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S:\Korea\seasonal 2024\06_Data\02_PowerPlants\"/>
    </mc:Choice>
  </mc:AlternateContent>
  <xr:revisionPtr revIDLastSave="0" documentId="13_ncr:1_{88146FA1-EF1D-4A86-BC41-832C1CD5A522}" xr6:coauthVersionLast="47" xr6:coauthVersionMax="47" xr10:uidLastSave="{00000000-0000-0000-0000-000000000000}"/>
  <bookViews>
    <workbookView xWindow="-120" yWindow="-120" windowWidth="29040" windowHeight="15840" tabRatio="772" activeTab="2" xr2:uid="{00000000-000D-0000-FFFF-FFFF00000000}"/>
  </bookViews>
  <sheets>
    <sheet name="original plant list korean" sheetId="14" r:id="rId1"/>
    <sheet name="original plant list english" sheetId="1" r:id="rId2"/>
    <sheet name="plexos_list_add_data" sheetId="19" r:id="rId3"/>
    <sheet name="region index" sheetId="4" r:id="rId4"/>
    <sheet name="plant list terry" sheetId="23" r:id="rId5"/>
    <sheet name="cap by year terry" sheetId="22" r:id="rId6"/>
    <sheet name="3.소별발전" sheetId="20" r:id="rId7"/>
    <sheet name="Sheet1" sheetId="21" r:id="rId8"/>
    <sheet name="full plexos list" sheetId="12" r:id="rId9"/>
    <sheet name="large plants list plexos names" sheetId="9" r:id="rId10"/>
    <sheet name="open cycle data" sheetId="24" r:id="rId11"/>
    <sheet name="RenewablesCapacity" sheetId="11" r:id="rId12"/>
    <sheet name="batteryCapacity" sheetId="25" r:id="rId13"/>
    <sheet name="diesel aggregation" sheetId="15" r:id="rId14"/>
    <sheet name="small hydropower aggregation" sheetId="16" r:id="rId15"/>
    <sheet name="fuels" sheetId="7" r:id="rId16"/>
    <sheet name="load_by_region" sheetId="26" r:id="rId17"/>
  </sheets>
  <definedNames>
    <definedName name="_xlnm._FilterDatabase" localSheetId="6" hidden="1">'3.소별발전'!$A$6:$O$362</definedName>
    <definedName name="_xlnm._FilterDatabase" localSheetId="13" hidden="1">'diesel aggregation'!$A$1:$V$113</definedName>
    <definedName name="_xlnm._FilterDatabase" localSheetId="8" hidden="1">'full plexos list'!$A$4:$R$218</definedName>
    <definedName name="_xlnm._FilterDatabase" localSheetId="9" hidden="1">'large plants list plexos names'!$A$1:$U$352</definedName>
    <definedName name="_xlnm._FilterDatabase" localSheetId="1" hidden="1">'original plant list english'!$A$2:$R$605</definedName>
    <definedName name="_xlnm._FilterDatabase" localSheetId="4" hidden="1">'plant list terry'!$A$1:$X$503</definedName>
    <definedName name="_xlnm._FilterDatabase" localSheetId="2" hidden="1">plexos_list_add_data!$A$8:$AE$275</definedName>
    <definedName name="_xlnm._FilterDatabase" localSheetId="3" hidden="1">'region index'!$A$1:$B$18</definedName>
    <definedName name="_xlnm._FilterDatabase" localSheetId="14" hidden="1">'small hydropower aggregation'!$A$1:$V$140</definedName>
    <definedName name="_xlnm.Print_Area" localSheetId="6">'3.소별발전'!$A$1:$M$361</definedName>
  </definedNames>
  <calcPr calcId="191029"/>
  <pivotCaches>
    <pivotCache cacheId="0" r:id="rId18"/>
    <pivotCache cacheId="1" r:id="rId19"/>
    <pivotCache cacheId="2" r:id="rId20"/>
    <pivotCache cacheId="3" r:id="rId21"/>
    <pivotCache cacheId="4" r:id="rId22"/>
    <pivotCache cacheId="5"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99" i="19" l="1"/>
  <c r="O200" i="19"/>
  <c r="O201" i="19"/>
  <c r="O202" i="19"/>
  <c r="O203" i="19"/>
  <c r="O198" i="19"/>
  <c r="O193" i="19"/>
  <c r="O194" i="19"/>
  <c r="O195" i="19"/>
  <c r="O196" i="19"/>
  <c r="O197" i="19"/>
  <c r="O192" i="19"/>
  <c r="O10" i="19" l="1"/>
  <c r="O11" i="19"/>
  <c r="O12" i="19"/>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9" i="19"/>
  <c r="AC30" i="11"/>
  <c r="AF38" i="11"/>
  <c r="AE30" i="11"/>
  <c r="AD30" i="11"/>
  <c r="AK11" i="11"/>
  <c r="AL11" i="11"/>
  <c r="AJ11" i="11"/>
  <c r="AK12" i="11"/>
  <c r="AL12" i="11"/>
  <c r="AK13" i="11"/>
  <c r="AK18" i="11" s="1"/>
  <c r="AD36" i="11" s="1"/>
  <c r="AF56" i="11" s="1"/>
  <c r="AL13" i="11"/>
  <c r="AK14" i="11"/>
  <c r="AL14" i="11"/>
  <c r="AK15" i="11"/>
  <c r="AL15" i="11"/>
  <c r="AK16" i="11"/>
  <c r="AL16" i="11"/>
  <c r="AK17" i="11"/>
  <c r="AL17" i="11"/>
  <c r="AJ17" i="11"/>
  <c r="AJ16" i="11"/>
  <c r="AJ15" i="11"/>
  <c r="AJ14" i="11"/>
  <c r="AJ13" i="11"/>
  <c r="AJ18" i="11" s="1"/>
  <c r="AJ12" i="11"/>
  <c r="AL10" i="11"/>
  <c r="AK3" i="11"/>
  <c r="AL3" i="11"/>
  <c r="AJ3" i="11"/>
  <c r="AK4" i="11"/>
  <c r="AL4" i="11"/>
  <c r="AK5" i="11"/>
  <c r="AK10" i="11" s="1"/>
  <c r="AM10" i="11" s="1"/>
  <c r="AL5" i="11"/>
  <c r="AK6" i="11"/>
  <c r="AL6" i="11"/>
  <c r="AK7" i="11"/>
  <c r="AL7" i="11"/>
  <c r="AK8" i="11"/>
  <c r="AL8" i="11"/>
  <c r="AK9" i="11"/>
  <c r="AL9" i="11"/>
  <c r="AJ9" i="11"/>
  <c r="AJ8" i="11"/>
  <c r="AJ7" i="11"/>
  <c r="AJ6" i="11"/>
  <c r="AJ5" i="11"/>
  <c r="AJ4" i="11"/>
  <c r="AC36" i="11" l="1"/>
  <c r="AF44" i="11" s="1"/>
  <c r="AC32" i="11"/>
  <c r="AF40" i="11" s="1"/>
  <c r="AC37" i="11"/>
  <c r="AF45" i="11" s="1"/>
  <c r="AD32" i="11"/>
  <c r="AF52" i="11" s="1"/>
  <c r="AD35" i="11"/>
  <c r="AF55" i="11" s="1"/>
  <c r="Y32" i="11"/>
  <c r="AD37" i="11"/>
  <c r="AF57" i="11" s="1"/>
  <c r="AC35" i="11"/>
  <c r="AF43" i="11" s="1"/>
  <c r="AD33" i="11"/>
  <c r="AF53" i="11" s="1"/>
  <c r="AC33" i="11"/>
  <c r="AF41" i="11" s="1"/>
  <c r="AJ10" i="11"/>
  <c r="AL18" i="11"/>
  <c r="AE35" i="11" s="1"/>
  <c r="AF61" i="11" s="1"/>
  <c r="AD34" i="11"/>
  <c r="AC34" i="11"/>
  <c r="AF42" i="11" s="1"/>
  <c r="AE37" i="11"/>
  <c r="AF63" i="11" s="1"/>
  <c r="AC38" i="11"/>
  <c r="AD38" i="15"/>
  <c r="AE26" i="15" s="1"/>
  <c r="AL68" i="11"/>
  <c r="AM68" i="11" s="1"/>
  <c r="AF68" i="11" s="1"/>
  <c r="AJ70" i="11"/>
  <c r="AL65" i="11" s="1"/>
  <c r="AM65" i="11" s="1"/>
  <c r="N37" i="11"/>
  <c r="M37" i="11"/>
  <c r="L37" i="11"/>
  <c r="AN65" i="11" l="1"/>
  <c r="AF65" i="11"/>
  <c r="AF26" i="15"/>
  <c r="AG26" i="15" s="1"/>
  <c r="AD38" i="11"/>
  <c r="AF54" i="11"/>
  <c r="AL67" i="11"/>
  <c r="AE24" i="15"/>
  <c r="AE27" i="15"/>
  <c r="AL64" i="11"/>
  <c r="AL66" i="11"/>
  <c r="AM66" i="11" s="1"/>
  <c r="AE25" i="15"/>
  <c r="AE32" i="11"/>
  <c r="AL69" i="11"/>
  <c r="AM69" i="11" s="1"/>
  <c r="AE36" i="11"/>
  <c r="AF62" i="11" s="1"/>
  <c r="AE34" i="11"/>
  <c r="AF60" i="11" s="1"/>
  <c r="AE33" i="11"/>
  <c r="AF59" i="11" s="1"/>
  <c r="M249" i="19"/>
  <c r="N249" i="19"/>
  <c r="M250" i="19"/>
  <c r="N250" i="19"/>
  <c r="M251" i="19"/>
  <c r="N251" i="19"/>
  <c r="M252" i="19"/>
  <c r="N252" i="19"/>
  <c r="M253" i="19"/>
  <c r="N253" i="19"/>
  <c r="M254" i="19"/>
  <c r="N254" i="19"/>
  <c r="AF25" i="15" l="1"/>
  <c r="AG25" i="15" s="1"/>
  <c r="AE29" i="15"/>
  <c r="AG24" i="15"/>
  <c r="AF24" i="15"/>
  <c r="AM67" i="11"/>
  <c r="AF67" i="11" s="1"/>
  <c r="AN69" i="11"/>
  <c r="AF69" i="11"/>
  <c r="AM64" i="11"/>
  <c r="AL70" i="11"/>
  <c r="AN66" i="11"/>
  <c r="AF66" i="11"/>
  <c r="AE38" i="11"/>
  <c r="AF58" i="11"/>
  <c r="AG27" i="15"/>
  <c r="AF27" i="15"/>
  <c r="M6" i="25"/>
  <c r="M7" i="25"/>
  <c r="M8" i="25"/>
  <c r="M9" i="25"/>
  <c r="M10" i="25"/>
  <c r="M11" i="25"/>
  <c r="H3" i="26"/>
  <c r="I3" i="26" s="1"/>
  <c r="C10" i="25" s="1"/>
  <c r="H4" i="26"/>
  <c r="H5" i="26"/>
  <c r="H6" i="26"/>
  <c r="I6" i="26" s="1"/>
  <c r="C9" i="25" s="1"/>
  <c r="H7" i="26"/>
  <c r="I7" i="26" s="1"/>
  <c r="C11" i="25" s="1"/>
  <c r="H2" i="26"/>
  <c r="I5" i="26" l="1"/>
  <c r="C8" i="25" s="1"/>
  <c r="I2" i="26"/>
  <c r="I4" i="26"/>
  <c r="C7" i="25" s="1"/>
  <c r="AN64" i="11"/>
  <c r="AF64" i="11"/>
  <c r="AN67" i="11"/>
  <c r="F9" i="25"/>
  <c r="F22" i="25" s="1"/>
  <c r="J22" i="25" s="1"/>
  <c r="F11" i="25"/>
  <c r="F24" i="25" s="1"/>
  <c r="J24" i="25" s="1"/>
  <c r="F7" i="25"/>
  <c r="F20" i="25" s="1"/>
  <c r="J20" i="25" s="1"/>
  <c r="F10" i="25"/>
  <c r="F23" i="25" s="1"/>
  <c r="J23" i="25" s="1"/>
  <c r="F8" i="25"/>
  <c r="F21" i="25" s="1"/>
  <c r="J21" i="25" s="1"/>
  <c r="F6" i="25"/>
  <c r="I8" i="26" l="1"/>
  <c r="C6" i="25"/>
  <c r="C12" i="25" s="1"/>
  <c r="F12" i="25"/>
  <c r="V3" i="22"/>
  <c r="V4" i="22"/>
  <c r="V5" i="22"/>
  <c r="V6" i="22"/>
  <c r="V7" i="22"/>
  <c r="V8" i="22"/>
  <c r="V9" i="22"/>
  <c r="V10" i="22"/>
  <c r="V11" i="22"/>
  <c r="V12" i="22"/>
  <c r="V13" i="22"/>
  <c r="V14" i="22"/>
  <c r="V2" i="22"/>
  <c r="V15" i="22" l="1"/>
  <c r="F19" i="25"/>
  <c r="J19" i="25" l="1"/>
  <c r="J26" i="25" s="1"/>
  <c r="F25" i="25"/>
  <c r="AN47" i="11"/>
  <c r="AF51" i="11" s="1"/>
  <c r="AN46" i="11"/>
  <c r="AF50" i="11" s="1"/>
  <c r="AN45" i="11"/>
  <c r="AF49" i="11" s="1"/>
  <c r="AN44" i="11"/>
  <c r="AF48" i="11" s="1"/>
  <c r="AN43" i="11"/>
  <c r="AF47" i="11" s="1"/>
  <c r="AN42" i="11"/>
  <c r="AF46" i="11" s="1"/>
  <c r="AM43" i="11"/>
  <c r="AM44" i="11"/>
  <c r="AM45" i="11"/>
  <c r="AM46" i="11"/>
  <c r="AM47" i="11"/>
  <c r="AM42" i="11"/>
  <c r="A40" i="11"/>
  <c r="B27" i="11"/>
  <c r="B28" i="11"/>
  <c r="B29" i="11"/>
  <c r="B30" i="11"/>
  <c r="B31" i="11"/>
  <c r="B26" i="11"/>
  <c r="B32" i="11" s="1"/>
  <c r="B35" i="11" s="1"/>
  <c r="A27" i="11"/>
  <c r="A39" i="11" s="1"/>
  <c r="A28" i="11"/>
  <c r="A29" i="11"/>
  <c r="A41" i="11" s="1"/>
  <c r="A30" i="11"/>
  <c r="A42" i="11" s="1"/>
  <c r="A31" i="11"/>
  <c r="A43" i="11" s="1"/>
  <c r="A26" i="11"/>
  <c r="A38" i="11" s="1"/>
  <c r="B41" i="11" l="1"/>
  <c r="C41" i="11" s="1"/>
  <c r="B42" i="11"/>
  <c r="C42" i="11" s="1"/>
  <c r="B39" i="11"/>
  <c r="C39" i="11" s="1"/>
  <c r="B43" i="11"/>
  <c r="C43" i="11" s="1"/>
  <c r="B40" i="11"/>
  <c r="C40" i="11" s="1"/>
  <c r="B38" i="11"/>
  <c r="B44" i="11" s="1"/>
  <c r="C38" i="11"/>
  <c r="C44" i="11" s="1"/>
  <c r="M255" i="19"/>
  <c r="N255" i="19"/>
  <c r="M256" i="19"/>
  <c r="N256" i="19"/>
  <c r="M257" i="19"/>
  <c r="N257" i="19"/>
  <c r="M258" i="19"/>
  <c r="N258" i="19"/>
  <c r="M259" i="19"/>
  <c r="N259" i="19"/>
  <c r="M260" i="19"/>
  <c r="N260" i="19"/>
  <c r="M261" i="19"/>
  <c r="N261" i="19"/>
  <c r="M262" i="19"/>
  <c r="N262" i="19"/>
  <c r="M263" i="19"/>
  <c r="N263" i="19"/>
  <c r="M264" i="19"/>
  <c r="N264" i="19"/>
  <c r="M265" i="19"/>
  <c r="N265" i="19"/>
  <c r="M266" i="19"/>
  <c r="N266" i="19"/>
  <c r="M267" i="19"/>
  <c r="N267" i="19"/>
  <c r="M268" i="19"/>
  <c r="N268" i="19"/>
  <c r="M269" i="19"/>
  <c r="N269" i="19"/>
  <c r="M270" i="19"/>
  <c r="N270" i="19"/>
  <c r="M271" i="19"/>
  <c r="N271" i="19"/>
  <c r="M272" i="19"/>
  <c r="N272" i="19"/>
  <c r="M273" i="19"/>
  <c r="N273" i="19"/>
  <c r="M274" i="19"/>
  <c r="N274" i="19"/>
  <c r="M275" i="19"/>
  <c r="N275" i="19"/>
  <c r="M93" i="19"/>
  <c r="N93" i="19"/>
  <c r="R93" i="19"/>
  <c r="V93" i="19"/>
  <c r="W93" i="19"/>
  <c r="Y93" i="19"/>
  <c r="Z93" i="19"/>
  <c r="M94" i="19"/>
  <c r="N94" i="19"/>
  <c r="R94" i="19"/>
  <c r="V94" i="19"/>
  <c r="W94" i="19"/>
  <c r="Y94" i="19"/>
  <c r="Z94" i="19"/>
  <c r="M91" i="19"/>
  <c r="N91" i="19"/>
  <c r="R91" i="19"/>
  <c r="V91" i="19"/>
  <c r="W91" i="19"/>
  <c r="Y91" i="19"/>
  <c r="Z91" i="19"/>
  <c r="M89" i="19"/>
  <c r="N89" i="19"/>
  <c r="P89" i="19"/>
  <c r="Q89" i="19"/>
  <c r="S89" i="19"/>
  <c r="X89" i="19"/>
  <c r="M96" i="19"/>
  <c r="N96" i="19"/>
  <c r="P96" i="19"/>
  <c r="Q96" i="19"/>
  <c r="R96" i="19" s="1"/>
  <c r="S96" i="19"/>
  <c r="X96" i="19"/>
  <c r="M61" i="19"/>
  <c r="N61" i="19"/>
  <c r="P61" i="19"/>
  <c r="Q61" i="19"/>
  <c r="R61" i="19" s="1"/>
  <c r="S61" i="19"/>
  <c r="X61" i="19"/>
  <c r="AA61" i="19"/>
  <c r="V89" i="19" l="1"/>
  <c r="Z89" i="19"/>
  <c r="W89" i="19"/>
  <c r="R89" i="19"/>
  <c r="Y89" i="19"/>
  <c r="Y96" i="19"/>
  <c r="W96" i="19"/>
  <c r="Z96" i="19"/>
  <c r="V96" i="19"/>
  <c r="Y61" i="19"/>
  <c r="W61" i="19"/>
  <c r="Z61" i="19"/>
  <c r="V61" i="19"/>
  <c r="Y11" i="19" l="1"/>
  <c r="Y15" i="19"/>
  <c r="Y18" i="19"/>
  <c r="Y21" i="19"/>
  <c r="Y24" i="19"/>
  <c r="Y25" i="19"/>
  <c r="Y28" i="19"/>
  <c r="Y31" i="19"/>
  <c r="Y34" i="19"/>
  <c r="Y36" i="19"/>
  <c r="Y37" i="19"/>
  <c r="Y46" i="19"/>
  <c r="Y49" i="19"/>
  <c r="Y50" i="19"/>
  <c r="Y51" i="19"/>
  <c r="Y52" i="19"/>
  <c r="Y56" i="19"/>
  <c r="Y57" i="19"/>
  <c r="Y58" i="19"/>
  <c r="Y66" i="19"/>
  <c r="Y77" i="19"/>
  <c r="Y78" i="19"/>
  <c r="Y80" i="19"/>
  <c r="Y82" i="19"/>
  <c r="Y83" i="19"/>
  <c r="Y85" i="19"/>
  <c r="Y90" i="19"/>
  <c r="Y92" i="19"/>
  <c r="Y99" i="19"/>
  <c r="Y100" i="19"/>
  <c r="Y101" i="19"/>
  <c r="Y102" i="19"/>
  <c r="Y103" i="19"/>
  <c r="Y121" i="19"/>
  <c r="Y130" i="19"/>
  <c r="Y141" i="19"/>
  <c r="Y144" i="19"/>
  <c r="Y146" i="19"/>
  <c r="Y147" i="19"/>
  <c r="Y148" i="19"/>
  <c r="Y170" i="19"/>
  <c r="Y171" i="19"/>
  <c r="Y180" i="19"/>
  <c r="Y181" i="19"/>
  <c r="Y182" i="19"/>
  <c r="Y183" i="19"/>
  <c r="Y184" i="19"/>
  <c r="Y185" i="19"/>
  <c r="Y186" i="19"/>
  <c r="Y187" i="19"/>
  <c r="Y188" i="19"/>
  <c r="Y189" i="19"/>
  <c r="Y190" i="19"/>
  <c r="Y191" i="19"/>
  <c r="Y192" i="19"/>
  <c r="Y193" i="19"/>
  <c r="Y194" i="19"/>
  <c r="Y195" i="19"/>
  <c r="Y196" i="19"/>
  <c r="Y197" i="19"/>
  <c r="Y198" i="19"/>
  <c r="Y199" i="19"/>
  <c r="Y200" i="19"/>
  <c r="Y201" i="19"/>
  <c r="Y202" i="19"/>
  <c r="Y203" i="19"/>
  <c r="Y204" i="19"/>
  <c r="Y205" i="19"/>
  <c r="Y206" i="19"/>
  <c r="Y207" i="19"/>
  <c r="Y208" i="19"/>
  <c r="Y209" i="19"/>
  <c r="Y210" i="19"/>
  <c r="Y211" i="19"/>
  <c r="Y212" i="19"/>
  <c r="Y213" i="19"/>
  <c r="Y214" i="19"/>
  <c r="Y215" i="19"/>
  <c r="Y216" i="19"/>
  <c r="Y217" i="19"/>
  <c r="Y218" i="19"/>
  <c r="Y219" i="19"/>
  <c r="Y220" i="19"/>
  <c r="Y221" i="19"/>
  <c r="Y222" i="19"/>
  <c r="Y223" i="19"/>
  <c r="Y224" i="19"/>
  <c r="Y225" i="19"/>
  <c r="Y226" i="19"/>
  <c r="Y227" i="19"/>
  <c r="Y228" i="19"/>
  <c r="Y229" i="19"/>
  <c r="Y230" i="19"/>
  <c r="Y231" i="19"/>
  <c r="Y232" i="19"/>
  <c r="Y233" i="19"/>
  <c r="Y234" i="19"/>
  <c r="Y236" i="19"/>
  <c r="Y237" i="19"/>
  <c r="Y238" i="19"/>
  <c r="Y239" i="19"/>
  <c r="Y240" i="19"/>
  <c r="Y241" i="19"/>
  <c r="Y242" i="19"/>
  <c r="Y243" i="19"/>
  <c r="Y244" i="19"/>
  <c r="Y245" i="19"/>
  <c r="Y246" i="19"/>
  <c r="Y247" i="19"/>
  <c r="Y248" i="19"/>
  <c r="D18" i="24" l="1"/>
  <c r="D24" i="24"/>
  <c r="D21" i="24"/>
  <c r="D23" i="24"/>
  <c r="D22" i="24"/>
  <c r="D20" i="24"/>
  <c r="D25" i="24" s="1"/>
  <c r="M244" i="19"/>
  <c r="O244" i="19" s="1"/>
  <c r="N244" i="19"/>
  <c r="M245" i="19"/>
  <c r="O245" i="19" s="1"/>
  <c r="N245" i="19"/>
  <c r="M246" i="19"/>
  <c r="O246" i="19" s="1"/>
  <c r="N246" i="19"/>
  <c r="M247" i="19"/>
  <c r="O247" i="19" s="1"/>
  <c r="N247" i="19"/>
  <c r="M248" i="19"/>
  <c r="O248" i="19" s="1"/>
  <c r="N248" i="19"/>
  <c r="M192" i="19"/>
  <c r="M193" i="19"/>
  <c r="M194" i="19"/>
  <c r="M195" i="19"/>
  <c r="M196" i="19"/>
  <c r="M197" i="19"/>
  <c r="M198" i="19"/>
  <c r="M199" i="19"/>
  <c r="M200" i="19"/>
  <c r="M201" i="19"/>
  <c r="M202" i="19"/>
  <c r="M203" i="19"/>
  <c r="M181" i="19"/>
  <c r="M182" i="19"/>
  <c r="M183" i="19"/>
  <c r="M184" i="19"/>
  <c r="M185" i="19"/>
  <c r="M186" i="19"/>
  <c r="M187" i="19"/>
  <c r="M188" i="19"/>
  <c r="M189" i="19"/>
  <c r="M190" i="19"/>
  <c r="M191" i="19"/>
  <c r="AA74" i="11"/>
  <c r="AB74" i="11"/>
  <c r="AD75" i="11"/>
  <c r="AE75" i="11"/>
  <c r="AF75" i="11" s="1"/>
  <c r="AA68" i="11"/>
  <c r="AB68" i="11"/>
  <c r="AI68" i="11" s="1"/>
  <c r="AD47" i="11"/>
  <c r="X22" i="11"/>
  <c r="Y22" i="11"/>
  <c r="AD41" i="11" s="1"/>
  <c r="Z22" i="11"/>
  <c r="AD53" i="11" s="1"/>
  <c r="AA22" i="11"/>
  <c r="AB22" i="11"/>
  <c r="X23" i="11"/>
  <c r="Y23" i="11"/>
  <c r="AD48" i="11" s="1"/>
  <c r="Z23" i="11"/>
  <c r="AD60" i="11" s="1"/>
  <c r="AA23" i="11"/>
  <c r="AB23" i="11"/>
  <c r="X24" i="11"/>
  <c r="Y24" i="11"/>
  <c r="AD43" i="11" s="1"/>
  <c r="Z24" i="11"/>
  <c r="AA24" i="11"/>
  <c r="AB24" i="11"/>
  <c r="X25" i="11"/>
  <c r="Y25" i="11"/>
  <c r="AD44" i="11" s="1"/>
  <c r="Z25" i="11"/>
  <c r="AD62" i="11" s="1"/>
  <c r="AA25" i="11"/>
  <c r="AB25" i="11"/>
  <c r="X26" i="11"/>
  <c r="Y26" i="11"/>
  <c r="AD45" i="11" s="1"/>
  <c r="Z26" i="11"/>
  <c r="AA26" i="11"/>
  <c r="AE26" i="11" s="1"/>
  <c r="AB26" i="11"/>
  <c r="Y21" i="11"/>
  <c r="AD46" i="11" s="1"/>
  <c r="Z21" i="11"/>
  <c r="AD58" i="11" s="1"/>
  <c r="AA21" i="11"/>
  <c r="AB21" i="11"/>
  <c r="AD40" i="11"/>
  <c r="M241" i="19"/>
  <c r="N241" i="19"/>
  <c r="M207" i="19"/>
  <c r="N207" i="19"/>
  <c r="M208" i="19"/>
  <c r="N208" i="19"/>
  <c r="M209" i="19"/>
  <c r="N209" i="19"/>
  <c r="M210" i="19"/>
  <c r="N210" i="19"/>
  <c r="M211" i="19"/>
  <c r="N211" i="19"/>
  <c r="AE15" i="16"/>
  <c r="AE23" i="16" s="1"/>
  <c r="AF42" i="16" s="1"/>
  <c r="AE16" i="16"/>
  <c r="AE24" i="16" s="1"/>
  <c r="AF39" i="16" s="1"/>
  <c r="AE17" i="16"/>
  <c r="AE25" i="16" s="1"/>
  <c r="AF40" i="16" s="1"/>
  <c r="AE18" i="16"/>
  <c r="AE26" i="16" s="1"/>
  <c r="AF41" i="16" s="1"/>
  <c r="AE19" i="16"/>
  <c r="AE27" i="16" s="1"/>
  <c r="AF43" i="16" s="1"/>
  <c r="AE14" i="16"/>
  <c r="AE22" i="16" s="1"/>
  <c r="AF38" i="16" s="1"/>
  <c r="AC20" i="16"/>
  <c r="AC26" i="16" s="1"/>
  <c r="AD26" i="16" l="1"/>
  <c r="AD41" i="16" s="1"/>
  <c r="AI41" i="16" s="1"/>
  <c r="AC25" i="16"/>
  <c r="AA27" i="11"/>
  <c r="AD50" i="11"/>
  <c r="AC24" i="16"/>
  <c r="AC27" i="16"/>
  <c r="AC23" i="16"/>
  <c r="AE24" i="11"/>
  <c r="AD51" i="11"/>
  <c r="AK26" i="11"/>
  <c r="AD69" i="11" s="1"/>
  <c r="AB27" i="11"/>
  <c r="AI36" i="11" s="1"/>
  <c r="AM36" i="11" s="1"/>
  <c r="AE74" i="11" s="1"/>
  <c r="AF74" i="11" s="1"/>
  <c r="AD57" i="11"/>
  <c r="AD59" i="11"/>
  <c r="AD56" i="11"/>
  <c r="Z27" i="11"/>
  <c r="AI34" i="11"/>
  <c r="AD49" i="11"/>
  <c r="AD55" i="11"/>
  <c r="AD61" i="11"/>
  <c r="AK24" i="11"/>
  <c r="AD67" i="11" s="1"/>
  <c r="AD42" i="11"/>
  <c r="AD63" i="11"/>
  <c r="Y27" i="11"/>
  <c r="Y35" i="11" s="1"/>
  <c r="Y34" i="11"/>
  <c r="AD52" i="11"/>
  <c r="AD54" i="11"/>
  <c r="K10" i="25"/>
  <c r="L11" i="25"/>
  <c r="L7" i="25"/>
  <c r="K11" i="25"/>
  <c r="K9" i="25"/>
  <c r="K7" i="25"/>
  <c r="K8" i="25"/>
  <c r="L9" i="25"/>
  <c r="L10" i="25"/>
  <c r="L8" i="25"/>
  <c r="M219" i="19"/>
  <c r="N219" i="19"/>
  <c r="M220" i="19"/>
  <c r="N220" i="19"/>
  <c r="M221" i="19"/>
  <c r="N221" i="19"/>
  <c r="M222" i="19"/>
  <c r="N222" i="19"/>
  <c r="M223" i="19"/>
  <c r="N223" i="19"/>
  <c r="M224" i="19"/>
  <c r="N224" i="19"/>
  <c r="N218" i="19"/>
  <c r="M218" i="19"/>
  <c r="N217" i="19"/>
  <c r="M217" i="19"/>
  <c r="N216" i="19"/>
  <c r="M216" i="19"/>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159" i="23"/>
  <c r="E160" i="23"/>
  <c r="E161" i="23"/>
  <c r="E162" i="23"/>
  <c r="E163" i="23"/>
  <c r="E164" i="23"/>
  <c r="E165" i="23"/>
  <c r="E166" i="23"/>
  <c r="E167" i="23"/>
  <c r="E168" i="23"/>
  <c r="E169" i="23"/>
  <c r="E170"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205" i="23"/>
  <c r="E206" i="23"/>
  <c r="E207" i="23"/>
  <c r="E208" i="23"/>
  <c r="E209" i="23"/>
  <c r="E210" i="23"/>
  <c r="E211" i="23"/>
  <c r="E212" i="23"/>
  <c r="E213" i="23"/>
  <c r="E214" i="23"/>
  <c r="E215" i="23"/>
  <c r="E216" i="23"/>
  <c r="E217" i="23"/>
  <c r="E218" i="23"/>
  <c r="E219" i="23"/>
  <c r="E220" i="23"/>
  <c r="E221" i="23"/>
  <c r="E222" i="23"/>
  <c r="E223" i="23"/>
  <c r="E224" i="23"/>
  <c r="E225" i="23"/>
  <c r="E226" i="23"/>
  <c r="E227" i="23"/>
  <c r="E228" i="23"/>
  <c r="E229" i="23"/>
  <c r="E230" i="23"/>
  <c r="E231" i="23"/>
  <c r="E232" i="23"/>
  <c r="E233" i="23"/>
  <c r="E234" i="23"/>
  <c r="E235" i="23"/>
  <c r="E236" i="23"/>
  <c r="E237" i="23"/>
  <c r="E238" i="23"/>
  <c r="E239" i="23"/>
  <c r="E240" i="23"/>
  <c r="E241" i="23"/>
  <c r="E242" i="23"/>
  <c r="E243" i="23"/>
  <c r="E244" i="23"/>
  <c r="E245" i="23"/>
  <c r="E246" i="23"/>
  <c r="E247" i="23"/>
  <c r="E248" i="23"/>
  <c r="E249" i="23"/>
  <c r="E250" i="23"/>
  <c r="E251" i="23"/>
  <c r="E252" i="23"/>
  <c r="E253" i="23"/>
  <c r="E254" i="23"/>
  <c r="E255" i="23"/>
  <c r="E256" i="23"/>
  <c r="E257" i="23"/>
  <c r="E258" i="23"/>
  <c r="E259" i="23"/>
  <c r="E260" i="23"/>
  <c r="E261" i="23"/>
  <c r="E262" i="23"/>
  <c r="E263" i="23"/>
  <c r="E264" i="23"/>
  <c r="E265" i="23"/>
  <c r="E266" i="23"/>
  <c r="E267" i="23"/>
  <c r="E268" i="23"/>
  <c r="E269" i="23"/>
  <c r="E270" i="23"/>
  <c r="E271" i="23"/>
  <c r="E272" i="23"/>
  <c r="E273" i="23"/>
  <c r="E274" i="23"/>
  <c r="E275" i="23"/>
  <c r="E276" i="23"/>
  <c r="E277" i="23"/>
  <c r="E278" i="23"/>
  <c r="E279" i="23"/>
  <c r="E280" i="23"/>
  <c r="E281" i="23"/>
  <c r="E282" i="23"/>
  <c r="E283" i="23"/>
  <c r="E284" i="23"/>
  <c r="E285" i="23"/>
  <c r="E286" i="23"/>
  <c r="E287" i="23"/>
  <c r="E288" i="23"/>
  <c r="E289" i="23"/>
  <c r="E290" i="23"/>
  <c r="E291" i="23"/>
  <c r="E292" i="23"/>
  <c r="E293" i="23"/>
  <c r="E294" i="23"/>
  <c r="E295" i="23"/>
  <c r="E296" i="23"/>
  <c r="E297" i="23"/>
  <c r="E298" i="23"/>
  <c r="E299" i="23"/>
  <c r="E300" i="23"/>
  <c r="E301" i="23"/>
  <c r="E302" i="23"/>
  <c r="E303" i="23"/>
  <c r="E304" i="23"/>
  <c r="E305" i="23"/>
  <c r="E306" i="23"/>
  <c r="E307" i="23"/>
  <c r="E308" i="23"/>
  <c r="E309" i="23"/>
  <c r="E310" i="23"/>
  <c r="E311" i="23"/>
  <c r="E312" i="23"/>
  <c r="E313" i="23"/>
  <c r="E314" i="23"/>
  <c r="E315" i="23"/>
  <c r="E316" i="23"/>
  <c r="E317" i="23"/>
  <c r="E318" i="23"/>
  <c r="E319" i="23"/>
  <c r="E320" i="23"/>
  <c r="E321" i="23"/>
  <c r="E322" i="23"/>
  <c r="E323" i="23"/>
  <c r="E324" i="23"/>
  <c r="E325" i="23"/>
  <c r="E326" i="23"/>
  <c r="E327" i="23"/>
  <c r="E328" i="23"/>
  <c r="E329" i="23"/>
  <c r="E330" i="23"/>
  <c r="E331" i="23"/>
  <c r="E332" i="23"/>
  <c r="E333" i="23"/>
  <c r="E334" i="23"/>
  <c r="E335" i="23"/>
  <c r="E336" i="23"/>
  <c r="E337" i="23"/>
  <c r="E338" i="23"/>
  <c r="E339" i="23"/>
  <c r="E340" i="23"/>
  <c r="E341" i="23"/>
  <c r="E342" i="23"/>
  <c r="E343" i="23"/>
  <c r="E344" i="23"/>
  <c r="E345" i="23"/>
  <c r="E346" i="23"/>
  <c r="E347" i="23"/>
  <c r="E348" i="23"/>
  <c r="E349" i="23"/>
  <c r="E350" i="23"/>
  <c r="E351" i="23"/>
  <c r="E352" i="23"/>
  <c r="E353" i="23"/>
  <c r="E354" i="23"/>
  <c r="E355" i="23"/>
  <c r="E356" i="23"/>
  <c r="E357" i="23"/>
  <c r="E358" i="23"/>
  <c r="E359" i="23"/>
  <c r="E360" i="23"/>
  <c r="E361" i="23"/>
  <c r="E362" i="23"/>
  <c r="E363" i="23"/>
  <c r="E364" i="23"/>
  <c r="E365" i="23"/>
  <c r="E366" i="23"/>
  <c r="E367" i="23"/>
  <c r="E368" i="23"/>
  <c r="E369" i="23"/>
  <c r="E370" i="23"/>
  <c r="E371" i="23"/>
  <c r="E372" i="23"/>
  <c r="E373" i="23"/>
  <c r="E374" i="23"/>
  <c r="E375" i="23"/>
  <c r="E376" i="23"/>
  <c r="E377" i="23"/>
  <c r="E378" i="23"/>
  <c r="E379" i="23"/>
  <c r="E380" i="23"/>
  <c r="E381" i="23"/>
  <c r="E382" i="23"/>
  <c r="E383" i="23"/>
  <c r="E384" i="23"/>
  <c r="E385" i="23"/>
  <c r="E386" i="23"/>
  <c r="E387" i="23"/>
  <c r="E388" i="23"/>
  <c r="E389" i="23"/>
  <c r="E390" i="23"/>
  <c r="E391" i="23"/>
  <c r="E392" i="23"/>
  <c r="E393" i="23"/>
  <c r="E394" i="23"/>
  <c r="E395" i="23"/>
  <c r="E396" i="23"/>
  <c r="E397" i="23"/>
  <c r="E398" i="23"/>
  <c r="E399" i="23"/>
  <c r="E400" i="23"/>
  <c r="E401" i="23"/>
  <c r="E402" i="23"/>
  <c r="E403" i="23"/>
  <c r="E404" i="23"/>
  <c r="E405" i="23"/>
  <c r="E406" i="23"/>
  <c r="E407" i="23"/>
  <c r="E408" i="23"/>
  <c r="E409" i="23"/>
  <c r="E410" i="23"/>
  <c r="E411" i="23"/>
  <c r="E412" i="23"/>
  <c r="E413" i="23"/>
  <c r="E414" i="23"/>
  <c r="E415" i="23"/>
  <c r="E416" i="23"/>
  <c r="E417" i="23"/>
  <c r="E418" i="23"/>
  <c r="E419" i="23"/>
  <c r="E420" i="23"/>
  <c r="E421" i="23"/>
  <c r="E422" i="23"/>
  <c r="E423" i="23"/>
  <c r="E424" i="23"/>
  <c r="E425" i="23"/>
  <c r="E426" i="23"/>
  <c r="E427" i="23"/>
  <c r="E428" i="23"/>
  <c r="E429" i="23"/>
  <c r="E430" i="23"/>
  <c r="E431" i="23"/>
  <c r="E432" i="23"/>
  <c r="E433" i="23"/>
  <c r="E434" i="23"/>
  <c r="E435" i="23"/>
  <c r="E436" i="23"/>
  <c r="E437" i="23"/>
  <c r="E438" i="23"/>
  <c r="E439" i="23"/>
  <c r="E440" i="23"/>
  <c r="E441" i="23"/>
  <c r="E442" i="23"/>
  <c r="E443" i="23"/>
  <c r="E444" i="23"/>
  <c r="E445" i="23"/>
  <c r="E446" i="23"/>
  <c r="E447" i="23"/>
  <c r="E448" i="23"/>
  <c r="E449" i="23"/>
  <c r="E450" i="23"/>
  <c r="E451" i="23"/>
  <c r="E452" i="23"/>
  <c r="E453" i="23"/>
  <c r="E454" i="23"/>
  <c r="E455" i="23"/>
  <c r="E456" i="23"/>
  <c r="E457" i="23"/>
  <c r="E458" i="23"/>
  <c r="E459" i="23"/>
  <c r="E460" i="23"/>
  <c r="E461" i="23"/>
  <c r="E462" i="23"/>
  <c r="E463" i="23"/>
  <c r="E464" i="23"/>
  <c r="E465" i="23"/>
  <c r="E466" i="23"/>
  <c r="E467" i="23"/>
  <c r="E468" i="23"/>
  <c r="E469" i="23"/>
  <c r="E470" i="23"/>
  <c r="E471" i="23"/>
  <c r="E472" i="23"/>
  <c r="E473" i="23"/>
  <c r="E474" i="23"/>
  <c r="E475" i="23"/>
  <c r="E476" i="23"/>
  <c r="E477" i="23"/>
  <c r="E478" i="23"/>
  <c r="E479" i="23"/>
  <c r="E480" i="23"/>
  <c r="E481" i="23"/>
  <c r="E482" i="23"/>
  <c r="E483" i="23"/>
  <c r="E484" i="23"/>
  <c r="E485" i="23"/>
  <c r="E486" i="23"/>
  <c r="E487" i="23"/>
  <c r="E488" i="23"/>
  <c r="E489" i="23"/>
  <c r="E490" i="23"/>
  <c r="E491" i="23"/>
  <c r="E492" i="23"/>
  <c r="E493" i="23"/>
  <c r="E494" i="23"/>
  <c r="E495" i="23"/>
  <c r="E496" i="23"/>
  <c r="E497" i="23"/>
  <c r="E498" i="23"/>
  <c r="E499" i="23"/>
  <c r="E500" i="23"/>
  <c r="E501" i="23"/>
  <c r="E502" i="23"/>
  <c r="E503" i="23"/>
  <c r="E2" i="23"/>
  <c r="M121" i="19"/>
  <c r="N121"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90" i="19"/>
  <c r="N92" i="19"/>
  <c r="N95"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L6" i="25"/>
  <c r="N204" i="19"/>
  <c r="N205" i="19"/>
  <c r="N206" i="19"/>
  <c r="N212" i="19"/>
  <c r="N213" i="19"/>
  <c r="N214" i="19"/>
  <c r="N215" i="19"/>
  <c r="N225" i="19"/>
  <c r="N226" i="19"/>
  <c r="N227" i="19"/>
  <c r="N228" i="19"/>
  <c r="N229" i="19"/>
  <c r="N230" i="19"/>
  <c r="N231" i="19"/>
  <c r="N232" i="19"/>
  <c r="N233" i="19"/>
  <c r="N234" i="19"/>
  <c r="N235" i="19"/>
  <c r="N236" i="19"/>
  <c r="N237" i="19"/>
  <c r="N238" i="19"/>
  <c r="N239" i="19"/>
  <c r="N240" i="19"/>
  <c r="N242" i="19"/>
  <c r="N243" i="19"/>
  <c r="N9" i="19"/>
  <c r="M130" i="19"/>
  <c r="F34" i="22"/>
  <c r="AD27" i="16" l="1"/>
  <c r="AD43" i="16" s="1"/>
  <c r="AI43" i="16" s="1"/>
  <c r="AD25" i="16"/>
  <c r="AD40" i="16" s="1"/>
  <c r="AI40" i="16" s="1"/>
  <c r="AD24" i="16"/>
  <c r="AD39" i="16" s="1"/>
  <c r="AI39" i="16" s="1"/>
  <c r="AD23" i="16"/>
  <c r="AD42" i="16" s="1"/>
  <c r="AI42" i="16" s="1"/>
  <c r="E6" i="25"/>
  <c r="E19" i="25" s="1"/>
  <c r="I19" i="25" s="1"/>
  <c r="AE48" i="11"/>
  <c r="AE42" i="11"/>
  <c r="AM34" i="11"/>
  <c r="AE72" i="11" s="1"/>
  <c r="AF72" i="11" s="1"/>
  <c r="AI35" i="11"/>
  <c r="Y37" i="11"/>
  <c r="Y36" i="11"/>
  <c r="Y33" i="11"/>
  <c r="AH33" i="11"/>
  <c r="AI33" i="11"/>
  <c r="AH37" i="11"/>
  <c r="AJ37" i="11" s="1"/>
  <c r="AA75" i="11" s="1"/>
  <c r="AI24" i="11"/>
  <c r="AA67" i="11" s="1"/>
  <c r="AH36" i="11"/>
  <c r="AL36" i="11" s="1"/>
  <c r="AD74" i="11" s="1"/>
  <c r="AI37" i="11"/>
  <c r="AK37" i="11" s="1"/>
  <c r="AB75" i="11" s="1"/>
  <c r="AE49" i="11"/>
  <c r="AE43" i="11"/>
  <c r="AH35" i="11"/>
  <c r="AI26" i="11"/>
  <c r="AA69" i="11" s="1"/>
  <c r="AH34" i="11"/>
  <c r="E8" i="25"/>
  <c r="E21" i="25" s="1"/>
  <c r="I21" i="25" s="1"/>
  <c r="E11" i="25"/>
  <c r="E24" i="25" s="1"/>
  <c r="I24" i="25" s="1"/>
  <c r="E9" i="25"/>
  <c r="E22" i="25" s="1"/>
  <c r="I22" i="25" s="1"/>
  <c r="E7" i="25"/>
  <c r="E20" i="25" s="1"/>
  <c r="E10" i="25"/>
  <c r="E23" i="25" s="1"/>
  <c r="I23" i="25" s="1"/>
  <c r="M24" i="19"/>
  <c r="M18" i="19"/>
  <c r="M52" i="19"/>
  <c r="AA13" i="19"/>
  <c r="X13" i="19"/>
  <c r="S13" i="19"/>
  <c r="Q13" i="19"/>
  <c r="P13" i="19"/>
  <c r="M13" i="19"/>
  <c r="M206" i="19"/>
  <c r="M177" i="19"/>
  <c r="M178" i="19"/>
  <c r="M179" i="19"/>
  <c r="M180" i="19"/>
  <c r="K6" i="25" s="1"/>
  <c r="D6" i="25" s="1"/>
  <c r="D19" i="25" s="1"/>
  <c r="M204" i="19"/>
  <c r="M205" i="19"/>
  <c r="M243" i="19"/>
  <c r="M10" i="19"/>
  <c r="M11" i="19"/>
  <c r="M12" i="19"/>
  <c r="M14" i="19"/>
  <c r="M15" i="19"/>
  <c r="M16" i="19"/>
  <c r="M17" i="19"/>
  <c r="M19" i="19"/>
  <c r="M20" i="19"/>
  <c r="M21" i="19"/>
  <c r="M22" i="19"/>
  <c r="M23"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3" i="19"/>
  <c r="M54" i="19"/>
  <c r="M55" i="19"/>
  <c r="M56" i="19"/>
  <c r="M57" i="19"/>
  <c r="M58" i="19"/>
  <c r="M59" i="19"/>
  <c r="M60"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90" i="19"/>
  <c r="M92" i="19"/>
  <c r="M95"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2" i="19"/>
  <c r="M123" i="19"/>
  <c r="M124" i="19"/>
  <c r="M125" i="19"/>
  <c r="M126" i="19"/>
  <c r="M127" i="19"/>
  <c r="M128" i="19"/>
  <c r="M129"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212" i="19"/>
  <c r="M213" i="19"/>
  <c r="M214" i="19"/>
  <c r="M215" i="19"/>
  <c r="M225" i="19"/>
  <c r="M226" i="19"/>
  <c r="M227" i="19"/>
  <c r="M228" i="19"/>
  <c r="M229" i="19"/>
  <c r="M230" i="19"/>
  <c r="M231" i="19"/>
  <c r="M232" i="19"/>
  <c r="M233" i="19"/>
  <c r="M234" i="19"/>
  <c r="M235" i="19"/>
  <c r="M236" i="19"/>
  <c r="M237" i="19"/>
  <c r="M238" i="19"/>
  <c r="M239" i="19"/>
  <c r="M240" i="19"/>
  <c r="M242" i="19"/>
  <c r="M9" i="19"/>
  <c r="P243" i="19" l="1"/>
  <c r="O243" i="19"/>
  <c r="D9" i="25"/>
  <c r="D22" i="25" s="1"/>
  <c r="H22" i="25" s="1"/>
  <c r="AM33" i="11"/>
  <c r="AE71" i="11" s="1"/>
  <c r="AF71" i="11" s="1"/>
  <c r="AL33" i="11"/>
  <c r="AD71" i="11" s="1"/>
  <c r="AM35" i="11"/>
  <c r="AE73" i="11" s="1"/>
  <c r="AF73" i="11" s="1"/>
  <c r="AE50" i="11"/>
  <c r="AE44" i="11"/>
  <c r="AL34" i="11"/>
  <c r="AD72" i="11" s="1"/>
  <c r="AE51" i="11"/>
  <c r="AE45" i="11"/>
  <c r="AL35" i="11"/>
  <c r="AD73" i="11" s="1"/>
  <c r="AE47" i="11"/>
  <c r="AE41" i="11"/>
  <c r="AK34" i="11"/>
  <c r="AB72" i="11" s="1"/>
  <c r="D7" i="25"/>
  <c r="D20" i="25" s="1"/>
  <c r="H20" i="25" s="1"/>
  <c r="D10" i="25"/>
  <c r="D23" i="25" s="1"/>
  <c r="H23" i="25" s="1"/>
  <c r="E12" i="25"/>
  <c r="H19" i="25"/>
  <c r="D8" i="25"/>
  <c r="D21" i="25" s="1"/>
  <c r="H21" i="25" s="1"/>
  <c r="E25" i="25"/>
  <c r="I20" i="25"/>
  <c r="I26" i="25" s="1"/>
  <c r="D11" i="25"/>
  <c r="D24" i="25" s="1"/>
  <c r="H24" i="25" s="1"/>
  <c r="Y13" i="19"/>
  <c r="V13" i="19"/>
  <c r="W13" i="19"/>
  <c r="R13" i="19"/>
  <c r="Z13" i="19"/>
  <c r="AC22" i="16"/>
  <c r="AD22" i="16" l="1"/>
  <c r="AD38" i="16" s="1"/>
  <c r="AI38" i="16" s="1"/>
  <c r="AI44" i="16" s="1"/>
  <c r="AC28" i="16"/>
  <c r="AC30" i="16" s="1"/>
  <c r="AJ34" i="11"/>
  <c r="AA72" i="11" s="1"/>
  <c r="AJ35" i="11"/>
  <c r="AA73" i="11" s="1"/>
  <c r="AJ33" i="11"/>
  <c r="AA71" i="11" s="1"/>
  <c r="AK35" i="11"/>
  <c r="AB73" i="11" s="1"/>
  <c r="AK33" i="11"/>
  <c r="AB71" i="11" s="1"/>
  <c r="D25" i="25"/>
  <c r="H26" i="25"/>
  <c r="D12" i="25"/>
  <c r="AC34" i="16" l="1"/>
  <c r="AC35" i="16"/>
  <c r="AC32" i="16"/>
  <c r="AE32" i="16" s="1"/>
  <c r="AG39" i="16" s="1"/>
  <c r="AC31" i="16"/>
  <c r="AE31" i="16" s="1"/>
  <c r="AG42" i="16" s="1"/>
  <c r="AC33" i="16"/>
  <c r="AE30" i="16"/>
  <c r="AD30" i="16" l="1"/>
  <c r="AE38" i="16" s="1"/>
  <c r="AJ38" i="16" s="1"/>
  <c r="AG38" i="16"/>
  <c r="AD32" i="16"/>
  <c r="AE39" i="16" s="1"/>
  <c r="AJ39" i="16" s="1"/>
  <c r="AE35" i="16"/>
  <c r="AG43" i="16" s="1"/>
  <c r="AD31" i="16"/>
  <c r="AE42" i="16" s="1"/>
  <c r="AJ42" i="16" s="1"/>
  <c r="AE33" i="16"/>
  <c r="AG40" i="16" s="1"/>
  <c r="AE34" i="16"/>
  <c r="AG41" i="16" s="1"/>
  <c r="N5" i="19"/>
  <c r="AD33" i="16" l="1"/>
  <c r="AE40" i="16" s="1"/>
  <c r="AJ40" i="16" s="1"/>
  <c r="AD35" i="16"/>
  <c r="AE43" i="16" s="1"/>
  <c r="AJ43" i="16" s="1"/>
  <c r="AD34" i="16"/>
  <c r="AE41" i="16" s="1"/>
  <c r="AJ41" i="16" s="1"/>
  <c r="AJ44" i="16" s="1"/>
  <c r="P236" i="19"/>
  <c r="P212" i="19"/>
  <c r="P206" i="19"/>
  <c r="P192" i="19"/>
  <c r="P180" i="19"/>
  <c r="R11" i="19" l="1"/>
  <c r="R15" i="19"/>
  <c r="R21" i="19"/>
  <c r="R25" i="19"/>
  <c r="R28" i="19"/>
  <c r="R31" i="19"/>
  <c r="R34" i="19"/>
  <c r="R36" i="19"/>
  <c r="R37" i="19"/>
  <c r="R46" i="19"/>
  <c r="R49" i="19"/>
  <c r="R50" i="19"/>
  <c r="R51" i="19"/>
  <c r="R56" i="19"/>
  <c r="R57" i="19"/>
  <c r="R58" i="19"/>
  <c r="R66" i="19"/>
  <c r="R77" i="19"/>
  <c r="R78" i="19"/>
  <c r="R80" i="19"/>
  <c r="R82" i="19"/>
  <c r="R83" i="19"/>
  <c r="R85" i="19"/>
  <c r="R90" i="19"/>
  <c r="R92" i="19"/>
  <c r="R99" i="19"/>
  <c r="R100" i="19"/>
  <c r="R101" i="19"/>
  <c r="R102" i="19"/>
  <c r="R103" i="19"/>
  <c r="R141" i="19"/>
  <c r="R144" i="19"/>
  <c r="R146" i="19"/>
  <c r="R147" i="19"/>
  <c r="R148" i="19"/>
  <c r="R170" i="19"/>
  <c r="R171" i="19"/>
  <c r="R180" i="19"/>
  <c r="R181" i="19"/>
  <c r="R182" i="19"/>
  <c r="R183" i="19"/>
  <c r="R184" i="19"/>
  <c r="R186" i="19"/>
  <c r="R187" i="19"/>
  <c r="R188" i="19"/>
  <c r="R189" i="19"/>
  <c r="R190" i="19"/>
  <c r="R192" i="19"/>
  <c r="R193" i="19"/>
  <c r="R194" i="19"/>
  <c r="R195" i="19"/>
  <c r="R196" i="19"/>
  <c r="R198" i="19"/>
  <c r="R199" i="19"/>
  <c r="R200" i="19"/>
  <c r="R201" i="19"/>
  <c r="R202" i="19"/>
  <c r="R204" i="19"/>
  <c r="R205" i="19"/>
  <c r="R206" i="19"/>
  <c r="R207" i="19"/>
  <c r="R208" i="19"/>
  <c r="R209" i="19"/>
  <c r="R210" i="19"/>
  <c r="R212" i="19"/>
  <c r="R213" i="19"/>
  <c r="R214" i="19"/>
  <c r="R215" i="19"/>
  <c r="R225" i="19"/>
  <c r="R226" i="19"/>
  <c r="R227" i="19"/>
  <c r="R228" i="19"/>
  <c r="R229" i="19"/>
  <c r="R230" i="19"/>
  <c r="R231" i="19"/>
  <c r="R232" i="19"/>
  <c r="R233" i="19"/>
  <c r="R234" i="19"/>
  <c r="R236" i="19"/>
  <c r="R237" i="19"/>
  <c r="R238" i="19"/>
  <c r="R239" i="19"/>
  <c r="R240" i="19"/>
  <c r="R242" i="19"/>
  <c r="R243" i="19"/>
  <c r="R244" i="19"/>
  <c r="R245" i="19"/>
  <c r="R246" i="19"/>
  <c r="R247" i="19"/>
  <c r="Z11" i="19"/>
  <c r="Z15" i="19"/>
  <c r="Z21" i="19"/>
  <c r="Z25" i="19"/>
  <c r="Z28" i="19"/>
  <c r="Z31" i="19"/>
  <c r="Z34" i="19"/>
  <c r="Z36" i="19"/>
  <c r="Z37" i="19"/>
  <c r="Z46" i="19"/>
  <c r="Z49" i="19"/>
  <c r="Z50" i="19"/>
  <c r="Z51" i="19"/>
  <c r="Z56" i="19"/>
  <c r="Z57" i="19"/>
  <c r="Z58" i="19"/>
  <c r="Z66" i="19"/>
  <c r="Z77" i="19"/>
  <c r="Z78" i="19"/>
  <c r="Z80" i="19"/>
  <c r="Z82" i="19"/>
  <c r="Z83" i="19"/>
  <c r="Z85" i="19"/>
  <c r="Z90" i="19"/>
  <c r="Z92" i="19"/>
  <c r="Z99" i="19"/>
  <c r="Z100" i="19"/>
  <c r="Z101" i="19"/>
  <c r="Z102" i="19"/>
  <c r="Z103" i="19"/>
  <c r="Z141" i="19"/>
  <c r="Z144" i="19"/>
  <c r="Z146" i="19"/>
  <c r="Z147" i="19"/>
  <c r="Z148" i="19"/>
  <c r="Z170" i="19"/>
  <c r="Z171" i="19"/>
  <c r="Z180" i="19"/>
  <c r="Z181" i="19"/>
  <c r="Z182" i="19"/>
  <c r="Z183" i="19"/>
  <c r="Z184" i="19"/>
  <c r="Z186" i="19"/>
  <c r="Z187" i="19"/>
  <c r="Z188" i="19"/>
  <c r="Z189" i="19"/>
  <c r="Z190" i="19"/>
  <c r="Z192" i="19"/>
  <c r="Z193" i="19"/>
  <c r="Z194" i="19"/>
  <c r="Z195" i="19"/>
  <c r="Z196" i="19"/>
  <c r="Z198" i="19"/>
  <c r="Z199" i="19"/>
  <c r="Z200" i="19"/>
  <c r="Z201" i="19"/>
  <c r="Z202" i="19"/>
  <c r="Z204" i="19"/>
  <c r="Z205" i="19"/>
  <c r="Z206" i="19"/>
  <c r="Z207" i="19"/>
  <c r="Z208" i="19"/>
  <c r="Z209" i="19"/>
  <c r="Z210" i="19"/>
  <c r="Z212" i="19"/>
  <c r="Z213" i="19"/>
  <c r="Z214" i="19"/>
  <c r="Z215" i="19"/>
  <c r="Z225" i="19"/>
  <c r="Z226" i="19"/>
  <c r="Z227" i="19"/>
  <c r="Z228" i="19"/>
  <c r="Z229" i="19"/>
  <c r="Z230" i="19"/>
  <c r="Z231" i="19"/>
  <c r="Z232" i="19"/>
  <c r="Z233" i="19"/>
  <c r="Z234" i="19"/>
  <c r="Z236" i="19"/>
  <c r="Z237" i="19"/>
  <c r="Z238" i="19"/>
  <c r="Z239" i="19"/>
  <c r="Z240" i="19"/>
  <c r="Z242" i="19"/>
  <c r="Z243" i="19"/>
  <c r="Z244" i="19"/>
  <c r="Z245" i="19"/>
  <c r="Z246" i="19"/>
  <c r="Z247" i="19"/>
  <c r="V11" i="19"/>
  <c r="W11" i="19"/>
  <c r="V15" i="19"/>
  <c r="W15" i="19"/>
  <c r="V21" i="19"/>
  <c r="W21" i="19"/>
  <c r="V25" i="19"/>
  <c r="W25" i="19"/>
  <c r="V28" i="19"/>
  <c r="W28" i="19"/>
  <c r="V31" i="19"/>
  <c r="W31" i="19"/>
  <c r="V34" i="19"/>
  <c r="W34" i="19"/>
  <c r="V36" i="19"/>
  <c r="W36" i="19"/>
  <c r="V37" i="19"/>
  <c r="W37" i="19"/>
  <c r="V46" i="19"/>
  <c r="W46" i="19"/>
  <c r="V49" i="19"/>
  <c r="W49" i="19"/>
  <c r="V50" i="19"/>
  <c r="W50" i="19"/>
  <c r="V51" i="19"/>
  <c r="W51" i="19"/>
  <c r="V56" i="19"/>
  <c r="W56" i="19"/>
  <c r="V57" i="19"/>
  <c r="W57" i="19"/>
  <c r="V58" i="19"/>
  <c r="W58" i="19"/>
  <c r="V66" i="19"/>
  <c r="W66" i="19"/>
  <c r="V77" i="19"/>
  <c r="W77" i="19"/>
  <c r="V78" i="19"/>
  <c r="W78" i="19"/>
  <c r="V80" i="19"/>
  <c r="W80" i="19"/>
  <c r="V82" i="19"/>
  <c r="W82" i="19"/>
  <c r="V83" i="19"/>
  <c r="W83" i="19"/>
  <c r="V85" i="19"/>
  <c r="W85" i="19"/>
  <c r="V90" i="19"/>
  <c r="W90" i="19"/>
  <c r="V92" i="19"/>
  <c r="W92" i="19"/>
  <c r="V99" i="19"/>
  <c r="W99" i="19"/>
  <c r="V100" i="19"/>
  <c r="W100" i="19"/>
  <c r="V101" i="19"/>
  <c r="W101" i="19"/>
  <c r="V102" i="19"/>
  <c r="W102" i="19"/>
  <c r="V103" i="19"/>
  <c r="W103" i="19"/>
  <c r="V141" i="19"/>
  <c r="W141" i="19"/>
  <c r="V144" i="19"/>
  <c r="W144" i="19"/>
  <c r="V146" i="19"/>
  <c r="W146" i="19"/>
  <c r="V147" i="19"/>
  <c r="W147" i="19"/>
  <c r="V148" i="19"/>
  <c r="W148" i="19"/>
  <c r="V170" i="19"/>
  <c r="W170" i="19"/>
  <c r="V171" i="19"/>
  <c r="W171" i="19"/>
  <c r="V180" i="19"/>
  <c r="W180" i="19"/>
  <c r="V181" i="19"/>
  <c r="W181" i="19"/>
  <c r="V182" i="19"/>
  <c r="W182" i="19"/>
  <c r="V183" i="19"/>
  <c r="W183" i="19"/>
  <c r="V184" i="19"/>
  <c r="W184" i="19"/>
  <c r="V186" i="19"/>
  <c r="W186" i="19"/>
  <c r="V187" i="19"/>
  <c r="W187" i="19"/>
  <c r="V188" i="19"/>
  <c r="W188" i="19"/>
  <c r="V189" i="19"/>
  <c r="W189" i="19"/>
  <c r="V190" i="19"/>
  <c r="W190" i="19"/>
  <c r="V192" i="19"/>
  <c r="W192" i="19"/>
  <c r="V193" i="19"/>
  <c r="W193" i="19"/>
  <c r="V194" i="19"/>
  <c r="W194" i="19"/>
  <c r="V195" i="19"/>
  <c r="W195" i="19"/>
  <c r="V196" i="19"/>
  <c r="W196" i="19"/>
  <c r="V198" i="19"/>
  <c r="W198" i="19"/>
  <c r="V199" i="19"/>
  <c r="W199" i="19"/>
  <c r="V200" i="19"/>
  <c r="W200" i="19"/>
  <c r="V201" i="19"/>
  <c r="W201" i="19"/>
  <c r="V202" i="19"/>
  <c r="W202" i="19"/>
  <c r="V204" i="19"/>
  <c r="W204" i="19"/>
  <c r="V205" i="19"/>
  <c r="W205" i="19"/>
  <c r="V206" i="19"/>
  <c r="W206" i="19"/>
  <c r="V207" i="19"/>
  <c r="W207" i="19"/>
  <c r="V208" i="19"/>
  <c r="W208" i="19"/>
  <c r="V209" i="19"/>
  <c r="W209" i="19"/>
  <c r="V210" i="19"/>
  <c r="W210" i="19"/>
  <c r="V212" i="19"/>
  <c r="W212" i="19"/>
  <c r="V213" i="19"/>
  <c r="W213" i="19"/>
  <c r="V214" i="19"/>
  <c r="W214" i="19"/>
  <c r="V215" i="19"/>
  <c r="W215" i="19"/>
  <c r="V225" i="19"/>
  <c r="W225" i="19"/>
  <c r="V226" i="19"/>
  <c r="W226" i="19"/>
  <c r="V227" i="19"/>
  <c r="W227" i="19"/>
  <c r="V228" i="19"/>
  <c r="W228" i="19"/>
  <c r="V229" i="19"/>
  <c r="W229" i="19"/>
  <c r="V230" i="19"/>
  <c r="W230" i="19"/>
  <c r="V231" i="19"/>
  <c r="W231" i="19"/>
  <c r="V232" i="19"/>
  <c r="W232" i="19"/>
  <c r="V233" i="19"/>
  <c r="W233" i="19"/>
  <c r="V234" i="19"/>
  <c r="W234" i="19"/>
  <c r="V236" i="19"/>
  <c r="W236" i="19"/>
  <c r="V237" i="19"/>
  <c r="W237" i="19"/>
  <c r="V238" i="19"/>
  <c r="W238" i="19"/>
  <c r="V239" i="19"/>
  <c r="W239" i="19"/>
  <c r="V240" i="19"/>
  <c r="W240" i="19"/>
  <c r="V242" i="19"/>
  <c r="W242" i="19"/>
  <c r="V243" i="19"/>
  <c r="V244" i="19"/>
  <c r="W244" i="19"/>
  <c r="V245" i="19"/>
  <c r="W245" i="19"/>
  <c r="V246" i="19"/>
  <c r="W246" i="19"/>
  <c r="V247" i="19"/>
  <c r="W247" i="19"/>
  <c r="Q235" i="19" l="1"/>
  <c r="S235" i="19"/>
  <c r="X235" i="19"/>
  <c r="Y235" i="19" s="1"/>
  <c r="AA235" i="19"/>
  <c r="P235" i="19"/>
  <c r="Q114" i="19"/>
  <c r="S114" i="19"/>
  <c r="X114" i="19"/>
  <c r="AA114" i="19"/>
  <c r="P114" i="19"/>
  <c r="Q76" i="19"/>
  <c r="S76" i="19"/>
  <c r="X76" i="19"/>
  <c r="AA76" i="19"/>
  <c r="P76" i="19"/>
  <c r="Q179" i="19"/>
  <c r="S179" i="19"/>
  <c r="X179" i="19"/>
  <c r="AA179" i="19"/>
  <c r="P179" i="19"/>
  <c r="Q178" i="19"/>
  <c r="S178" i="19"/>
  <c r="X178" i="19"/>
  <c r="Y178" i="19" s="1"/>
  <c r="AA178" i="19"/>
  <c r="P178" i="19"/>
  <c r="Q177" i="19"/>
  <c r="S177" i="19"/>
  <c r="X177" i="19"/>
  <c r="AA177" i="19"/>
  <c r="P177" i="19"/>
  <c r="Q176" i="19"/>
  <c r="S176" i="19"/>
  <c r="X176" i="19"/>
  <c r="AA176" i="19"/>
  <c r="P176" i="19"/>
  <c r="Q175" i="19"/>
  <c r="S175" i="19"/>
  <c r="X175" i="19"/>
  <c r="AA175" i="19"/>
  <c r="P175" i="19"/>
  <c r="Q174" i="19"/>
  <c r="S174" i="19"/>
  <c r="X174" i="19"/>
  <c r="Y174" i="19" s="1"/>
  <c r="AA174" i="19"/>
  <c r="P174" i="19"/>
  <c r="Q173" i="19"/>
  <c r="S173" i="19"/>
  <c r="X173" i="19"/>
  <c r="AA173" i="19"/>
  <c r="P173" i="19"/>
  <c r="Q172" i="19"/>
  <c r="S172" i="19"/>
  <c r="X172" i="19"/>
  <c r="AA172" i="19"/>
  <c r="P172" i="19"/>
  <c r="Q169" i="19"/>
  <c r="S169" i="19"/>
  <c r="X169" i="19"/>
  <c r="AA169" i="19"/>
  <c r="P169" i="19"/>
  <c r="Q168" i="19"/>
  <c r="S168" i="19"/>
  <c r="X168" i="19"/>
  <c r="Y168" i="19" s="1"/>
  <c r="AA168" i="19"/>
  <c r="P168" i="19"/>
  <c r="Q167" i="19"/>
  <c r="S167" i="19"/>
  <c r="X167" i="19"/>
  <c r="AA167" i="19"/>
  <c r="P167" i="19"/>
  <c r="Q166" i="19"/>
  <c r="S166" i="19"/>
  <c r="X166" i="19"/>
  <c r="AA166" i="19"/>
  <c r="P166" i="19"/>
  <c r="Q165" i="19"/>
  <c r="S165" i="19"/>
  <c r="X165" i="19"/>
  <c r="AA165" i="19"/>
  <c r="P165" i="19"/>
  <c r="Q164" i="19"/>
  <c r="S164" i="19"/>
  <c r="X164" i="19"/>
  <c r="AA164" i="19"/>
  <c r="P164" i="19"/>
  <c r="Q163" i="19"/>
  <c r="S163" i="19"/>
  <c r="X163" i="19"/>
  <c r="AA163" i="19"/>
  <c r="P163" i="19"/>
  <c r="Q162" i="19"/>
  <c r="S162" i="19"/>
  <c r="X162" i="19"/>
  <c r="AA162" i="19"/>
  <c r="P162" i="19"/>
  <c r="Q161" i="19"/>
  <c r="S161" i="19"/>
  <c r="X161" i="19"/>
  <c r="AA161" i="19"/>
  <c r="P161" i="19"/>
  <c r="Q160" i="19"/>
  <c r="S160" i="19"/>
  <c r="X160" i="19"/>
  <c r="AA160" i="19"/>
  <c r="P160" i="19"/>
  <c r="Q159" i="19"/>
  <c r="S159" i="19"/>
  <c r="X159" i="19"/>
  <c r="AA159" i="19"/>
  <c r="P159" i="19"/>
  <c r="Q158" i="19"/>
  <c r="S158" i="19"/>
  <c r="X158" i="19"/>
  <c r="AA158" i="19"/>
  <c r="P158" i="19"/>
  <c r="Q157" i="19"/>
  <c r="S157" i="19"/>
  <c r="X157" i="19"/>
  <c r="AA157" i="19"/>
  <c r="P157" i="19"/>
  <c r="Q156" i="19"/>
  <c r="S156" i="19"/>
  <c r="X156" i="19"/>
  <c r="AA156" i="19"/>
  <c r="P156" i="19"/>
  <c r="Q155" i="19"/>
  <c r="S155" i="19"/>
  <c r="X155" i="19"/>
  <c r="AA155" i="19"/>
  <c r="P155" i="19"/>
  <c r="Q154" i="19"/>
  <c r="S154" i="19"/>
  <c r="X154" i="19"/>
  <c r="AA154" i="19"/>
  <c r="P154" i="19"/>
  <c r="Q150" i="19"/>
  <c r="S150" i="19"/>
  <c r="X150" i="19"/>
  <c r="AA150" i="19"/>
  <c r="Q151" i="19"/>
  <c r="S151" i="19"/>
  <c r="X151" i="19"/>
  <c r="AA151" i="19"/>
  <c r="Q152" i="19"/>
  <c r="S152" i="19"/>
  <c r="X152" i="19"/>
  <c r="AA152" i="19"/>
  <c r="Q153" i="19"/>
  <c r="S153" i="19"/>
  <c r="X153" i="19"/>
  <c r="AA153" i="19"/>
  <c r="P151" i="19"/>
  <c r="P152" i="19"/>
  <c r="P153" i="19"/>
  <c r="P150" i="19"/>
  <c r="Q149" i="19"/>
  <c r="S149" i="19"/>
  <c r="X149" i="19"/>
  <c r="AA149" i="19"/>
  <c r="P149" i="19"/>
  <c r="Q145" i="19"/>
  <c r="S145" i="19"/>
  <c r="X145" i="19"/>
  <c r="AA145" i="19"/>
  <c r="P145" i="19"/>
  <c r="Q143" i="19"/>
  <c r="S143" i="19"/>
  <c r="X143" i="19"/>
  <c r="AA143" i="19"/>
  <c r="P143" i="19"/>
  <c r="Q142" i="19"/>
  <c r="S142" i="19"/>
  <c r="X142" i="19"/>
  <c r="AA142" i="19"/>
  <c r="P142" i="19"/>
  <c r="Q135" i="19"/>
  <c r="S135" i="19"/>
  <c r="X135" i="19"/>
  <c r="AA135" i="19"/>
  <c r="P135" i="19"/>
  <c r="Q140" i="19"/>
  <c r="S140" i="19"/>
  <c r="X140" i="19"/>
  <c r="AA140" i="19"/>
  <c r="P140" i="19"/>
  <c r="Q139" i="19"/>
  <c r="S139" i="19"/>
  <c r="X139" i="19"/>
  <c r="AA139" i="19"/>
  <c r="P139" i="19"/>
  <c r="Q138" i="19"/>
  <c r="S138" i="19"/>
  <c r="X138" i="19"/>
  <c r="AA138" i="19"/>
  <c r="P138" i="19"/>
  <c r="Q137" i="19"/>
  <c r="S137" i="19"/>
  <c r="X137" i="19"/>
  <c r="AA137" i="19"/>
  <c r="P137" i="19"/>
  <c r="Q136" i="19"/>
  <c r="S136" i="19"/>
  <c r="X136" i="19"/>
  <c r="AA136" i="19"/>
  <c r="P136" i="19"/>
  <c r="Q134" i="19"/>
  <c r="S134" i="19"/>
  <c r="X134" i="19"/>
  <c r="AA134" i="19"/>
  <c r="P134" i="19"/>
  <c r="Q133" i="19"/>
  <c r="S133" i="19"/>
  <c r="X133" i="19"/>
  <c r="AA133" i="19"/>
  <c r="P133" i="19"/>
  <c r="Q132" i="19"/>
  <c r="S132" i="19"/>
  <c r="X132" i="19"/>
  <c r="AA132" i="19"/>
  <c r="P132" i="19"/>
  <c r="Q131" i="19"/>
  <c r="S131" i="19"/>
  <c r="X131" i="19"/>
  <c r="AA131" i="19"/>
  <c r="P131" i="19"/>
  <c r="Q119" i="19"/>
  <c r="S119" i="19"/>
  <c r="X119" i="19"/>
  <c r="AA119" i="19"/>
  <c r="Q120" i="19"/>
  <c r="S120" i="19"/>
  <c r="X120" i="19"/>
  <c r="AA120" i="19"/>
  <c r="Q122" i="19"/>
  <c r="S122" i="19"/>
  <c r="X122" i="19"/>
  <c r="AA122" i="19"/>
  <c r="Q123" i="19"/>
  <c r="S123" i="19"/>
  <c r="X123" i="19"/>
  <c r="AA123" i="19"/>
  <c r="Q124" i="19"/>
  <c r="S124" i="19"/>
  <c r="X124" i="19"/>
  <c r="AA124" i="19"/>
  <c r="Q125" i="19"/>
  <c r="S125" i="19"/>
  <c r="X125" i="19"/>
  <c r="AA125" i="19"/>
  <c r="Q126" i="19"/>
  <c r="S126" i="19"/>
  <c r="X126" i="19"/>
  <c r="AA126" i="19"/>
  <c r="Q127" i="19"/>
  <c r="S127" i="19"/>
  <c r="X127" i="19"/>
  <c r="AA127" i="19"/>
  <c r="Q128" i="19"/>
  <c r="S128" i="19"/>
  <c r="X128" i="19"/>
  <c r="AA128" i="19"/>
  <c r="Q129" i="19"/>
  <c r="S129" i="19"/>
  <c r="X129" i="19"/>
  <c r="AA129" i="19"/>
  <c r="P120" i="19"/>
  <c r="P122" i="19"/>
  <c r="P123" i="19"/>
  <c r="P124" i="19"/>
  <c r="P125" i="19"/>
  <c r="P126" i="19"/>
  <c r="P127" i="19"/>
  <c r="P128" i="19"/>
  <c r="P129" i="19"/>
  <c r="P119" i="19"/>
  <c r="Q118" i="19"/>
  <c r="S118" i="19"/>
  <c r="X118" i="19"/>
  <c r="AA118" i="19"/>
  <c r="P118" i="19"/>
  <c r="Q117" i="19"/>
  <c r="S117" i="19"/>
  <c r="X117" i="19"/>
  <c r="AA117" i="19"/>
  <c r="P117" i="19"/>
  <c r="P116" i="19"/>
  <c r="Q116" i="19"/>
  <c r="S116" i="19"/>
  <c r="X116" i="19"/>
  <c r="AA116" i="19"/>
  <c r="Q115" i="19"/>
  <c r="S115" i="19"/>
  <c r="X115" i="19"/>
  <c r="AA115" i="19"/>
  <c r="P115" i="19"/>
  <c r="Q106" i="19"/>
  <c r="S106" i="19"/>
  <c r="X106" i="19"/>
  <c r="AA106" i="19"/>
  <c r="Q107" i="19"/>
  <c r="S107" i="19"/>
  <c r="X107" i="19"/>
  <c r="AA107" i="19"/>
  <c r="Q108" i="19"/>
  <c r="S108" i="19"/>
  <c r="X108" i="19"/>
  <c r="AA108" i="19"/>
  <c r="Q109" i="19"/>
  <c r="S109" i="19"/>
  <c r="X109" i="19"/>
  <c r="AA109" i="19"/>
  <c r="Q110" i="19"/>
  <c r="S110" i="19"/>
  <c r="X110" i="19"/>
  <c r="AA110" i="19"/>
  <c r="Q111" i="19"/>
  <c r="S111" i="19"/>
  <c r="X111" i="19"/>
  <c r="AA111" i="19"/>
  <c r="Q112" i="19"/>
  <c r="S112" i="19"/>
  <c r="X112" i="19"/>
  <c r="AA112" i="19"/>
  <c r="Q113" i="19"/>
  <c r="S113" i="19"/>
  <c r="X113" i="19"/>
  <c r="AA113" i="19"/>
  <c r="P107" i="19"/>
  <c r="P108" i="19"/>
  <c r="P109" i="19"/>
  <c r="P110" i="19"/>
  <c r="P111" i="19"/>
  <c r="P112" i="19"/>
  <c r="P113" i="19"/>
  <c r="Q105" i="19"/>
  <c r="S105" i="19"/>
  <c r="X105" i="19"/>
  <c r="AA105" i="19"/>
  <c r="P106" i="19"/>
  <c r="P105" i="19"/>
  <c r="Q104" i="19"/>
  <c r="S104" i="19"/>
  <c r="X104" i="19"/>
  <c r="AA104" i="19"/>
  <c r="P104" i="19"/>
  <c r="Q98" i="19"/>
  <c r="S98" i="19"/>
  <c r="X98" i="19"/>
  <c r="AA98" i="19"/>
  <c r="P98" i="19"/>
  <c r="Q97" i="19"/>
  <c r="S97" i="19"/>
  <c r="X97" i="19"/>
  <c r="AA97" i="19"/>
  <c r="P97" i="19"/>
  <c r="Q95" i="19"/>
  <c r="S95" i="19"/>
  <c r="X95" i="19"/>
  <c r="AA95" i="19"/>
  <c r="P95" i="19"/>
  <c r="Q88" i="19"/>
  <c r="S88" i="19"/>
  <c r="X88" i="19"/>
  <c r="AA88" i="19"/>
  <c r="P88" i="19"/>
  <c r="Q87" i="19"/>
  <c r="S87" i="19"/>
  <c r="X87" i="19"/>
  <c r="AA87" i="19"/>
  <c r="P87" i="19"/>
  <c r="Q86" i="19"/>
  <c r="S86" i="19"/>
  <c r="X86" i="19"/>
  <c r="AA86" i="19"/>
  <c r="P86" i="19"/>
  <c r="Q84" i="19"/>
  <c r="S84" i="19"/>
  <c r="X84" i="19"/>
  <c r="AA84" i="19"/>
  <c r="P84" i="19"/>
  <c r="Q81" i="19"/>
  <c r="S81" i="19"/>
  <c r="X81" i="19"/>
  <c r="AA81" i="19"/>
  <c r="P81" i="19"/>
  <c r="Q79" i="19"/>
  <c r="S79" i="19"/>
  <c r="X79" i="19"/>
  <c r="AA79" i="19"/>
  <c r="P79" i="19"/>
  <c r="Q75" i="19"/>
  <c r="S75" i="19"/>
  <c r="X75" i="19"/>
  <c r="AA75" i="19"/>
  <c r="P75" i="19"/>
  <c r="Q74" i="19"/>
  <c r="S74" i="19"/>
  <c r="X74" i="19"/>
  <c r="AA74" i="19"/>
  <c r="P74" i="19"/>
  <c r="Q73" i="19"/>
  <c r="S73" i="19"/>
  <c r="X73" i="19"/>
  <c r="AA73" i="19"/>
  <c r="P73" i="19"/>
  <c r="Q72" i="19"/>
  <c r="S72" i="19"/>
  <c r="X72" i="19"/>
  <c r="AA72" i="19"/>
  <c r="P72" i="19"/>
  <c r="Q71" i="19"/>
  <c r="S71" i="19"/>
  <c r="X71" i="19"/>
  <c r="AA71" i="19"/>
  <c r="P71" i="19"/>
  <c r="Q70" i="19"/>
  <c r="S70" i="19"/>
  <c r="X70" i="19"/>
  <c r="AA70" i="19"/>
  <c r="P70" i="19"/>
  <c r="Q69" i="19"/>
  <c r="S69" i="19"/>
  <c r="X69" i="19"/>
  <c r="AA69" i="19"/>
  <c r="P69" i="19"/>
  <c r="Q68" i="19"/>
  <c r="S68" i="19"/>
  <c r="X68" i="19"/>
  <c r="AA68" i="19"/>
  <c r="P68" i="19"/>
  <c r="Q67" i="19"/>
  <c r="S67" i="19"/>
  <c r="X67" i="19"/>
  <c r="AA67" i="19"/>
  <c r="P67" i="19"/>
  <c r="Q65" i="19"/>
  <c r="S65" i="19"/>
  <c r="X65" i="19"/>
  <c r="AA65" i="19"/>
  <c r="P65" i="19"/>
  <c r="Q64" i="19"/>
  <c r="S64" i="19"/>
  <c r="X64" i="19"/>
  <c r="AA64" i="19"/>
  <c r="P64" i="19"/>
  <c r="Q63" i="19"/>
  <c r="S63" i="19"/>
  <c r="X63" i="19"/>
  <c r="AA63" i="19"/>
  <c r="P63" i="19"/>
  <c r="Q62" i="19"/>
  <c r="S62" i="19"/>
  <c r="X62" i="19"/>
  <c r="AA62" i="19"/>
  <c r="P62" i="19"/>
  <c r="Q60" i="19"/>
  <c r="S60" i="19"/>
  <c r="X60" i="19"/>
  <c r="AA60" i="19"/>
  <c r="P60" i="19"/>
  <c r="Q59" i="19"/>
  <c r="S59" i="19"/>
  <c r="X59" i="19"/>
  <c r="AA59" i="19"/>
  <c r="P59" i="19"/>
  <c r="Q55" i="19"/>
  <c r="S55" i="19"/>
  <c r="X55" i="19"/>
  <c r="AA55" i="19"/>
  <c r="P55" i="19"/>
  <c r="Q54" i="19"/>
  <c r="S54" i="19"/>
  <c r="X54" i="19"/>
  <c r="AA54" i="19"/>
  <c r="P54" i="19"/>
  <c r="Q53" i="19"/>
  <c r="S53" i="19"/>
  <c r="X53" i="19"/>
  <c r="AA53" i="19"/>
  <c r="P53" i="19"/>
  <c r="Q48" i="19"/>
  <c r="S48" i="19"/>
  <c r="X48" i="19"/>
  <c r="AA48" i="19"/>
  <c r="P48" i="19"/>
  <c r="Q47" i="19"/>
  <c r="S47" i="19"/>
  <c r="X47" i="19"/>
  <c r="AA47" i="19"/>
  <c r="P47" i="19"/>
  <c r="Q45" i="19"/>
  <c r="S45" i="19"/>
  <c r="X45" i="19"/>
  <c r="AA45" i="19"/>
  <c r="P45" i="19"/>
  <c r="Q44" i="19"/>
  <c r="S44" i="19"/>
  <c r="X44" i="19"/>
  <c r="AA44" i="19"/>
  <c r="P44" i="19"/>
  <c r="Q43" i="19"/>
  <c r="S43" i="19"/>
  <c r="X43" i="19"/>
  <c r="AA43" i="19"/>
  <c r="P43" i="19"/>
  <c r="Q42" i="19"/>
  <c r="S42" i="19"/>
  <c r="X42" i="19"/>
  <c r="AA42" i="19"/>
  <c r="P42" i="19"/>
  <c r="Q41" i="19"/>
  <c r="S41" i="19"/>
  <c r="X41" i="19"/>
  <c r="AA41" i="19"/>
  <c r="P41" i="19"/>
  <c r="Y41" i="19" l="1"/>
  <c r="Y45" i="19"/>
  <c r="Y54" i="19"/>
  <c r="Y62" i="19"/>
  <c r="Y67" i="19"/>
  <c r="Y71" i="19"/>
  <c r="Y75" i="19"/>
  <c r="Y86" i="19"/>
  <c r="Y97" i="19"/>
  <c r="Y105" i="19"/>
  <c r="Y133" i="19"/>
  <c r="Y138" i="19"/>
  <c r="Y142" i="19"/>
  <c r="Y154" i="19"/>
  <c r="Y44" i="19"/>
  <c r="Y53" i="19"/>
  <c r="Y60" i="19"/>
  <c r="Y65" i="19"/>
  <c r="Y70" i="19"/>
  <c r="Y74" i="19"/>
  <c r="Y84" i="19"/>
  <c r="Y95" i="19"/>
  <c r="Y113" i="19"/>
  <c r="Y112" i="19"/>
  <c r="Y111" i="19"/>
  <c r="Y110" i="19"/>
  <c r="Y109" i="19"/>
  <c r="Y108" i="19"/>
  <c r="Y107" i="19"/>
  <c r="Y106" i="19"/>
  <c r="Y118" i="19"/>
  <c r="Y132" i="19"/>
  <c r="Y137" i="19"/>
  <c r="Y135" i="19"/>
  <c r="Y149" i="19"/>
  <c r="Y153" i="19"/>
  <c r="Y152" i="19"/>
  <c r="Y151" i="19"/>
  <c r="Y150" i="19"/>
  <c r="Y157" i="19"/>
  <c r="Y161" i="19"/>
  <c r="Y165" i="19"/>
  <c r="Y169" i="19"/>
  <c r="Y175" i="19"/>
  <c r="Y158" i="19"/>
  <c r="Y179" i="19"/>
  <c r="Y162" i="19"/>
  <c r="Y166" i="19"/>
  <c r="Y172" i="19"/>
  <c r="Z42" i="19"/>
  <c r="Y42" i="19"/>
  <c r="Z47" i="19"/>
  <c r="Y47" i="19"/>
  <c r="Z55" i="19"/>
  <c r="Y55" i="19"/>
  <c r="Z63" i="19"/>
  <c r="Y63" i="19"/>
  <c r="Z68" i="19"/>
  <c r="Y68" i="19"/>
  <c r="Z72" i="19"/>
  <c r="Y72" i="19"/>
  <c r="Z79" i="19"/>
  <c r="Y79" i="19"/>
  <c r="Z87" i="19"/>
  <c r="Y87" i="19"/>
  <c r="Z98" i="19"/>
  <c r="Y98" i="19"/>
  <c r="Z129" i="19"/>
  <c r="Y129" i="19"/>
  <c r="Z128" i="19"/>
  <c r="Y128" i="19"/>
  <c r="Z127" i="19"/>
  <c r="Y127" i="19"/>
  <c r="Z126" i="19"/>
  <c r="Y126" i="19"/>
  <c r="Z125" i="19"/>
  <c r="Y125" i="19"/>
  <c r="Z124" i="19"/>
  <c r="Y124" i="19"/>
  <c r="Z123" i="19"/>
  <c r="Y123" i="19"/>
  <c r="Z122" i="19"/>
  <c r="Y122" i="19"/>
  <c r="Z120" i="19"/>
  <c r="Y120" i="19"/>
  <c r="Z119" i="19"/>
  <c r="Y119" i="19"/>
  <c r="Z134" i="19"/>
  <c r="Y134" i="19"/>
  <c r="Z139" i="19"/>
  <c r="Y139" i="19"/>
  <c r="Z143" i="19"/>
  <c r="Y143" i="19"/>
  <c r="Z155" i="19"/>
  <c r="Y155" i="19"/>
  <c r="Z159" i="19"/>
  <c r="Y159" i="19"/>
  <c r="Z163" i="19"/>
  <c r="Y163" i="19"/>
  <c r="Z167" i="19"/>
  <c r="Y167" i="19"/>
  <c r="Z173" i="19"/>
  <c r="Y173" i="19"/>
  <c r="Z177" i="19"/>
  <c r="Y177" i="19"/>
  <c r="Z114" i="19"/>
  <c r="Y114" i="19"/>
  <c r="Z43" i="19"/>
  <c r="Y43" i="19"/>
  <c r="Z48" i="19"/>
  <c r="Y48" i="19"/>
  <c r="Z59" i="19"/>
  <c r="Y59" i="19"/>
  <c r="Z64" i="19"/>
  <c r="Y64" i="19"/>
  <c r="Z69" i="19"/>
  <c r="Y69" i="19"/>
  <c r="Y73" i="19"/>
  <c r="Y81" i="19"/>
  <c r="Y88" i="19"/>
  <c r="Z104" i="19"/>
  <c r="Y104" i="19"/>
  <c r="Z117" i="19"/>
  <c r="Y117" i="19"/>
  <c r="Y131" i="19"/>
  <c r="Y136" i="19"/>
  <c r="Y140" i="19"/>
  <c r="Y145" i="19"/>
  <c r="Z156" i="19"/>
  <c r="Y156" i="19"/>
  <c r="Z160" i="19"/>
  <c r="Y160" i="19"/>
  <c r="Z164" i="19"/>
  <c r="Y164" i="19"/>
  <c r="Y115" i="19"/>
  <c r="Y116" i="19"/>
  <c r="Y176" i="19"/>
  <c r="Y76" i="19"/>
  <c r="Z73" i="19"/>
  <c r="Z81" i="19"/>
  <c r="Z88" i="19"/>
  <c r="Z168" i="19"/>
  <c r="Z174" i="19"/>
  <c r="Z178" i="19"/>
  <c r="Z235" i="19"/>
  <c r="Z131" i="19"/>
  <c r="Z136" i="19"/>
  <c r="Z140" i="19"/>
  <c r="Z145" i="19"/>
  <c r="V53" i="19"/>
  <c r="R53" i="19"/>
  <c r="W53" i="19"/>
  <c r="R60" i="19"/>
  <c r="V60" i="19"/>
  <c r="W60" i="19"/>
  <c r="R109" i="19"/>
  <c r="W109" i="19"/>
  <c r="V109" i="19"/>
  <c r="R132" i="19"/>
  <c r="V132" i="19"/>
  <c r="W132" i="19"/>
  <c r="W137" i="19"/>
  <c r="R137" i="19"/>
  <c r="V137" i="19"/>
  <c r="R135" i="19"/>
  <c r="W135" i="19"/>
  <c r="V135" i="19"/>
  <c r="W149" i="19"/>
  <c r="V149" i="19"/>
  <c r="R149" i="19"/>
  <c r="W153" i="19"/>
  <c r="R153" i="19"/>
  <c r="V153" i="19"/>
  <c r="R152" i="19"/>
  <c r="V152" i="19"/>
  <c r="W152" i="19"/>
  <c r="R151" i="19"/>
  <c r="W151" i="19"/>
  <c r="V151" i="19"/>
  <c r="R150" i="19"/>
  <c r="V150" i="19"/>
  <c r="W150" i="19"/>
  <c r="R157" i="19"/>
  <c r="V157" i="19"/>
  <c r="W157" i="19"/>
  <c r="R161" i="19"/>
  <c r="V161" i="19"/>
  <c r="W161" i="19"/>
  <c r="R165" i="19"/>
  <c r="V165" i="19"/>
  <c r="W165" i="19"/>
  <c r="R169" i="19"/>
  <c r="V169" i="19"/>
  <c r="W169" i="19"/>
  <c r="R175" i="19"/>
  <c r="V175" i="19"/>
  <c r="W175" i="19"/>
  <c r="V179" i="19"/>
  <c r="R179" i="19"/>
  <c r="W179" i="19"/>
  <c r="W111" i="19"/>
  <c r="R111" i="19"/>
  <c r="V111" i="19"/>
  <c r="W107" i="19"/>
  <c r="R107" i="19"/>
  <c r="V107" i="19"/>
  <c r="R118" i="19"/>
  <c r="V118" i="19"/>
  <c r="W118" i="19"/>
  <c r="R41" i="19"/>
  <c r="V41" i="19"/>
  <c r="W41" i="19"/>
  <c r="R45" i="19"/>
  <c r="V45" i="19"/>
  <c r="W45" i="19"/>
  <c r="R54" i="19"/>
  <c r="W54" i="19"/>
  <c r="V54" i="19"/>
  <c r="R67" i="19"/>
  <c r="W67" i="19"/>
  <c r="V67" i="19"/>
  <c r="R71" i="19"/>
  <c r="V71" i="19"/>
  <c r="W71" i="19"/>
  <c r="W86" i="19"/>
  <c r="V86" i="19"/>
  <c r="R86" i="19"/>
  <c r="R97" i="19"/>
  <c r="W97" i="19"/>
  <c r="V97" i="19"/>
  <c r="R105" i="19"/>
  <c r="W105" i="19"/>
  <c r="V105" i="19"/>
  <c r="W115" i="19"/>
  <c r="R115" i="19"/>
  <c r="V115" i="19"/>
  <c r="R116" i="19"/>
  <c r="V116" i="19"/>
  <c r="W116" i="19"/>
  <c r="W133" i="19"/>
  <c r="R133" i="19"/>
  <c r="V133" i="19"/>
  <c r="R138" i="19"/>
  <c r="V138" i="19"/>
  <c r="W138" i="19"/>
  <c r="R142" i="19"/>
  <c r="V142" i="19"/>
  <c r="W142" i="19"/>
  <c r="R154" i="19"/>
  <c r="V154" i="19"/>
  <c r="W154" i="19"/>
  <c r="R158" i="19"/>
  <c r="W158" i="19"/>
  <c r="V158" i="19"/>
  <c r="R162" i="19"/>
  <c r="W162" i="19"/>
  <c r="V162" i="19"/>
  <c r="R166" i="19"/>
  <c r="W166" i="19"/>
  <c r="V166" i="19"/>
  <c r="R172" i="19"/>
  <c r="W172" i="19"/>
  <c r="V172" i="19"/>
  <c r="W176" i="19"/>
  <c r="R176" i="19"/>
  <c r="V176" i="19"/>
  <c r="V76" i="19"/>
  <c r="R76" i="19"/>
  <c r="W76" i="19"/>
  <c r="W65" i="19"/>
  <c r="R65" i="19"/>
  <c r="V65" i="19"/>
  <c r="V70" i="19"/>
  <c r="W70" i="19"/>
  <c r="R70" i="19"/>
  <c r="V84" i="19"/>
  <c r="R84" i="19"/>
  <c r="W84" i="19"/>
  <c r="R113" i="19"/>
  <c r="W113" i="19"/>
  <c r="V113" i="19"/>
  <c r="V42" i="19"/>
  <c r="R42" i="19"/>
  <c r="W42" i="19"/>
  <c r="Z44" i="19"/>
  <c r="V47" i="19"/>
  <c r="R47" i="19"/>
  <c r="W47" i="19"/>
  <c r="Z53" i="19"/>
  <c r="V55" i="19"/>
  <c r="R55" i="19"/>
  <c r="W55" i="19"/>
  <c r="Z60" i="19"/>
  <c r="R63" i="19"/>
  <c r="V63" i="19"/>
  <c r="W63" i="19"/>
  <c r="Z65" i="19"/>
  <c r="V68" i="19"/>
  <c r="R68" i="19"/>
  <c r="W68" i="19"/>
  <c r="Z70" i="19"/>
  <c r="V72" i="19"/>
  <c r="R72" i="19"/>
  <c r="W72" i="19"/>
  <c r="Z74" i="19"/>
  <c r="R79" i="19"/>
  <c r="V79" i="19"/>
  <c r="W79" i="19"/>
  <c r="Z84" i="19"/>
  <c r="R87" i="19"/>
  <c r="V87" i="19"/>
  <c r="W87" i="19"/>
  <c r="Z95" i="19"/>
  <c r="R98" i="19"/>
  <c r="V98" i="19"/>
  <c r="W98" i="19"/>
  <c r="Z113" i="19"/>
  <c r="Z112" i="19"/>
  <c r="Z111" i="19"/>
  <c r="Z110" i="19"/>
  <c r="Z109" i="19"/>
  <c r="Z108" i="19"/>
  <c r="Z107" i="19"/>
  <c r="Z106" i="19"/>
  <c r="Z118" i="19"/>
  <c r="R129" i="19"/>
  <c r="V129" i="19"/>
  <c r="W129" i="19"/>
  <c r="W128" i="19"/>
  <c r="R128" i="19"/>
  <c r="V128" i="19"/>
  <c r="R127" i="19"/>
  <c r="V127" i="19"/>
  <c r="W127" i="19"/>
  <c r="R126" i="19"/>
  <c r="W126" i="19"/>
  <c r="V126" i="19"/>
  <c r="R125" i="19"/>
  <c r="V125" i="19"/>
  <c r="W125" i="19"/>
  <c r="W124" i="19"/>
  <c r="R124" i="19"/>
  <c r="V124" i="19"/>
  <c r="R123" i="19"/>
  <c r="V123" i="19"/>
  <c r="W123" i="19"/>
  <c r="R122" i="19"/>
  <c r="W122" i="19"/>
  <c r="V122" i="19"/>
  <c r="R120" i="19"/>
  <c r="V120" i="19"/>
  <c r="W120" i="19"/>
  <c r="W119" i="19"/>
  <c r="R119" i="19"/>
  <c r="V119" i="19"/>
  <c r="Z132" i="19"/>
  <c r="R134" i="19"/>
  <c r="V134" i="19"/>
  <c r="W134" i="19"/>
  <c r="Z137" i="19"/>
  <c r="R139" i="19"/>
  <c r="W139" i="19"/>
  <c r="V139" i="19"/>
  <c r="Z135" i="19"/>
  <c r="R143" i="19"/>
  <c r="W143" i="19"/>
  <c r="V143" i="19"/>
  <c r="Z149" i="19"/>
  <c r="Z153" i="19"/>
  <c r="Z152" i="19"/>
  <c r="Z151" i="19"/>
  <c r="Z150" i="19"/>
  <c r="R155" i="19"/>
  <c r="W155" i="19"/>
  <c r="V155" i="19"/>
  <c r="Z157" i="19"/>
  <c r="R159" i="19"/>
  <c r="V159" i="19"/>
  <c r="W159" i="19"/>
  <c r="Z161" i="19"/>
  <c r="V163" i="19"/>
  <c r="R163" i="19"/>
  <c r="W163" i="19"/>
  <c r="Z165" i="19"/>
  <c r="R167" i="19"/>
  <c r="V167" i="19"/>
  <c r="W167" i="19"/>
  <c r="Z169" i="19"/>
  <c r="R173" i="19"/>
  <c r="V173" i="19"/>
  <c r="W173" i="19"/>
  <c r="Z175" i="19"/>
  <c r="R177" i="19"/>
  <c r="V177" i="19"/>
  <c r="W177" i="19"/>
  <c r="Z179" i="19"/>
  <c r="R114" i="19"/>
  <c r="V114" i="19"/>
  <c r="W114" i="19"/>
  <c r="V44" i="19"/>
  <c r="W44" i="19"/>
  <c r="R44" i="19"/>
  <c r="V74" i="19"/>
  <c r="R74" i="19"/>
  <c r="W74" i="19"/>
  <c r="R95" i="19"/>
  <c r="V95" i="19"/>
  <c r="W95" i="19"/>
  <c r="R112" i="19"/>
  <c r="V112" i="19"/>
  <c r="W112" i="19"/>
  <c r="R110" i="19"/>
  <c r="V110" i="19"/>
  <c r="W110" i="19"/>
  <c r="R108" i="19"/>
  <c r="V108" i="19"/>
  <c r="W108" i="19"/>
  <c r="R106" i="19"/>
  <c r="V106" i="19"/>
  <c r="W106" i="19"/>
  <c r="V62" i="19"/>
  <c r="R62" i="19"/>
  <c r="W62" i="19"/>
  <c r="R75" i="19"/>
  <c r="W75" i="19"/>
  <c r="V75" i="19"/>
  <c r="Z41" i="19"/>
  <c r="R43" i="19"/>
  <c r="W43" i="19"/>
  <c r="V43" i="19"/>
  <c r="Z45" i="19"/>
  <c r="V48" i="19"/>
  <c r="R48" i="19"/>
  <c r="W48" i="19"/>
  <c r="Z54" i="19"/>
  <c r="V59" i="19"/>
  <c r="R59" i="19"/>
  <c r="W59" i="19"/>
  <c r="Z62" i="19"/>
  <c r="V64" i="19"/>
  <c r="R64" i="19"/>
  <c r="W64" i="19"/>
  <c r="Z67" i="19"/>
  <c r="R69" i="19"/>
  <c r="W69" i="19"/>
  <c r="V69" i="19"/>
  <c r="Z71" i="19"/>
  <c r="V73" i="19"/>
  <c r="R73" i="19"/>
  <c r="W73" i="19"/>
  <c r="Z75" i="19"/>
  <c r="V81" i="19"/>
  <c r="R81" i="19"/>
  <c r="W81" i="19"/>
  <c r="Z86" i="19"/>
  <c r="R88" i="19"/>
  <c r="W88" i="19"/>
  <c r="V88" i="19"/>
  <c r="Z97" i="19"/>
  <c r="R104" i="19"/>
  <c r="V104" i="19"/>
  <c r="W104" i="19"/>
  <c r="Z105" i="19"/>
  <c r="Z115" i="19"/>
  <c r="Z116" i="19"/>
  <c r="R117" i="19"/>
  <c r="W117" i="19"/>
  <c r="V117" i="19"/>
  <c r="R131" i="19"/>
  <c r="W131" i="19"/>
  <c r="V131" i="19"/>
  <c r="Z133" i="19"/>
  <c r="R136" i="19"/>
  <c r="V136" i="19"/>
  <c r="W136" i="19"/>
  <c r="Z138" i="19"/>
  <c r="R140" i="19"/>
  <c r="V140" i="19"/>
  <c r="W140" i="19"/>
  <c r="Z142" i="19"/>
  <c r="W145" i="19"/>
  <c r="V145" i="19"/>
  <c r="R145" i="19"/>
  <c r="Z154" i="19"/>
  <c r="R156" i="19"/>
  <c r="V156" i="19"/>
  <c r="W156" i="19"/>
  <c r="Z158" i="19"/>
  <c r="W160" i="19"/>
  <c r="R160" i="19"/>
  <c r="V160" i="19"/>
  <c r="Z162" i="19"/>
  <c r="W164" i="19"/>
  <c r="R164" i="19"/>
  <c r="V164" i="19"/>
  <c r="Z166" i="19"/>
  <c r="W168" i="19"/>
  <c r="R168" i="19"/>
  <c r="V168" i="19"/>
  <c r="Z172" i="19"/>
  <c r="R174" i="19"/>
  <c r="W174" i="19"/>
  <c r="V174" i="19"/>
  <c r="Z176" i="19"/>
  <c r="R178" i="19"/>
  <c r="W178" i="19"/>
  <c r="V178" i="19"/>
  <c r="Z76" i="19"/>
  <c r="R235" i="19"/>
  <c r="V235" i="19"/>
  <c r="W235" i="19"/>
  <c r="Q40" i="19"/>
  <c r="S40" i="19"/>
  <c r="X40" i="19"/>
  <c r="AA40" i="19"/>
  <c r="P40" i="19"/>
  <c r="Q38" i="19"/>
  <c r="S38" i="19"/>
  <c r="X38" i="19"/>
  <c r="AA38" i="19"/>
  <c r="P38" i="19"/>
  <c r="Q39" i="19"/>
  <c r="S39" i="19"/>
  <c r="X39" i="19"/>
  <c r="AA39" i="19"/>
  <c r="P39" i="19"/>
  <c r="Q33" i="19"/>
  <c r="S33" i="19"/>
  <c r="X33" i="19"/>
  <c r="AA33" i="19"/>
  <c r="P33" i="19"/>
  <c r="Q32" i="19"/>
  <c r="S32" i="19"/>
  <c r="X32" i="19"/>
  <c r="AA32" i="19"/>
  <c r="P32" i="19"/>
  <c r="Q35" i="19"/>
  <c r="S35" i="19"/>
  <c r="X35" i="19"/>
  <c r="AA35" i="19"/>
  <c r="P35" i="19"/>
  <c r="Q30" i="19"/>
  <c r="S30" i="19"/>
  <c r="X30" i="19"/>
  <c r="AA30" i="19"/>
  <c r="P30" i="19"/>
  <c r="Q29" i="19"/>
  <c r="S29" i="19"/>
  <c r="X29" i="19"/>
  <c r="AA29" i="19"/>
  <c r="P29" i="19"/>
  <c r="Q27" i="19"/>
  <c r="S27" i="19"/>
  <c r="X27" i="19"/>
  <c r="AA27" i="19"/>
  <c r="P27" i="19"/>
  <c r="Q26" i="19"/>
  <c r="S26" i="19"/>
  <c r="X26" i="19"/>
  <c r="AA26" i="19"/>
  <c r="P26" i="19"/>
  <c r="Y27" i="19" l="1"/>
  <c r="Y32" i="19"/>
  <c r="Y40" i="19"/>
  <c r="Y29" i="19"/>
  <c r="Y33" i="19"/>
  <c r="Y30" i="19"/>
  <c r="Y39" i="19"/>
  <c r="Y26" i="19"/>
  <c r="Y35" i="19"/>
  <c r="Y38" i="19"/>
  <c r="Z29" i="19"/>
  <c r="Z30" i="19"/>
  <c r="Z39" i="19"/>
  <c r="Z33" i="19"/>
  <c r="V38" i="19"/>
  <c r="R38" i="19"/>
  <c r="W38" i="19"/>
  <c r="Z26" i="19"/>
  <c r="R29" i="19"/>
  <c r="V29" i="19"/>
  <c r="W29" i="19"/>
  <c r="Z35" i="19"/>
  <c r="R33" i="19"/>
  <c r="V33" i="19"/>
  <c r="W33" i="19"/>
  <c r="Z38" i="19"/>
  <c r="V26" i="19"/>
  <c r="R26" i="19"/>
  <c r="W26" i="19"/>
  <c r="V35" i="19"/>
  <c r="R35" i="19"/>
  <c r="W35" i="19"/>
  <c r="R27" i="19"/>
  <c r="V27" i="19"/>
  <c r="W27" i="19"/>
  <c r="V32" i="19"/>
  <c r="W32" i="19"/>
  <c r="R32" i="19"/>
  <c r="V40" i="19"/>
  <c r="W40" i="19"/>
  <c r="R40" i="19"/>
  <c r="Z27" i="19"/>
  <c r="V30" i="19"/>
  <c r="R30" i="19"/>
  <c r="W30" i="19"/>
  <c r="Z32" i="19"/>
  <c r="W39" i="19"/>
  <c r="R39" i="19"/>
  <c r="V39" i="19"/>
  <c r="Z40" i="19"/>
  <c r="Q23" i="19"/>
  <c r="S23" i="19"/>
  <c r="X23" i="19"/>
  <c r="AA23" i="19"/>
  <c r="P23" i="19"/>
  <c r="Q20" i="19"/>
  <c r="S20" i="19"/>
  <c r="X20" i="19"/>
  <c r="AA20" i="19"/>
  <c r="P20" i="19"/>
  <c r="Q19" i="19"/>
  <c r="S19" i="19"/>
  <c r="X19" i="19"/>
  <c r="AA19" i="19"/>
  <c r="P19" i="19"/>
  <c r="Q17" i="19"/>
  <c r="S17" i="19"/>
  <c r="X17" i="19"/>
  <c r="AA17" i="19"/>
  <c r="P17" i="19"/>
  <c r="Q16" i="19"/>
  <c r="S16" i="19"/>
  <c r="X16" i="19"/>
  <c r="AA16" i="19"/>
  <c r="P16" i="19"/>
  <c r="Q22" i="19"/>
  <c r="S22" i="19"/>
  <c r="X22" i="19"/>
  <c r="AA22" i="19"/>
  <c r="P22" i="19"/>
  <c r="Q14" i="19"/>
  <c r="S14" i="19"/>
  <c r="X14" i="19"/>
  <c r="AA14" i="19"/>
  <c r="P14" i="19"/>
  <c r="Q12" i="19"/>
  <c r="S12" i="19"/>
  <c r="X12" i="19"/>
  <c r="AA12" i="19"/>
  <c r="P12" i="19"/>
  <c r="Q10" i="19"/>
  <c r="S10" i="19"/>
  <c r="X10" i="19"/>
  <c r="AA10" i="19"/>
  <c r="P10" i="19"/>
  <c r="Q9" i="19"/>
  <c r="S9" i="19"/>
  <c r="X9" i="19"/>
  <c r="AA9" i="19"/>
  <c r="P9" i="19"/>
  <c r="Y9" i="19" l="1"/>
  <c r="Y22" i="19"/>
  <c r="Y20" i="19"/>
  <c r="Y10" i="19"/>
  <c r="Y16" i="19"/>
  <c r="Y23" i="19"/>
  <c r="Y12" i="19"/>
  <c r="Y17" i="19"/>
  <c r="Y14" i="19"/>
  <c r="Y19" i="19"/>
  <c r="Z9" i="19"/>
  <c r="Z22" i="19"/>
  <c r="Z20" i="19"/>
  <c r="Z16" i="19"/>
  <c r="Z23" i="19"/>
  <c r="Z10" i="19"/>
  <c r="W12" i="19"/>
  <c r="R12" i="19"/>
  <c r="V12" i="19"/>
  <c r="R17" i="19"/>
  <c r="W17" i="19"/>
  <c r="V17" i="19"/>
  <c r="V14" i="19"/>
  <c r="W14" i="19"/>
  <c r="R14" i="19"/>
  <c r="V19" i="19"/>
  <c r="W19" i="19"/>
  <c r="R19" i="19"/>
  <c r="R9" i="19"/>
  <c r="W9" i="19"/>
  <c r="V9" i="19"/>
  <c r="Z12" i="19"/>
  <c r="V22" i="19"/>
  <c r="W22" i="19"/>
  <c r="R22" i="19"/>
  <c r="Z17" i="19"/>
  <c r="R20" i="19"/>
  <c r="V20" i="19"/>
  <c r="W20" i="19"/>
  <c r="R10" i="19"/>
  <c r="W10" i="19"/>
  <c r="V10" i="19"/>
  <c r="Z14" i="19"/>
  <c r="V16" i="19"/>
  <c r="R16" i="19"/>
  <c r="W16" i="19"/>
  <c r="Z19" i="19"/>
  <c r="V23" i="19"/>
  <c r="W23" i="19"/>
  <c r="R23" i="19"/>
  <c r="M215" i="12"/>
  <c r="M216" i="12"/>
  <c r="M217" i="12"/>
  <c r="M218" i="12"/>
  <c r="M214" i="12"/>
  <c r="L215" i="12"/>
  <c r="L216" i="12"/>
  <c r="L217" i="12"/>
  <c r="L218" i="12"/>
  <c r="L214" i="12"/>
  <c r="O213" i="12"/>
  <c r="N213" i="12"/>
  <c r="J213" i="12"/>
  <c r="N208" i="12" l="1"/>
  <c r="N209" i="12"/>
  <c r="N210" i="12"/>
  <c r="N211" i="12"/>
  <c r="N212" i="12"/>
  <c r="Q4" i="11"/>
  <c r="R4" i="11"/>
  <c r="S4" i="11"/>
  <c r="T4" i="11"/>
  <c r="U4" i="11"/>
  <c r="Q5" i="11"/>
  <c r="R5" i="11"/>
  <c r="S5" i="11"/>
  <c r="T5" i="11"/>
  <c r="U5" i="11"/>
  <c r="Q6" i="11"/>
  <c r="R6" i="11"/>
  <c r="S6" i="11"/>
  <c r="T6" i="11"/>
  <c r="U6" i="11"/>
  <c r="Q7" i="11"/>
  <c r="R7" i="11"/>
  <c r="S7" i="11"/>
  <c r="T7" i="11"/>
  <c r="U7" i="11"/>
  <c r="Q8" i="11"/>
  <c r="R8" i="11"/>
  <c r="S8" i="11"/>
  <c r="T8" i="11"/>
  <c r="U8" i="11"/>
  <c r="Q9" i="11"/>
  <c r="R9" i="11"/>
  <c r="S9" i="11"/>
  <c r="T9" i="11"/>
  <c r="U9" i="11"/>
  <c r="Q10" i="11"/>
  <c r="R10" i="11"/>
  <c r="S10" i="11"/>
  <c r="T10" i="11"/>
  <c r="U10" i="11"/>
  <c r="Q11" i="11"/>
  <c r="R11" i="11"/>
  <c r="S11" i="11"/>
  <c r="T11" i="11"/>
  <c r="U11" i="11"/>
  <c r="Q12" i="11"/>
  <c r="R12" i="11"/>
  <c r="S12" i="11"/>
  <c r="T12" i="11"/>
  <c r="U12" i="11"/>
  <c r="Q13" i="11"/>
  <c r="R13" i="11"/>
  <c r="S13" i="11"/>
  <c r="T13" i="11"/>
  <c r="U13" i="11"/>
  <c r="Q14" i="11"/>
  <c r="R14" i="11"/>
  <c r="S14" i="11"/>
  <c r="T14" i="11"/>
  <c r="U14" i="11"/>
  <c r="Q15" i="11"/>
  <c r="R15" i="11"/>
  <c r="S15" i="11"/>
  <c r="T15" i="11"/>
  <c r="U15" i="11"/>
  <c r="Q16" i="11"/>
  <c r="R16" i="11"/>
  <c r="S16" i="11"/>
  <c r="T16" i="11"/>
  <c r="U16" i="11"/>
  <c r="Q17" i="11"/>
  <c r="R17" i="11"/>
  <c r="S17" i="11"/>
  <c r="T17" i="11"/>
  <c r="U17" i="11"/>
  <c r="Q18" i="11"/>
  <c r="R18" i="11"/>
  <c r="S18" i="11"/>
  <c r="T18" i="11"/>
  <c r="U18" i="11"/>
  <c r="Q19" i="11"/>
  <c r="R19" i="11"/>
  <c r="S19" i="11"/>
  <c r="T19" i="11"/>
  <c r="U19" i="11"/>
  <c r="Q20" i="11"/>
  <c r="R20" i="11"/>
  <c r="S20" i="11"/>
  <c r="T20" i="11"/>
  <c r="U20" i="11"/>
  <c r="R3" i="11"/>
  <c r="S3" i="11"/>
  <c r="T3" i="11"/>
  <c r="U3" i="11"/>
  <c r="Q3" i="11"/>
  <c r="AE25" i="11"/>
  <c r="AK25" i="11" l="1"/>
  <c r="AD68" i="11" s="1"/>
  <c r="O207" i="12"/>
  <c r="N207" i="12"/>
  <c r="F21" i="11" l="1"/>
  <c r="G21" i="11"/>
  <c r="H21" i="11"/>
  <c r="I21" i="11"/>
  <c r="J21" i="11"/>
  <c r="K21" i="11"/>
  <c r="L21" i="11"/>
  <c r="M21" i="11"/>
  <c r="N21" i="11"/>
  <c r="O21" i="11"/>
  <c r="P21" i="11"/>
  <c r="E21" i="11"/>
  <c r="N204" i="12" l="1"/>
  <c r="O204" i="12"/>
  <c r="N205" i="12"/>
  <c r="O205" i="12"/>
  <c r="N206" i="12"/>
  <c r="O206" i="12"/>
  <c r="O203" i="12"/>
  <c r="N203" i="12"/>
  <c r="N202" i="12"/>
  <c r="O202" i="12"/>
  <c r="N201" i="12"/>
  <c r="O201" i="12"/>
  <c r="N200" i="12"/>
  <c r="O200" i="12"/>
  <c r="N199" i="12"/>
  <c r="O199" i="12"/>
  <c r="N198" i="12"/>
  <c r="O198" i="12"/>
  <c r="N197" i="12"/>
  <c r="O197" i="12"/>
  <c r="N193" i="12" l="1"/>
  <c r="O193" i="12"/>
  <c r="N194" i="12"/>
  <c r="O194" i="12"/>
  <c r="N195" i="12"/>
  <c r="O195" i="12"/>
  <c r="N196" i="12"/>
  <c r="O196" i="12"/>
  <c r="AB20" i="15"/>
  <c r="AB21" i="15"/>
  <c r="AB19" i="15"/>
  <c r="AB17"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T88" i="15"/>
  <c r="T89" i="15"/>
  <c r="T90" i="15"/>
  <c r="T91" i="15"/>
  <c r="T92" i="15"/>
  <c r="T93" i="15"/>
  <c r="T94" i="15"/>
  <c r="T95" i="15"/>
  <c r="T96" i="15"/>
  <c r="T102" i="15"/>
  <c r="T103" i="15"/>
  <c r="T104" i="15"/>
  <c r="T105" i="15"/>
  <c r="T106" i="15"/>
  <c r="T107" i="15"/>
  <c r="T108" i="15"/>
  <c r="T109" i="15"/>
  <c r="T110" i="15"/>
  <c r="T111" i="15"/>
  <c r="T112" i="15"/>
  <c r="T113" i="15"/>
  <c r="T2" i="15"/>
  <c r="O188" i="12"/>
  <c r="O189" i="12"/>
  <c r="O190" i="12"/>
  <c r="O191" i="12"/>
  <c r="O192" i="12"/>
  <c r="N189" i="12"/>
  <c r="N190" i="12"/>
  <c r="N191" i="12"/>
  <c r="N192" i="12"/>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40" i="16"/>
  <c r="T41" i="16"/>
  <c r="T42" i="16"/>
  <c r="T43" i="16"/>
  <c r="T44" i="16"/>
  <c r="T45" i="16"/>
  <c r="T46" i="16"/>
  <c r="T47" i="16"/>
  <c r="T48" i="16"/>
  <c r="T49" i="16"/>
  <c r="T50" i="16"/>
  <c r="T51" i="16"/>
  <c r="T52" i="16"/>
  <c r="T53" i="16"/>
  <c r="T54" i="16"/>
  <c r="T55" i="16"/>
  <c r="T56" i="16"/>
  <c r="T57" i="16"/>
  <c r="T58" i="16"/>
  <c r="T59" i="16"/>
  <c r="T60" i="16"/>
  <c r="T61" i="16"/>
  <c r="T62" i="16"/>
  <c r="T63" i="16"/>
  <c r="T65" i="16"/>
  <c r="T66" i="16"/>
  <c r="T67" i="16"/>
  <c r="T68" i="16"/>
  <c r="T69" i="16"/>
  <c r="T70" i="16"/>
  <c r="T71" i="16"/>
  <c r="T72"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2" i="16"/>
  <c r="O187" i="12"/>
  <c r="N187" i="12"/>
  <c r="J187" i="12"/>
  <c r="O186" i="12"/>
  <c r="N186" i="12"/>
  <c r="J186" i="12"/>
  <c r="N188" i="12" l="1"/>
  <c r="O185" i="12" l="1"/>
  <c r="N185" i="12"/>
  <c r="O184" i="12"/>
  <c r="N184" i="12"/>
  <c r="O183" i="12"/>
  <c r="N183" i="12"/>
  <c r="O182" i="12"/>
  <c r="N182" i="12"/>
  <c r="O181" i="12"/>
  <c r="N181" i="12"/>
  <c r="O180" i="12"/>
  <c r="N180" i="12"/>
  <c r="O179" i="12"/>
  <c r="N179" i="12"/>
  <c r="O178" i="12"/>
  <c r="N178" i="12"/>
  <c r="O177" i="12"/>
  <c r="N177" i="12"/>
  <c r="O176" i="12"/>
  <c r="N176" i="12"/>
  <c r="O175" i="12"/>
  <c r="N175" i="12"/>
  <c r="O174" i="12"/>
  <c r="N174" i="12"/>
  <c r="O173" i="12"/>
  <c r="N173" i="12"/>
  <c r="O172" i="12"/>
  <c r="N172" i="12"/>
  <c r="O171" i="12"/>
  <c r="N171" i="12"/>
  <c r="O170" i="12"/>
  <c r="N170" i="12"/>
  <c r="O169" i="12"/>
  <c r="N169" i="12"/>
  <c r="O168" i="12"/>
  <c r="N168" i="12"/>
  <c r="O167" i="12"/>
  <c r="N167" i="12"/>
  <c r="O166" i="12"/>
  <c r="N166" i="12"/>
  <c r="N165" i="12"/>
  <c r="M165" i="12"/>
  <c r="O165" i="12" s="1"/>
  <c r="J165" i="12"/>
  <c r="N164" i="12"/>
  <c r="M164" i="12"/>
  <c r="O164" i="12" s="1"/>
  <c r="J164" i="12"/>
  <c r="N163" i="12"/>
  <c r="M163" i="12"/>
  <c r="O163" i="12" s="1"/>
  <c r="J163" i="12"/>
  <c r="N162" i="12"/>
  <c r="M162" i="12"/>
  <c r="O162" i="12" s="1"/>
  <c r="J162" i="12"/>
  <c r="N161" i="12"/>
  <c r="M161" i="12"/>
  <c r="O161" i="12" s="1"/>
  <c r="J161" i="12"/>
  <c r="N160" i="12"/>
  <c r="M160" i="12"/>
  <c r="O160" i="12" s="1"/>
  <c r="J160" i="12"/>
  <c r="N159" i="12"/>
  <c r="M159" i="12"/>
  <c r="O159" i="12" s="1"/>
  <c r="J159" i="12"/>
  <c r="N158" i="12"/>
  <c r="M158" i="12"/>
  <c r="O158" i="12" s="1"/>
  <c r="J158" i="12"/>
  <c r="N157" i="12"/>
  <c r="M157" i="12"/>
  <c r="O157" i="12" s="1"/>
  <c r="J157" i="12"/>
  <c r="N156" i="12"/>
  <c r="M156" i="12"/>
  <c r="O156" i="12" s="1"/>
  <c r="J156" i="12"/>
  <c r="N155" i="12"/>
  <c r="M155" i="12"/>
  <c r="O155" i="12" s="1"/>
  <c r="J155" i="12"/>
  <c r="N154" i="12"/>
  <c r="M154" i="12"/>
  <c r="O154" i="12" s="1"/>
  <c r="J154" i="12"/>
  <c r="N153" i="12"/>
  <c r="M153" i="12"/>
  <c r="O153" i="12" s="1"/>
  <c r="J153" i="12"/>
  <c r="N152" i="12"/>
  <c r="M152" i="12"/>
  <c r="O152" i="12" s="1"/>
  <c r="J152" i="12"/>
  <c r="N151" i="12"/>
  <c r="M151" i="12"/>
  <c r="O151" i="12" s="1"/>
  <c r="J151" i="12"/>
  <c r="N150" i="12"/>
  <c r="M150" i="12"/>
  <c r="O150" i="12" s="1"/>
  <c r="J150" i="12"/>
  <c r="N149" i="12"/>
  <c r="M149" i="12"/>
  <c r="O149" i="12" s="1"/>
  <c r="J149" i="12"/>
  <c r="N148" i="12"/>
  <c r="M148" i="12"/>
  <c r="O148" i="12" s="1"/>
  <c r="J148" i="12"/>
  <c r="N147" i="12"/>
  <c r="M147" i="12"/>
  <c r="O147" i="12" s="1"/>
  <c r="J147" i="12"/>
  <c r="N146" i="12"/>
  <c r="M146" i="12"/>
  <c r="O146" i="12" s="1"/>
  <c r="J146" i="12"/>
  <c r="N145" i="12"/>
  <c r="M145" i="12"/>
  <c r="O145" i="12" s="1"/>
  <c r="J145" i="12"/>
  <c r="O144" i="12"/>
  <c r="N144" i="12"/>
  <c r="J144" i="12"/>
  <c r="N143" i="12"/>
  <c r="M143" i="12"/>
  <c r="O143" i="12" s="1"/>
  <c r="J143" i="12"/>
  <c r="O142" i="12"/>
  <c r="N142" i="12"/>
  <c r="J142" i="12"/>
  <c r="N141" i="12"/>
  <c r="M141" i="12"/>
  <c r="O141" i="12" s="1"/>
  <c r="J141" i="12"/>
  <c r="N140" i="12"/>
  <c r="M140" i="12"/>
  <c r="O140" i="12" s="1"/>
  <c r="J140" i="12"/>
  <c r="N139" i="12"/>
  <c r="M139" i="12"/>
  <c r="O139" i="12" s="1"/>
  <c r="J139" i="12"/>
  <c r="N138" i="12"/>
  <c r="M138" i="12"/>
  <c r="O138" i="12" s="1"/>
  <c r="J138" i="12"/>
  <c r="N137" i="12"/>
  <c r="M137" i="12"/>
  <c r="O137" i="12" s="1"/>
  <c r="J137" i="12"/>
  <c r="N136" i="12"/>
  <c r="M136" i="12"/>
  <c r="O136" i="12" s="1"/>
  <c r="J136" i="12"/>
  <c r="N135" i="12"/>
  <c r="M135" i="12"/>
  <c r="O135" i="12" s="1"/>
  <c r="J135" i="12"/>
  <c r="N134" i="12"/>
  <c r="M134" i="12"/>
  <c r="O134" i="12" s="1"/>
  <c r="J134" i="12"/>
  <c r="N133" i="12"/>
  <c r="M133" i="12"/>
  <c r="O133" i="12" s="1"/>
  <c r="J133" i="12"/>
  <c r="N132" i="12"/>
  <c r="M132" i="12"/>
  <c r="O132" i="12" s="1"/>
  <c r="J132" i="12"/>
  <c r="N131" i="12"/>
  <c r="M131" i="12"/>
  <c r="O131" i="12" s="1"/>
  <c r="J131" i="12"/>
  <c r="N130" i="12"/>
  <c r="M130" i="12"/>
  <c r="O130" i="12" s="1"/>
  <c r="J130" i="12"/>
  <c r="O129" i="12"/>
  <c r="N129" i="12"/>
  <c r="J129" i="12"/>
  <c r="O128" i="12"/>
  <c r="N128" i="12"/>
  <c r="J128" i="12"/>
  <c r="O127" i="12"/>
  <c r="N127" i="12"/>
  <c r="J127" i="12"/>
  <c r="O126" i="12"/>
  <c r="N126" i="12"/>
  <c r="J126" i="12"/>
  <c r="N125" i="12"/>
  <c r="M125" i="12"/>
  <c r="O125" i="12" s="1"/>
  <c r="J125" i="12"/>
  <c r="O124" i="12"/>
  <c r="N124" i="12"/>
  <c r="J124" i="12"/>
  <c r="O123" i="12"/>
  <c r="N123" i="12"/>
  <c r="J123" i="12"/>
  <c r="O122" i="12"/>
  <c r="N122" i="12"/>
  <c r="J122" i="12"/>
  <c r="O121" i="12"/>
  <c r="N121" i="12"/>
  <c r="J121" i="12"/>
  <c r="N120" i="12"/>
  <c r="M120" i="12"/>
  <c r="O120" i="12" s="1"/>
  <c r="J120" i="12"/>
  <c r="O119" i="12"/>
  <c r="N119" i="12"/>
  <c r="J119" i="12"/>
  <c r="N118" i="12"/>
  <c r="M118" i="12"/>
  <c r="O118" i="12" s="1"/>
  <c r="J118" i="12"/>
  <c r="O117" i="12"/>
  <c r="N117" i="12"/>
  <c r="J117" i="12"/>
  <c r="O116" i="12"/>
  <c r="N116" i="12"/>
  <c r="J116" i="12"/>
  <c r="N115" i="12"/>
  <c r="M115" i="12"/>
  <c r="O115" i="12" s="1"/>
  <c r="J115" i="12"/>
  <c r="N114" i="12"/>
  <c r="M114" i="12"/>
  <c r="O114" i="12" s="1"/>
  <c r="J114" i="12"/>
  <c r="N113" i="12"/>
  <c r="M113" i="12"/>
  <c r="O113" i="12" s="1"/>
  <c r="J113" i="12"/>
  <c r="N112" i="12"/>
  <c r="M112" i="12"/>
  <c r="O112" i="12" s="1"/>
  <c r="J112" i="12"/>
  <c r="N111" i="12"/>
  <c r="M111" i="12"/>
  <c r="O111" i="12" s="1"/>
  <c r="J111" i="12"/>
  <c r="N110" i="12"/>
  <c r="M110" i="12"/>
  <c r="O110" i="12" s="1"/>
  <c r="J110" i="12"/>
  <c r="N109" i="12"/>
  <c r="M109" i="12"/>
  <c r="O109" i="12" s="1"/>
  <c r="J109" i="12"/>
  <c r="N108" i="12"/>
  <c r="M108" i="12"/>
  <c r="O108" i="12" s="1"/>
  <c r="J108" i="12"/>
  <c r="N107" i="12"/>
  <c r="M107" i="12"/>
  <c r="O107" i="12" s="1"/>
  <c r="J107" i="12"/>
  <c r="N106" i="12"/>
  <c r="M106" i="12"/>
  <c r="O106" i="12" s="1"/>
  <c r="J106" i="12"/>
  <c r="N105" i="12"/>
  <c r="M105" i="12"/>
  <c r="O105" i="12" s="1"/>
  <c r="J105" i="12"/>
  <c r="N104" i="12"/>
  <c r="M104" i="12"/>
  <c r="O104" i="12" s="1"/>
  <c r="J104" i="12"/>
  <c r="N103" i="12"/>
  <c r="M103" i="12"/>
  <c r="O103" i="12" s="1"/>
  <c r="J103" i="12"/>
  <c r="N102" i="12"/>
  <c r="M102" i="12"/>
  <c r="O102" i="12" s="1"/>
  <c r="J102" i="12"/>
  <c r="N101" i="12"/>
  <c r="M101" i="12"/>
  <c r="O101" i="12" s="1"/>
  <c r="J101" i="12"/>
  <c r="N100" i="12"/>
  <c r="M100" i="12"/>
  <c r="O100" i="12" s="1"/>
  <c r="J100" i="12"/>
  <c r="N99" i="12"/>
  <c r="M99" i="12"/>
  <c r="O99" i="12" s="1"/>
  <c r="J99" i="12"/>
  <c r="N98" i="12"/>
  <c r="M98" i="12"/>
  <c r="O98" i="12" s="1"/>
  <c r="J98" i="12"/>
  <c r="N97" i="12"/>
  <c r="M97" i="12"/>
  <c r="O97" i="12" s="1"/>
  <c r="J97" i="12"/>
  <c r="N96" i="12"/>
  <c r="M96" i="12"/>
  <c r="O96" i="12" s="1"/>
  <c r="J96" i="12"/>
  <c r="N95" i="12"/>
  <c r="M95" i="12"/>
  <c r="O95" i="12" s="1"/>
  <c r="J95" i="12"/>
  <c r="N94" i="12"/>
  <c r="M94" i="12"/>
  <c r="O94" i="12" s="1"/>
  <c r="J94" i="12"/>
  <c r="N93" i="12"/>
  <c r="M93" i="12"/>
  <c r="O93" i="12" s="1"/>
  <c r="J93" i="12"/>
  <c r="N92" i="12"/>
  <c r="M92" i="12"/>
  <c r="O92" i="12" s="1"/>
  <c r="J92" i="12"/>
  <c r="N91" i="12"/>
  <c r="M91" i="12"/>
  <c r="O91" i="12" s="1"/>
  <c r="J91" i="12"/>
  <c r="O90" i="12"/>
  <c r="N90" i="12"/>
  <c r="J90" i="12"/>
  <c r="O89" i="12"/>
  <c r="N89" i="12"/>
  <c r="J89" i="12"/>
  <c r="O88" i="12"/>
  <c r="N88" i="12"/>
  <c r="J88" i="12"/>
  <c r="O87" i="12"/>
  <c r="N87" i="12"/>
  <c r="J87" i="12"/>
  <c r="O86" i="12"/>
  <c r="N86" i="12"/>
  <c r="J86" i="12"/>
  <c r="N85" i="12"/>
  <c r="O85" i="12"/>
  <c r="J85" i="12"/>
  <c r="N84" i="12"/>
  <c r="O84" i="12"/>
  <c r="J84" i="12"/>
  <c r="N83" i="12"/>
  <c r="M83" i="12"/>
  <c r="O83" i="12" s="1"/>
  <c r="J83" i="12"/>
  <c r="N82" i="12"/>
  <c r="O82" i="12"/>
  <c r="J82" i="12"/>
  <c r="N81" i="12"/>
  <c r="M81" i="12"/>
  <c r="O81" i="12" s="1"/>
  <c r="J81" i="12"/>
  <c r="N80" i="12"/>
  <c r="O80" i="12"/>
  <c r="J80" i="12"/>
  <c r="N79" i="12"/>
  <c r="O79" i="12"/>
  <c r="J79" i="12"/>
  <c r="N78" i="12"/>
  <c r="M78" i="12"/>
  <c r="O78" i="12" s="1"/>
  <c r="J78" i="12"/>
  <c r="N77" i="12"/>
  <c r="O77" i="12"/>
  <c r="J77" i="12"/>
  <c r="N76" i="12"/>
  <c r="O76" i="12"/>
  <c r="J76" i="12"/>
  <c r="N75" i="12"/>
  <c r="O75" i="12"/>
  <c r="J75" i="12"/>
  <c r="N74" i="12"/>
  <c r="O74" i="12"/>
  <c r="J74" i="12"/>
  <c r="N73" i="12"/>
  <c r="O73" i="12"/>
  <c r="J73" i="12"/>
  <c r="N72" i="12"/>
  <c r="O72" i="12"/>
  <c r="J72" i="12"/>
  <c r="N71" i="12"/>
  <c r="O71" i="12"/>
  <c r="J71" i="12"/>
  <c r="N70" i="12"/>
  <c r="O70" i="12"/>
  <c r="J70" i="12"/>
  <c r="N69" i="12"/>
  <c r="M69" i="12"/>
  <c r="O69" i="12" s="1"/>
  <c r="J69" i="12"/>
  <c r="N68" i="12"/>
  <c r="O68" i="12"/>
  <c r="J68" i="12"/>
  <c r="N67" i="12"/>
  <c r="O67" i="12"/>
  <c r="J67" i="12"/>
  <c r="N66" i="12"/>
  <c r="O66" i="12"/>
  <c r="J66" i="12"/>
  <c r="N65" i="12"/>
  <c r="M65" i="12"/>
  <c r="O65" i="12" s="1"/>
  <c r="J65" i="12"/>
  <c r="N64" i="12"/>
  <c r="O64" i="12"/>
  <c r="J64" i="12"/>
  <c r="N63" i="12"/>
  <c r="M63" i="12"/>
  <c r="O63" i="12" s="1"/>
  <c r="J63" i="12"/>
  <c r="N62" i="12"/>
  <c r="O62" i="12"/>
  <c r="J62" i="12"/>
  <c r="N61" i="12"/>
  <c r="O61" i="12"/>
  <c r="J61" i="12"/>
  <c r="O60" i="12"/>
  <c r="N60" i="12"/>
  <c r="J60" i="12"/>
  <c r="N59" i="12"/>
  <c r="O59" i="12"/>
  <c r="J59" i="12"/>
  <c r="N58" i="12"/>
  <c r="O58" i="12"/>
  <c r="J58" i="12"/>
  <c r="N57" i="12"/>
  <c r="O57" i="12"/>
  <c r="J57" i="12"/>
  <c r="N56" i="12"/>
  <c r="M56" i="12"/>
  <c r="O56" i="12" s="1"/>
  <c r="J56" i="12"/>
  <c r="N55" i="12"/>
  <c r="O55" i="12"/>
  <c r="J55" i="12"/>
  <c r="N54" i="12"/>
  <c r="O54" i="12"/>
  <c r="J54" i="12"/>
  <c r="N53" i="12"/>
  <c r="M53" i="12"/>
  <c r="O53" i="12" s="1"/>
  <c r="J53" i="12"/>
  <c r="N52" i="12"/>
  <c r="O52" i="12"/>
  <c r="J52" i="12"/>
  <c r="N51" i="12"/>
  <c r="O51" i="12"/>
  <c r="J51" i="12"/>
  <c r="N50" i="12"/>
  <c r="M50" i="12"/>
  <c r="O50" i="12" s="1"/>
  <c r="J50" i="12"/>
  <c r="N49" i="12"/>
  <c r="O49" i="12"/>
  <c r="J49" i="12"/>
  <c r="N48" i="12"/>
  <c r="O48" i="12"/>
  <c r="J48" i="12"/>
  <c r="N47" i="12"/>
  <c r="O47" i="12"/>
  <c r="J47" i="12"/>
  <c r="N46" i="12"/>
  <c r="M46" i="12"/>
  <c r="O46" i="12" s="1"/>
  <c r="J46" i="12"/>
  <c r="O45" i="12"/>
  <c r="N45" i="12"/>
  <c r="J45" i="12"/>
  <c r="O44" i="12"/>
  <c r="N44" i="12"/>
  <c r="J44" i="12"/>
  <c r="O43" i="12"/>
  <c r="N43" i="12"/>
  <c r="J43" i="12"/>
  <c r="O42" i="12"/>
  <c r="N42" i="12"/>
  <c r="J42" i="12"/>
  <c r="N41" i="12"/>
  <c r="M41" i="12"/>
  <c r="O41" i="12" s="1"/>
  <c r="J41" i="12"/>
  <c r="N40" i="12"/>
  <c r="M40" i="12"/>
  <c r="O40" i="12" s="1"/>
  <c r="J40" i="12"/>
  <c r="N39" i="12"/>
  <c r="M39" i="12"/>
  <c r="O39" i="12" s="1"/>
  <c r="J39" i="12"/>
  <c r="N38" i="12"/>
  <c r="M38" i="12"/>
  <c r="O38" i="12" s="1"/>
  <c r="J38" i="12"/>
  <c r="N37" i="12"/>
  <c r="M37" i="12"/>
  <c r="O37" i="12" s="1"/>
  <c r="J37" i="12"/>
  <c r="N36" i="12"/>
  <c r="M36" i="12"/>
  <c r="O36" i="12" s="1"/>
  <c r="J36" i="12"/>
  <c r="N35" i="12"/>
  <c r="M35" i="12"/>
  <c r="O35" i="12" s="1"/>
  <c r="J35" i="12"/>
  <c r="N34" i="12"/>
  <c r="M34" i="12"/>
  <c r="O34" i="12" s="1"/>
  <c r="J34" i="12"/>
  <c r="N33" i="12"/>
  <c r="M33" i="12"/>
  <c r="O33" i="12" s="1"/>
  <c r="J33" i="12"/>
  <c r="N32" i="12"/>
  <c r="M32" i="12"/>
  <c r="O32" i="12" s="1"/>
  <c r="J32" i="12"/>
  <c r="N31" i="12"/>
  <c r="M31" i="12"/>
  <c r="O31" i="12" s="1"/>
  <c r="J31" i="12"/>
  <c r="N30" i="12"/>
  <c r="M30" i="12"/>
  <c r="O30" i="12" s="1"/>
  <c r="J30" i="12"/>
  <c r="N29" i="12"/>
  <c r="M29" i="12"/>
  <c r="O29" i="12" s="1"/>
  <c r="J29" i="12"/>
  <c r="O28" i="12"/>
  <c r="N28" i="12"/>
  <c r="J28" i="12"/>
  <c r="O27" i="12"/>
  <c r="N27" i="12"/>
  <c r="J27" i="12"/>
  <c r="O26" i="12"/>
  <c r="N26" i="12"/>
  <c r="J26" i="12"/>
  <c r="O25" i="12"/>
  <c r="N25" i="12"/>
  <c r="J25" i="12"/>
  <c r="O24" i="12"/>
  <c r="N24" i="12"/>
  <c r="J24" i="12"/>
  <c r="N23" i="12"/>
  <c r="M23" i="12"/>
  <c r="O23" i="12" s="1"/>
  <c r="J23" i="12"/>
  <c r="O22" i="12"/>
  <c r="N22" i="12"/>
  <c r="J22" i="12"/>
  <c r="O21" i="12"/>
  <c r="N21" i="12"/>
  <c r="J21" i="12"/>
  <c r="N20" i="12"/>
  <c r="M20" i="12"/>
  <c r="O20" i="12" s="1"/>
  <c r="J20" i="12"/>
  <c r="O19" i="12"/>
  <c r="N19" i="12"/>
  <c r="J19" i="12"/>
  <c r="N18" i="12"/>
  <c r="M18" i="12"/>
  <c r="O18" i="12" s="1"/>
  <c r="J18" i="12"/>
  <c r="N17" i="12"/>
  <c r="M17" i="12"/>
  <c r="O17" i="12" s="1"/>
  <c r="J17" i="12"/>
  <c r="N16" i="12"/>
  <c r="M16" i="12"/>
  <c r="O16" i="12" s="1"/>
  <c r="J16" i="12"/>
  <c r="O15" i="12"/>
  <c r="N15" i="12"/>
  <c r="J15" i="12"/>
  <c r="O14" i="12"/>
  <c r="N14" i="12"/>
  <c r="J14" i="12"/>
  <c r="O13" i="12"/>
  <c r="N13" i="12"/>
  <c r="J13" i="12"/>
  <c r="N12" i="12"/>
  <c r="M12" i="12"/>
  <c r="O12" i="12" s="1"/>
  <c r="J12" i="12"/>
  <c r="N11" i="12"/>
  <c r="M11" i="12"/>
  <c r="O11" i="12" s="1"/>
  <c r="J11" i="12"/>
  <c r="O10" i="12"/>
  <c r="N10" i="12"/>
  <c r="J10" i="12"/>
  <c r="O9" i="12"/>
  <c r="N9" i="12"/>
  <c r="J9" i="12"/>
  <c r="O8" i="12"/>
  <c r="N8" i="12"/>
  <c r="J8" i="12"/>
  <c r="O7" i="12"/>
  <c r="N7" i="12"/>
  <c r="J7" i="12"/>
  <c r="O6" i="12"/>
  <c r="N6" i="12"/>
  <c r="J6" i="12"/>
  <c r="O5" i="12"/>
  <c r="N5" i="12"/>
  <c r="J5" i="12"/>
  <c r="AD8" i="12"/>
  <c r="AD9" i="12"/>
  <c r="AD7" i="12"/>
  <c r="AD11" i="12" l="1"/>
  <c r="V4" i="12"/>
  <c r="U5" i="12"/>
  <c r="W4" i="12"/>
  <c r="M36" i="11" l="1"/>
  <c r="Z30" i="11" s="1"/>
  <c r="N36" i="11"/>
  <c r="AA30" i="11" s="1"/>
  <c r="AA33" i="11" l="1"/>
  <c r="AE59" i="11" s="1"/>
  <c r="AA37" i="11"/>
  <c r="AE63" i="11" s="1"/>
  <c r="AA36" i="11"/>
  <c r="AE62" i="11" s="1"/>
  <c r="AA34" i="11"/>
  <c r="AE60" i="11" s="1"/>
  <c r="AA32" i="11"/>
  <c r="AA35" i="11"/>
  <c r="AE61" i="11" s="1"/>
  <c r="Z32" i="11"/>
  <c r="AE52" i="11" s="1"/>
  <c r="Z35" i="11"/>
  <c r="AE55" i="11" s="1"/>
  <c r="Z34" i="11"/>
  <c r="AE54" i="11" s="1"/>
  <c r="Z36" i="11"/>
  <c r="AE56" i="11" s="1"/>
  <c r="Z33" i="11"/>
  <c r="AE53" i="11" s="1"/>
  <c r="Z37" i="11"/>
  <c r="AE57" i="11" s="1"/>
  <c r="I27" i="11"/>
  <c r="I26" i="11"/>
  <c r="AD25" i="11"/>
  <c r="AE22" i="11"/>
  <c r="AE23" i="11"/>
  <c r="X21" i="11"/>
  <c r="X27" i="11" s="1"/>
  <c r="D4" i="11"/>
  <c r="D5" i="11"/>
  <c r="D6" i="11"/>
  <c r="D7" i="11"/>
  <c r="D8" i="11"/>
  <c r="D9" i="11"/>
  <c r="D10" i="11"/>
  <c r="D11" i="11"/>
  <c r="D12" i="11"/>
  <c r="D13" i="11"/>
  <c r="D14" i="11"/>
  <c r="D15" i="11"/>
  <c r="D16" i="11"/>
  <c r="D17" i="11"/>
  <c r="D18" i="11"/>
  <c r="D19" i="11"/>
  <c r="D3" i="11"/>
  <c r="AA38" i="11" l="1"/>
  <c r="AE58" i="11"/>
  <c r="AK22" i="11"/>
  <c r="AD65" i="11" s="1"/>
  <c r="AK23" i="11"/>
  <c r="AD66" i="11" s="1"/>
  <c r="AE21" i="11"/>
  <c r="AK21" i="11" l="1"/>
  <c r="AD64" i="11" s="1"/>
  <c r="AE27" i="11"/>
  <c r="AI23" i="11"/>
  <c r="AA66" i="11" s="1"/>
  <c r="AI22" i="11"/>
  <c r="AA65" i="11" s="1"/>
  <c r="AI32" i="11"/>
  <c r="AH32" i="11"/>
  <c r="Y38" i="11" l="1"/>
  <c r="AE46" i="11"/>
  <c r="AE40" i="11"/>
  <c r="AB37" i="11"/>
  <c r="AB35" i="11"/>
  <c r="AB36" i="11"/>
  <c r="AL25" i="11" s="1"/>
  <c r="AE68" i="11" s="1"/>
  <c r="AB33" i="11"/>
  <c r="AB34" i="11"/>
  <c r="AL32" i="11"/>
  <c r="AD70" i="11" s="1"/>
  <c r="AM32" i="11"/>
  <c r="AE70" i="11" s="1"/>
  <c r="AF70" i="11" s="1"/>
  <c r="Z38" i="11"/>
  <c r="AI21" i="11"/>
  <c r="AA64" i="11" s="1"/>
  <c r="AB32" i="11"/>
  <c r="AB38" i="11" s="1"/>
  <c r="AL21" i="11" l="1"/>
  <c r="AE64" i="11" s="1"/>
  <c r="AL22" i="11"/>
  <c r="AE65" i="11" s="1"/>
  <c r="AJ32" i="11"/>
  <c r="AA70" i="11" s="1"/>
  <c r="AL24" i="11"/>
  <c r="AE67" i="11" s="1"/>
  <c r="AK32" i="11"/>
  <c r="AB70" i="11" s="1"/>
  <c r="AL23" i="11"/>
  <c r="AE66" i="11" s="1"/>
  <c r="AL26" i="11"/>
  <c r="AE69" i="11" s="1"/>
  <c r="W243" i="19"/>
  <c r="AJ22" i="11" l="1"/>
  <c r="AB65" i="11" s="1"/>
  <c r="AI65" i="11" s="1"/>
  <c r="AJ21" i="11"/>
  <c r="AG63" i="11"/>
  <c r="AJ26" i="11"/>
  <c r="AB69" i="11" s="1"/>
  <c r="AI69" i="11" s="1"/>
  <c r="AJ24" i="11"/>
  <c r="AB67" i="11" s="1"/>
  <c r="AI67" i="11" s="1"/>
  <c r="AG49" i="11"/>
  <c r="AJ23" i="11"/>
  <c r="AB66" i="11" s="1"/>
  <c r="AI66" i="11" s="1"/>
  <c r="AB64" i="11"/>
  <c r="AI64" i="11" s="1"/>
  <c r="AJ63"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Heejin, IEA/EMS/RISE</author>
  </authors>
  <commentList>
    <comment ref="A25" authorId="0" shapeId="0" xr:uid="{00000000-0006-0000-0200-000001000000}">
      <text>
        <r>
          <rPr>
            <b/>
            <sz val="9"/>
            <color indexed="81"/>
            <rFont val="Tahoma"/>
            <family val="2"/>
          </rPr>
          <t>KIM Heejin, IEA/EMS/RISE:</t>
        </r>
        <r>
          <rPr>
            <sz val="9"/>
            <color indexed="81"/>
            <rFont val="Tahoma"/>
            <family val="2"/>
          </rPr>
          <t xml:space="preserve">
This is the plant 2. Yeongdong 1(Max cap: 175) and Yeongdong 2 (This plant, Max cap: 200) converted from Coal to BIO (Wood Pellet) in 2017 and 2020 each. When they were converted to BIO, they became non-dispatchable plants which are not responsible for the DR. </t>
        </r>
      </text>
    </comment>
    <comment ref="A37" authorId="0" shapeId="0" xr:uid="{00000000-0006-0000-0200-000002000000}">
      <text>
        <r>
          <rPr>
            <b/>
            <sz val="9"/>
            <color indexed="81"/>
            <rFont val="Tahoma"/>
            <family val="2"/>
          </rPr>
          <t>KIM Heejin, IEA/EMS/RISE
SGC energy #1,2,5
= 54.5+30.5+28.5
= 113.5</t>
        </r>
      </text>
    </comment>
    <comment ref="A99" authorId="0" shapeId="0" xr:uid="{00000000-0006-0000-0200-000003000000}">
      <text>
        <r>
          <rPr>
            <b/>
            <sz val="9"/>
            <color indexed="81"/>
            <rFont val="Tahoma"/>
            <family val="2"/>
          </rPr>
          <t>KIM Heejin, IEA/EMS/RISE:</t>
        </r>
        <r>
          <rPr>
            <sz val="9"/>
            <color indexed="81"/>
            <rFont val="Tahoma"/>
            <family val="2"/>
          </rPr>
          <t xml:space="preserve">
The original value was 1004, but the right value is 1000.</t>
        </r>
      </text>
    </comment>
    <comment ref="A146" authorId="0" shapeId="0" xr:uid="{00000000-0006-0000-0200-000004000000}">
      <text>
        <r>
          <rPr>
            <b/>
            <sz val="9"/>
            <color indexed="81"/>
            <rFont val="Tahoma"/>
            <family val="2"/>
          </rPr>
          <t>KIM Heejin, IEA/EMS/RISE:</t>
        </r>
        <r>
          <rPr>
            <sz val="9"/>
            <color indexed="81"/>
            <rFont val="Tahoma"/>
            <family val="2"/>
          </rPr>
          <t xml:space="preserve">
These might be South Jeju complex (48.5/48.5/49.2) </t>
        </r>
      </text>
    </comment>
    <comment ref="C146" authorId="0" shapeId="0" xr:uid="{00000000-0006-0000-0200-000005000000}">
      <text>
        <r>
          <rPr>
            <b/>
            <sz val="9"/>
            <color indexed="81"/>
            <rFont val="Tahoma"/>
            <family val="2"/>
          </rPr>
          <t>KIM Heejin, IEA/EMS/RISE:</t>
        </r>
        <r>
          <rPr>
            <sz val="9"/>
            <color indexed="81"/>
            <rFont val="Tahoma"/>
            <family val="2"/>
          </rPr>
          <t xml:space="preserve">
These should be gases</t>
        </r>
      </text>
    </comment>
    <comment ref="A148" authorId="0" shapeId="0" xr:uid="{00000000-0006-0000-0200-000006000000}">
      <text>
        <r>
          <rPr>
            <b/>
            <sz val="9"/>
            <color indexed="81"/>
            <rFont val="Tahoma"/>
            <family val="2"/>
          </rPr>
          <t>KIM Heejin, IEA/EMS/RISE:</t>
        </r>
        <r>
          <rPr>
            <sz val="9"/>
            <color indexed="81"/>
            <rFont val="Tahoma"/>
            <family val="2"/>
          </rPr>
          <t xml:space="preserve">
Expansion of Gumi cogen</t>
        </r>
      </text>
    </comment>
    <comment ref="A204" authorId="0" shapeId="0" xr:uid="{00000000-0006-0000-0200-000007000000}">
      <text>
        <r>
          <rPr>
            <b/>
            <sz val="9"/>
            <color indexed="81"/>
            <rFont val="Tahoma"/>
            <family val="2"/>
          </rPr>
          <t>KIM Heejin, IEA/EMS/RISE:</t>
        </r>
        <r>
          <rPr>
            <sz val="9"/>
            <color indexed="81"/>
            <rFont val="Tahoma"/>
            <family val="2"/>
          </rPr>
          <t xml:space="preserve">
Discrepancy between this table with Terry's - There's no diesel plants which have each capacity of 55. However, these might be the Hanlim complex (35*3).</t>
        </r>
      </text>
    </comment>
    <comment ref="A205" authorId="0" shapeId="0" xr:uid="{00000000-0006-0000-0200-000008000000}">
      <text>
        <r>
          <rPr>
            <b/>
            <sz val="9"/>
            <color indexed="81"/>
            <rFont val="Tahoma"/>
            <family val="2"/>
          </rPr>
          <t>KIM Heejin, IEA/EMS/RISE:</t>
        </r>
        <r>
          <rPr>
            <sz val="9"/>
            <color indexed="81"/>
            <rFont val="Tahoma"/>
            <family val="2"/>
          </rPr>
          <t xml:space="preserve">
Non-central group energy which is not included in the Terry's list but included in the whole plants list</t>
        </r>
      </text>
    </comment>
    <comment ref="A206" authorId="0" shapeId="0" xr:uid="{00000000-0006-0000-0200-000009000000}">
      <text>
        <r>
          <rPr>
            <b/>
            <sz val="9"/>
            <color indexed="81"/>
            <rFont val="Tahoma"/>
            <family val="2"/>
          </rPr>
          <t>KIM Heejin, IEA/EMS/RISE:</t>
        </r>
        <r>
          <rPr>
            <sz val="9"/>
            <color indexed="81"/>
            <rFont val="Tahoma"/>
            <family val="2"/>
          </rPr>
          <t xml:space="preserve">
Terry's data says it should be 256 - Around 36 is the discrepancy</t>
        </r>
      </text>
    </comment>
    <comment ref="A212" authorId="0" shapeId="0" xr:uid="{00000000-0006-0000-0200-00000A000000}">
      <text>
        <r>
          <rPr>
            <b/>
            <sz val="9"/>
            <color indexed="81"/>
            <rFont val="Tahoma"/>
            <family val="2"/>
          </rPr>
          <t>KIM Heejin, IEA/EMS/RISE:</t>
        </r>
        <r>
          <rPr>
            <sz val="9"/>
            <color indexed="81"/>
            <rFont val="Tahoma"/>
            <family val="2"/>
          </rPr>
          <t xml:space="preserve">
I don't know what these are, Terry also wanted to know which reference did you check :)</t>
        </r>
      </text>
    </comment>
    <comment ref="P243" authorId="0" shapeId="0" xr:uid="{00000000-0006-0000-0200-00000B000000}">
      <text>
        <r>
          <rPr>
            <b/>
            <sz val="9"/>
            <color indexed="81"/>
            <rFont val="Tahoma"/>
            <family val="2"/>
          </rPr>
          <t>KIM Heejin, IEA/EMS/RISE:</t>
        </r>
        <r>
          <rPr>
            <sz val="9"/>
            <color indexed="81"/>
            <rFont val="Tahoma"/>
            <family val="2"/>
          </rPr>
          <t xml:space="preserve">
It should be 605 according to Terry's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 Heejin, IEA/EMS/RISE</author>
    <author>tc={CB36F7E2-9DF0-41B2-9DD0-E2FFFD54E423}</author>
  </authors>
  <commentList>
    <comment ref="C80" authorId="0" shapeId="0" xr:uid="{00000000-0006-0000-0600-000001000000}">
      <text>
        <r>
          <rPr>
            <b/>
            <sz val="9"/>
            <color indexed="81"/>
            <rFont val="Tahoma"/>
            <family val="2"/>
          </rPr>
          <t>KIM Heejin, IEA/EMS/RISE:</t>
        </r>
        <r>
          <rPr>
            <sz val="9"/>
            <color indexed="81"/>
            <rFont val="Tahoma"/>
            <family val="2"/>
          </rPr>
          <t xml:space="preserve">
This one is the only 550</t>
        </r>
      </text>
    </comment>
    <comment ref="C192" authorId="1" shapeId="0" xr:uid="{00000000-0006-0000-0600-000002000000}">
      <text>
        <t>[Threaded comment]
Your version of Excel allows you to read this threaded comment; however, any edits to it will get removed if the file is opened in a newer version of Excel. Learn more: https://go.microsoft.com/fwlink/?linkid=870924
Comment:
    Discrepancy</t>
      </text>
    </comment>
    <comment ref="C285" authorId="0" shapeId="0" xr:uid="{00000000-0006-0000-0600-000003000000}">
      <text>
        <r>
          <rPr>
            <b/>
            <sz val="9"/>
            <color indexed="81"/>
            <rFont val="Tahoma"/>
            <family val="2"/>
          </rPr>
          <t>KIM Heejin, IEA/EMS/RISE:</t>
        </r>
        <r>
          <rPr>
            <sz val="9"/>
            <color indexed="81"/>
            <rFont val="Tahoma"/>
            <family val="2"/>
          </rPr>
          <t xml:space="preserve">
Discrepancy</t>
        </r>
      </text>
    </comment>
  </commentList>
</comments>
</file>

<file path=xl/sharedStrings.xml><?xml version="1.0" encoding="utf-8"?>
<sst xmlns="http://schemas.openxmlformats.org/spreadsheetml/2006/main" count="36989" uniqueCount="4780">
  <si>
    <t>power source</t>
  </si>
  <si>
    <t>Power plant name</t>
  </si>
  <si>
    <t>unit capacity</t>
  </si>
  <si>
    <t>logarithm</t>
  </si>
  <si>
    <t>Volume</t>
  </si>
  <si>
    <t>Completion</t>
  </si>
  <si>
    <t>form</t>
  </si>
  <si>
    <t>fuel</t>
  </si>
  <si>
    <t>Boiler (NSSS)</t>
  </si>
  <si>
    <t>manufacturer</t>
  </si>
  <si>
    <t>Turbine (water wheel)</t>
  </si>
  <si>
    <t>generator manufacturer</t>
  </si>
  <si>
    <t>power company</t>
  </si>
  <si>
    <t>Rated voltage</t>
  </si>
  <si>
    <t>by use</t>
  </si>
  <si>
    <t>member</t>
  </si>
  <si>
    <t>market</t>
  </si>
  <si>
    <t>sudden change</t>
  </si>
  <si>
    <t>Location and</t>
  </si>
  <si>
    <t>main products (commercial price)</t>
  </si>
  <si>
    <t>energy</t>
  </si>
  <si>
    <t>Namjeju #1</t>
  </si>
  <si>
    <t>One</t>
  </si>
  <si>
    <t>renewable</t>
  </si>
  <si>
    <t>bio heavy oil</t>
  </si>
  <si>
    <t>Doosan Heavy Industries &amp; Construction</t>
  </si>
  <si>
    <t>Mitsubishi</t>
  </si>
  <si>
    <t>Southern Power Co., Ltd.</t>
  </si>
  <si>
    <t>13.8 kV</t>
  </si>
  <si>
    <t>for business</t>
  </si>
  <si>
    <t>Regular member</t>
  </si>
  <si>
    <t>center</t>
  </si>
  <si>
    <t>Andeok-myeon, Seogwipo-si, Jeju-do</t>
  </si>
  <si>
    <t>Namjeju #2</t>
  </si>
  <si>
    <t>Dangjin #1</t>
  </si>
  <si>
    <t>bituminous coal</t>
  </si>
  <si>
    <t>Korea/China/CE</t>
  </si>
  <si>
    <t>East-West Power Co., Ltd.</t>
  </si>
  <si>
    <t>22kV</t>
  </si>
  <si>
    <t>Seokmun-myeon, Dangjin-si, Chungcheongnam-do</t>
  </si>
  <si>
    <t>Dangjin #10</t>
  </si>
  <si>
    <t>MHPS</t>
  </si>
  <si>
    <t>27kV</t>
  </si>
  <si>
    <t>Dangjin #2</t>
  </si>
  <si>
    <t>Dangjin #3</t>
  </si>
  <si>
    <t>Dangjin #4</t>
  </si>
  <si>
    <t>Dangjin #5</t>
  </si>
  <si>
    <t>Dangjin #6</t>
  </si>
  <si>
    <t>Dangjin #7</t>
  </si>
  <si>
    <t>Dangjin #8</t>
  </si>
  <si>
    <t>Dangjin #9</t>
  </si>
  <si>
    <t>East Sea #1</t>
  </si>
  <si>
    <t>hard coal</t>
  </si>
  <si>
    <t>ABB-CE</t>
  </si>
  <si>
    <t>Korea/China/GE</t>
  </si>
  <si>
    <t>20kV</t>
  </si>
  <si>
    <t>Guho-dong, Donghae-si, Gangwon-do</t>
  </si>
  <si>
    <t>East Sea #2</t>
  </si>
  <si>
    <t>Boryeong #1</t>
  </si>
  <si>
    <t>B&amp;W</t>
  </si>
  <si>
    <t>Toshiba</t>
  </si>
  <si>
    <t>Korea Midland Power Co., Ltd.</t>
  </si>
  <si>
    <t>Opo, ​​Ocheon-myeon, Boryeong-gun, Chungcheongnam-do</t>
  </si>
  <si>
    <t>Boryeong #2</t>
  </si>
  <si>
    <t>Boryeong #3</t>
  </si>
  <si>
    <t>Korean/Chinese/ABBCE</t>
  </si>
  <si>
    <t>Boryeong #4</t>
  </si>
  <si>
    <t>Boryeong #5</t>
  </si>
  <si>
    <t>Boryeong #6</t>
  </si>
  <si>
    <t>Boryeong #7</t>
  </si>
  <si>
    <t>Boryeong #8</t>
  </si>
  <si>
    <t>Bukpyeong #1</t>
  </si>
  <si>
    <t>BHI</t>
  </si>
  <si>
    <t>GS Donghae Electric Power Co., Ltd.</t>
  </si>
  <si>
    <t>Gongdan 4-ro, Donghae-si, Gangwon-do</t>
  </si>
  <si>
    <t>Bukpyeong #2</t>
  </si>
  <si>
    <t>Samcheok Green Power #1</t>
  </si>
  <si>
    <t>FosterWheeler+ Hansol Syntech</t>
  </si>
  <si>
    <t>Wondeok-eup, Samcheok-si, Gangwon-do</t>
  </si>
  <si>
    <t>Samcheok Green Power #2</t>
  </si>
  <si>
    <t>Samcheonpo #1</t>
  </si>
  <si>
    <t>South-East Power Co., Ltd.</t>
  </si>
  <si>
    <t>Deokho-ri, Hai-myeon, Goseong-gun, Gyeongnam</t>
  </si>
  <si>
    <t>Samcheonpo #2</t>
  </si>
  <si>
    <t>Samcheonpo #3</t>
  </si>
  <si>
    <t>Korea/China/ABBGE</t>
  </si>
  <si>
    <t>Korea and China</t>
  </si>
  <si>
    <t>Samcheonpo #4</t>
  </si>
  <si>
    <t>Samcheonpo #5</t>
  </si>
  <si>
    <t>Samcheonpo #6</t>
  </si>
  <si>
    <t>Shin Boryeong #1</t>
  </si>
  <si>
    <t>30kV</t>
  </si>
  <si>
    <t>Ocheon-myeon, Boryeong-si, Chungcheongnam-do</t>
  </si>
  <si>
    <t>Shin Boryeong #2</t>
  </si>
  <si>
    <t>Yeosu #1</t>
  </si>
  <si>
    <t>Jeungheung-dong, Yeosu-si, Jeollanam-do</t>
  </si>
  <si>
    <t>Yeosu #2</t>
  </si>
  <si>
    <t>B&amp;W (Young)</t>
  </si>
  <si>
    <t>Melco (Sun)</t>
  </si>
  <si>
    <t>-</t>
  </si>
  <si>
    <t>Yeongdong #2</t>
  </si>
  <si>
    <t>Hitachi</t>
  </si>
  <si>
    <t>21kV</t>
  </si>
  <si>
    <t>Gangdong-myeon, Gangneung-si, Gangwon-do</t>
  </si>
  <si>
    <t>Yeongheung #1</t>
  </si>
  <si>
    <t>Doosan Heavy Industries &amp; Construction/ABB</t>
  </si>
  <si>
    <t>Doosan Heavy Industries &amp; Construction/GE</t>
  </si>
  <si>
    <t>25kV</t>
  </si>
  <si>
    <t>Yeongheung-myeon, Ongjin-gun, Incheon</t>
  </si>
  <si>
    <t>Yeongheung #2</t>
  </si>
  <si>
    <t>Yeongheung #3</t>
  </si>
  <si>
    <t>Yeongheung #4</t>
  </si>
  <si>
    <t>Yeongheung #5</t>
  </si>
  <si>
    <t>Yeongheung #6</t>
  </si>
  <si>
    <t>Ulsan #4</t>
  </si>
  <si>
    <t>heavy oil</t>
  </si>
  <si>
    <t>Steinmuller (Poison)</t>
  </si>
  <si>
    <t>BBC(s)</t>
  </si>
  <si>
    <t>19kV</t>
  </si>
  <si>
    <t>Namhwa-dong, Nam-gu, Ulsan</t>
  </si>
  <si>
    <t>Ulsan #5</t>
  </si>
  <si>
    <t>Ulsan #6</t>
  </si>
  <si>
    <t>Jeju #2</t>
  </si>
  <si>
    <t>Fuji</t>
  </si>
  <si>
    <t>Samyang-dong, Jeju City, Jeju</t>
  </si>
  <si>
    <t>Jeju #3</t>
  </si>
  <si>
    <t>Taean #1</t>
  </si>
  <si>
    <t>Western Power Co., Ltd.</t>
  </si>
  <si>
    <t>Bangali, Wonbuk-myeon, Taean-gun, Chungcheongnam-do</t>
  </si>
  <si>
    <t>Taean #10</t>
  </si>
  <si>
    <t>Taean #2</t>
  </si>
  <si>
    <t>Taean #3</t>
  </si>
  <si>
    <t>Taean #4</t>
  </si>
  <si>
    <t>Taean #5</t>
  </si>
  <si>
    <t>double/IHI</t>
  </si>
  <si>
    <t>Hyunjoong/WH</t>
  </si>
  <si>
    <t>Taean #6</t>
  </si>
  <si>
    <t>Taean #7</t>
  </si>
  <si>
    <t>Taean #8</t>
  </si>
  <si>
    <t>Taean #9</t>
  </si>
  <si>
    <t>Pyeongtaek #1</t>
  </si>
  <si>
    <t>Babcock Hitachi</t>
  </si>
  <si>
    <t>Poseung-myeon, Pyeongtaek-si, Gyeonggi-do</t>
  </si>
  <si>
    <t>Pyeongtaek #2</t>
  </si>
  <si>
    <t>Pyeongtaek #3</t>
  </si>
  <si>
    <t>Pyeongtaek #4</t>
  </si>
  <si>
    <t>Hadong #1</t>
  </si>
  <si>
    <t>Geumseong-myeon, Hadong-gun, Gyeongnam</t>
  </si>
  <si>
    <t>Hadong #2</t>
  </si>
  <si>
    <t>Hadong #3</t>
  </si>
  <si>
    <t>Hadong #4</t>
  </si>
  <si>
    <t>Hadong #5</t>
  </si>
  <si>
    <t>Hadong #6</t>
  </si>
  <si>
    <t>Hadong #7</t>
  </si>
  <si>
    <t>Hadong #8</t>
  </si>
  <si>
    <t>Honam #1</t>
  </si>
  <si>
    <t>Babcock/</t>
  </si>
  <si>
    <t>Alsthom</t>
  </si>
  <si>
    <t>24kV</t>
  </si>
  <si>
    <t>Wolnae-dong, Yeosu-si, Jeollanam-do</t>
  </si>
  <si>
    <t>Hitachi (modified)</t>
  </si>
  <si>
    <t>Honam #2</t>
  </si>
  <si>
    <t>flame resistance</t>
  </si>
  <si>
    <t>Gageodo</t>
  </si>
  <si>
    <t>internal combustion</t>
  </si>
  <si>
    <t>via</t>
  </si>
  <si>
    <t>STX</t>
  </si>
  <si>
    <t>Boguk Electric</t>
  </si>
  <si>
    <t>KEPCO</t>
  </si>
  <si>
    <t>Non-members</t>
  </si>
  <si>
    <t>out of market</t>
  </si>
  <si>
    <t>non-central</t>
  </si>
  <si>
    <t>Gageodo-ri, Heuksan-myeon, Sinan-gun, Jeollanam-do</t>
  </si>
  <si>
    <t>Ssangyong</t>
  </si>
  <si>
    <t>Hyundai Heavy Electric</t>
  </si>
  <si>
    <t>intention</t>
  </si>
  <si>
    <t>Ssangyong CUMMINS</t>
  </si>
  <si>
    <t>Hyundai Electric</t>
  </si>
  <si>
    <t>Gaui-dori, Geunheung-myeon, Taean-gun, Chungcheongnam-do</t>
  </si>
  <si>
    <t>Gapado</t>
  </si>
  <si>
    <t>Ssangyong Heavy Industries</t>
  </si>
  <si>
    <t>Gapari, Daejeong-eup, Seogwipo-si, Jeju-do</t>
  </si>
  <si>
    <t>dog</t>
  </si>
  <si>
    <t>Ssangyong NIIGATA</t>
  </si>
  <si>
    <t>Gaeya-dori, Okdo-myeon, Gunsan-si, Jeollabuk-do</t>
  </si>
  <si>
    <t>Geomundo</t>
  </si>
  <si>
    <t>Man B&amp;W</t>
  </si>
  <si>
    <t>Deokchon-ri, Samsan-myeon, Yeosu-si, Jeollanam-do</t>
  </si>
  <si>
    <t>Ssangyong Heavy Industries (Man B&amp;W)</t>
  </si>
  <si>
    <t>STX(Man B&amp;W)</t>
  </si>
  <si>
    <t>Hyosung Heavy Industries</t>
  </si>
  <si>
    <t>antiquity</t>
  </si>
  <si>
    <t>Ssangyong (CUMMINS)</t>
  </si>
  <si>
    <t>Gu Ja-do</t>
  </si>
  <si>
    <t>STX(CUMMINS)</t>
  </si>
  <si>
    <t>Uisin-myeon, Jindo-gun, Jeollanam-do</t>
  </si>
  <si>
    <t>Nakwoldo</t>
  </si>
  <si>
    <t>Nakwol-myeon, Yeonggwang-gun, Jeollanam-do</t>
  </si>
  <si>
    <t>green island</t>
  </si>
  <si>
    <t>DOOSAN LISTERPETTER</t>
  </si>
  <si>
    <t>CUMMINS</t>
  </si>
  <si>
    <t>Daecheongdo</t>
  </si>
  <si>
    <t>Daecheong-ri, Daecheong-myeon, Ongjin-gun, Incheon</t>
  </si>
  <si>
    <t>Hyundai Heavy Machinary</t>
  </si>
  <si>
    <t>Deokwoodo</t>
  </si>
  <si>
    <t>RISTERPETTER DAEWOO</t>
  </si>
  <si>
    <t>Bongseon-ri, Birthday-myeon, Wando-gun, Jeollanam-do</t>
  </si>
  <si>
    <t>Ssangyong Heavy Industries (CUMMINS)</t>
  </si>
  <si>
    <t>Deokjeokdo Island</t>
  </si>
  <si>
    <t>Niigata</t>
  </si>
  <si>
    <t>Deokjeok-myeon, Ongjin-gun, Incheon</t>
  </si>
  <si>
    <t>Hyundai Heavy Industries (Man B&amp;W)</t>
  </si>
  <si>
    <t>living alone</t>
  </si>
  <si>
    <t>Jodo-myeon, Jindo-gun, Jeollanam-do</t>
  </si>
  <si>
    <t>Deukryangdo</t>
  </si>
  <si>
    <t>Doyang-eup, Goheung-gun, Jeollanam-do</t>
  </si>
  <si>
    <t>Marado</t>
  </si>
  <si>
    <t>UN Tech</t>
  </si>
  <si>
    <t>Daejeong-eup, Seogwipo-si, Jeju-do</t>
  </si>
  <si>
    <t>BKH</t>
  </si>
  <si>
    <t>EAST POWER</t>
  </si>
  <si>
    <t>sale</t>
  </si>
  <si>
    <t>Gwangyang YANMAR</t>
  </si>
  <si>
    <t>Hansan-myeon, Tongyeong-si, Gyeongsangnam-do</t>
  </si>
  <si>
    <t>Moon Gap Island</t>
  </si>
  <si>
    <t>Baengnyeongdo</t>
  </si>
  <si>
    <t>Baengnyeong-myeon, Ongjin-gun, Incheon</t>
  </si>
  <si>
    <t>Hyundai Heavy Industries (HIMSEN)</t>
  </si>
  <si>
    <t>Biando</t>
  </si>
  <si>
    <t>Gwangyang Heavy Industries</t>
  </si>
  <si>
    <t>Bian-dori, Okdo-myeon, Gunsan-si, Jeollabuk-do</t>
  </si>
  <si>
    <t>non-transfer</t>
  </si>
  <si>
    <t>RISTERPETTER</t>
  </si>
  <si>
    <t>Hyeopjae-ri, Hallim-eup, Jeju-si, Jeju-do</t>
  </si>
  <si>
    <t>Sapsido</t>
  </si>
  <si>
    <t>Sapsido-ri, Ocheon-myeon, Boryeong-si, Chungcheongnam-do</t>
  </si>
  <si>
    <t>Sanghwado</t>
  </si>
  <si>
    <t>Hwajeong-myeon, Yeosu-si, Jeollanam-do</t>
  </si>
  <si>
    <t>Seongnam-do</t>
  </si>
  <si>
    <t>Soyeonpyeong Island</t>
  </si>
  <si>
    <t>Yeonpyeong-myeon, Woongjin-gun, Incheon</t>
  </si>
  <si>
    <t>Socheongdo</t>
  </si>
  <si>
    <t>Socheong-ri, Daecheong-myeon, Ongjin-gun, Incheon</t>
  </si>
  <si>
    <t>Son Jukdo</t>
  </si>
  <si>
    <t>Ssangyong (Niigata)</t>
  </si>
  <si>
    <t>Modern</t>
  </si>
  <si>
    <t>Samsan-myeon, Yeosu-si, Jeollanam-do</t>
  </si>
  <si>
    <t>Song Yi-do</t>
  </si>
  <si>
    <t>LISTERPETTER Daewoo Heavy Industries &amp; Construction Doosan Infracore</t>
  </si>
  <si>
    <t>Suudo</t>
  </si>
  <si>
    <t>Saryang-myeon, Tongyeong-si, Gyeongnam</t>
  </si>
  <si>
    <t>Suldo</t>
  </si>
  <si>
    <t>Seungbongdo</t>
  </si>
  <si>
    <t>Incheon Ongjin-gun Jawol-myeon</t>
  </si>
  <si>
    <t>sisando</t>
  </si>
  <si>
    <t>eoryongdo</t>
  </si>
  <si>
    <t>(CUMMINS)</t>
  </si>
  <si>
    <t>Nohwa-eup, Wando-gun, Jeollanam-do</t>
  </si>
  <si>
    <t>meaning</t>
  </si>
  <si>
    <t>LISTER PETTER</t>
  </si>
  <si>
    <t>Yongnam-myeon, Tongyeong-si, Gyeongnam</t>
  </si>
  <si>
    <t>Eocheongdo Island</t>
  </si>
  <si>
    <t>Eocheong-dori, Okdo-myeon, Gunsan-si, Jeollabuk-do</t>
  </si>
  <si>
    <t>STX (NIIGATA)</t>
  </si>
  <si>
    <t>Yeodo</t>
  </si>
  <si>
    <t>Yeosu-ri, Cheongsan-myeon, Wando-gun, Jeollanam-do</t>
  </si>
  <si>
    <t>woman too</t>
  </si>
  <si>
    <t>year</t>
  </si>
  <si>
    <t>Yeondo-ri, Okdo-myeon, Gunsan-si, Jeollabuk-do</t>
  </si>
  <si>
    <t>Yeonpyeong Island</t>
  </si>
  <si>
    <t>Yeonpyeong-ri, Yeonpyeong-myeon, Ongjin-gun, Incheon</t>
  </si>
  <si>
    <t>Yeongsan-do</t>
  </si>
  <si>
    <t>Heuksan-myeon, Sinan-gun, Jeollanam-do</t>
  </si>
  <si>
    <t>royal road</t>
  </si>
  <si>
    <t>Wido-myeon, Buan-gun, Jeollanam-do</t>
  </si>
  <si>
    <t>Affair</t>
  </si>
  <si>
    <t>Anmyeon-eup, Taean-gun, Chungnam</t>
  </si>
  <si>
    <t>Oeyeondo</t>
  </si>
  <si>
    <t>Oeyeon-dori, Ocheon-myeon, Boryeong-si, Chungcheongnam-do</t>
  </si>
  <si>
    <t>Uldo</t>
  </si>
  <si>
    <t>Ulleungdo</t>
  </si>
  <si>
    <t>Seomyeon, Ulleung-eup, Ulleung-gun, Gyeongsangbuk-do</t>
  </si>
  <si>
    <t>Latitude</t>
  </si>
  <si>
    <t>Sulzzer</t>
  </si>
  <si>
    <t>Jinri, Wido-myeon, Buan-gun, Jeollabuk-do</t>
  </si>
  <si>
    <t>Hyosung</t>
  </si>
  <si>
    <t>Jawoldo</t>
  </si>
  <si>
    <t>Jawol-ri, Jawol-myeon, Ongjin-gun, Incheon</t>
  </si>
  <si>
    <t>Django Island</t>
  </si>
  <si>
    <t>Jeju GT#1,2</t>
  </si>
  <si>
    <t>UTI</t>
  </si>
  <si>
    <t>BRUSH</t>
  </si>
  <si>
    <t>Jeju GT#3</t>
  </si>
  <si>
    <t>Jeju Nayeon #1</t>
  </si>
  <si>
    <t>Doosan Engine</t>
  </si>
  <si>
    <t>Alstom</t>
  </si>
  <si>
    <t>Jeju Inner Yeon #2</t>
  </si>
  <si>
    <t>illuminance</t>
  </si>
  <si>
    <t>first draft</t>
  </si>
  <si>
    <t>mourning</t>
  </si>
  <si>
    <t>Sanyang-eup, Tongyeong-si, Gyeongnam</t>
  </si>
  <si>
    <t>Chujado</t>
  </si>
  <si>
    <t>Jeju-si Chuja-myeon</t>
  </si>
  <si>
    <t>flat</t>
  </si>
  <si>
    <t>abundance</t>
  </si>
  <si>
    <t>Pungdo-dong, Danwon-gu, Ansan-si, Gyeonggi-do</t>
  </si>
  <si>
    <t>walnut</t>
  </si>
  <si>
    <t>Hongdo</t>
  </si>
  <si>
    <t>Hongdo-ri, Heuksan-myeon, Sinan-gun, Jeollanam-do</t>
  </si>
  <si>
    <t>Hwado</t>
  </si>
  <si>
    <t>Heuksando</t>
  </si>
  <si>
    <t>Hyundai Heavy Industries (Man B&amp;W) (HIMSEN)</t>
  </si>
  <si>
    <t>combined cycle power</t>
  </si>
  <si>
    <t>Gwangyang #1 GT</t>
  </si>
  <si>
    <t>complex</t>
  </si>
  <si>
    <t>LNG</t>
  </si>
  <si>
    <t>GE</t>
  </si>
  <si>
    <t>SK E&amp;S Co., Ltd.</t>
  </si>
  <si>
    <t>18kV</t>
  </si>
  <si>
    <t>Geumho-dong, Gwangyang-si, Jeollanam-do</t>
  </si>
  <si>
    <t>Gwangyang #1 ST</t>
  </si>
  <si>
    <t>Gwangyang #2 GT</t>
  </si>
  <si>
    <t>Gwangyang #2 ST</t>
  </si>
  <si>
    <t>Gunsan GT</t>
  </si>
  <si>
    <t>MHI</t>
  </si>
  <si>
    <t>Gyeongam-dong, Gunsan-si, Jeollabuk-do</t>
  </si>
  <si>
    <t>Gunsan ST</t>
  </si>
  <si>
    <t>S&amp;TC</t>
  </si>
  <si>
    <t>Dangjin #1 GT</t>
  </si>
  <si>
    <t>Siemens</t>
  </si>
  <si>
    <t>GS EPS Co., Ltd.</t>
  </si>
  <si>
    <t>16kV</t>
  </si>
  <si>
    <t>Associate member</t>
  </si>
  <si>
    <t>Songak-eup, Dangjin-si, Chungcheongnam-do</t>
  </si>
  <si>
    <t>Dangjin #1 ST</t>
  </si>
  <si>
    <t>Dangjin #2 GT</t>
  </si>
  <si>
    <t>15kV</t>
  </si>
  <si>
    <t>Dangjin #2 ST</t>
  </si>
  <si>
    <t>Dangjin #3 GT</t>
  </si>
  <si>
    <t>23 kV</t>
  </si>
  <si>
    <t>Dangjin #3 ST</t>
  </si>
  <si>
    <t>Dangjin #4 GT</t>
  </si>
  <si>
    <t>GS Entec</t>
  </si>
  <si>
    <t>Dangjin #4 ST</t>
  </si>
  <si>
    <t>Daesan GT</t>
  </si>
  <si>
    <t>WH(GT)</t>
  </si>
  <si>
    <t>WH/</t>
  </si>
  <si>
    <t>CG&amp;Daesan Electric Power Co., Ltd.</t>
  </si>
  <si>
    <t>13kV</t>
  </si>
  <si>
    <t>Daesan-eup, Seosan-si, Chungcheongnam-do</t>
  </si>
  <si>
    <t>Daesan ST</t>
  </si>
  <si>
    <t>Hyundai Heavy Industries (ST)</t>
  </si>
  <si>
    <t>Dongducheon #1 GT</t>
  </si>
  <si>
    <t>Dongducheon Dream Power Co., Ltd.</t>
  </si>
  <si>
    <t>Jiji-dong, Dongducheon-si, Gyeonggi-do</t>
  </si>
  <si>
    <t>Dongducheon #1 ST</t>
  </si>
  <si>
    <t>DHI</t>
  </si>
  <si>
    <t>Dongducheon #2 GT</t>
  </si>
  <si>
    <t>Dongducheon #2 ST</t>
  </si>
  <si>
    <t>Boryeong #1~3 GT</t>
  </si>
  <si>
    <t>Alstom (Old) ABB</t>
  </si>
  <si>
    <t>Boryeong #1~3 ST</t>
  </si>
  <si>
    <t>Busan #1 GT</t>
  </si>
  <si>
    <t>Gamcheon-dong, Saha-gu, Busan</t>
  </si>
  <si>
    <t>Busan #1 ST</t>
  </si>
  <si>
    <t>Busan #2 GT</t>
  </si>
  <si>
    <t>Busan #2 ST</t>
  </si>
  <si>
    <t>Busan #3 GT</t>
  </si>
  <si>
    <t>Busan #3 ST</t>
  </si>
  <si>
    <t>Busan #4 GT</t>
  </si>
  <si>
    <t>Busan #4 ST</t>
  </si>
  <si>
    <t>Busan Jeongkwan Energy GT</t>
  </si>
  <si>
    <t>Busan Jeonggwan Energy</t>
  </si>
  <si>
    <t>Jeonggwan-eup, Gijang-gun, Busan</t>
  </si>
  <si>
    <t>Busan Jeonggwan Energy ST</t>
  </si>
  <si>
    <t>#1 GT per minute</t>
  </si>
  <si>
    <t>ABB</t>
  </si>
  <si>
    <t>Bundang-dong, Seongnam-si, Gyeonggi-do</t>
  </si>
  <si>
    <t>#1 ST per minute</t>
  </si>
  <si>
    <t>17kV</t>
  </si>
  <si>
    <t>#2 GT per minute</t>
  </si>
  <si>
    <t>#2 ST per minute</t>
  </si>
  <si>
    <t>ABB-Korea-China</t>
  </si>
  <si>
    <t>Seoul Complex #1 GT</t>
  </si>
  <si>
    <t>Tojeong-ro, Mapo-gu, Seoul</t>
  </si>
  <si>
    <t>Seoul Complex #1 ST</t>
  </si>
  <si>
    <t>16.5 kV</t>
  </si>
  <si>
    <t>Seoul Complex #2 GT</t>
  </si>
  <si>
    <t>2019..6</t>
  </si>
  <si>
    <t>Seoul Complex #2 ST</t>
  </si>
  <si>
    <t>Seoincheon #5~8 GT</t>
  </si>
  <si>
    <t>Gyeongseo-dong, Seo-gu, Incheon</t>
  </si>
  <si>
    <t>Seoincheon #5~8 ST</t>
  </si>
  <si>
    <t>Seoincheon #1~4 GT</t>
  </si>
  <si>
    <t>Seoincheon #1~4 ST</t>
  </si>
  <si>
    <t>New Incheon #1, 2 GT</t>
  </si>
  <si>
    <t>Shinincheon #1, 2 ST</t>
  </si>
  <si>
    <t>Shinincheon #3,4 GT</t>
  </si>
  <si>
    <t>Shinincheon #3,4 ST</t>
  </si>
  <si>
    <t>Shinpyeongtaek GT</t>
  </si>
  <si>
    <t>MELCO</t>
  </si>
  <si>
    <t>Shinpyeongtaek Power</t>
  </si>
  <si>
    <t>Poseung-eup, Pyeongtaek-si, Gyeonggi-do</t>
  </si>
  <si>
    <t>Shinpyeongtaek ST</t>
  </si>
  <si>
    <t>Andong GT</t>
  </si>
  <si>
    <t>Pungsan-eup, Andong-si, Gyeongsangbuk-do</t>
  </si>
  <si>
    <t>Andong ST</t>
  </si>
  <si>
    <t>Ansan GT</t>
  </si>
  <si>
    <t>S Power Co., Ltd.</t>
  </si>
  <si>
    <t>Danwon-gu, Ansan-si, Gyeonggi-do</t>
  </si>
  <si>
    <t>Ansan ST</t>
  </si>
  <si>
    <t>Yeongnam Power GT</t>
  </si>
  <si>
    <t>Cospo Youngnam Power Co., Ltd.</t>
  </si>
  <si>
    <t>Jangsaengpo-ro, Nam-gu, Ulsan</t>
  </si>
  <si>
    <t>Yeongnam Power ST</t>
  </si>
  <si>
    <t>Yeongwol GT</t>
  </si>
  <si>
    <t>Yeongwol-eup, Yeongwol-gun, Gangwon-do</t>
  </si>
  <si>
    <t>Yeongwol ST</t>
  </si>
  <si>
    <t>Ohsung GT</t>
  </si>
  <si>
    <t>Pyeongtaek Energy Service Co., Ltd.</t>
  </si>
  <si>
    <t>Oseong-myeon, Pyeongtaek-si, Gyeonggi-do</t>
  </si>
  <si>
    <t>Ohsung ST</t>
  </si>
  <si>
    <t>Ulsan #1 GT</t>
  </si>
  <si>
    <t>WH</t>
  </si>
  <si>
    <t>Ulsan #1 ST</t>
  </si>
  <si>
    <t>Samsung Heavy Industries</t>
  </si>
  <si>
    <t>Ulsan #2 GT</t>
  </si>
  <si>
    <t>Ulsan #2 ST</t>
  </si>
  <si>
    <t>Ulsan #3 GT</t>
  </si>
  <si>
    <t>Ulsan #3 ST</t>
  </si>
  <si>
    <t>Ulsan #4 GT</t>
  </si>
  <si>
    <t>Ulsan #4 ST</t>
  </si>
  <si>
    <t>Generation Innotek</t>
  </si>
  <si>
    <t>Yulchon #1 GT</t>
  </si>
  <si>
    <t>CG&amp;Yulchon Electric Power Co., Ltd.</t>
  </si>
  <si>
    <t>Haeryong-myeon, Suncheon-si, Jeollanam-do</t>
  </si>
  <si>
    <t>Yulchon #1 ST</t>
  </si>
  <si>
    <t>Yulchon #2 GT</t>
  </si>
  <si>
    <t>Yulchon #2 ST</t>
  </si>
  <si>
    <t>Incheon #1 GT</t>
  </si>
  <si>
    <t>Wonchang-dong, Seo-gu, Incheon</t>
  </si>
  <si>
    <t>Incheon #1 ST</t>
  </si>
  <si>
    <t>Incheon #2 GT</t>
  </si>
  <si>
    <t>Incheon #2 ST</t>
  </si>
  <si>
    <t>Generation Enertech</t>
  </si>
  <si>
    <t>Incheon #3 GT</t>
  </si>
  <si>
    <t>Alstom (ABB)</t>
  </si>
  <si>
    <t>Incheon #3 ST</t>
  </si>
  <si>
    <t>Ilsan #1 GT</t>
  </si>
  <si>
    <t>Baekseok-dong, Goyang-si, Gyeonggi-do</t>
  </si>
  <si>
    <t>Ilsan #1 ST</t>
  </si>
  <si>
    <t>Ilsan #2 GT</t>
  </si>
  <si>
    <t>Ilsan #2 ST</t>
  </si>
  <si>
    <t>Jeju Complex #1 GT</t>
  </si>
  <si>
    <t>2018..6</t>
  </si>
  <si>
    <t>oil</t>
  </si>
  <si>
    <t>Wondang-ro, Jeju-si, Jeju-do</t>
  </si>
  <si>
    <t>Jeju Complex #1 ST</t>
  </si>
  <si>
    <t>Jeju Complex #2 GT</t>
  </si>
  <si>
    <t>2018..8</t>
  </si>
  <si>
    <t>Jeju Complex #2 ST</t>
  </si>
  <si>
    <t>Pajumunsan #1 GT</t>
  </si>
  <si>
    <t>Paju Energy Service Co., Ltd.</t>
  </si>
  <si>
    <t>Paju-eup, Paju-si, Gyeonggi-do</t>
  </si>
  <si>
    <t>Pajumunsan #1 ST</t>
  </si>
  <si>
    <t>Pajumunsan #2 GT</t>
  </si>
  <si>
    <t>Pajumunsan #2 ST</t>
  </si>
  <si>
    <t>Pyeongtaek #2 GT</t>
  </si>
  <si>
    <t>Pyeongtaek #2 ST</t>
  </si>
  <si>
    <t>POSCO #3 GT</t>
  </si>
  <si>
    <t>POSCO ENERGY</t>
  </si>
  <si>
    <t>POSCO #3 ST</t>
  </si>
  <si>
    <t>POSCO #4 GT</t>
  </si>
  <si>
    <t>POSCO #4 ST</t>
  </si>
  <si>
    <t>POSCO #5 GT</t>
  </si>
  <si>
    <t>POSCO #5 ST</t>
  </si>
  <si>
    <t>BHI (Bumwoo Heavy Industries)</t>
  </si>
  <si>
    <t>POSCO #6 GT</t>
  </si>
  <si>
    <t>POSCO #6 ST</t>
  </si>
  <si>
    <t>POSCO #7 GT</t>
  </si>
  <si>
    <t>POSCO #7 ST</t>
  </si>
  <si>
    <t>POSCO #8 GT</t>
  </si>
  <si>
    <t>POSCO #8 ST</t>
  </si>
  <si>
    <t>POSCO #9 GT</t>
  </si>
  <si>
    <t>POSCO #9 ST</t>
  </si>
  <si>
    <t>Pocheon #1 GT</t>
  </si>
  <si>
    <t>Melco</t>
  </si>
  <si>
    <t>Pocheon Power Co., Ltd.</t>
  </si>
  <si>
    <t>Changsu-myeon, Pocheon-si, Gyeonggi-do</t>
  </si>
  <si>
    <t>Pocheon #1 ST</t>
  </si>
  <si>
    <t>Pocheon #2 GT</t>
  </si>
  <si>
    <t>Pocheon #2 ST</t>
  </si>
  <si>
    <t>Pocheon Natural GT</t>
  </si>
  <si>
    <t>Pocheon Private Power Generation Co., Ltd.</t>
  </si>
  <si>
    <t>Sinbuk-myeon, Pocheon-si, Gyeonggi-do</t>
  </si>
  <si>
    <t>Pocheon Natural ST</t>
  </si>
  <si>
    <t>Hanlim GT</t>
  </si>
  <si>
    <t>Hallim-eup, Jeju-si, Jeju-do</t>
  </si>
  <si>
    <t>Hanlim ST</t>
  </si>
  <si>
    <t>water power</t>
  </si>
  <si>
    <t>KC Hydro</t>
  </si>
  <si>
    <t>small power</t>
  </si>
  <si>
    <t>Elaf</t>
  </si>
  <si>
    <t>KC Hydro Co., Ltd.</t>
  </si>
  <si>
    <t>Jeju-si, Jeju-si, Hangyeong-myeon</t>
  </si>
  <si>
    <t>go north</t>
  </si>
  <si>
    <t>Daeyang Hydro</t>
  </si>
  <si>
    <t>Iljin Electric</t>
  </si>
  <si>
    <t>Rural Community Corporation</t>
  </si>
  <si>
    <t>Gabuk-myeon, Geochang-gun, Gyeongsangnam-do</t>
  </si>
  <si>
    <t>Gangneung</t>
  </si>
  <si>
    <t>KHNP</t>
  </si>
  <si>
    <t>Seongsan-myeon, Gangneung-si, Gangwon-do (Namhan River Tribute, Songcheon Doam Lake)</t>
  </si>
  <si>
    <t>Gangjeong Goryeongbo</t>
  </si>
  <si>
    <t>Mavel</t>
  </si>
  <si>
    <t>Water Resources Corporation</t>
  </si>
  <si>
    <t>Dasa-eup, Dalseong-gun, Daegu</t>
  </si>
  <si>
    <t>Kang Cheonbo</t>
  </si>
  <si>
    <t>Gugler</t>
  </si>
  <si>
    <t>Yeoju-eup, Yeoju-gun, Gyeonggi-do</t>
  </si>
  <si>
    <t>chapbo</t>
  </si>
  <si>
    <t>Sancheong-gun</t>
  </si>
  <si>
    <t>Geumseo-myeon, Sancheong-gun, Gyeongnam</t>
  </si>
  <si>
    <t>Gyeongcheon #1</t>
  </si>
  <si>
    <t>Daeyang Electric</t>
  </si>
  <si>
    <t>Dongro-myeon, Mungyeong-si, Gyeongsangbuk-do</t>
  </si>
  <si>
    <t>Gyeongcheon #2</t>
  </si>
  <si>
    <t>Gyeongcheon</t>
  </si>
  <si>
    <t>Gyeongcheon District</t>
  </si>
  <si>
    <t>Gyeongcheon-myeon, Wanju-gun, Jeollabuk-do</t>
  </si>
  <si>
    <t>torture</t>
  </si>
  <si>
    <t>New Energy Co., Ltd.</t>
  </si>
  <si>
    <t>Yeoncheon-eup, Yeoncheon-gun, Gyeonggi-do</t>
  </si>
  <si>
    <t>alpine</t>
  </si>
  <si>
    <t>Nobyeon-dong, Suseong-gu, Daegu</t>
  </si>
  <si>
    <t>expert</t>
  </si>
  <si>
    <t>Goldstar E&amp;C</t>
  </si>
  <si>
    <t>Hansung Heavy Industries</t>
  </si>
  <si>
    <t>Gochang-eup, Gochang-gun, Jeollabuk-do</t>
  </si>
  <si>
    <t>Gongju Bo</t>
  </si>
  <si>
    <t>Wooseong-myeon, Gongju-si, Chungcheongnam-do</t>
  </si>
  <si>
    <t>Gwangju Lake</t>
  </si>
  <si>
    <t>Goseo-myeon, Damyang-gun, Jeollanam-do</t>
  </si>
  <si>
    <t>spa</t>
  </si>
  <si>
    <t>Dependable</t>
  </si>
  <si>
    <t>Juam-myeon, Suncheon-si, Jeollanam-do</t>
  </si>
  <si>
    <t>Goesan</t>
  </si>
  <si>
    <t>James Leffel</t>
  </si>
  <si>
    <t>Chilseong-myeon, Goesan-gun, Chungcheongbuk-do (Namhan River Chilseongho Lake)</t>
  </si>
  <si>
    <t>suffocation</t>
  </si>
  <si>
    <t>Gwangui-myeon, Gurye-gun, Jeollanam-do</t>
  </si>
  <si>
    <t>Gumibo</t>
  </si>
  <si>
    <t>Haepyeong-myeon, Gumi-si, Gyeongsangbuk-do</t>
  </si>
  <si>
    <t>Gunwi Dam</t>
  </si>
  <si>
    <t>Goro-myeon, Gunwi-gun, Gyeongsangbuk-do</t>
  </si>
  <si>
    <t>Gungpyeong</t>
  </si>
  <si>
    <t>Songak-myeon, Asan-si, Chungcheongnam-do</t>
  </si>
  <si>
    <t>Far East</t>
  </si>
  <si>
    <t>Ossberger</t>
  </si>
  <si>
    <t>Far East Small Hydro</t>
  </si>
  <si>
    <t>Sanoe-myeon, Jeongeup-si, Jeollabuk-do</t>
  </si>
  <si>
    <t>Far East 2</t>
  </si>
  <si>
    <t>light hydrogen hydro</t>
  </si>
  <si>
    <t>Chongqing Shirimong</t>
  </si>
  <si>
    <t>Kukdong 2nd small hydro power plant</t>
  </si>
  <si>
    <t>Geumgang</t>
  </si>
  <si>
    <t>ACEC</t>
  </si>
  <si>
    <t>Clean Energy</t>
  </si>
  <si>
    <t>Dongmyeon, Okcheon-gun, Chungcheongbuk-do</t>
  </si>
  <si>
    <t>gold</t>
  </si>
  <si>
    <t>Punggi-eup, Yeongju-si, Gyeongsangbuk-do</t>
  </si>
  <si>
    <t>Nakdanbo</t>
  </si>
  <si>
    <t>Danmil-myeon, Uiseong-gun, Gyeongsangbuk-do</t>
  </si>
  <si>
    <t>depravity</t>
  </si>
  <si>
    <t>Bokheung-myeon, Sunchang-gun, Jeollabuk-do</t>
  </si>
  <si>
    <t>Namgang</t>
  </si>
  <si>
    <t>Panmun-dong, Jinju-si, Gyeongsangnam-do (Namgang Jinyangho Lake in the Nakdong River System)</t>
  </si>
  <si>
    <t>Namgang #2</t>
  </si>
  <si>
    <t>Andritz</t>
  </si>
  <si>
    <t>Naedong-myeon, Jinju-si, Gyeongnam</t>
  </si>
  <si>
    <t>Noryangjin</t>
  </si>
  <si>
    <t>ANDRITZ</t>
  </si>
  <si>
    <t>SIEMENS</t>
  </si>
  <si>
    <t>Seoul Water and Sewerage</t>
  </si>
  <si>
    <t>Noryangjin-dong, Dongjak-gu, Seoul</t>
  </si>
  <si>
    <t>Jukjeong-dong, Boryeong-si, Chungcheongnam-do</t>
  </si>
  <si>
    <t>Danyang Water Intermediate</t>
  </si>
  <si>
    <t>Danseong-myeon, Danyang-gun, Chungcheongbuk-do</t>
  </si>
  <si>
    <t>Dalbang</t>
  </si>
  <si>
    <t>Iro-dong, Donghae-si, Gangwon-do</t>
  </si>
  <si>
    <t>Dalseongbo</t>
  </si>
  <si>
    <t>Gaejin-myeon, Goryeong-gun, Gyeongsangbuk-do</t>
  </si>
  <si>
    <t>Damyang</t>
  </si>
  <si>
    <t>Geumseong-myeon, Damyang-gun, Jeollanam-do</t>
  </si>
  <si>
    <t>Dangjin Thermal Power #1</t>
  </si>
  <si>
    <t>East-West Power</t>
  </si>
  <si>
    <t>Dangjin Thermal Power 2 small hydro power</t>
  </si>
  <si>
    <t>harbin electricity machinery</t>
  </si>
  <si>
    <t>Daegok</t>
  </si>
  <si>
    <t>Dudong-myeon, Ulju-gun, Ulsan</t>
  </si>
  <si>
    <t>Daeah</t>
  </si>
  <si>
    <t>Juan-myeon, Suncheon-si, Jeollabuk-do</t>
  </si>
  <si>
    <t>Daechung</t>
  </si>
  <si>
    <t>13.2 kV</t>
  </si>
  <si>
    <t>Muni-myeon, Cheongwon-gun, Chungcheongbuk-do (Geumgang main stream Daecheongho)</t>
  </si>
  <si>
    <t>Daecheong Dam #1</t>
  </si>
  <si>
    <t>Hyeondo-myeon, Cheongwon-gun, Chungcheongbuk-do</t>
  </si>
  <si>
    <t>Daecheong Dam 2</t>
  </si>
  <si>
    <t>Sangdang-gu, Cheongju-si, Chungcheongbuk-do</t>
  </si>
  <si>
    <t>Daehan Boryeong</t>
  </si>
  <si>
    <t>Korea Hydro Power Co., Ltd.</t>
  </si>
  <si>
    <t>Deuknyang-myeon, Boseong-gun, Jeollanam-do</t>
  </si>
  <si>
    <t>Deoknam Water Purification Plant</t>
  </si>
  <si>
    <t>GS Power Co., Ltd.</t>
  </si>
  <si>
    <t>Deoknam 1-gil, Nam-gu, Gwangju</t>
  </si>
  <si>
    <t>frostbite</t>
  </si>
  <si>
    <t>Dongsang-myeon, Wanju-gun, Jeollabuk-do</t>
  </si>
  <si>
    <t>Donghwa Dam</t>
  </si>
  <si>
    <t>Beonan-myeon, Jangsu-gun, Jeollabuk-do</t>
  </si>
  <si>
    <t>Dongwha Water Purification Plant</t>
  </si>
  <si>
    <t>Beonam-myeon, Jangsu-gun, Jeollabuk-do</t>
  </si>
  <si>
    <t>savagery</t>
  </si>
  <si>
    <t>Venus ENC</t>
  </si>
  <si>
    <t>Korea Rural Community Corporation</t>
  </si>
  <si>
    <t>Maengdong-myeon, Eumseong-gun, Chungcheongbuk-do</t>
  </si>
  <si>
    <t>no-water hydropower</t>
  </si>
  <si>
    <t>Jeoksang-myeon, Muju-gun, Jeollabuk-do</t>
  </si>
  <si>
    <t>Muju pumping water</t>
  </si>
  <si>
    <t>amniotic fluid</t>
  </si>
  <si>
    <t>Korean/Chinese / Neypric (F)</t>
  </si>
  <si>
    <t>Korea/China/Alsthom</t>
  </si>
  <si>
    <t>water</t>
  </si>
  <si>
    <t>Mullya-myeon, Bonghwa-gun, Gyeongsangbuk-do</t>
  </si>
  <si>
    <t>Miryang</t>
  </si>
  <si>
    <t>Sanoe-myeon, Miryang-si, Gyeongnam</t>
  </si>
  <si>
    <t>half stool</t>
  </si>
  <si>
    <t>FLYGT</t>
  </si>
  <si>
    <t>Imja-myeon, Andong-si, Gyeongsangbuk-do</t>
  </si>
  <si>
    <t>room</t>
  </si>
  <si>
    <t>Cheongpung Energy Co., Ltd.</t>
  </si>
  <si>
    <t>Buri-myeon, Geumsan-gun, Chungcheongnam-do</t>
  </si>
  <si>
    <t>one hundred grains</t>
  </si>
  <si>
    <t>Jincheon-eup, Jincheon-gun, Chungbuk</t>
  </si>
  <si>
    <t>Baekunje #1</t>
  </si>
  <si>
    <t>Jisil-gil, Gwangyang-si, Jeollanam-do</t>
  </si>
  <si>
    <t>Baekjebo</t>
  </si>
  <si>
    <t>Buyeo-eup, Buyeo-gun, Chungcheongnam-do</t>
  </si>
  <si>
    <t>Boryeong</t>
  </si>
  <si>
    <t>Marathon (US)</t>
  </si>
  <si>
    <t>Misan-myeon, Boryeong-si, Chungcheongnam-do</t>
  </si>
  <si>
    <t>Boryeong Firepower #1</t>
  </si>
  <si>
    <t>Korea Midland Power</t>
  </si>
  <si>
    <t>Boryeong Thermal Power #2</t>
  </si>
  <si>
    <t>Boseong River</t>
  </si>
  <si>
    <t>Deuknyang-myeon, Boseong-gun, Jeollanam-do (Boseong River Boseong Reservoir, Seomjin River System)</t>
  </si>
  <si>
    <t>hearing aid</t>
  </si>
  <si>
    <t>TINK</t>
  </si>
  <si>
    <t>MARELLI</t>
  </si>
  <si>
    <t>Heedo Electric Power Co., Ltd.</t>
  </si>
  <si>
    <t>Suhan-myeon, Boeun-gun, Chungcheongbuk-do</t>
  </si>
  <si>
    <t>Bohyeonsan Dam</t>
  </si>
  <si>
    <t>Hwabuk-myeon, Yeongcheon-si, Gyeongsangbuk-do</t>
  </si>
  <si>
    <t>beacon</t>
  </si>
  <si>
    <t>Obermeyer</t>
  </si>
  <si>
    <t>Myeongho-myeon, Bonghwa-gun, Chungcheongbuk-do</t>
  </si>
  <si>
    <t>Buan</t>
  </si>
  <si>
    <t>Byeonsan-myeon, Buan-gun, Jeollabuk-do</t>
  </si>
  <si>
    <t>Buhang Dam</t>
  </si>
  <si>
    <t>Jirye-myeon, Gimcheon-si, Gyeongsangbuk-do</t>
  </si>
  <si>
    <t>Bukpyeong Offshore Hydropower</t>
  </si>
  <si>
    <t>Jinren (China)</t>
  </si>
  <si>
    <t>mountain</t>
  </si>
  <si>
    <t>British Columbia</t>
  </si>
  <si>
    <t>Icheon Electric</t>
  </si>
  <si>
    <t>Sannae small hydro power plant</t>
  </si>
  <si>
    <t>Sannae-myeon, Namwon-si, Jeollabuk-do</t>
  </si>
  <si>
    <t>acid scavenging hydraulic power*</t>
  </si>
  <si>
    <t>Sicheon-myeon, Sancheong-gun, Gyeongnam</t>
  </si>
  <si>
    <t>ALSTOM</t>
  </si>
  <si>
    <t>Sancheong Yangsu</t>
  </si>
  <si>
    <t>Samrangjin Yangsu</t>
  </si>
  <si>
    <t>Hitachi/Korea-China</t>
  </si>
  <si>
    <t>Fuji/Korea/China</t>
  </si>
  <si>
    <t>Samrangjin-eup, Miryang-si, Gyeongsangnam-do</t>
  </si>
  <si>
    <t>Samcheok Green Power Offshore Hydropower</t>
  </si>
  <si>
    <t>CG Electric Systems Hungary Zrt</t>
  </si>
  <si>
    <t>Southern Power</t>
  </si>
  <si>
    <t>Samcheonpo Marine</t>
  </si>
  <si>
    <t>Germany Ossberger</t>
  </si>
  <si>
    <t>Germany Flender-Loher</t>
  </si>
  <si>
    <t>South-East Power</t>
  </si>
  <si>
    <t>Hi-myeon, Goseong-gun, Gyeongnam</t>
  </si>
  <si>
    <t>Samhan Energy</t>
  </si>
  <si>
    <t>Apple Energy</t>
  </si>
  <si>
    <t>Jeongseon-eup, Jeongseon-gun, Gangwon-do</t>
  </si>
  <si>
    <t>Satgatbo</t>
  </si>
  <si>
    <t>Eungdong-myeon, Jeongeup-si, Jeollabuk-do</t>
  </si>
  <si>
    <t>Sangjubo</t>
  </si>
  <si>
    <t>Jungdong-myeon, Sangju-si, Gyeongsangbuk-do</t>
  </si>
  <si>
    <t>Servo</t>
  </si>
  <si>
    <t>Inje County Office</t>
  </si>
  <si>
    <t>Kirin-myeon, Inje-gun, Gangwon-do</t>
  </si>
  <si>
    <t>Seopo</t>
  </si>
  <si>
    <t>Gajeong-myeon, Gunsan-si, Jeollabuk-do</t>
  </si>
  <si>
    <t>Seomjingang Dam</t>
  </si>
  <si>
    <t>GEA</t>
  </si>
  <si>
    <t>Gangjin-myeon, Imsil-gun, Jeollabuk-do</t>
  </si>
  <si>
    <t>Seong-Nam</t>
  </si>
  <si>
    <t>Sujeong-gu, Seongnam-si, Gyeonggi-do</t>
  </si>
  <si>
    <t>Seongnam 2nd small hydroelectric power plant</t>
  </si>
  <si>
    <t>Shinhan Precision</t>
  </si>
  <si>
    <t>Seongdeok Dam</t>
  </si>
  <si>
    <t>ADDA</t>
  </si>
  <si>
    <t>Andeok-myeon, Cheongsong-gun, Gyeongsangbuk-do</t>
  </si>
  <si>
    <t>castellan</t>
  </si>
  <si>
    <t>Seongju Power Co., Ltd.</t>
  </si>
  <si>
    <t>Gacheon-myeon, Seongju-gun, Gyeongsangbuk-do</t>
  </si>
  <si>
    <t>Sejongbo</t>
  </si>
  <si>
    <t>Sejong Yeongmyeon</t>
  </si>
  <si>
    <t>Soyanggang River</t>
  </si>
  <si>
    <t>15.4 kV</t>
  </si>
  <si>
    <t>Sinbuk-eup, Chuncheon-si, Gangwon-do (Han River Soyang River Soyang Lake)</t>
  </si>
  <si>
    <t>Socheon</t>
  </si>
  <si>
    <t>Han Yeoul Co., Ltd.</t>
  </si>
  <si>
    <t>Socheon-myeon, Bonghwa-gun, Gyeongsangbuk-do</t>
  </si>
  <si>
    <t>Sohyang</t>
  </si>
  <si>
    <t>Gosan-myeon, Wanju-gun, Jeonju</t>
  </si>
  <si>
    <t>Solhyang Gangneung</t>
  </si>
  <si>
    <t>Hongje-dong, Gangneung-si, Gangwon-do</t>
  </si>
  <si>
    <t>seungchonbo</t>
  </si>
  <si>
    <t>Seungcheon-dong, Nam-gu, Gwangju</t>
  </si>
  <si>
    <t>Shin Boryeong</t>
  </si>
  <si>
    <t>Joogyo-myeon, Boryeong-si, Chungcheongnam-do</t>
  </si>
  <si>
    <t>sight</t>
  </si>
  <si>
    <t>ossberger</t>
  </si>
  <si>
    <t>Gangdong-myeon, Gyeongju-si, Gyeongsangbuk-do</t>
  </si>
  <si>
    <t>Andong</t>
  </si>
  <si>
    <t>Deriaz</t>
  </si>
  <si>
    <t>11kV</t>
  </si>
  <si>
    <t>Seonggok-dong, Andong-si, Gyeongsangbuk-do (Andongho Lake, Nakdong River Mainstream)</t>
  </si>
  <si>
    <t>Andong small hydro power</t>
  </si>
  <si>
    <t>Seonggok-dong, Andong-si, Gyeongsangbuk-do</t>
  </si>
  <si>
    <t>Anheung</t>
  </si>
  <si>
    <t>Doam-myeon, Pyeongchang-gun, Gangwon-do (Jucheon River, a tributary of Namhang River)</t>
  </si>
  <si>
    <t>ALSTOM (Doosan Heavy Industries &amp; Construction)</t>
  </si>
  <si>
    <t>Yongmun-myeon, Yecheon-gun, Gyeongsangbuk-do</t>
  </si>
  <si>
    <t>Yangyang small hydropower</t>
  </si>
  <si>
    <t>Seomyeon, Yangyang-gun, Gangwon-do</t>
  </si>
  <si>
    <t>Yangyang pumping water</t>
  </si>
  <si>
    <t>honeysuckle</t>
  </si>
  <si>
    <t>Neungseo-myeon, Yeoju-si, Gyeonggi-do</t>
  </si>
  <si>
    <t>Yeongju Dam</t>
  </si>
  <si>
    <t>Pyeongeun-myeon, Yeongju-si, Gyeongsangbuk-do</t>
  </si>
  <si>
    <t>Yeongcheon</t>
  </si>
  <si>
    <t>Imgo-myeon, Yeongcheon-si, Gyeongsangbuk-do</t>
  </si>
  <si>
    <t>Yeongheung Marine #1</t>
  </si>
  <si>
    <t>castler</t>
  </si>
  <si>
    <t>TES (Czech Republic)</t>
  </si>
  <si>
    <t>Yeongheung Marine #2</t>
  </si>
  <si>
    <t>hydro energy</t>
  </si>
  <si>
    <t>Yeongheung-myeon, Woongjin-gun, Incheon</t>
  </si>
  <si>
    <t>Yeongheung Marine #3</t>
  </si>
  <si>
    <t>Hydro-energy</t>
  </si>
  <si>
    <t>Yedang</t>
  </si>
  <si>
    <t>Eungbong-myeon, Yesan-gun, Chungcheongnam-do</t>
  </si>
  <si>
    <t>Yecheon</t>
  </si>
  <si>
    <t>Yecheon small hydro power</t>
  </si>
  <si>
    <t>Yecheon-gun, Gyeongsangbuk-do</t>
  </si>
  <si>
    <t>Obong District</t>
  </si>
  <si>
    <t>Seongsan-myeon, Gangneung-si, Gangwon-do</t>
  </si>
  <si>
    <t>Gentian</t>
  </si>
  <si>
    <t>Yongdam-myeon, Jinan-gun, Jeollabuk-do</t>
  </si>
  <si>
    <t>Yongdam 1 Hydro</t>
  </si>
  <si>
    <t>Yongdam High Mountain #1</t>
  </si>
  <si>
    <t>WKV</t>
  </si>
  <si>
    <t>Gosan-myeon, Wanju-gun, Jeollabuk-do</t>
  </si>
  <si>
    <t>Yonglim</t>
  </si>
  <si>
    <t>Jangsu-eup, Jangsu-gun, Jeollabuk-do</t>
  </si>
  <si>
    <t>Yongyeon Water Purification Plant</t>
  </si>
  <si>
    <t>Yongyeon-dong, Dong-gu, Gwangju</t>
  </si>
  <si>
    <t>verse</t>
  </si>
  <si>
    <t>Unmun-myeon, Cheongdo-gun, Gyeongsangbuk-do</t>
  </si>
  <si>
    <t>Unseobo</t>
  </si>
  <si>
    <t>Tink</t>
  </si>
  <si>
    <t>Marelli</t>
  </si>
  <si>
    <t>Hamyang County Office</t>
  </si>
  <si>
    <t>Hyucheon-myeon, Hamyang-gun, Gyeongsangnam-do</t>
  </si>
  <si>
    <t>away</t>
  </si>
  <si>
    <t>POSCO</t>
  </si>
  <si>
    <t>Wontongbo</t>
  </si>
  <si>
    <t>Buk-myeon, Inje-gun, Gangwon-do</t>
  </si>
  <si>
    <t>Yulhyeon</t>
  </si>
  <si>
    <t>Sindong-myeon, Sancheong-gun, Gyeongnam</t>
  </si>
  <si>
    <t>Uiam</t>
  </si>
  <si>
    <t>Sindong-myeon, Chuncheon-si, Gangwon-do (Uiam Lake, Bukhan River in the Han River)</t>
  </si>
  <si>
    <t>Ipovo</t>
  </si>
  <si>
    <t>Geumsa-myeon, Yeoju-gun, Gyeonggi-do</t>
  </si>
  <si>
    <t>Ilsan water purification plant</t>
  </si>
  <si>
    <t>Googler</t>
  </si>
  <si>
    <t>Deogyang-gu, Goyang-si, Gyeonggi-do</t>
  </si>
  <si>
    <t>term of office</t>
  </si>
  <si>
    <t>Daedong Enterprise Co., Ltd.</t>
  </si>
  <si>
    <t>Imha</t>
  </si>
  <si>
    <t>Voest Alpine</t>
  </si>
  <si>
    <t>Elin Union</t>
  </si>
  <si>
    <t>Imha-myeon, Andong-si, Gyeongsangbuk-do (Nakdong Branch Stream Banbyeoncheon Stream Imhaho)</t>
  </si>
  <si>
    <t>Jainjeong</t>
  </si>
  <si>
    <t>Jain-myeon, Gyeongsan-si, Gyeongsangbuk-do</t>
  </si>
  <si>
    <t>great wall</t>
  </si>
  <si>
    <t>money company</t>
  </si>
  <si>
    <t>Jangseong-eup, Jangseong-gun, Jeollanam-do</t>
  </si>
  <si>
    <t>Jangheung</t>
  </si>
  <si>
    <t>Busan-myeon, Jangheung-gun, Jeollanam-do</t>
  </si>
  <si>
    <t>Jeongseon (Bongjeong)</t>
  </si>
  <si>
    <t>Jeongseon Small Hydro</t>
  </si>
  <si>
    <t>Buk-myeon, Jeongseon-gun, Gangwon-do</t>
  </si>
  <si>
    <t>Jung Woo #2</t>
  </si>
  <si>
    <t>Jeongwoo-myeon, Jeongeup-si, Jeollabuk-do</t>
  </si>
  <si>
    <t>Juam</t>
  </si>
  <si>
    <t>Daewoo Heavy Industries</t>
  </si>
  <si>
    <t>6.6 kV</t>
  </si>
  <si>
    <t>Juam-myeon, Suncheon-si, Jeollanam-do (Juam Lake, Boseong River, Sumjin River)</t>
  </si>
  <si>
    <t>Juam Reverse Adjustment Dam</t>
  </si>
  <si>
    <t>Sasang-myeon, Suncheon-si, Jeollanam-do</t>
  </si>
  <si>
    <t>Juksanbo</t>
  </si>
  <si>
    <t>Naju, Jeollabuk-do</t>
  </si>
  <si>
    <t>Jukjeon</t>
  </si>
  <si>
    <t>Gaya-myeon, Hapcheon-gun, Gyeongnam</t>
  </si>
  <si>
    <t>Cheongsong Yangsu</t>
  </si>
  <si>
    <t>Pacheon-myeon, Cheongsong-gun, Gyeongsangbuk-do</t>
  </si>
  <si>
    <t>Cheongpyeong</t>
  </si>
  <si>
    <t>Oeseo-myeon, Gapyeong-gun, Gyeonggi-do (Han River System, Bukhan River Cheongpyeong Lake)</t>
  </si>
  <si>
    <t>Cheongpyeong Yangsu</t>
  </si>
  <si>
    <t>estimate</t>
  </si>
  <si>
    <t>KAWASAKI</t>
  </si>
  <si>
    <t>Buk-myeon, Ulleung-gun, Gyeongsangbuk-do (Nari Basin Water Source)</t>
  </si>
  <si>
    <t>Chun Cheon</t>
  </si>
  <si>
    <t>Sinbuk-eup, Chuncheon-si, Gangwon-do (Chuncheon Lake, Bukhan River in the Han River)</t>
  </si>
  <si>
    <t>Chungju</t>
  </si>
  <si>
    <t>Dongryang-myeon, Chungju-si, Chungcheongbuk-do (Chungjuho Lake, Namhangang River)</t>
  </si>
  <si>
    <t>Chilgokbo</t>
  </si>
  <si>
    <t>Seokjeok-eup, Chilgok-gun, Gyeongsangbuk-do</t>
  </si>
  <si>
    <t>cloisonne</t>
  </si>
  <si>
    <t>Chilbo-myeon, Jeongeup-si, Jeollabuk-do (Seomjingangokjeongho Lake)</t>
  </si>
  <si>
    <t>top</t>
  </si>
  <si>
    <t>Bujeok-myeon, Nonsan-si, Chungcheongnam-do</t>
  </si>
  <si>
    <t>Taean Small Hydro</t>
  </si>
  <si>
    <t>Water Wheel: Daeyang Electric</t>
  </si>
  <si>
    <t>Water gate: Doosan Heavy Industries &amp; Construction</t>
  </si>
  <si>
    <t>Western Power</t>
  </si>
  <si>
    <t>Wonbuk-myeon, Taean-gun, Chungcheongnam-do</t>
  </si>
  <si>
    <t>topography</t>
  </si>
  <si>
    <t>Sutaek-dong, Guri-si, Gyeonggi-do</t>
  </si>
  <si>
    <t>Pangyo Press Station</t>
  </si>
  <si>
    <t>Bundang-gu, Seongnam-si, Gyeonggi-do</t>
  </si>
  <si>
    <t>paldang</t>
  </si>
  <si>
    <t>CREUSOT LOIRE</t>
  </si>
  <si>
    <t>JEUMONT SCHNEIDER</t>
  </si>
  <si>
    <t>6kV</t>
  </si>
  <si>
    <t>Joan-myeon, Namyangju-si, Gyeonggi-do (Paldang Lake, Bukhan River in the Han River)</t>
  </si>
  <si>
    <t>Ha Dong-ho</t>
  </si>
  <si>
    <t>Cheongam-myeon, Hadong-gun, Jeollanam-do</t>
  </si>
  <si>
    <t>Korean marine woolly wood algae</t>
  </si>
  <si>
    <t>marine energy</t>
  </si>
  <si>
    <t>Korea Institute of Ocean Science and Technology</t>
  </si>
  <si>
    <t>Gunnae-myeon, Jindo-gun, Jeollanam-do</t>
  </si>
  <si>
    <t>Han Seok</t>
  </si>
  <si>
    <t>Omy</t>
  </si>
  <si>
    <t>Hanseok Energy Co., Ltd.</t>
  </si>
  <si>
    <t>Yeongchun-myeon, Danyang-gun, Chungcheongbuk-do</t>
  </si>
  <si>
    <t>Hamanbo</t>
  </si>
  <si>
    <t>Chilbuk-myeon, Haman-gun, Gyeongsangnam-do</t>
  </si>
  <si>
    <t>Hapcheon</t>
  </si>
  <si>
    <t>Yongju-myeon, Hapcheon-gun, Gyeongsangnam-do (Hwanggang Hapcheonho Lake in Nakdong River System)</t>
  </si>
  <si>
    <t>Hapcheon·Changnyeongbo</t>
  </si>
  <si>
    <t>Cheongdeok-myeon, Hapcheon-gun, Gyeongnam</t>
  </si>
  <si>
    <t>Hapcheon 2 Hydro</t>
  </si>
  <si>
    <t>Yongju-myeon, Hapcheon-gun, Gyeongnam</t>
  </si>
  <si>
    <t>Haengwon</t>
  </si>
  <si>
    <t>Gujwa-eup, Jeju City, Jeju</t>
  </si>
  <si>
    <t>Dongjin Hong</t>
  </si>
  <si>
    <t>Hongik E&amp;R Co., Ltd.</t>
  </si>
  <si>
    <t>Chilbo-myeon, Jeongeup-si, Jeollabuk-do</t>
  </si>
  <si>
    <t>Hwacheon</t>
  </si>
  <si>
    <t>Gandong-myeon, Hwacheon-gun, Gangwon-do (Han River System Bukhan River Paroho)</t>
  </si>
  <si>
    <t>Hoedong Dam</t>
  </si>
  <si>
    <t>Hoedong-dong, Geumjeong-gu, Busan</t>
  </si>
  <si>
    <t>Hoengseong</t>
  </si>
  <si>
    <t>Gapcheon-myeon, Hoengseong-gun, Gangwon-do</t>
  </si>
  <si>
    <t>Hoengseong Dam 2</t>
  </si>
  <si>
    <t>nuclear power</t>
  </si>
  <si>
    <t>ring #2</t>
  </si>
  <si>
    <t>PWR</t>
  </si>
  <si>
    <t>Concentrated U</t>
  </si>
  <si>
    <t>GEC (English)</t>
  </si>
  <si>
    <t>Gori, Jangan-eup, Gijang-gun, Busan</t>
  </si>
  <si>
    <t>ring #3</t>
  </si>
  <si>
    <t>ring #4</t>
  </si>
  <si>
    <t>Shin Kori #1</t>
  </si>
  <si>
    <t>double/GE</t>
  </si>
  <si>
    <t>Sinam-ri, Seosaeng-myeon, Ulju-gun, Ulsan</t>
  </si>
  <si>
    <t>Shin-Gori #2</t>
  </si>
  <si>
    <t>Shin-Gori #3</t>
  </si>
  <si>
    <t>Shin-Gori #4</t>
  </si>
  <si>
    <t>New Wolseong #1</t>
  </si>
  <si>
    <t>Naari, Yangnam-myeon, Gyeongju-si, Gyeongsangbuk-do</t>
  </si>
  <si>
    <t>New Wolseong #2</t>
  </si>
  <si>
    <t>Wall Castle #2</t>
  </si>
  <si>
    <t>PHWR</t>
  </si>
  <si>
    <t>natural U</t>
  </si>
  <si>
    <t>AECL/Korea/China/Korea Wonyeon</t>
  </si>
  <si>
    <t>Wall Castle #3</t>
  </si>
  <si>
    <t>AECL/Korea-China</t>
  </si>
  <si>
    <t>Wall Castle #4</t>
  </si>
  <si>
    <t>One Light #1</t>
  </si>
  <si>
    <t>Gyemari, Hongnong-eup, Yeonggwang-gun, Jeollanam-do</t>
  </si>
  <si>
    <t>one light #2</t>
  </si>
  <si>
    <t>one light #3</t>
  </si>
  <si>
    <t>Korea-China/Han Won-Yeon/CE</t>
  </si>
  <si>
    <t>one light #4</t>
  </si>
  <si>
    <t>one light #5</t>
  </si>
  <si>
    <t>one light #6</t>
  </si>
  <si>
    <t>One Wool #1</t>
  </si>
  <si>
    <t>Framatome</t>
  </si>
  <si>
    <t>Buguri, Buk-myeon, Uljin-gun, Gyeongsangbuk-do</t>
  </si>
  <si>
    <t>Han Wool #2</t>
  </si>
  <si>
    <t>Han Wool #3</t>
  </si>
  <si>
    <t>Korea/China/Korean/CE</t>
  </si>
  <si>
    <t>Han Wool #4</t>
  </si>
  <si>
    <t>Han Wool #5</t>
  </si>
  <si>
    <t>Dujung / Cold / CE</t>
  </si>
  <si>
    <t>Han Wool #6</t>
  </si>
  <si>
    <t>collective energy</t>
  </si>
  <si>
    <t>Gwanggyo Thermal Power Plant</t>
  </si>
  <si>
    <t>cogeneration</t>
  </si>
  <si>
    <t>District Heating Corporation</t>
  </si>
  <si>
    <t>group</t>
  </si>
  <si>
    <t>Iui-dong, Suwon-si, Gyeonggi-do</t>
  </si>
  <si>
    <t>Korea B&amp;Tech</t>
  </si>
  <si>
    <t>Gumi fever</t>
  </si>
  <si>
    <t>GS E&amp;R</t>
  </si>
  <si>
    <t>Industrial Complex 2, Gumi-si, Gyeongsangbuk-do</t>
  </si>
  <si>
    <t>Military Energy #1</t>
  </si>
  <si>
    <t>Gunjang Energy Co., Ltd.</t>
  </si>
  <si>
    <t>Soryong-dong, Gunsan-si, Jeollabuk-do</t>
  </si>
  <si>
    <t>Military energy #2</t>
  </si>
  <si>
    <t>Military energy #3</t>
  </si>
  <si>
    <t>Etc</t>
  </si>
  <si>
    <t>Military energy #4</t>
  </si>
  <si>
    <t>Foster Wheeler</t>
  </si>
  <si>
    <t>17.5kV</t>
  </si>
  <si>
    <t>Military energy #5</t>
  </si>
  <si>
    <t>Kumho Yeosu Cogeneration</t>
  </si>
  <si>
    <t>Sumitomo (SHI)</t>
  </si>
  <si>
    <t>Fingspon</t>
  </si>
  <si>
    <t>Kumho Petrochemical Co., Ltd.</t>
  </si>
  <si>
    <t>Hwachi-dong, Yeosu-si, Jeollanam-do</t>
  </si>
  <si>
    <t>Sumitomo</t>
  </si>
  <si>
    <t>Gimcheon Thermal Power Co., Ltd.</t>
  </si>
  <si>
    <t>Gimcheon Energy Service Co., Ltd.</t>
  </si>
  <si>
    <t>Eungmyeong-dong, Gimcheon-si, Gyeongsangbuk-do</t>
  </si>
  <si>
    <t>Nowon Cogeneration</t>
  </si>
  <si>
    <t>Mitusui</t>
  </si>
  <si>
    <t>Meidensha</t>
  </si>
  <si>
    <t>Seoul Energy Corporation</t>
  </si>
  <si>
    <t>Sanggye-dong, Nowon-gu, Seoul</t>
  </si>
  <si>
    <t>Nonhyeon Combined Heat and Power</t>
  </si>
  <si>
    <t>Yoshimine Dongbu Heavy Industries</t>
  </si>
  <si>
    <t>Shinnippon</t>
  </si>
  <si>
    <t>Mirae N Incheon Energy</t>
  </si>
  <si>
    <t>Gojan-dong, Namdong-gu, Incheon</t>
  </si>
  <si>
    <t>Daegu Green Power</t>
  </si>
  <si>
    <t>Daegu Green Power Co., Ltd.</t>
  </si>
  <si>
    <t>Yulam-dong, Dong-gu, Daegu</t>
  </si>
  <si>
    <t>Daegu cogeneration</t>
  </si>
  <si>
    <t>GEC. Alsthom</t>
  </si>
  <si>
    <t>Daecheon-dong, Dalseo-gu, Daegu</t>
  </si>
  <si>
    <t>cod dye</t>
  </si>
  <si>
    <t>FCB</t>
  </si>
  <si>
    <t>Daegu Dyeing Industrial Complex Management Corporation</t>
  </si>
  <si>
    <t>Pyeongni-dong, Seo-gu, Daegu</t>
  </si>
  <si>
    <t>Southwest Daejeon</t>
  </si>
  <si>
    <t>Syntech</t>
  </si>
  <si>
    <t>Land and Housing Corporation</t>
  </si>
  <si>
    <t>Wonsinheung-dong, Yuseong-gu, Daejeon</t>
  </si>
  <si>
    <t>Daejeon Combined Heat and Power</t>
  </si>
  <si>
    <t>Daejeon Combined Heat and Power Co., Ltd.</t>
  </si>
  <si>
    <t>Sinil-dong, Daedeok-gu, Daejeon</t>
  </si>
  <si>
    <t>Dongtan Cogeneration #1 GT</t>
  </si>
  <si>
    <t>GE PSK</t>
  </si>
  <si>
    <t>Dongtan Giheung-ro, Hwaseong-si, Gyeonggi-do</t>
  </si>
  <si>
    <t>Dongtan Cogeneration #1 ST</t>
  </si>
  <si>
    <t>Dongtan Cogeneration #2 GT</t>
  </si>
  <si>
    <t>Dongtan Cogeneration #2 ST</t>
  </si>
  <si>
    <t>Luxury Osan Heat and Power Cogeneration</t>
  </si>
  <si>
    <t>DS Power Co., Ltd.</t>
  </si>
  <si>
    <t>Nueup-dong, Osan-si, Gyeonggi-do</t>
  </si>
  <si>
    <t>Generation Energy Co., Ltd.</t>
  </si>
  <si>
    <t>Mokdong cogeneration</t>
  </si>
  <si>
    <t>Mok-dong, Yangcheon-gu, Seoul</t>
  </si>
  <si>
    <t>Moorim Powertech Cogeneration</t>
  </si>
  <si>
    <t>KAWASAKI Dongyang Boiler</t>
  </si>
  <si>
    <t>Moorim Powertech Co., Ltd.</t>
  </si>
  <si>
    <t>Sangsang-dong, Jinju-si, Gyeongsangnam-do</t>
  </si>
  <si>
    <t>semicircular cogeneration</t>
  </si>
  <si>
    <t>Choji-dong, Ansan-si, Gyeonggi-do</t>
  </si>
  <si>
    <t>Mercury</t>
  </si>
  <si>
    <t>IBEAL</t>
  </si>
  <si>
    <t>Nippon Steel</t>
  </si>
  <si>
    <t>star heat and cogeneration</t>
  </si>
  <si>
    <t>Byeolnae Energy</t>
  </si>
  <si>
    <t>Byeolnae-dong, Namyangju-si, Gyeonggi-do</t>
  </si>
  <si>
    <t>Seentec</t>
  </si>
  <si>
    <t>mitsui-Alstom</t>
  </si>
  <si>
    <t>TMEIC</t>
  </si>
  <si>
    <t>Busan dyeing</t>
  </si>
  <si>
    <t>AE&amp;E</t>
  </si>
  <si>
    <t>Jeumento Schneider</t>
  </si>
  <si>
    <t>Busan Fashion Color Industry Cooperative</t>
  </si>
  <si>
    <t>Sinpyeong-dong, Saha-gu, Busan</t>
  </si>
  <si>
    <t>Bucheon GT</t>
  </si>
  <si>
    <t>Samjeong-dong, Bucheon-si, Gyeonggi-do</t>
  </si>
  <si>
    <t>Bucheon ST</t>
  </si>
  <si>
    <t>Air Energy Cogeneration</t>
  </si>
  <si>
    <t>Sanggong Energy Co., Ltd.</t>
  </si>
  <si>
    <t>Yongje-dong, Iksan-si, Jeollabuk-do</t>
  </si>
  <si>
    <t>Saemangeum Thermal Power Plant</t>
  </si>
  <si>
    <t>OCI SE</t>
  </si>
  <si>
    <t>Osikdo-dong, Gunsan-si, Jeollabuk-do</t>
  </si>
  <si>
    <t>Sejong Natural Gas</t>
  </si>
  <si>
    <t>Garam-dong, Sejong</t>
  </si>
  <si>
    <t>Songdo Complex</t>
  </si>
  <si>
    <t>Incheon Total Energy Co., Ltd.</t>
  </si>
  <si>
    <t>Songdo-dong, Yeonsu-gu, Incheon</t>
  </si>
  <si>
    <t>resourceful energy</t>
  </si>
  <si>
    <t>Suwan Energy Co., Ltd.</t>
  </si>
  <si>
    <t>Suwan-dong, Gwangsan-gu, Gwangju</t>
  </si>
  <si>
    <t>Mitsui</t>
  </si>
  <si>
    <t>Suwon Cogeneration</t>
  </si>
  <si>
    <t>three precipitation season</t>
  </si>
  <si>
    <t>Yeongtong-dong, Paldal-gu, Suwon-si, Gyeonggi-do</t>
  </si>
  <si>
    <t>new fever consolidation</t>
  </si>
  <si>
    <t>caterpillar</t>
  </si>
  <si>
    <t>Sinwol-dong, Yangcheon-gu, Seoul</t>
  </si>
  <si>
    <t>Asan Bae Heat Dissipation Power Plant</t>
  </si>
  <si>
    <t>Korea BNTC</t>
  </si>
  <si>
    <t>Baebang-eup, Asan-si, Chungcheongnam-do</t>
  </si>
  <si>
    <t>SHINNIPPONMACHINERY</t>
  </si>
  <si>
    <t>MEIDENSHA</t>
  </si>
  <si>
    <t>Ansan cogeneration</t>
  </si>
  <si>
    <t>Treatment</t>
  </si>
  <si>
    <t>Ansan Urban Development</t>
  </si>
  <si>
    <t>Anyang GT</t>
  </si>
  <si>
    <t>Gwanyang-dong, Anyang-si, Gyeonggi-do</t>
  </si>
  <si>
    <t>Anyang ST</t>
  </si>
  <si>
    <t>Anyang Cogeneration #2-1 GT</t>
  </si>
  <si>
    <t>Pyeongchon-dong, Anyang-si, Gyeonggi-do</t>
  </si>
  <si>
    <t>Anyang Cogeneration #2-1 ST</t>
  </si>
  <si>
    <t>Yangzhou cogeneration</t>
  </si>
  <si>
    <t>Daeryun Power Co., Ltd.</t>
  </si>
  <si>
    <t>Okjeong-dong, Yangju-si, Gyeonggi-do</t>
  </si>
  <si>
    <t>Yeosu Cogeneration</t>
  </si>
  <si>
    <t>Hyundai Energy Co., Ltd.</t>
  </si>
  <si>
    <t>Jungheung-dong, Yeosu-si, Jeollanam-do</t>
  </si>
  <si>
    <t>Wirye fever</t>
  </si>
  <si>
    <t>Wirye Energy Service Co., Ltd.</t>
  </si>
  <si>
    <t>Wirye-daero 4-gil, Hanam-si, Gyeonggi-do</t>
  </si>
  <si>
    <t>Iksan Energy</t>
  </si>
  <si>
    <t>Jeonbuk Group Energy Co., Ltd.</t>
  </si>
  <si>
    <t>Sinheung-dong, Iksan-si, Jeollabuk-do</t>
  </si>
  <si>
    <t>Incheon International Airport</t>
  </si>
  <si>
    <t>Incheon Airport Energy Co., Ltd.</t>
  </si>
  <si>
    <t>Unseo-dong, Jung-gu, Incheon</t>
  </si>
  <si>
    <t>MHI(ST)</t>
  </si>
  <si>
    <t>Cheongju cogeneration</t>
  </si>
  <si>
    <t>Jukrim-dong, Heungdeok-gu, Cheongju-si, Chungcheongbuk-do</t>
  </si>
  <si>
    <t>Chuncheon cogeneration</t>
  </si>
  <si>
    <t>Chuncheon Energy Co., Ltd.</t>
  </si>
  <si>
    <t>Dongsan-myeon, Chuncheon-si, Gangwon-do</t>
  </si>
  <si>
    <t>Paju cogeneration</t>
  </si>
  <si>
    <t>Gyoha-eup, Paju-si, Gyeonggi-do</t>
  </si>
  <si>
    <t>Beomwoo Heavy Industries</t>
  </si>
  <si>
    <t>Pangyo Thermal Power</t>
  </si>
  <si>
    <t>Daekyung Machinery Technology</t>
  </si>
  <si>
    <t>Pangyo-dong, Seongnam-si, Gyeonggi-do</t>
  </si>
  <si>
    <t>Pocheon Green Energy</t>
  </si>
  <si>
    <t>GS Pocheon Green Energy</t>
  </si>
  <si>
    <t>16.8kV</t>
  </si>
  <si>
    <t>Hanam Cogeneration</t>
  </si>
  <si>
    <t>Narae Energy Service Co., Ltd.</t>
  </si>
  <si>
    <t>Pungsan-dong, Hanam-si, Gyeonggi-do</t>
  </si>
  <si>
    <t>Hwaseong Complex</t>
  </si>
  <si>
    <t>Dongtan-myeon, Hwaseong-si, Gyeonggi-do</t>
  </si>
  <si>
    <t>Capacity (MW)</t>
  </si>
  <si>
    <t>NAME_1</t>
  </si>
  <si>
    <t>Busan</t>
  </si>
  <si>
    <t>Chungcheongbuk-do</t>
  </si>
  <si>
    <t>Chungcheongnam-do</t>
  </si>
  <si>
    <t>Daegu</t>
  </si>
  <si>
    <t>Daejeon</t>
  </si>
  <si>
    <t>Gangwon-do</t>
  </si>
  <si>
    <t>Gwangju</t>
  </si>
  <si>
    <t>Gyeonggi-do</t>
  </si>
  <si>
    <t>Gyeongsangbuk-do</t>
  </si>
  <si>
    <t>Gyeongsangnam-do</t>
  </si>
  <si>
    <t>Incheon</t>
  </si>
  <si>
    <t>Jeju</t>
  </si>
  <si>
    <t>Jeollabuk-do</t>
  </si>
  <si>
    <t>Jeollanam-do</t>
  </si>
  <si>
    <t>Sejong</t>
  </si>
  <si>
    <t>Seoul</t>
  </si>
  <si>
    <t>Ulsan</t>
  </si>
  <si>
    <t>Model_region</t>
  </si>
  <si>
    <t>SE</t>
  </si>
  <si>
    <t>C</t>
  </si>
  <si>
    <t>NE</t>
  </si>
  <si>
    <t>SW</t>
  </si>
  <si>
    <t>NW</t>
  </si>
  <si>
    <t>Row Labels</t>
  </si>
  <si>
    <t>Grand Total</t>
  </si>
  <si>
    <t>PLEXOSname</t>
  </si>
  <si>
    <t>PLEXOS_techCode</t>
  </si>
  <si>
    <t>OperationalClass</t>
  </si>
  <si>
    <t>Fuel</t>
  </si>
  <si>
    <t>Category</t>
  </si>
  <si>
    <t>Region</t>
  </si>
  <si>
    <t>MaxCapacity</t>
  </si>
  <si>
    <t>UnitsP1</t>
  </si>
  <si>
    <t>UnitsP2</t>
  </si>
  <si>
    <t>Bituminous coal</t>
  </si>
  <si>
    <t>Coal_CHP_MaxMin</t>
  </si>
  <si>
    <t>Location</t>
  </si>
  <si>
    <t>Hard coal</t>
  </si>
  <si>
    <t>http://globalenergyobservatory.org/geoid/2865</t>
  </si>
  <si>
    <t>https://www.gem.wiki/Dangjin_power_station</t>
  </si>
  <si>
    <t>Gyeongnam</t>
  </si>
  <si>
    <t>OC mode</t>
  </si>
  <si>
    <t>NA</t>
  </si>
  <si>
    <t>https://www.skens.com/en/sk/content/view.do?cate=energy&amp;m1=develop&amp;m2=gwangyanggas, https://www.power-technology.com/projects/kwangyang/</t>
  </si>
  <si>
    <t>Y</t>
  </si>
  <si>
    <t>Notes</t>
  </si>
  <si>
    <t>http://globalenergyobservatory.org/geoid/42511</t>
  </si>
  <si>
    <t>not sure</t>
  </si>
  <si>
    <t>https://www.enerdata.net/publications/daily-energy-news/903-mw-dangjin-4-ccgt-project-has-been-commissioned-south-korea.html</t>
  </si>
  <si>
    <t>https://www.gem.wiki/Boryeong_power_station</t>
  </si>
  <si>
    <t>https://www.power-technology.com/projects/seoinchon/</t>
  </si>
  <si>
    <t>Gas_CHP_MaxMin</t>
  </si>
  <si>
    <t>assumed to be separate gens</t>
  </si>
  <si>
    <t>assumed to be CCGT</t>
  </si>
  <si>
    <t>Sum of Volume</t>
  </si>
  <si>
    <t>total cap</t>
  </si>
  <si>
    <t>Nuclear_1</t>
  </si>
  <si>
    <t>Concentrated uranium</t>
  </si>
  <si>
    <t>Natural uranium</t>
  </si>
  <si>
    <t>계
Total</t>
  </si>
  <si>
    <t>Total</t>
  </si>
  <si>
    <t>구 분</t>
  </si>
  <si>
    <t>발전설비(kW)</t>
  </si>
  <si>
    <t>발전량(MWh)</t>
  </si>
  <si>
    <t>수력
Hydro
Power</t>
  </si>
  <si>
    <t>태양광
Solar
Energy</t>
  </si>
  <si>
    <t>풍력
Wind
Power</t>
  </si>
  <si>
    <t>바이오
Bio
Energy</t>
  </si>
  <si>
    <t>기 타
etc.</t>
  </si>
  <si>
    <t>서울  Seoul</t>
  </si>
  <si>
    <t>부산  Busan</t>
  </si>
  <si>
    <t>대구  Daegu</t>
  </si>
  <si>
    <t>인천  Incheon</t>
  </si>
  <si>
    <t>광주  Gwangju</t>
  </si>
  <si>
    <t>대전  Daejeon</t>
  </si>
  <si>
    <t>울산  Ulsan</t>
  </si>
  <si>
    <t>세종  Sejong</t>
  </si>
  <si>
    <t>경기  Gyeonggi</t>
  </si>
  <si>
    <t>강원  Gwangju</t>
  </si>
  <si>
    <t>충북  Chungbuk</t>
  </si>
  <si>
    <t>충남  Chungnam</t>
  </si>
  <si>
    <t>전북  Jeonbuk</t>
  </si>
  <si>
    <t>전남  Jeonnam</t>
  </si>
  <si>
    <t>경북  Gyeongbuk</t>
  </si>
  <si>
    <t>경남  Gyeongnam</t>
  </si>
  <si>
    <t>제주  Jeju</t>
  </si>
  <si>
    <t>총계  Total</t>
  </si>
  <si>
    <t>Gyeonggi</t>
  </si>
  <si>
    <t>Chungbuk</t>
  </si>
  <si>
    <t>Chungnam</t>
  </si>
  <si>
    <t>Jeonbuk</t>
  </si>
  <si>
    <t>Jeonnam</t>
  </si>
  <si>
    <t>Gyeongbuk</t>
  </si>
  <si>
    <t>Province modified</t>
  </si>
  <si>
    <t>Hydro</t>
  </si>
  <si>
    <t>Solar</t>
  </si>
  <si>
    <t>Wind</t>
  </si>
  <si>
    <t>Bio</t>
  </si>
  <si>
    <t>Sum of Hydro</t>
  </si>
  <si>
    <t>Sum of Solar</t>
  </si>
  <si>
    <t>Sum of Wind</t>
  </si>
  <si>
    <t>Sum of Bio</t>
  </si>
  <si>
    <t>Sum of Etc</t>
  </si>
  <si>
    <t>all</t>
  </si>
  <si>
    <t>Oil_GT_1</t>
  </si>
  <si>
    <t>Heavy oil</t>
  </si>
  <si>
    <t>Oil</t>
  </si>
  <si>
    <t>Oil_CHP_MaxMin</t>
  </si>
  <si>
    <t>PSH</t>
  </si>
  <si>
    <t>Hydro_PSH</t>
  </si>
  <si>
    <t>Hydro_RoRpondage</t>
  </si>
  <si>
    <t>Default assumption of daily pondage until more info</t>
  </si>
  <si>
    <t>cf</t>
  </si>
  <si>
    <t>solar</t>
  </si>
  <si>
    <t>wind</t>
  </si>
  <si>
    <t>Solar_PV_Utility_C</t>
  </si>
  <si>
    <t>Solar_PV_Utility_SW</t>
  </si>
  <si>
    <t>Solar_PV_Utility_NW</t>
  </si>
  <si>
    <t>Solar_PV_Utility_SE</t>
  </si>
  <si>
    <t>Solar_PV_Utility_NE</t>
  </si>
  <si>
    <t>Solar_PV_Buildings_C</t>
  </si>
  <si>
    <t>Solar_PV_Buildings_SW</t>
  </si>
  <si>
    <t>Solar_PV_Buildings_NW</t>
  </si>
  <si>
    <t>Solar_PV_Buildings_NE</t>
  </si>
  <si>
    <t>Solar_PV_Buildings_SE</t>
  </si>
  <si>
    <t>Wind_Onshore_C</t>
  </si>
  <si>
    <t>Wind_Onshore_NW</t>
  </si>
  <si>
    <t>Wind_Onshore_SE</t>
  </si>
  <si>
    <t>Wind_Onshore_SW</t>
  </si>
  <si>
    <t>Wind_Onshore_NE</t>
  </si>
  <si>
    <t>Wind_Offshore_C</t>
  </si>
  <si>
    <t>Wind_Offshore_NW</t>
  </si>
  <si>
    <t>Wind_Offshore_SE</t>
  </si>
  <si>
    <t>Wind_Offshore_SW</t>
  </si>
  <si>
    <t>Wind_Offshore_NE</t>
  </si>
  <si>
    <t>P1</t>
  </si>
  <si>
    <t>P2</t>
  </si>
  <si>
    <t>solar utility</t>
  </si>
  <si>
    <t>solar buildings</t>
  </si>
  <si>
    <t>onshore wind</t>
  </si>
  <si>
    <t>offshore wind</t>
  </si>
  <si>
    <t>REMR</t>
  </si>
  <si>
    <t>https://www.iea.org/articles/renewables-2020-data-explorer?mode=market&amp;region=Korea&amp;product=PV+by+segment</t>
  </si>
  <si>
    <t>(using for now)</t>
  </si>
  <si>
    <t>ratios</t>
  </si>
  <si>
    <t>Solar_PV_Utility</t>
  </si>
  <si>
    <t>Solar_PV_Buildings</t>
  </si>
  <si>
    <t>Wind_Onshore</t>
  </si>
  <si>
    <t>Wind_Offshore</t>
  </si>
  <si>
    <t>Namejeju_bio</t>
  </si>
  <si>
    <t>Jeju_bio</t>
  </si>
  <si>
    <t>Bio heavy oil</t>
  </si>
  <si>
    <t>Not sure what type of plant</t>
  </si>
  <si>
    <t>BPLE notes</t>
  </si>
  <si>
    <t>Korean name</t>
  </si>
  <si>
    <t>발전소명</t>
  </si>
  <si>
    <t>남제주#1</t>
  </si>
  <si>
    <t>남제주#2</t>
  </si>
  <si>
    <t>당진#1</t>
  </si>
  <si>
    <t>당진#10</t>
  </si>
  <si>
    <t>당진#2</t>
  </si>
  <si>
    <t>당진#3</t>
  </si>
  <si>
    <t>당진#4</t>
  </si>
  <si>
    <t>당진#5</t>
  </si>
  <si>
    <t>당진#6</t>
  </si>
  <si>
    <t>당진#7</t>
  </si>
  <si>
    <t>당진#8</t>
  </si>
  <si>
    <t>당진#9</t>
  </si>
  <si>
    <t>동해#1</t>
  </si>
  <si>
    <t>동해#2</t>
  </si>
  <si>
    <t>보령#1</t>
  </si>
  <si>
    <t>보령#2</t>
  </si>
  <si>
    <t>보령#3</t>
  </si>
  <si>
    <t>보령#4</t>
  </si>
  <si>
    <t>보령#5</t>
  </si>
  <si>
    <t>보령#6</t>
  </si>
  <si>
    <t>보령#7</t>
  </si>
  <si>
    <t>보령#8</t>
  </si>
  <si>
    <t>북평#1</t>
  </si>
  <si>
    <t>북평#2</t>
  </si>
  <si>
    <t>삼척그린파워 #1</t>
  </si>
  <si>
    <t>삼척그린파워 #2</t>
  </si>
  <si>
    <t>삼천포#1</t>
  </si>
  <si>
    <t>삼천포#2</t>
  </si>
  <si>
    <t>삼천포#3</t>
  </si>
  <si>
    <t>삼천포#4</t>
  </si>
  <si>
    <t>삼천포#5</t>
  </si>
  <si>
    <t>삼천포#6</t>
  </si>
  <si>
    <t>신보령#1</t>
  </si>
  <si>
    <t>신보령#2</t>
  </si>
  <si>
    <t>여수#1</t>
  </si>
  <si>
    <t>여수#2</t>
  </si>
  <si>
    <t>영동#2</t>
  </si>
  <si>
    <t>영흥#1</t>
  </si>
  <si>
    <t>영흥#2</t>
  </si>
  <si>
    <t>영흥#3</t>
  </si>
  <si>
    <t>영흥#4</t>
  </si>
  <si>
    <t>영흥#5</t>
  </si>
  <si>
    <t>영흥#6</t>
  </si>
  <si>
    <t>울산#4</t>
  </si>
  <si>
    <t>울산#5</t>
  </si>
  <si>
    <t>울산#6</t>
  </si>
  <si>
    <t>제주#2</t>
  </si>
  <si>
    <t>제주#3</t>
  </si>
  <si>
    <t>태안#1</t>
  </si>
  <si>
    <t>태안#10</t>
  </si>
  <si>
    <t>태안#2</t>
  </si>
  <si>
    <t>태안#3</t>
  </si>
  <si>
    <t>태안#4</t>
  </si>
  <si>
    <t>태안#5</t>
  </si>
  <si>
    <t>태안#6</t>
  </si>
  <si>
    <t>태안#7</t>
  </si>
  <si>
    <t>태안#8</t>
  </si>
  <si>
    <t>태안#9</t>
  </si>
  <si>
    <t>평택#1</t>
  </si>
  <si>
    <t>평택#2</t>
  </si>
  <si>
    <t>평택#3</t>
  </si>
  <si>
    <t>평택#4</t>
  </si>
  <si>
    <t>하동#1</t>
  </si>
  <si>
    <t>하동#2</t>
  </si>
  <si>
    <t>하동#3</t>
  </si>
  <si>
    <t>하동#4</t>
  </si>
  <si>
    <t>하동#5</t>
  </si>
  <si>
    <t>하동#6</t>
  </si>
  <si>
    <t>하동#7</t>
  </si>
  <si>
    <t>하동#8</t>
  </si>
  <si>
    <t>호남#1</t>
  </si>
  <si>
    <t>호남#2</t>
  </si>
  <si>
    <t>가거도</t>
  </si>
  <si>
    <t>가의도</t>
  </si>
  <si>
    <t>가파도</t>
  </si>
  <si>
    <t>개야도</t>
  </si>
  <si>
    <t>거문도</t>
  </si>
  <si>
    <t>고대도</t>
  </si>
  <si>
    <t>구자도</t>
  </si>
  <si>
    <t>낙월도</t>
  </si>
  <si>
    <t>녹도</t>
  </si>
  <si>
    <t>대청도</t>
  </si>
  <si>
    <t>덕우도</t>
  </si>
  <si>
    <t>덕적도</t>
  </si>
  <si>
    <t>독거도</t>
  </si>
  <si>
    <t>득량도</t>
  </si>
  <si>
    <t>마라도</t>
  </si>
  <si>
    <t>매물도</t>
  </si>
  <si>
    <t>문갑도</t>
  </si>
  <si>
    <t>백령도</t>
  </si>
  <si>
    <t>비안도</t>
  </si>
  <si>
    <t>비양도</t>
  </si>
  <si>
    <t>삽시도</t>
  </si>
  <si>
    <t>상화도</t>
  </si>
  <si>
    <t>성남도</t>
  </si>
  <si>
    <t>소연평도</t>
  </si>
  <si>
    <t>소청도</t>
  </si>
  <si>
    <t>손죽도</t>
  </si>
  <si>
    <t>송이도</t>
  </si>
  <si>
    <t>수우도</t>
  </si>
  <si>
    <t>슬도</t>
  </si>
  <si>
    <t>승봉도</t>
  </si>
  <si>
    <t>시산도</t>
  </si>
  <si>
    <t>어룡도</t>
  </si>
  <si>
    <t>어의도</t>
  </si>
  <si>
    <t>어청도</t>
  </si>
  <si>
    <t>여서도</t>
  </si>
  <si>
    <t>여자도</t>
  </si>
  <si>
    <t>연도</t>
  </si>
  <si>
    <t>연평도</t>
  </si>
  <si>
    <t>영산도</t>
  </si>
  <si>
    <t>왕등도</t>
  </si>
  <si>
    <t>외도</t>
  </si>
  <si>
    <t>외연도</t>
  </si>
  <si>
    <t>울도</t>
  </si>
  <si>
    <t>울릉도</t>
  </si>
  <si>
    <t>위도</t>
  </si>
  <si>
    <t>자월도</t>
  </si>
  <si>
    <t>장고도</t>
  </si>
  <si>
    <t>제주GT#1,2</t>
  </si>
  <si>
    <t>제주GT#3</t>
  </si>
  <si>
    <t>제주내연#1</t>
  </si>
  <si>
    <t>제주내연#2</t>
  </si>
  <si>
    <t>조도</t>
  </si>
  <si>
    <t>초도</t>
  </si>
  <si>
    <t>추도</t>
  </si>
  <si>
    <t>추자도</t>
  </si>
  <si>
    <t>평도</t>
  </si>
  <si>
    <t>풍도</t>
  </si>
  <si>
    <t>호도</t>
  </si>
  <si>
    <t>홍도</t>
  </si>
  <si>
    <t>화도</t>
  </si>
  <si>
    <t>흑산도</t>
  </si>
  <si>
    <t>광양#1 GT</t>
  </si>
  <si>
    <t>광양#1 ST</t>
  </si>
  <si>
    <t>광양#2 GT</t>
  </si>
  <si>
    <t>광양#2 ST</t>
  </si>
  <si>
    <t>군산 GT</t>
  </si>
  <si>
    <t>군산 ST</t>
  </si>
  <si>
    <t>당진#1 GT</t>
  </si>
  <si>
    <t>당진#1 ST</t>
  </si>
  <si>
    <t>당진#2 GT</t>
  </si>
  <si>
    <t>당진#2 ST</t>
  </si>
  <si>
    <t>당진#3 GT</t>
  </si>
  <si>
    <t>당진#3 ST</t>
  </si>
  <si>
    <t>당진#4 GT</t>
  </si>
  <si>
    <t>당진#4 ST</t>
  </si>
  <si>
    <t>대산 GT</t>
  </si>
  <si>
    <t>대산 ST</t>
  </si>
  <si>
    <t>동두천#1 GT</t>
  </si>
  <si>
    <t>동두천#1 ST</t>
  </si>
  <si>
    <t>동두천#2 GT</t>
  </si>
  <si>
    <t>동두천#2 ST</t>
  </si>
  <si>
    <t>보령#1~3 GT</t>
  </si>
  <si>
    <t>보령#1~3 ST</t>
  </si>
  <si>
    <t>부산#1 GT</t>
  </si>
  <si>
    <t>부산#1 ST</t>
  </si>
  <si>
    <t>부산#2 GT</t>
  </si>
  <si>
    <t>부산#2 ST</t>
  </si>
  <si>
    <t>부산#3 GT</t>
  </si>
  <si>
    <t>부산#3 ST</t>
  </si>
  <si>
    <t>부산#4 GT</t>
  </si>
  <si>
    <t>부산#4 ST</t>
  </si>
  <si>
    <t>부산정관에너지 GT</t>
  </si>
  <si>
    <t>부산정관에너지 ST</t>
  </si>
  <si>
    <t>분당#1 GT</t>
  </si>
  <si>
    <t>분당#1 ST</t>
  </si>
  <si>
    <t>분당#2 GT</t>
  </si>
  <si>
    <t>분당#2 ST</t>
  </si>
  <si>
    <t>서울복합#1 GT</t>
  </si>
  <si>
    <t>서울복합#1 ST</t>
  </si>
  <si>
    <t>서울복합#2 GT</t>
  </si>
  <si>
    <t>서울복합#2 ST</t>
  </si>
  <si>
    <t>서인천 #5~8 GT</t>
  </si>
  <si>
    <t>서인천 #5~8 ST</t>
  </si>
  <si>
    <t>서인천#1~4 GT</t>
  </si>
  <si>
    <t>서인천#1~4 ST</t>
  </si>
  <si>
    <t>신인천#1,2 GT</t>
  </si>
  <si>
    <t>신인천#1,2 ST</t>
  </si>
  <si>
    <t>신인천#3,4 GT</t>
  </si>
  <si>
    <t>신인천#3,4 ST</t>
  </si>
  <si>
    <t>신평택 GT</t>
  </si>
  <si>
    <t>신평택 ST</t>
  </si>
  <si>
    <t>안동 GT</t>
  </si>
  <si>
    <t>안동 ST</t>
  </si>
  <si>
    <t>안산 GT</t>
  </si>
  <si>
    <t>안산 ST</t>
  </si>
  <si>
    <t>영남파워 GT</t>
  </si>
  <si>
    <t>영남파워 ST</t>
  </si>
  <si>
    <t>영월 GT</t>
  </si>
  <si>
    <t>영월 ST</t>
  </si>
  <si>
    <t>오성 GT</t>
  </si>
  <si>
    <t>오성 ST</t>
  </si>
  <si>
    <t>울산#1 GT</t>
  </si>
  <si>
    <t>울산#1 ST</t>
  </si>
  <si>
    <t>울산#2 GT</t>
  </si>
  <si>
    <t>울산#2 ST</t>
  </si>
  <si>
    <t>울산#3 GT</t>
  </si>
  <si>
    <t>울산#3 ST</t>
  </si>
  <si>
    <t>울산#4 GT</t>
  </si>
  <si>
    <t>울산#4 ST</t>
  </si>
  <si>
    <t>율촌#1 GT</t>
  </si>
  <si>
    <t>율촌#1 ST</t>
  </si>
  <si>
    <t>율촌#2 GT</t>
  </si>
  <si>
    <t>율촌#2 ST</t>
  </si>
  <si>
    <t>인천#1 GT</t>
  </si>
  <si>
    <t>인천#1 ST</t>
  </si>
  <si>
    <t>인천#2 GT</t>
  </si>
  <si>
    <t>인천#2 ST</t>
  </si>
  <si>
    <t>인천#3 GT</t>
  </si>
  <si>
    <t>인천#3 ST</t>
  </si>
  <si>
    <t>일산#1 GT</t>
  </si>
  <si>
    <t>일산#1 ST</t>
  </si>
  <si>
    <t>일산#2 GT</t>
  </si>
  <si>
    <t>일산#2 ST</t>
  </si>
  <si>
    <t>제주복합#1 GT</t>
  </si>
  <si>
    <t>제주복합#1 ST</t>
  </si>
  <si>
    <t>제주복합#2 GT</t>
  </si>
  <si>
    <t>제주복합#2 ST</t>
  </si>
  <si>
    <t>파주문산#1 GT</t>
  </si>
  <si>
    <t>파주문산#1 ST</t>
  </si>
  <si>
    <t>파주문산#2 GT</t>
  </si>
  <si>
    <t>파주문산#2 ST</t>
  </si>
  <si>
    <t>평택#2 GT</t>
  </si>
  <si>
    <t>평택#2 ST</t>
  </si>
  <si>
    <t>포스코#3 GT</t>
  </si>
  <si>
    <t>포스코#3 ST</t>
  </si>
  <si>
    <t>포스코#4 GT</t>
  </si>
  <si>
    <t>포스코#4 ST</t>
  </si>
  <si>
    <t>포스코#5 GT</t>
  </si>
  <si>
    <t>포스코#5 ST</t>
  </si>
  <si>
    <t>포스코#6 GT</t>
  </si>
  <si>
    <t>포스코#6 ST</t>
  </si>
  <si>
    <t>포스코#7 GT</t>
  </si>
  <si>
    <t>포스코#7 ST</t>
  </si>
  <si>
    <t>포스코#8 GT</t>
  </si>
  <si>
    <t>포스코#8 ST</t>
  </si>
  <si>
    <t>포스코#9 GT</t>
  </si>
  <si>
    <t>포스코#9 ST</t>
  </si>
  <si>
    <t>포천#1 GT</t>
  </si>
  <si>
    <t>포천#1 ST</t>
  </si>
  <si>
    <t>포천#2 GT</t>
  </si>
  <si>
    <t>포천#2 ST</t>
  </si>
  <si>
    <t>포천천연 GT</t>
  </si>
  <si>
    <t>포천천연 ST</t>
  </si>
  <si>
    <t>한림 GT</t>
  </si>
  <si>
    <t>한림 ST</t>
  </si>
  <si>
    <t>KC하이드로</t>
  </si>
  <si>
    <t>가북</t>
  </si>
  <si>
    <t>강릉</t>
  </si>
  <si>
    <t>강정고령보</t>
  </si>
  <si>
    <t>강천보</t>
  </si>
  <si>
    <t>개취보</t>
  </si>
  <si>
    <t>경천#1</t>
  </si>
  <si>
    <t>경천#2</t>
  </si>
  <si>
    <t>경천지구</t>
  </si>
  <si>
    <t>고문</t>
  </si>
  <si>
    <t>고산</t>
  </si>
  <si>
    <t>고수</t>
  </si>
  <si>
    <t>공주보</t>
  </si>
  <si>
    <t>광주호</t>
  </si>
  <si>
    <t>광천</t>
  </si>
  <si>
    <t>괴산</t>
  </si>
  <si>
    <t>구만</t>
  </si>
  <si>
    <t>구미보</t>
  </si>
  <si>
    <t>군위댐</t>
  </si>
  <si>
    <t>궁평</t>
  </si>
  <si>
    <t>극동</t>
  </si>
  <si>
    <t>극동제2</t>
  </si>
  <si>
    <t>금강</t>
  </si>
  <si>
    <t>금계</t>
  </si>
  <si>
    <t>낙단보</t>
  </si>
  <si>
    <t>낙덕</t>
  </si>
  <si>
    <t>남강</t>
  </si>
  <si>
    <t>남강#2</t>
  </si>
  <si>
    <t>노량진</t>
  </si>
  <si>
    <t>농어촌공사</t>
  </si>
  <si>
    <t>단양수중보</t>
  </si>
  <si>
    <t>달방</t>
  </si>
  <si>
    <t>달성보</t>
  </si>
  <si>
    <t>담양</t>
  </si>
  <si>
    <t>당진화력#1</t>
  </si>
  <si>
    <t>당진화력2소수력</t>
  </si>
  <si>
    <t>대곡</t>
  </si>
  <si>
    <t>대아</t>
  </si>
  <si>
    <t>대청</t>
  </si>
  <si>
    <t>대청댐#1</t>
  </si>
  <si>
    <t>대청댐2</t>
  </si>
  <si>
    <t>대한보령</t>
  </si>
  <si>
    <t>덕남정수장</t>
  </si>
  <si>
    <t>동상</t>
  </si>
  <si>
    <t>동화댐</t>
  </si>
  <si>
    <t>동화정수장</t>
  </si>
  <si>
    <t>맹동</t>
  </si>
  <si>
    <t>무주소수력</t>
  </si>
  <si>
    <t>무주양수</t>
  </si>
  <si>
    <t>물야</t>
  </si>
  <si>
    <t>밀양</t>
  </si>
  <si>
    <t>반변</t>
  </si>
  <si>
    <t>방우리</t>
  </si>
  <si>
    <t>백곡</t>
  </si>
  <si>
    <t>백운제#1</t>
  </si>
  <si>
    <t>백제보</t>
  </si>
  <si>
    <t>보령</t>
  </si>
  <si>
    <t>보령화력#1</t>
  </si>
  <si>
    <t>보령화력#2</t>
  </si>
  <si>
    <t>보성강</t>
  </si>
  <si>
    <t>보청</t>
  </si>
  <si>
    <t>보현산댐</t>
  </si>
  <si>
    <t>봉화</t>
  </si>
  <si>
    <t>부안</t>
  </si>
  <si>
    <t>부항댐</t>
  </si>
  <si>
    <t>북평해양수력</t>
  </si>
  <si>
    <t>산내</t>
  </si>
  <si>
    <t>산청소수력*</t>
  </si>
  <si>
    <t>산청양수</t>
  </si>
  <si>
    <t>삼랑진양수</t>
  </si>
  <si>
    <t>삼척그린파워 해양소수력</t>
  </si>
  <si>
    <t>삼천포 해양</t>
  </si>
  <si>
    <t>삼한에너지</t>
  </si>
  <si>
    <t>삿갓보</t>
  </si>
  <si>
    <t>상주보</t>
  </si>
  <si>
    <t>서리보</t>
  </si>
  <si>
    <t>서포</t>
  </si>
  <si>
    <t>섬진강댐</t>
  </si>
  <si>
    <t>성남</t>
  </si>
  <si>
    <t>성남 제2소수력</t>
  </si>
  <si>
    <t>성덕댐</t>
  </si>
  <si>
    <t>성주</t>
  </si>
  <si>
    <t>세종보</t>
  </si>
  <si>
    <t>소양강</t>
  </si>
  <si>
    <t>소천</t>
  </si>
  <si>
    <t>소향</t>
  </si>
  <si>
    <t>솔향강릉</t>
  </si>
  <si>
    <t>승촌보</t>
  </si>
  <si>
    <t>신보령</t>
  </si>
  <si>
    <t>안계</t>
  </si>
  <si>
    <t>안동</t>
  </si>
  <si>
    <t>안동소수력</t>
  </si>
  <si>
    <t>안흥</t>
  </si>
  <si>
    <t>양수</t>
  </si>
  <si>
    <t>양양소수력</t>
  </si>
  <si>
    <t>양양양수</t>
  </si>
  <si>
    <t>여주보</t>
  </si>
  <si>
    <t>영주댐</t>
  </si>
  <si>
    <t>영천</t>
  </si>
  <si>
    <t>영흥해양#1</t>
  </si>
  <si>
    <t>영흥해양#2</t>
  </si>
  <si>
    <t>영흥해양#3</t>
  </si>
  <si>
    <t>예당</t>
  </si>
  <si>
    <t>예천</t>
  </si>
  <si>
    <t>예천소수력</t>
  </si>
  <si>
    <t>오봉지구</t>
  </si>
  <si>
    <t>용담</t>
  </si>
  <si>
    <t>용담1수력</t>
  </si>
  <si>
    <t>용담고산#1</t>
  </si>
  <si>
    <t>용림</t>
  </si>
  <si>
    <t>용연 정수장</t>
  </si>
  <si>
    <t>운문</t>
  </si>
  <si>
    <t>운서보</t>
  </si>
  <si>
    <t>원정수</t>
  </si>
  <si>
    <t>원통보</t>
  </si>
  <si>
    <t>율현</t>
  </si>
  <si>
    <t>의암</t>
  </si>
  <si>
    <t>이포보</t>
  </si>
  <si>
    <t>일산정수장</t>
  </si>
  <si>
    <t>임기</t>
  </si>
  <si>
    <t>임하</t>
  </si>
  <si>
    <t>자인정</t>
  </si>
  <si>
    <t>장성</t>
  </si>
  <si>
    <t>장흥</t>
  </si>
  <si>
    <t>정선(봉정)</t>
  </si>
  <si>
    <t>정우#2</t>
  </si>
  <si>
    <t>주암</t>
  </si>
  <si>
    <t>주암 역조정지댐</t>
  </si>
  <si>
    <t>죽산보</t>
  </si>
  <si>
    <t>죽전</t>
  </si>
  <si>
    <t>청송양수</t>
  </si>
  <si>
    <t>청평</t>
  </si>
  <si>
    <t>청평양수</t>
  </si>
  <si>
    <t>추산</t>
  </si>
  <si>
    <t>춘천</t>
  </si>
  <si>
    <t>충주</t>
  </si>
  <si>
    <t>칠곡보</t>
  </si>
  <si>
    <t>칠보</t>
  </si>
  <si>
    <t>탑정</t>
  </si>
  <si>
    <t>태안소수력</t>
  </si>
  <si>
    <t>토평</t>
  </si>
  <si>
    <t>판교가압장</t>
  </si>
  <si>
    <t>팔당</t>
  </si>
  <si>
    <t>하동호</t>
  </si>
  <si>
    <t>한국해양울돌목조류</t>
  </si>
  <si>
    <t>한석</t>
  </si>
  <si>
    <t>함안보</t>
  </si>
  <si>
    <t>합천</t>
  </si>
  <si>
    <t>합천·창녕보</t>
  </si>
  <si>
    <t>합천2수력</t>
  </si>
  <si>
    <t>행원</t>
  </si>
  <si>
    <t>홍익동진</t>
  </si>
  <si>
    <t>화천</t>
  </si>
  <si>
    <t>회동댐</t>
  </si>
  <si>
    <t>횡성</t>
  </si>
  <si>
    <t>횡성댐2</t>
  </si>
  <si>
    <t>고 리 #2</t>
  </si>
  <si>
    <t>고 리 #3</t>
  </si>
  <si>
    <t>고 리 #4</t>
  </si>
  <si>
    <t>신고리#1</t>
  </si>
  <si>
    <t>신고리#2</t>
  </si>
  <si>
    <t>신고리#3</t>
  </si>
  <si>
    <t>신고리#4</t>
  </si>
  <si>
    <t>신월성#1</t>
  </si>
  <si>
    <t>신월성#2</t>
  </si>
  <si>
    <t>월 성 #2</t>
  </si>
  <si>
    <t>월 성 #3</t>
  </si>
  <si>
    <t>월 성 #4</t>
  </si>
  <si>
    <t>한 빛 #1</t>
  </si>
  <si>
    <t>한 빛 #2</t>
  </si>
  <si>
    <t>한 빛 #3</t>
  </si>
  <si>
    <t>한 빛 #4</t>
  </si>
  <si>
    <t>한 빛 #5</t>
  </si>
  <si>
    <t>한 빛 #6</t>
  </si>
  <si>
    <t>한 울 #1</t>
  </si>
  <si>
    <t>한 울 #2</t>
  </si>
  <si>
    <t>한 울 #3</t>
  </si>
  <si>
    <t>한 울 #4</t>
  </si>
  <si>
    <t>한 울 #5</t>
  </si>
  <si>
    <t>한 울 #6</t>
  </si>
  <si>
    <t>광교열병합</t>
  </si>
  <si>
    <t>구미열병합</t>
  </si>
  <si>
    <t>군장에너지#1</t>
  </si>
  <si>
    <t>군장에너지#2</t>
  </si>
  <si>
    <t>군장에너지#3</t>
  </si>
  <si>
    <t>군장에너지#4</t>
  </si>
  <si>
    <t>군장에너지#5</t>
  </si>
  <si>
    <t>금호여수열병합</t>
  </si>
  <si>
    <t>김천열병합</t>
  </si>
  <si>
    <t>노원열병합</t>
  </si>
  <si>
    <t>논현열병합</t>
  </si>
  <si>
    <t>대구그린파워</t>
  </si>
  <si>
    <t>대구열병합</t>
  </si>
  <si>
    <t>대구염색</t>
  </si>
  <si>
    <t>대전서남부</t>
  </si>
  <si>
    <t>대전열병합</t>
  </si>
  <si>
    <t>동탄열병합 #1 GT</t>
  </si>
  <si>
    <t>동탄열병합 #1 ST</t>
  </si>
  <si>
    <t>동탄열병합 #2 GT</t>
  </si>
  <si>
    <t>동탄열병합 #2 ST</t>
  </si>
  <si>
    <t>명품오산열병합</t>
  </si>
  <si>
    <t>목동열병합</t>
  </si>
  <si>
    <t>무림파워텍열병합</t>
  </si>
  <si>
    <t>반원열병합</t>
  </si>
  <si>
    <t>별내열병합</t>
  </si>
  <si>
    <t>부산염색</t>
  </si>
  <si>
    <t>부천 GT</t>
  </si>
  <si>
    <t>부천 ST</t>
  </si>
  <si>
    <t>상공에너지열병합</t>
  </si>
  <si>
    <t>새만금열병합</t>
  </si>
  <si>
    <t>세종천연가스</t>
  </si>
  <si>
    <t>송도복합</t>
  </si>
  <si>
    <t>수완에너지</t>
  </si>
  <si>
    <t>수원열병합</t>
  </si>
  <si>
    <t>신정열병합</t>
  </si>
  <si>
    <t>아산배방열병합</t>
  </si>
  <si>
    <t>안산열병합</t>
  </si>
  <si>
    <t>안양 GT</t>
  </si>
  <si>
    <t>안양 ST</t>
  </si>
  <si>
    <t>안양열병합#2-1 GT</t>
  </si>
  <si>
    <t>안양열병합#2-1 ST</t>
  </si>
  <si>
    <t>양주열병합</t>
  </si>
  <si>
    <t>여수열병합</t>
  </si>
  <si>
    <t>위례열병합</t>
  </si>
  <si>
    <t>익산에너지</t>
  </si>
  <si>
    <t>인천공항</t>
  </si>
  <si>
    <t>청주열병합</t>
  </si>
  <si>
    <t>춘천열병합</t>
  </si>
  <si>
    <t>파주열병합</t>
  </si>
  <si>
    <t>판교열병합</t>
  </si>
  <si>
    <t>포천그린에너지</t>
  </si>
  <si>
    <t>하남열병합</t>
  </si>
  <si>
    <t>화성복합</t>
  </si>
  <si>
    <t>Shinseocheon #1 (March, 1,000)</t>
  </si>
  <si>
    <t>https://www.gem.wiki/Seocheon_power_station</t>
  </si>
  <si>
    <t>NEW_Coal_Ultrasupercritical</t>
  </si>
  <si>
    <t>https://www.power-technology.com/projects/goseong-hai-power-plant-south-gyeongsang-province/</t>
  </si>
  <si>
    <t>NEW_Nuclear</t>
  </si>
  <si>
    <t>https://en.wikipedia.org/wiki/Hanul_Nuclear_Power_Plant</t>
  </si>
  <si>
    <t xml:space="preserve">Total cap P1 </t>
  </si>
  <si>
    <t>Total cap P2</t>
  </si>
  <si>
    <t>Shinhanul #1 (July, 1,400); Shinhanul #2 (May, 1,400)</t>
  </si>
  <si>
    <t>https://www.gem.wiki/Anin_power_station</t>
  </si>
  <si>
    <t>Gangneung Anin #1 (September, 1,040), Gangneung Anin #2 (March, 1,040)</t>
  </si>
  <si>
    <t>Goseong High #1 (April, 1,040), Goseong High #2 (October, 1,040)</t>
  </si>
  <si>
    <t>https://www.nsenergybusiness.com/projects/yeoju-lng-power-plant/</t>
  </si>
  <si>
    <t>Capacities approximated for now to make up total of 1004</t>
  </si>
  <si>
    <t>Yeoju Complex (December, 1,000)</t>
  </si>
  <si>
    <t>https://en.wikipedia.org/wiki/Kori_Nuclear_Power_Plant</t>
  </si>
  <si>
    <t>Shin-Kori #5 (March, 1,400), Shin-Kori #6 (June, 1,400)</t>
  </si>
  <si>
    <t>https://www.gem.wiki/Samcheok_Green_power_station</t>
  </si>
  <si>
    <t>https://www.gem.wiki/Pospower_Samcheok_power_station</t>
  </si>
  <si>
    <t>Samcheok Thermal Power #1 (October, 1,050), Samcheok Thermal #2 (April, 1,050)</t>
  </si>
  <si>
    <t>https://www.nsenergybusiness.com/projects/tongyeong-combined-cycle-power-project/</t>
  </si>
  <si>
    <t>Tongyeong Complex (December, 920)</t>
  </si>
  <si>
    <t>Capacities approximated for now to make up total of 920</t>
  </si>
  <si>
    <t>http://eng.skgas.co.kr/LNG/gas_energy.aspx</t>
  </si>
  <si>
    <t>LNG/LPG</t>
  </si>
  <si>
    <t>https://www.koreatenders.com/tender/eumseong-natural-gas-power-plant-energy-use-plan-establishment-service-2bb7129.php</t>
  </si>
  <si>
    <t>Eumseong Natural Gas (December, 1,122)</t>
  </si>
  <si>
    <t>Ulsan GPS (December, 1,122)</t>
  </si>
  <si>
    <t>Capacities approximated for now to make up total of 1122</t>
  </si>
  <si>
    <t>NEW_Gas_GT</t>
  </si>
  <si>
    <t>Pyeongtaek #1~4 (LNG conversion, 1,400)</t>
  </si>
  <si>
    <t>Honam #1, 2 (December, -500)</t>
  </si>
  <si>
    <t>Ulsan #4~6 (January, -1,200)</t>
  </si>
  <si>
    <t>연료</t>
  </si>
  <si>
    <t>바이오중유</t>
  </si>
  <si>
    <t>유연탄</t>
  </si>
  <si>
    <t>무연탄</t>
  </si>
  <si>
    <t>중유</t>
  </si>
  <si>
    <t>경유</t>
  </si>
  <si>
    <t>유류</t>
  </si>
  <si>
    <t>소수력</t>
  </si>
  <si>
    <t>수력</t>
  </si>
  <si>
    <t>pumped hydro</t>
  </si>
  <si>
    <t>해양에너지</t>
  </si>
  <si>
    <t>농축U</t>
  </si>
  <si>
    <t>천연U</t>
  </si>
  <si>
    <t>역청탄</t>
  </si>
  <si>
    <t>기타</t>
  </si>
  <si>
    <t>Heejin</t>
  </si>
  <si>
    <t>/black coal</t>
  </si>
  <si>
    <t>mazut</t>
  </si>
  <si>
    <t>small hydro power</t>
  </si>
  <si>
    <t>hydro power</t>
  </si>
  <si>
    <t>diesel</t>
  </si>
  <si>
    <t>Gori #2 (April, -650)</t>
  </si>
  <si>
    <t>Gori #3 (September, -950), Gori #4 (August, -950)</t>
  </si>
  <si>
    <t>as lng conversion is added in 2020 the base year is a bit unclear what the status of each is</t>
  </si>
  <si>
    <t>Samcheonpo #1, 2 (April, -1,120), Samcheonpo #3,4 (LNG conversion, 1,120)</t>
  </si>
  <si>
    <t>Samcheonpo #3,4 (LNG conversion, 1,120)</t>
  </si>
  <si>
    <t>Refurbishment Gas GT</t>
  </si>
  <si>
    <t>https://en.wikipedia.org/wiki/Hanbit_Nuclear_Power_Plant</t>
  </si>
  <si>
    <t>Weblink</t>
  </si>
  <si>
    <t>Hanbit #1 (December, -950), Hanbit #2 (September, -950)</t>
  </si>
  <si>
    <t>Hanbit #3 (September, -1,000)</t>
  </si>
  <si>
    <t>Boryeong #1, 2 (December, -1,000), Boryeong #5,6 (LNG conversion, 1,000)</t>
  </si>
  <si>
    <t>Boryeong #5,6 (LNG conversion, 1,000)</t>
  </si>
  <si>
    <t>Wolseong #2 (November, -700), Wolseong #3 (December, -700), Wolseong #4 (February, -700)</t>
  </si>
  <si>
    <t>Taean #1, 2 (LNG conversion, 1,000)</t>
  </si>
  <si>
    <t>Hadong #1 (LNG conversion, 500), Hadong #2 (LNG conversion, 500), Hadong #3,4 (LNG conversion, 1,000), Hadong #5,6 (LNG conversion, 1,000)</t>
  </si>
  <si>
    <t>Hanul #1 (December, -950), Hanul #2 (December, -950)</t>
  </si>
  <si>
    <t>Samcheonpo #5 (LNG conversion, 500), Samcheonpo #6 (LNG conversion, 500)</t>
  </si>
  <si>
    <t>Seoincheon #1~8 (December, -1,800)</t>
  </si>
  <si>
    <t>Dangjin #1, 2 (LNG conversion, 1,000), Dangjin #3,4 (LNG conversion, 1,000)</t>
  </si>
  <si>
    <t>Yeongheung #1, 2 (LNG conversion, 1,600)</t>
  </si>
  <si>
    <t>Name_adjusted</t>
  </si>
  <si>
    <t>Coal_Donghae</t>
  </si>
  <si>
    <t>Coal_Dangjin_500</t>
  </si>
  <si>
    <t>Coal_Dangjin_1020</t>
  </si>
  <si>
    <t>Coal_Boryeong</t>
  </si>
  <si>
    <t>Coal_Bukpyeong</t>
  </si>
  <si>
    <t>Coal_Samcheok_Green_Power</t>
  </si>
  <si>
    <t>Coal_Samcheonpo_560</t>
  </si>
  <si>
    <t>Coal_Samcheonpo_500</t>
  </si>
  <si>
    <t>Coal_Yeosu</t>
  </si>
  <si>
    <t>Coal_Yeongdong</t>
  </si>
  <si>
    <t>Coal_Yeongheung_800</t>
  </si>
  <si>
    <t>Coal_Yeongheung_870</t>
  </si>
  <si>
    <t>Gas_Yeongheung_800_conversion</t>
  </si>
  <si>
    <t>Coal_Taean_500</t>
  </si>
  <si>
    <t>Coal_Taean_1050</t>
  </si>
  <si>
    <t>Coal_Honam</t>
  </si>
  <si>
    <t>Coal_Pocheon_Green_Energy</t>
  </si>
  <si>
    <t>Coal_New_Seocheon</t>
  </si>
  <si>
    <t>Coal_Goseong_Hai</t>
  </si>
  <si>
    <t>Coal_Anin_Power_Station</t>
  </si>
  <si>
    <t>Coal_Pospower_Samcheok_CP</t>
  </si>
  <si>
    <t>Gas_Gwangyang_1_GT</t>
  </si>
  <si>
    <t>Gas_Gwangyang_1_ST</t>
  </si>
  <si>
    <t>Gas_Gwangyang_2_ST</t>
  </si>
  <si>
    <t>Gas_Dangjin_1_GT</t>
  </si>
  <si>
    <t>Gas_Dangjin_1_ST</t>
  </si>
  <si>
    <t>Gas_Dangjin_2_GT</t>
  </si>
  <si>
    <t>Gas_Dangjin_2_ST</t>
  </si>
  <si>
    <t>Gas_Dangjin_3_GT</t>
  </si>
  <si>
    <t>Gas_Dangjin_3_ST</t>
  </si>
  <si>
    <t>Gas_Dangjin_4_GT</t>
  </si>
  <si>
    <t>Gas_Dangjin_4_ST</t>
  </si>
  <si>
    <t>Gas_Daesan_GT</t>
  </si>
  <si>
    <t>Gas_Daesan_ST</t>
  </si>
  <si>
    <t>Gas_Dongducheon_1_GT</t>
  </si>
  <si>
    <t>Gas_Dongducheon_1_ST</t>
  </si>
  <si>
    <t>Gas_Dongducheon_2_GT</t>
  </si>
  <si>
    <t>Gas_Dongducheon_2_ST</t>
  </si>
  <si>
    <t>Gas_Busan_1_GT</t>
  </si>
  <si>
    <t>Gas_Busan_1_ST</t>
  </si>
  <si>
    <t>Gas_Busan_2_GT</t>
  </si>
  <si>
    <t>Gas_Busan_2_ST</t>
  </si>
  <si>
    <t>Gas_Busan_3_GT</t>
  </si>
  <si>
    <t>Gas_Busan_3_ST</t>
  </si>
  <si>
    <t>Gas_Busan_4_GT</t>
  </si>
  <si>
    <t>Gas_Busan_4_ST</t>
  </si>
  <si>
    <t>Gas_Busan_Jeongkwan_Energy_GT</t>
  </si>
  <si>
    <t>Gas_Busan_Jeongkwan_Energy_ST</t>
  </si>
  <si>
    <t>Gas_Seoul_Complex_1_GT</t>
  </si>
  <si>
    <t>Gas_Seoul_Complex_1_ST</t>
  </si>
  <si>
    <t>Gas_Seoul_Complex_2_GT</t>
  </si>
  <si>
    <t>Gas_Seoul_Complex_2_ST</t>
  </si>
  <si>
    <t>Gas_Andong_GT</t>
  </si>
  <si>
    <t>Gas_Andong_ST</t>
  </si>
  <si>
    <t>Gas_Ansan_GT</t>
  </si>
  <si>
    <t>Gas_Ansan_ST</t>
  </si>
  <si>
    <t>Gas_Yeongnam_Power_GT</t>
  </si>
  <si>
    <t>Gas_Yeongnam_Power_ST</t>
  </si>
  <si>
    <t>Gas_Yeongwol_GT</t>
  </si>
  <si>
    <t>Gas_Yeongwol_ST</t>
  </si>
  <si>
    <t>Gas_Ulsan_1_GT</t>
  </si>
  <si>
    <t>Gas_Ulsan_1_ST</t>
  </si>
  <si>
    <t>Gas_Ulsan_2_ST</t>
  </si>
  <si>
    <t>Gas_Ulsan_3_GT</t>
  </si>
  <si>
    <t>Gas_Ulsan_3_ST</t>
  </si>
  <si>
    <t>Gas_Ulsan_4_GT</t>
  </si>
  <si>
    <t>Gas_Ulsan_4_ST</t>
  </si>
  <si>
    <t>Gas_Yulchon_1_GT</t>
  </si>
  <si>
    <t>Gas_Yulchon_1_ST</t>
  </si>
  <si>
    <t>Gas_Yulchon_2_GT</t>
  </si>
  <si>
    <t>Gas_Yulchon_2_ST</t>
  </si>
  <si>
    <t>Gas_Incheon_1_GT</t>
  </si>
  <si>
    <t>Gas_Incheon_1_ST</t>
  </si>
  <si>
    <t>Gas_Incheon_2_GT</t>
  </si>
  <si>
    <t>Gas_Incheon_2_ST</t>
  </si>
  <si>
    <t>Gas_Incheon_3_GT</t>
  </si>
  <si>
    <t>Gas_Incheon_3_ST</t>
  </si>
  <si>
    <t>Gas_Ilsan_1_GT</t>
  </si>
  <si>
    <t>Gas_Ilsan_1_ST</t>
  </si>
  <si>
    <t>Gas_Ilsan_2_GT</t>
  </si>
  <si>
    <t>Gas_Ilsan_2_ST</t>
  </si>
  <si>
    <t>Gas_Pyeongtaek_2_GT</t>
  </si>
  <si>
    <t>Gas_Pyeongtaek_2_ST</t>
  </si>
  <si>
    <t>Gas_POSCO_3_GT</t>
  </si>
  <si>
    <t>Gas_POSCO_3_ST</t>
  </si>
  <si>
    <t>Gas_POSCO_4_GT</t>
  </si>
  <si>
    <t>Gas_POSCO_4_ST</t>
  </si>
  <si>
    <t>Gas_POSCO_5_GT</t>
  </si>
  <si>
    <t>Gas_POSCO_5_ST</t>
  </si>
  <si>
    <t>Gas_POSCO_6_GT</t>
  </si>
  <si>
    <t>Gas_POSCO_6_ST</t>
  </si>
  <si>
    <t>Gas_POSCO_7_GT</t>
  </si>
  <si>
    <t>Gas_POSCO_7_ST</t>
  </si>
  <si>
    <t>Gas_POSCO_8_GT</t>
  </si>
  <si>
    <t>Gas_POSCO_8_ST</t>
  </si>
  <si>
    <t>Gas_POSCO_9_GT</t>
  </si>
  <si>
    <t>Gas_POSCO_9_ST</t>
  </si>
  <si>
    <t>Gas_Pocheon_1_GT</t>
  </si>
  <si>
    <t>Gas_Pocheon_1_ST</t>
  </si>
  <si>
    <t>Gas_Pocheon_2_GT</t>
  </si>
  <si>
    <t>Gas_Pocheon_2_ST</t>
  </si>
  <si>
    <t>Gas_Pocheon_Natural_GT</t>
  </si>
  <si>
    <t>Gas_Pocheon_Natural_ST</t>
  </si>
  <si>
    <t>Gas_Hanlim_GT</t>
  </si>
  <si>
    <t>Gas_Hanlim_ST</t>
  </si>
  <si>
    <t>Nuclear_New_Wolseong</t>
  </si>
  <si>
    <t>Nuclear_Wolseong</t>
  </si>
  <si>
    <t>Nuclear_Hanbit_950</t>
  </si>
  <si>
    <t>Nuclear_Hanbit_1000</t>
  </si>
  <si>
    <t>Nuclear_Hanul_950</t>
  </si>
  <si>
    <t>Nuclear_Hanul_1000</t>
  </si>
  <si>
    <t>Nuclear_New_Hanul</t>
  </si>
  <si>
    <t>LF_Ulsan_Oil</t>
  </si>
  <si>
    <t>LF_Pyeongtaek_Oil</t>
  </si>
  <si>
    <t>LF_Jeju_Complex_1_GT</t>
  </si>
  <si>
    <t>LF_Jeju_Complex_1_ST</t>
  </si>
  <si>
    <t>LF_Jeju_Complex_2_GT</t>
  </si>
  <si>
    <t>LF_Jeju_Complex_2_ST</t>
  </si>
  <si>
    <t>Coal_New_Boryeong</t>
  </si>
  <si>
    <t>Coal_Gumi_cogen</t>
  </si>
  <si>
    <t>Coal_Gimcheon_cogen</t>
  </si>
  <si>
    <t>Coal_Gunjang_cogen</t>
  </si>
  <si>
    <t>Coal_Gunjang_small_cogen</t>
  </si>
  <si>
    <t>Coal_Kumho_Yeosu_cogen</t>
  </si>
  <si>
    <t>Coal_Daegu_dyeing_cogen</t>
  </si>
  <si>
    <t>Coal_Banwol_cogen</t>
  </si>
  <si>
    <t>Coal_Busan_dye_cogen</t>
  </si>
  <si>
    <t>Coal_Sanggong_cogen</t>
  </si>
  <si>
    <t>Coal_Saemangeum_cogen</t>
  </si>
  <si>
    <t>Coal_Yeosu_cogen</t>
  </si>
  <si>
    <t>Coal_Iksan_cogen</t>
  </si>
  <si>
    <t>Gas_Bundang_1_GT</t>
  </si>
  <si>
    <t>Gas_Bundang_1_ST</t>
  </si>
  <si>
    <t>Gas_Bundang_2_GT</t>
  </si>
  <si>
    <t>Gas_Bundang_2_ST</t>
  </si>
  <si>
    <t>Gas_New_Pyeongtaek_GT</t>
  </si>
  <si>
    <t>Gas_New_Pyeongtaek_ST</t>
  </si>
  <si>
    <t>Gas_Oseong_GT</t>
  </si>
  <si>
    <t>Gas_Oseong_ST</t>
  </si>
  <si>
    <t>Gas_Paju_Munsan_1_GT</t>
  </si>
  <si>
    <t>Gas_Paju_Munsan_1_ST</t>
  </si>
  <si>
    <t>Gas_Paju_Munsan_2_GT</t>
  </si>
  <si>
    <t>Gas_Paju_Munsan_2_ST</t>
  </si>
  <si>
    <t>Gas_Daegu_Green_Power_cogen</t>
  </si>
  <si>
    <t>Gas_Southwest_Daejeon_cogen</t>
  </si>
  <si>
    <t>Gas_Anyang_1_cogen</t>
  </si>
  <si>
    <t>Gas_Anyang_2_cogen</t>
  </si>
  <si>
    <t>Gas_Gwanggyo_cogen</t>
  </si>
  <si>
    <t>Gas_Nowon_cogen</t>
  </si>
  <si>
    <t>Gas_Nonhyeon_cogen</t>
  </si>
  <si>
    <t>Gas_Dongtan_cogen</t>
  </si>
  <si>
    <t>Gas_Mokdong_cogen</t>
  </si>
  <si>
    <t>Gas_Bucheon_cogen</t>
  </si>
  <si>
    <t>Gas_Sejong_cogen</t>
  </si>
  <si>
    <t>Gas_Songdo_cogen</t>
  </si>
  <si>
    <t>Gas_Ansan_cogen</t>
  </si>
  <si>
    <t>Gas_Chuncheon_cogen</t>
  </si>
  <si>
    <t>Gas_Paju_cogen</t>
  </si>
  <si>
    <t>Gas_Pangyo_cogen</t>
  </si>
  <si>
    <t>Gas_Hanam_cogen</t>
  </si>
  <si>
    <t>Gas_Hwaseong_cogen</t>
  </si>
  <si>
    <t>Gas_Osan_cogen</t>
  </si>
  <si>
    <t>Gas_Byeolnae_cogen</t>
  </si>
  <si>
    <t>Gas_Suwan_cogen</t>
  </si>
  <si>
    <t>Gas_Asan_Baebang_cogen</t>
  </si>
  <si>
    <t>Gas_Yangju_cogen</t>
  </si>
  <si>
    <t>Gas_Wirye_cogen</t>
  </si>
  <si>
    <t>Gas_Incheon_Airport_cogen</t>
  </si>
  <si>
    <t>Nuclear_Gori_nuclear_650</t>
  </si>
  <si>
    <t>Nuclear_Gori_nuclear_950</t>
  </si>
  <si>
    <t>Nuclear_New_Gori_1000</t>
  </si>
  <si>
    <t>Nuclear_New_Gori_1400</t>
  </si>
  <si>
    <t>LF_Jeju_Internal_combustion_Oil</t>
  </si>
  <si>
    <t>LF_Gumi_cogen</t>
  </si>
  <si>
    <t>LF_Daegu_cogen</t>
  </si>
  <si>
    <t>LF_Daejeon_cogen</t>
  </si>
  <si>
    <t>LF_Moorim_Powertech_cogen</t>
  </si>
  <si>
    <t>LF_Suwon_cogen</t>
  </si>
  <si>
    <t>LF_Cheongju_cogen</t>
  </si>
  <si>
    <t>PSH_Muju</t>
  </si>
  <si>
    <t>PSH_Sancheong</t>
  </si>
  <si>
    <t>PSH_Samrangjin</t>
  </si>
  <si>
    <t>PSH_Yangyang</t>
  </si>
  <si>
    <t>PSH_Yecheon</t>
  </si>
  <si>
    <t>PSH_Cheongsong_Yangsu</t>
  </si>
  <si>
    <t>PSH_Cheongpyeong_Yangsu</t>
  </si>
  <si>
    <t>Hydro_Gangneung</t>
  </si>
  <si>
    <t>Hydro_Daechung</t>
  </si>
  <si>
    <t>Hydro_Soyanggang</t>
  </si>
  <si>
    <t>Hydro_Andong</t>
  </si>
  <si>
    <t>Hydro_Yongdam</t>
  </si>
  <si>
    <t>Hydro_Uiam</t>
  </si>
  <si>
    <t>Hydro_Imha</t>
  </si>
  <si>
    <t>Hydro_Juam</t>
  </si>
  <si>
    <t>Hydro_Cheongpyeong_1</t>
  </si>
  <si>
    <t>Hydro_Cheongpyeong_2</t>
  </si>
  <si>
    <t>Hydro_Cheongpyeong_3</t>
  </si>
  <si>
    <t>Hydro_Chungju</t>
  </si>
  <si>
    <t>Hydro_Chilbo</t>
  </si>
  <si>
    <t>Hydro_Paldang</t>
  </si>
  <si>
    <t>Hydro_Hapcheon</t>
  </si>
  <si>
    <t>Hydro_Hwacheon</t>
  </si>
  <si>
    <t>Hydro_Chuncheon</t>
  </si>
  <si>
    <t>Bio_South_Jeju</t>
  </si>
  <si>
    <t>Bio_Jeju</t>
  </si>
  <si>
    <t>It seems to probably be the second unit of Yecheon, combined</t>
  </si>
  <si>
    <t>Gas_Dangjin_500_conversion</t>
  </si>
  <si>
    <t>Gas_Boryeong_conversion</t>
  </si>
  <si>
    <t>Gas_Samcheonpo_500_conversion</t>
  </si>
  <si>
    <t>Gas_Taean_500_conversion</t>
  </si>
  <si>
    <t>Gas_Hadong_conversion</t>
  </si>
  <si>
    <t>Gas_Samcheonpo_conversion</t>
  </si>
  <si>
    <t>Gas_Pyeongtaek_conversion</t>
  </si>
  <si>
    <t>BPLE renewables additions - not sure what this is</t>
  </si>
  <si>
    <t>2034 - temporarily using the same regional distribution as today, to be replaced</t>
  </si>
  <si>
    <t>45,594</t>
  </si>
  <si>
    <t>24,874</t>
  </si>
  <si>
    <t>Coal_Subcritical_3</t>
  </si>
  <si>
    <t>NEW Gas CCGT</t>
  </si>
  <si>
    <t>https://www.gem.wiki/Bukpyung_power_station</t>
  </si>
  <si>
    <t>Coal_Supercritical_3</t>
  </si>
  <si>
    <t>https://www.gem.wiki/Samchonpo_power_station</t>
  </si>
  <si>
    <t>Coal_Ultrasupercritical_5</t>
  </si>
  <si>
    <t>Not sure what coal technology</t>
  </si>
  <si>
    <t>https://www.gem.wiki/Shin_Boryeong_power_station</t>
  </si>
  <si>
    <t>Coal_Ultrasupercritical_3</t>
  </si>
  <si>
    <t>https://www.gem.wiki/Yeosu_power_station</t>
  </si>
  <si>
    <t>https://www.gem.wiki/Yeongheung_power_station</t>
  </si>
  <si>
    <t>https://www.gem.wiki/Taean_power_station</t>
  </si>
  <si>
    <t>https://www.gem.wiki/Hadong_power_station</t>
  </si>
  <si>
    <t>Coal_Hadong_super</t>
  </si>
  <si>
    <t>Coal_Hadong_ultra</t>
  </si>
  <si>
    <t>http://globalenergyobservatory.org/geoid/3578</t>
  </si>
  <si>
    <t>Gas_CCGT_3</t>
  </si>
  <si>
    <t>Gas_Gwangyang_CCGT</t>
  </si>
  <si>
    <t>Gas_Gunsan_CCGT</t>
  </si>
  <si>
    <t>Gas_Dangjin_1_CCGT</t>
  </si>
  <si>
    <t>Gas_Dangjin_2_CCGT</t>
  </si>
  <si>
    <t>Gas_Dangjin_3_CCGT</t>
  </si>
  <si>
    <t>Gas_Dangjin_4_CCGT</t>
  </si>
  <si>
    <t>Gas_Daesan_CCGT</t>
  </si>
  <si>
    <t>Gas_Dongducheon_CCGT</t>
  </si>
  <si>
    <t>Gas_Boryeong_1_CCGT</t>
  </si>
  <si>
    <t>Gas_Busan_CCGT</t>
  </si>
  <si>
    <t>Gas_Busan_Jeongkwan_Energy_CCGT</t>
  </si>
  <si>
    <t>Gas_Bundang_1_CCGT</t>
  </si>
  <si>
    <t>Gas_Bundang_2_CCGT</t>
  </si>
  <si>
    <t>Gas_Seoul_Complex_1_CCGT</t>
  </si>
  <si>
    <t>Gas_Seoincheon_CCGT</t>
  </si>
  <si>
    <t>Gas_New_Incheon_CCGT</t>
  </si>
  <si>
    <t>Gas_New_Pyeongtaek_CCGT</t>
  </si>
  <si>
    <t>Gas_Andong_CCGT</t>
  </si>
  <si>
    <t>Gas_Ansan_CCGT</t>
  </si>
  <si>
    <t>Gas_Yeongnam_Power_CCGT</t>
  </si>
  <si>
    <t>Gas_Yeongwol_CCGT</t>
  </si>
  <si>
    <t>Gas_Oseong_CCGT</t>
  </si>
  <si>
    <t>Gas_Ulsan_1_CCGT</t>
  </si>
  <si>
    <t>Gas_Ulsan_2-3_CCGT</t>
  </si>
  <si>
    <t>Gas_Ulsan_4_CCGT</t>
  </si>
  <si>
    <t>Gas_Yulchon_1_CCGT</t>
  </si>
  <si>
    <t>Gas_Yulchon_2_CCGT</t>
  </si>
  <si>
    <t>Gas_Incheon_1_CCGT</t>
  </si>
  <si>
    <t>Gas_Incheon_2_CCGT</t>
  </si>
  <si>
    <t>Gas_Incheon_3_CCGT</t>
  </si>
  <si>
    <t>Gas_Ilsan_1_CCGT</t>
  </si>
  <si>
    <t>Gas_Ilsan_2_CCGT</t>
  </si>
  <si>
    <t>Gas_Paju_Munsan_CCGT</t>
  </si>
  <si>
    <t>Gas_Pyeongtaek_2_CCGT</t>
  </si>
  <si>
    <t>Gas_POSCO_3-4_CCGT</t>
  </si>
  <si>
    <t>Gas_POSCO_5-6_CCGT</t>
  </si>
  <si>
    <t>Gas_POSCO_7-9_CCGT</t>
  </si>
  <si>
    <t>Gas_Pocheon_1_CCGT</t>
  </si>
  <si>
    <t>Gas_Pocheon_Natural_CCGT</t>
  </si>
  <si>
    <t>Gas_Hanlim_CCGT</t>
  </si>
  <si>
    <t>Gas_Yeoju_CCGT</t>
  </si>
  <si>
    <t>NEW_Gas_CCGT</t>
  </si>
  <si>
    <t>Gas_Tongyeong_CCGT</t>
  </si>
  <si>
    <t>Gas_Eumseong_CCGT</t>
  </si>
  <si>
    <t>Gas_Ulsan_GPS_CCGT</t>
  </si>
  <si>
    <t>LF_Jeju_Complex_1_CCGT</t>
  </si>
  <si>
    <t>LF_Jeju_Complex_2_CCGT</t>
  </si>
  <si>
    <t xml:space="preserve">Sum of Total cap P1 </t>
  </si>
  <si>
    <t>Sum of Total cap P2</t>
  </si>
  <si>
    <t>(blank)</t>
  </si>
  <si>
    <t>missing:</t>
  </si>
  <si>
    <t>coal, around 1125</t>
  </si>
  <si>
    <t>LNG, around 2607</t>
  </si>
  <si>
    <t>renewables, around 5400</t>
  </si>
  <si>
    <t>발전원</t>
  </si>
  <si>
    <t>단위용량</t>
  </si>
  <si>
    <t>대수</t>
  </si>
  <si>
    <t>용량</t>
  </si>
  <si>
    <t>준공</t>
  </si>
  <si>
    <t>형식</t>
  </si>
  <si>
    <t>보일러(NSSS)
제작사</t>
  </si>
  <si>
    <t>터빈(수차)
제작사</t>
  </si>
  <si>
    <t>발전기 제작사</t>
  </si>
  <si>
    <t>발전회사</t>
  </si>
  <si>
    <t>정격전압</t>
  </si>
  <si>
    <t>용도별</t>
  </si>
  <si>
    <t>회원</t>
  </si>
  <si>
    <t>시장</t>
  </si>
  <si>
    <t>급전</t>
  </si>
  <si>
    <t>소재지 및
주요생산품목(상용자가)</t>
  </si>
  <si>
    <t>기력</t>
  </si>
  <si>
    <t>2006.9</t>
  </si>
  <si>
    <t>신재생</t>
  </si>
  <si>
    <t>두산중공업</t>
  </si>
  <si>
    <t>Mitsubish</t>
  </si>
  <si>
    <t>남부발전㈜</t>
  </si>
  <si>
    <t>13.8kV</t>
  </si>
  <si>
    <t>사업용</t>
  </si>
  <si>
    <t>정회원</t>
  </si>
  <si>
    <t>중앙</t>
  </si>
  <si>
    <t>제주 서귀포시 안덕면</t>
  </si>
  <si>
    <t>2007.3</t>
  </si>
  <si>
    <t>1999.6</t>
  </si>
  <si>
    <t>한중/CE</t>
  </si>
  <si>
    <t>동서발전㈜</t>
  </si>
  <si>
    <t>충남 당진시 석문면</t>
  </si>
  <si>
    <t>2016.9</t>
  </si>
  <si>
    <t>1999.12</t>
  </si>
  <si>
    <t>2000.9</t>
  </si>
  <si>
    <t>2001.3</t>
  </si>
  <si>
    <t>2005.9</t>
  </si>
  <si>
    <t>2006.3</t>
  </si>
  <si>
    <t>2007.6</t>
  </si>
  <si>
    <t>2007.12</t>
  </si>
  <si>
    <t>2016.7</t>
  </si>
  <si>
    <t>1998.9</t>
  </si>
  <si>
    <t>한중/GE</t>
  </si>
  <si>
    <t>강원 동해시 구호동</t>
  </si>
  <si>
    <t>1999.9</t>
  </si>
  <si>
    <t>1983.12</t>
  </si>
  <si>
    <t>중부발전㈜</t>
  </si>
  <si>
    <t>충남 보령군 오천면 오포</t>
  </si>
  <si>
    <t>1984.9</t>
  </si>
  <si>
    <t>1993.4</t>
  </si>
  <si>
    <t>한중/ABBCE</t>
  </si>
  <si>
    <t>1993.6</t>
  </si>
  <si>
    <t>1993.12</t>
  </si>
  <si>
    <t>1994.4</t>
  </si>
  <si>
    <t>2008.6</t>
  </si>
  <si>
    <t>2008.12</t>
  </si>
  <si>
    <t>2017.3</t>
  </si>
  <si>
    <t>㈜GS 동해전력</t>
  </si>
  <si>
    <t>강원 동해시 공단4로</t>
  </si>
  <si>
    <t>2017.8</t>
  </si>
  <si>
    <t>2016.12</t>
  </si>
  <si>
    <t>FosterWheeler+ 한솔신텍</t>
  </si>
  <si>
    <t>도시바</t>
  </si>
  <si>
    <t>강원 삼척시 원덕읍</t>
  </si>
  <si>
    <t>2017.6</t>
  </si>
  <si>
    <t>1983.8</t>
  </si>
  <si>
    <t>남동발전㈜</t>
  </si>
  <si>
    <t>경남 고성군 하이면 덕호리</t>
  </si>
  <si>
    <t>1984.2</t>
  </si>
  <si>
    <t>한중/ABBGE</t>
  </si>
  <si>
    <t>한중</t>
  </si>
  <si>
    <t>1994.3</t>
  </si>
  <si>
    <t>1997.7</t>
  </si>
  <si>
    <t>1998.1</t>
  </si>
  <si>
    <t>충남 보령시 오천면</t>
  </si>
  <si>
    <t>2017.9</t>
  </si>
  <si>
    <t>2016.8</t>
  </si>
  <si>
    <t>전남 여수시 증흥동</t>
  </si>
  <si>
    <t>1977.7</t>
  </si>
  <si>
    <t>B&amp;W(영)</t>
  </si>
  <si>
    <t>Melco(일)</t>
  </si>
  <si>
    <t>2011.9</t>
  </si>
  <si>
    <t>1979.10</t>
  </si>
  <si>
    <t>강원 강릉시 강동면</t>
  </si>
  <si>
    <t>2004.7</t>
  </si>
  <si>
    <t>두산중공업/ABB</t>
  </si>
  <si>
    <t>두산중공업/GE</t>
  </si>
  <si>
    <t>인천 옹진군 영흥면</t>
  </si>
  <si>
    <t>2004.11</t>
  </si>
  <si>
    <t>2014.6</t>
  </si>
  <si>
    <t>2014.11</t>
  </si>
  <si>
    <t>1979.12</t>
  </si>
  <si>
    <t>Steinmuller(독)</t>
  </si>
  <si>
    <t>BBC(스)</t>
  </si>
  <si>
    <t>울산 남구 남화동</t>
  </si>
  <si>
    <t>1980.10</t>
  </si>
  <si>
    <t>1981.1</t>
  </si>
  <si>
    <t>2000.3</t>
  </si>
  <si>
    <t>제주 제주시 삼양동</t>
  </si>
  <si>
    <t>2000.12</t>
  </si>
  <si>
    <t>1995.6</t>
  </si>
  <si>
    <t>서부발전㈜</t>
  </si>
  <si>
    <t>충남 태안군 원북면 방갈리</t>
  </si>
  <si>
    <t>1995.12</t>
  </si>
  <si>
    <t>1997.3</t>
  </si>
  <si>
    <t>1997.8</t>
  </si>
  <si>
    <t>2001.10</t>
  </si>
  <si>
    <t>두중/IHI</t>
  </si>
  <si>
    <t>현중/WH</t>
  </si>
  <si>
    <t>2002.5</t>
  </si>
  <si>
    <t>2007.2</t>
  </si>
  <si>
    <t>2007.8</t>
  </si>
  <si>
    <t>2016.10</t>
  </si>
  <si>
    <t>1980.4</t>
  </si>
  <si>
    <t>경기 평택시 포승면</t>
  </si>
  <si>
    <t>1980.6</t>
  </si>
  <si>
    <t>1983.5</t>
  </si>
  <si>
    <t>경남 하동군 금성면</t>
  </si>
  <si>
    <t>1997.11</t>
  </si>
  <si>
    <t>1998.6</t>
  </si>
  <si>
    <t>1999.3</t>
  </si>
  <si>
    <t>2000.7</t>
  </si>
  <si>
    <t>2001.7</t>
  </si>
  <si>
    <t>2009.5</t>
  </si>
  <si>
    <t>1973.4</t>
  </si>
  <si>
    <t>전남 여수시 월내동</t>
  </si>
  <si>
    <t>1985.3</t>
  </si>
  <si>
    <t>Hitachi(개조)</t>
  </si>
  <si>
    <t>1973.5</t>
  </si>
  <si>
    <t>1984.12</t>
  </si>
  <si>
    <t>내연력</t>
  </si>
  <si>
    <t>2004.8</t>
  </si>
  <si>
    <t>내연</t>
  </si>
  <si>
    <t>보국전기</t>
  </si>
  <si>
    <t>한국전력</t>
  </si>
  <si>
    <t>비회원</t>
  </si>
  <si>
    <t>시장외</t>
  </si>
  <si>
    <t>비중앙</t>
  </si>
  <si>
    <t>전남 신안군 흑산면 가거도리</t>
  </si>
  <si>
    <t>2009.9</t>
  </si>
  <si>
    <t>쌍용</t>
  </si>
  <si>
    <t>현대중전기</t>
  </si>
  <si>
    <t>1996.7</t>
  </si>
  <si>
    <t>쌍용 CUMMINS</t>
  </si>
  <si>
    <t>현대전기</t>
  </si>
  <si>
    <t>충남 태안군 근흥면 가의도리</t>
  </si>
  <si>
    <t>1993.2</t>
  </si>
  <si>
    <t>쌍용중공업</t>
  </si>
  <si>
    <t>제주 서귀포시 대정읍 가파리</t>
  </si>
  <si>
    <t>쌍용 NIIGATA</t>
  </si>
  <si>
    <t>전북 군산시 옥도면 개야도리</t>
  </si>
  <si>
    <t>1989.4</t>
  </si>
  <si>
    <t>전남 여수시 삼산면 덕촌리</t>
  </si>
  <si>
    <t>쌍용중공업(Man B&amp;W)</t>
  </si>
  <si>
    <t>2005.8</t>
  </si>
  <si>
    <t>효성중공업</t>
  </si>
  <si>
    <t>1996.4</t>
  </si>
  <si>
    <t>쌍용(CUMMINS)</t>
  </si>
  <si>
    <t>2007.4</t>
  </si>
  <si>
    <t>전남 진도군 의신면</t>
  </si>
  <si>
    <t>1994.5</t>
  </si>
  <si>
    <t>전남 영광군 낙월면</t>
  </si>
  <si>
    <t>1996.1</t>
  </si>
  <si>
    <t>두산 LISTERPETTER</t>
  </si>
  <si>
    <t>2011.5</t>
  </si>
  <si>
    <t>1995.2</t>
  </si>
  <si>
    <t>인천 옹진군 대청면 대청리</t>
  </si>
  <si>
    <t>2006.8</t>
  </si>
  <si>
    <t>2011.3</t>
  </si>
  <si>
    <t>현대중공업</t>
  </si>
  <si>
    <t>1996.5</t>
  </si>
  <si>
    <t>RISTERPETTER 대우</t>
  </si>
  <si>
    <t>전남 완도군 생일면 봉선리</t>
  </si>
  <si>
    <t>2000.10</t>
  </si>
  <si>
    <t>쌍용중공업(CUMMINS)</t>
  </si>
  <si>
    <t>1989.8</t>
  </si>
  <si>
    <t>인천 옹진군 덕적면</t>
  </si>
  <si>
    <t>2001.6</t>
  </si>
  <si>
    <t>현대중공업(Man B&amp;W)</t>
  </si>
  <si>
    <t>2005.6</t>
  </si>
  <si>
    <t>전남 진도군 조도면</t>
  </si>
  <si>
    <t>2010.10</t>
  </si>
  <si>
    <t>1994.6</t>
  </si>
  <si>
    <t>전남 고흥군 도양읍</t>
  </si>
  <si>
    <t>2011.11</t>
  </si>
  <si>
    <t>유엔테크</t>
  </si>
  <si>
    <t>제주 서귀포시 대정읍</t>
  </si>
  <si>
    <t>비케이에이치</t>
  </si>
  <si>
    <t>2013.6</t>
  </si>
  <si>
    <t>광양 YANMAR</t>
  </si>
  <si>
    <t>경남 통영시 한산면</t>
  </si>
  <si>
    <t>2004.1</t>
  </si>
  <si>
    <t>인천시 옹진군 백령면</t>
  </si>
  <si>
    <t>2003.7</t>
  </si>
  <si>
    <t>2013.3</t>
  </si>
  <si>
    <t>현대중공업(HIMSEN)</t>
  </si>
  <si>
    <t>광양중공업</t>
  </si>
  <si>
    <t>전북 군산시 옥도면 비안도리</t>
  </si>
  <si>
    <t>제주 제주시 한림읍 협재리</t>
  </si>
  <si>
    <t>충남 보령시 오천면 삽시도리</t>
  </si>
  <si>
    <t>2006.7</t>
  </si>
  <si>
    <t>전남 여수시 화정면</t>
  </si>
  <si>
    <t>2006.12</t>
  </si>
  <si>
    <t>2004.12</t>
  </si>
  <si>
    <t>2010.4</t>
  </si>
  <si>
    <t>2002.12</t>
  </si>
  <si>
    <t>인천 웅진군 연평면</t>
  </si>
  <si>
    <t>1995.1</t>
  </si>
  <si>
    <t>인천 옹진군 대청면 소청리</t>
  </si>
  <si>
    <t>쌍용(Niigata)</t>
  </si>
  <si>
    <t>현대</t>
  </si>
  <si>
    <t>전남 여수시 삼산면</t>
  </si>
  <si>
    <t>LISTERPETTER 대우중공업 두산인프라코어</t>
  </si>
  <si>
    <t>1996.6</t>
  </si>
  <si>
    <t>경남 통영시 사량면</t>
  </si>
  <si>
    <t>2006.11</t>
  </si>
  <si>
    <t>1994.12</t>
  </si>
  <si>
    <t>인천 옹진군 자월면</t>
  </si>
  <si>
    <t>2008.1</t>
  </si>
  <si>
    <t>1994.8</t>
  </si>
  <si>
    <t>전남 완도군 노화읍</t>
  </si>
  <si>
    <t>경남 통영시 용남면</t>
  </si>
  <si>
    <t>1994.2</t>
  </si>
  <si>
    <t>전북 군산시 옥도면 어청도리</t>
  </si>
  <si>
    <t>2007.7</t>
  </si>
  <si>
    <t>STX(NIIGATA)</t>
  </si>
  <si>
    <t>2012.8</t>
  </si>
  <si>
    <t>전남 완도군 청산면 여서리</t>
  </si>
  <si>
    <t>전북 군산시 옥도면 연도리</t>
  </si>
  <si>
    <t>2005.7</t>
  </si>
  <si>
    <t>인천 옹진군 연평면 연평리</t>
  </si>
  <si>
    <t>2011.7</t>
  </si>
  <si>
    <t>2015.11</t>
  </si>
  <si>
    <t>전남 신안군 흑산면</t>
  </si>
  <si>
    <t>2006.4</t>
  </si>
  <si>
    <t>전남 부안군 위도면</t>
  </si>
  <si>
    <t>충남 태안군 안면읍</t>
  </si>
  <si>
    <t>충남 보령시 오천면 외연도리</t>
  </si>
  <si>
    <t>2003.3</t>
  </si>
  <si>
    <t>1986.6</t>
  </si>
  <si>
    <t>경북 울릉군 울릉읍 서면</t>
  </si>
  <si>
    <t>1996.8</t>
  </si>
  <si>
    <t>2002.9</t>
  </si>
  <si>
    <t>2011.12</t>
  </si>
  <si>
    <t>전북 부안군 위도면 진리</t>
  </si>
  <si>
    <t>2002.8</t>
  </si>
  <si>
    <t>2003.6</t>
  </si>
  <si>
    <t>효성</t>
  </si>
  <si>
    <t>1993.1</t>
  </si>
  <si>
    <t>인천 옹진군 자월면 자월리</t>
  </si>
  <si>
    <t>2004.9</t>
  </si>
  <si>
    <t>1977.12</t>
  </si>
  <si>
    <t>두산엔진</t>
  </si>
  <si>
    <t>2009.6</t>
  </si>
  <si>
    <t>1996.10</t>
  </si>
  <si>
    <t>2008.5</t>
  </si>
  <si>
    <t>2016.2</t>
  </si>
  <si>
    <t>1992.5</t>
  </si>
  <si>
    <t>경남 통영시 산양읍</t>
  </si>
  <si>
    <t>제주 제주시 추자면</t>
  </si>
  <si>
    <t>1999.5</t>
  </si>
  <si>
    <t>1999.7</t>
  </si>
  <si>
    <t>2012.5</t>
  </si>
  <si>
    <t>2005.10</t>
  </si>
  <si>
    <t>경기 안산시 단원구 풍도동</t>
  </si>
  <si>
    <t>1993.3</t>
  </si>
  <si>
    <t>전남 신안군 흑산면 홍도리</t>
  </si>
  <si>
    <t>2010.5</t>
  </si>
  <si>
    <t>200202</t>
  </si>
  <si>
    <t>200707</t>
  </si>
  <si>
    <t>201010</t>
  </si>
  <si>
    <t>2008.3</t>
  </si>
  <si>
    <t>현대중공업(Man B&amp;W)(HIMSEN)</t>
  </si>
  <si>
    <t>복합화력</t>
  </si>
  <si>
    <t>2006.2</t>
  </si>
  <si>
    <t>복합</t>
  </si>
  <si>
    <t>SK E&amp;S㈜</t>
  </si>
  <si>
    <t>전남 광양시 금호동</t>
  </si>
  <si>
    <t>2006.5</t>
  </si>
  <si>
    <t>전북 군산시 경암동</t>
  </si>
  <si>
    <t>GS EPS㈜</t>
  </si>
  <si>
    <t>준회원</t>
  </si>
  <si>
    <t>충남 당진시 송악읍</t>
  </si>
  <si>
    <t>2001.4</t>
  </si>
  <si>
    <t>2013.8</t>
  </si>
  <si>
    <t>23kV</t>
  </si>
  <si>
    <t>2017.4</t>
  </si>
  <si>
    <t>GS엔텍</t>
  </si>
  <si>
    <t>1997.12</t>
  </si>
  <si>
    <t>씨지앤대산전력㈜</t>
  </si>
  <si>
    <t>충남 서산시 대산읍</t>
  </si>
  <si>
    <t>1998.3</t>
  </si>
  <si>
    <t>현대중공업(ST)</t>
  </si>
  <si>
    <t>2015.3</t>
  </si>
  <si>
    <t>동두천드림파워㈜</t>
  </si>
  <si>
    <t>경기 동두천시 지형동</t>
  </si>
  <si>
    <t>2015.1</t>
  </si>
  <si>
    <t>Alstom (구)ABB</t>
  </si>
  <si>
    <t>2003.5</t>
  </si>
  <si>
    <t>부산 사하구 감천동</t>
  </si>
  <si>
    <t>2004.2</t>
  </si>
  <si>
    <t>2004.3</t>
  </si>
  <si>
    <t>2017.7</t>
  </si>
  <si>
    <t>부산정관에너지</t>
  </si>
  <si>
    <t>부산 기장군 정관읍</t>
  </si>
  <si>
    <t>1992.4</t>
  </si>
  <si>
    <t>경기 성남시 분당동</t>
  </si>
  <si>
    <t>1992.6</t>
  </si>
  <si>
    <t>1993.9</t>
  </si>
  <si>
    <t>ABB-한중</t>
  </si>
  <si>
    <t>2019.11</t>
  </si>
  <si>
    <t>서울 마포구 토정로</t>
  </si>
  <si>
    <t>16.5kV</t>
  </si>
  <si>
    <t>인천 서구 경서동</t>
  </si>
  <si>
    <t>1992.10</t>
  </si>
  <si>
    <t>1992.11</t>
  </si>
  <si>
    <t>1992.2</t>
  </si>
  <si>
    <t>1992.3</t>
  </si>
  <si>
    <t>1992.7</t>
  </si>
  <si>
    <t>1992.9</t>
  </si>
  <si>
    <t>2019.10</t>
  </si>
  <si>
    <t>신평택발전㈜</t>
  </si>
  <si>
    <t>경기 평택시 포승읍</t>
  </si>
  <si>
    <t>2014.3</t>
  </si>
  <si>
    <t>경북 안동시 풍산읍</t>
  </si>
  <si>
    <t>㈜에스파워</t>
  </si>
  <si>
    <t>경기 안산시 단원구</t>
  </si>
  <si>
    <t>2017.10</t>
  </si>
  <si>
    <t>코스포영남파워㈜</t>
  </si>
  <si>
    <t>울산 남구 장생포로</t>
  </si>
  <si>
    <t>강원 영월군 영월읍</t>
  </si>
  <si>
    <t>평택에너지서비스㈜</t>
  </si>
  <si>
    <t>경기 평택시 오성면</t>
  </si>
  <si>
    <t>삼성중공업</t>
  </si>
  <si>
    <t>1987</t>
  </si>
  <si>
    <t>1997.6</t>
  </si>
  <si>
    <t>2013.7</t>
  </si>
  <si>
    <t>2014.7</t>
  </si>
  <si>
    <t>세대이노텍</t>
  </si>
  <si>
    <t>씨지앤율촌전력㈜</t>
  </si>
  <si>
    <t>전남 순천시 해룡면</t>
  </si>
  <si>
    <t>2014.4</t>
  </si>
  <si>
    <t>인천 서구 원창동</t>
  </si>
  <si>
    <t>세대에너텍</t>
  </si>
  <si>
    <t>2012.12</t>
  </si>
  <si>
    <t>Alstom(ABB)</t>
  </si>
  <si>
    <t>경기 고양시 백석동</t>
  </si>
  <si>
    <t>1996.3</t>
  </si>
  <si>
    <t>제주 제주시 원당로</t>
  </si>
  <si>
    <t>2017.2</t>
  </si>
  <si>
    <t>파주에너지서비스㈜</t>
  </si>
  <si>
    <t>경기 파주시 파주읍</t>
  </si>
  <si>
    <t>2014.9</t>
  </si>
  <si>
    <t>포스코에너지㈜</t>
  </si>
  <si>
    <t>1999.11</t>
  </si>
  <si>
    <t>2001.09</t>
  </si>
  <si>
    <t>2011.2</t>
  </si>
  <si>
    <t>BHI(범우중공업)</t>
  </si>
  <si>
    <t>2011.6</t>
  </si>
  <si>
    <t>2014.10</t>
  </si>
  <si>
    <t>포천파워㈜</t>
  </si>
  <si>
    <t>경기 포천시 창수면</t>
  </si>
  <si>
    <t>2014.8</t>
  </si>
  <si>
    <t>포천민자발전㈜</t>
  </si>
  <si>
    <t>경기 포천시 신북면</t>
  </si>
  <si>
    <t>제주 제주시 한림읍</t>
  </si>
  <si>
    <t>2013.5</t>
  </si>
  <si>
    <t>Ellaf</t>
  </si>
  <si>
    <t>KC하이드로㈜</t>
  </si>
  <si>
    <t>제주 제주시 한경면</t>
  </si>
  <si>
    <t>대양수력</t>
  </si>
  <si>
    <t>일진전기</t>
  </si>
  <si>
    <t>경남 거창군 가북면</t>
  </si>
  <si>
    <t>1990.12</t>
  </si>
  <si>
    <t>한수원</t>
  </si>
  <si>
    <t>강원 강릉시 성산면(남한강지류 송천 도암호)</t>
  </si>
  <si>
    <t>1991.1</t>
  </si>
  <si>
    <t>수자원공사</t>
  </si>
  <si>
    <t>대구 달성군 다사읍</t>
  </si>
  <si>
    <t>경기 여주군 여주읍</t>
  </si>
  <si>
    <t>산청군</t>
  </si>
  <si>
    <t>경남 산청군 금서면</t>
  </si>
  <si>
    <t>대양전기</t>
  </si>
  <si>
    <t>경북 문경시 동로면</t>
  </si>
  <si>
    <t>경천</t>
  </si>
  <si>
    <t>전북 완주군 경천면</t>
  </si>
  <si>
    <t>신에너지㈜</t>
  </si>
  <si>
    <t>경기 연천군 연천읍</t>
  </si>
  <si>
    <t>2009.12</t>
  </si>
  <si>
    <t>대구 수성구 노변동</t>
  </si>
  <si>
    <t>금성E&amp;C</t>
  </si>
  <si>
    <t>한성중공업</t>
  </si>
  <si>
    <t>전북 고창군 고창읍</t>
  </si>
  <si>
    <t>충남 공주시 우성면</t>
  </si>
  <si>
    <t>2013.1</t>
  </si>
  <si>
    <t>전남 담양군 고서면</t>
  </si>
  <si>
    <t>1992.1</t>
  </si>
  <si>
    <t>Dependable(캐)</t>
  </si>
  <si>
    <t>전남 순천시 주암면</t>
  </si>
  <si>
    <t>1957.2</t>
  </si>
  <si>
    <t>충북 괴산군 칠성면(남한강수계 남한강 칠성호)</t>
  </si>
  <si>
    <t>2014.5</t>
  </si>
  <si>
    <t>전남 구례군 광의면</t>
  </si>
  <si>
    <t>경북 구미시 해평면</t>
  </si>
  <si>
    <t>경북 군위군 고로면</t>
  </si>
  <si>
    <t>2012.10</t>
  </si>
  <si>
    <t>충남 아산시 송악면</t>
  </si>
  <si>
    <t>2011.8</t>
  </si>
  <si>
    <t>극동소수력</t>
  </si>
  <si>
    <t>전북 정읍시 산외면</t>
  </si>
  <si>
    <t>2013.4</t>
  </si>
  <si>
    <t>중경화소수력</t>
  </si>
  <si>
    <t>중경샤이리멍</t>
  </si>
  <si>
    <t>(유)극동제2소수력발전소</t>
  </si>
  <si>
    <t>1988.3</t>
  </si>
  <si>
    <t>㈜크린에너지</t>
  </si>
  <si>
    <t>충북 옥천군 동이면</t>
  </si>
  <si>
    <t>경북 영주시 풍기읍</t>
  </si>
  <si>
    <t>2012.6</t>
  </si>
  <si>
    <t>경북 의성군 단밀면</t>
  </si>
  <si>
    <t>전북 순창군 복흥면</t>
  </si>
  <si>
    <t>1998.10</t>
  </si>
  <si>
    <t>경남 진주시 판문동(낙동강수계 남강 진양호)</t>
  </si>
  <si>
    <t>경남 진주시 내동면</t>
  </si>
  <si>
    <t>2013.12</t>
  </si>
  <si>
    <t>서울시상하수도</t>
  </si>
  <si>
    <t>서울 동작구 노량진동</t>
  </si>
  <si>
    <t>충남 보령시 죽정동</t>
  </si>
  <si>
    <t>2019.6</t>
  </si>
  <si>
    <t>충북 단양군 단성면</t>
  </si>
  <si>
    <t>강원 동해시 이로동</t>
  </si>
  <si>
    <t>경북 고령군 개진면</t>
  </si>
  <si>
    <t>2007.5</t>
  </si>
  <si>
    <t>전남 담양군 금성면</t>
  </si>
  <si>
    <t>동서발전</t>
  </si>
  <si>
    <t>울산 울주군 두동면</t>
  </si>
  <si>
    <t>전북 순천시 주안면</t>
  </si>
  <si>
    <t>1980.11</t>
  </si>
  <si>
    <t>13.2kV</t>
  </si>
  <si>
    <t>충북 청원군 문의면(금강본류 대청호)</t>
  </si>
  <si>
    <t>충북 청원군 현도면</t>
  </si>
  <si>
    <t>2017.12</t>
  </si>
  <si>
    <t>충북 청주시 상당구</t>
  </si>
  <si>
    <t>대한수력발전(주)</t>
  </si>
  <si>
    <t>전남 보성군 득량면</t>
  </si>
  <si>
    <t>GS 파워㈜</t>
  </si>
  <si>
    <t>광주 남구 덕남1길</t>
  </si>
  <si>
    <t>전북 완주군 동상면</t>
  </si>
  <si>
    <t>2005.5</t>
  </si>
  <si>
    <t>전북 장수군 번안면</t>
  </si>
  <si>
    <t>2015.10</t>
  </si>
  <si>
    <t>전북 장수군 번암면</t>
  </si>
  <si>
    <t>2016.4</t>
  </si>
  <si>
    <t>금성 ENC</t>
  </si>
  <si>
    <t>한국농어촌공사</t>
  </si>
  <si>
    <t>충북 음성군 맹동면</t>
  </si>
  <si>
    <t>2003.4</t>
  </si>
  <si>
    <t>전북 무주군 적상면</t>
  </si>
  <si>
    <t>한중/Neypric(프)</t>
  </si>
  <si>
    <t>한중/Alsthom</t>
  </si>
  <si>
    <t>1995.4</t>
  </si>
  <si>
    <t>경북 봉화군 물야면</t>
  </si>
  <si>
    <t>경남 밀양시 산외면</t>
  </si>
  <si>
    <t>경북 안동시 임하면</t>
  </si>
  <si>
    <t>1987.3</t>
  </si>
  <si>
    <t>㈜청풍에너지</t>
  </si>
  <si>
    <t>충남 금산군 부리면</t>
  </si>
  <si>
    <t>충북 진천군 진천읍</t>
  </si>
  <si>
    <t>전남 광양시 지실길</t>
  </si>
  <si>
    <t>충남 부여군 부여읍</t>
  </si>
  <si>
    <t>Marathon(미)</t>
  </si>
  <si>
    <t>충남 보령시 미산면</t>
  </si>
  <si>
    <t>2009.7</t>
  </si>
  <si>
    <t>중부발전</t>
  </si>
  <si>
    <t>1990.5</t>
  </si>
  <si>
    <t>전남 보성군 득량면(섬진강수계 보성강 보성저수지)</t>
  </si>
  <si>
    <t>2016.5</t>
  </si>
  <si>
    <t>희도전력㈜</t>
  </si>
  <si>
    <t>충북 보은군 수한면</t>
  </si>
  <si>
    <t>2017.5</t>
  </si>
  <si>
    <t>경북 영천시 화북면</t>
  </si>
  <si>
    <t>1988.9</t>
  </si>
  <si>
    <t>충북 봉화군 명호면</t>
  </si>
  <si>
    <t>2011.1</t>
  </si>
  <si>
    <t>전북 부안군 변산면</t>
  </si>
  <si>
    <t>2013.10</t>
  </si>
  <si>
    <t>경북 김천시 지례면</t>
  </si>
  <si>
    <t>2016.1</t>
  </si>
  <si>
    <t>진런(중국)</t>
  </si>
  <si>
    <t>㈜GS동해전력</t>
  </si>
  <si>
    <t>1989.9</t>
  </si>
  <si>
    <t>이천전기</t>
  </si>
  <si>
    <t>산내소수력발전소</t>
  </si>
  <si>
    <t>전북 남원시 산내면</t>
  </si>
  <si>
    <t>2001.12</t>
  </si>
  <si>
    <t>경남 산청군 시천면</t>
  </si>
  <si>
    <t>2010.11</t>
  </si>
  <si>
    <t>2001.9</t>
  </si>
  <si>
    <t>2001.11</t>
  </si>
  <si>
    <t>1985.11</t>
  </si>
  <si>
    <t>Hitachi/한중</t>
  </si>
  <si>
    <t>Fuji/한중</t>
  </si>
  <si>
    <t>경남 밀양시 삼랑진읍</t>
  </si>
  <si>
    <t>1985.12</t>
  </si>
  <si>
    <t>남부발전</t>
  </si>
  <si>
    <t>독일 Ossberger</t>
  </si>
  <si>
    <t>독일 Flender-Loher</t>
  </si>
  <si>
    <t>남동발전</t>
  </si>
  <si>
    <t>경남 고성군 하이면</t>
  </si>
  <si>
    <t>애플에너지</t>
  </si>
  <si>
    <t>강원 정선군 정선읍</t>
  </si>
  <si>
    <t>전북 정읍시 응동면</t>
  </si>
  <si>
    <t>경북 상주시 중동면</t>
  </si>
  <si>
    <t>인제군청</t>
  </si>
  <si>
    <t>강원 인제군 기린면</t>
  </si>
  <si>
    <t>전북 군산시 개정면</t>
  </si>
  <si>
    <t>전북 임실군 강진면</t>
  </si>
  <si>
    <t>경기 성남시 수정구</t>
  </si>
  <si>
    <t>신한정공</t>
  </si>
  <si>
    <t>경북 청송군 안덕면</t>
  </si>
  <si>
    <t>㈜성주발전</t>
  </si>
  <si>
    <t>경북 성주군 가천면</t>
  </si>
  <si>
    <t>세종 연기면</t>
  </si>
  <si>
    <t>1973.10</t>
  </si>
  <si>
    <t>15.4kV</t>
  </si>
  <si>
    <t>강원 춘천시 신북읍(한강수계 소양강 소양호)</t>
  </si>
  <si>
    <t>1987.7</t>
  </si>
  <si>
    <t>㈜한여울</t>
  </si>
  <si>
    <t>경북 봉화군 소천면</t>
  </si>
  <si>
    <t>2018.12</t>
  </si>
  <si>
    <t>전주 완주군 고산면</t>
  </si>
  <si>
    <t>강원 강릉시 홍제동</t>
  </si>
  <si>
    <t>광주 남구 승천동</t>
  </si>
  <si>
    <t>충남 보령시 주교면</t>
  </si>
  <si>
    <t>2013.2</t>
  </si>
  <si>
    <t>경북 경주시 강동면</t>
  </si>
  <si>
    <t>1976.10</t>
  </si>
  <si>
    <t>경북 안동시 성곡동(낙동강본류 안동호)</t>
  </si>
  <si>
    <t>2003.9</t>
  </si>
  <si>
    <t>경북 안동시 성곡동</t>
  </si>
  <si>
    <t>1978.5</t>
  </si>
  <si>
    <t>강원 평창군 도암면(남한강지류 주천강)</t>
  </si>
  <si>
    <t>2011.10</t>
  </si>
  <si>
    <t>ALSTOM(두산중공업)</t>
  </si>
  <si>
    <t>경북 예천군 용문면</t>
  </si>
  <si>
    <t>강원 양양군 서면</t>
  </si>
  <si>
    <t>2006.6</t>
  </si>
  <si>
    <t>2012.3</t>
  </si>
  <si>
    <t>경기 여주시 능서면</t>
  </si>
  <si>
    <t>경북 영주시 평은면</t>
  </si>
  <si>
    <t>2001.8</t>
  </si>
  <si>
    <t>경북 영천시 임고면</t>
  </si>
  <si>
    <t>캐슬러</t>
  </si>
  <si>
    <t>TES(체코)</t>
  </si>
  <si>
    <t>하이드로에너지</t>
  </si>
  <si>
    <t>인천 웅진군 영흥면</t>
  </si>
  <si>
    <t>충남 예산군 응봉면</t>
  </si>
  <si>
    <t>경북 예천군</t>
  </si>
  <si>
    <t>강원 강릉시 성산면</t>
  </si>
  <si>
    <t>전북 진안군 용담면</t>
  </si>
  <si>
    <t>전북 완주군 고산면</t>
  </si>
  <si>
    <t>전북 장수군 장수읍</t>
  </si>
  <si>
    <t>2016.6</t>
  </si>
  <si>
    <t>광주 동구 용연동</t>
  </si>
  <si>
    <t>경북 청도군 운문면</t>
  </si>
  <si>
    <t>함양군청</t>
  </si>
  <si>
    <t>경남 함양군 휴천면</t>
  </si>
  <si>
    <t>㈜포스코</t>
  </si>
  <si>
    <t>강원 인제군 북면</t>
  </si>
  <si>
    <t>2008.10</t>
  </si>
  <si>
    <t>경남 산청군 신동면</t>
  </si>
  <si>
    <t>1967.8</t>
  </si>
  <si>
    <t>강원 춘천시 신동면(한강수계 북한강 의암호)</t>
  </si>
  <si>
    <t>경기 여주군 금사면</t>
  </si>
  <si>
    <t>구글러</t>
  </si>
  <si>
    <t>경기 고양시 덕양구</t>
  </si>
  <si>
    <t>1986.8</t>
  </si>
  <si>
    <t>대동기업㈜</t>
  </si>
  <si>
    <t>경북 안동시 임하면(낙동가지류 반변천 임하호)</t>
  </si>
  <si>
    <t>경북 경산시 자인면</t>
  </si>
  <si>
    <t>금전기업</t>
  </si>
  <si>
    <t>전남 장성군 장성읍</t>
  </si>
  <si>
    <t>2005.2</t>
  </si>
  <si>
    <t>전남 장흥군 부산면</t>
  </si>
  <si>
    <t>1993.5</t>
  </si>
  <si>
    <t>㈜정선소수력</t>
  </si>
  <si>
    <t>강원 정선군 북면</t>
  </si>
  <si>
    <t>전북 정읍시 정우면</t>
  </si>
  <si>
    <t>1991.4</t>
  </si>
  <si>
    <t>대우중공업</t>
  </si>
  <si>
    <t>6.6kV</t>
  </si>
  <si>
    <t>전남 순천시 주암면(섬진강수계 보성강 주암호)</t>
  </si>
  <si>
    <t>2012.11</t>
  </si>
  <si>
    <t>전남 순천시 상사면</t>
  </si>
  <si>
    <t>전북 나주시 다시면</t>
  </si>
  <si>
    <t>경남 합천군 가야면</t>
  </si>
  <si>
    <t>경북 청송군 파천면</t>
  </si>
  <si>
    <t>1943.10</t>
  </si>
  <si>
    <t>경기 가평군 외서면(한강수계 북한강 청평호)</t>
  </si>
  <si>
    <t>1968.4</t>
  </si>
  <si>
    <t>1979.11</t>
  </si>
  <si>
    <t>1980.2</t>
  </si>
  <si>
    <t>1969.5</t>
  </si>
  <si>
    <t>경북 울릉군 북면(나리분지수원지 용출소)</t>
  </si>
  <si>
    <t>1978.6</t>
  </si>
  <si>
    <t>1965.1</t>
  </si>
  <si>
    <t>강원 춘천시 신북읍(한강수계 북한강 춘천호)</t>
  </si>
  <si>
    <t>1965.2</t>
  </si>
  <si>
    <t>1985.5</t>
  </si>
  <si>
    <t>충북 충주시 동량면(한강수계 남한강 충주호)</t>
  </si>
  <si>
    <t>1985.7</t>
  </si>
  <si>
    <t>경북 칠곡군 석적읍</t>
  </si>
  <si>
    <t>1945.4</t>
  </si>
  <si>
    <t>전북 정읍시 칠보면(섬진강수계 섬진강옥정호)</t>
  </si>
  <si>
    <t>1965.12</t>
  </si>
  <si>
    <t>충남 논산시 부적면</t>
  </si>
  <si>
    <t>수차:대양전기</t>
  </si>
  <si>
    <t>수문:두산중공업</t>
  </si>
  <si>
    <t>서부발전</t>
  </si>
  <si>
    <t>충남 태안군 원북면</t>
  </si>
  <si>
    <t>경기 구리시 수택동</t>
  </si>
  <si>
    <t>경기 성남시 분당구</t>
  </si>
  <si>
    <t>1973.12</t>
  </si>
  <si>
    <t>경기 남양주시 조안면(한강수계 북한강 팔당호)</t>
  </si>
  <si>
    <t>전남 하동군 청암면</t>
  </si>
  <si>
    <t>한국해양과학기술원</t>
  </si>
  <si>
    <t>전남 진도군 군내면</t>
  </si>
  <si>
    <t>Omy사</t>
  </si>
  <si>
    <t>㈜한석에너지</t>
  </si>
  <si>
    <t>충북 단양군 영춘면</t>
  </si>
  <si>
    <t>경남 함안군 칠북면</t>
  </si>
  <si>
    <t>1989.3</t>
  </si>
  <si>
    <t>경남 합천군 용주면(낙동강수계 황강 합천호)</t>
  </si>
  <si>
    <t>경남 합천군 청덕면</t>
  </si>
  <si>
    <t>경남 합천군 용주면</t>
  </si>
  <si>
    <t>제주 제주시 구좌읍</t>
  </si>
  <si>
    <t>㈜홍익이앤알</t>
  </si>
  <si>
    <t>전북 정읍시 칠보면</t>
  </si>
  <si>
    <t>1944.10</t>
  </si>
  <si>
    <t>강원 화천군 간동면(한강수계 북한강 파로호)</t>
  </si>
  <si>
    <t>1957.11</t>
  </si>
  <si>
    <t>1968.6</t>
  </si>
  <si>
    <t>부산 금정구 회동동</t>
  </si>
  <si>
    <t>2000.8</t>
  </si>
  <si>
    <t>강원 횡성군 갑천면</t>
  </si>
  <si>
    <t>원자력</t>
  </si>
  <si>
    <t>1983.7</t>
  </si>
  <si>
    <t>GEC(영)</t>
  </si>
  <si>
    <t>한수원㈜</t>
  </si>
  <si>
    <t>부산 기장군 장안읍 고리</t>
  </si>
  <si>
    <t>1985.9</t>
  </si>
  <si>
    <t>1986.4</t>
  </si>
  <si>
    <t>두중/GE</t>
  </si>
  <si>
    <t>울산 울주군 서생면 신암리</t>
  </si>
  <si>
    <t>2012.7</t>
  </si>
  <si>
    <t>2019.8</t>
  </si>
  <si>
    <t>경북 경주시 양남면 나아리</t>
  </si>
  <si>
    <t>2015.7</t>
  </si>
  <si>
    <t>AECL/한중/한원연</t>
  </si>
  <si>
    <t>1998.7</t>
  </si>
  <si>
    <t>AECL/한중</t>
  </si>
  <si>
    <t>1999.10</t>
  </si>
  <si>
    <t>전남 영광군 홍농읍 계마리</t>
  </si>
  <si>
    <t>1987.6</t>
  </si>
  <si>
    <t>1995.3</t>
  </si>
  <si>
    <t>한중/한원연/CE</t>
  </si>
  <si>
    <t>경북 울진군 북면 부구리</t>
  </si>
  <si>
    <t>1998.8</t>
  </si>
  <si>
    <t>한중/한기/CE</t>
  </si>
  <si>
    <t>두중/한기/CE</t>
  </si>
  <si>
    <t>2005.4</t>
  </si>
  <si>
    <t>집단에너지</t>
  </si>
  <si>
    <t>열병합</t>
  </si>
  <si>
    <t>지역난방공사</t>
  </si>
  <si>
    <t>집단</t>
  </si>
  <si>
    <t>경기 수원시 이의동</t>
  </si>
  <si>
    <t>한국 비엔텍</t>
  </si>
  <si>
    <t>1991.11</t>
  </si>
  <si>
    <t>㈜GS E&amp;R</t>
  </si>
  <si>
    <t>경북 구미시 공단 2동</t>
  </si>
  <si>
    <t>군장에너지㈜</t>
  </si>
  <si>
    <t>전북 군산시 소룡동</t>
  </si>
  <si>
    <t>2009.11</t>
  </si>
  <si>
    <t>2009.4</t>
  </si>
  <si>
    <t>스미토모(SHI)</t>
  </si>
  <si>
    <t>금호석유화학㈜</t>
  </si>
  <si>
    <t>전남 여수시 화치동</t>
  </si>
  <si>
    <t>스미토모</t>
  </si>
  <si>
    <t>김천에너지서비스㈜</t>
  </si>
  <si>
    <t>경북 김천시 응명동</t>
  </si>
  <si>
    <t>서울에너지공사</t>
  </si>
  <si>
    <t>서울 노원구 상계동</t>
  </si>
  <si>
    <t>2007.10</t>
  </si>
  <si>
    <t>Yoshimine 동부중공업</t>
  </si>
  <si>
    <t>㈜미래엔인천에너지</t>
  </si>
  <si>
    <t>인천 남동구 고잔동</t>
  </si>
  <si>
    <t>2014.12</t>
  </si>
  <si>
    <t>대구그린파워㈜</t>
  </si>
  <si>
    <t>대구 동구 율암동</t>
  </si>
  <si>
    <t>GEC. Alsthom</t>
  </si>
  <si>
    <t>대구 달서구 대천동</t>
  </si>
  <si>
    <t>대구염색산업단지관리공단</t>
  </si>
  <si>
    <t>대구 서구 평리동</t>
  </si>
  <si>
    <t>신텍</t>
  </si>
  <si>
    <t>토지주택공사</t>
  </si>
  <si>
    <t>대전 유성구 원신흥동</t>
  </si>
  <si>
    <t>대전열병합발전㈜</t>
  </si>
  <si>
    <t>대전 대덕구 신일동</t>
  </si>
  <si>
    <t>2017.11</t>
  </si>
  <si>
    <t>경기 화성시 동탄기흥로</t>
  </si>
  <si>
    <t>디에스파워㈜</t>
  </si>
  <si>
    <t>경기 오산시 누읍동</t>
  </si>
  <si>
    <t>세대에너택㈜</t>
  </si>
  <si>
    <t>1987.12</t>
  </si>
  <si>
    <t>서울 양천구 목동</t>
  </si>
  <si>
    <t>1999.4</t>
  </si>
  <si>
    <t>KAWASAKI 동양보일러</t>
  </si>
  <si>
    <t>무림파워텍㈜</t>
  </si>
  <si>
    <t>경남 진주시 상대동</t>
  </si>
  <si>
    <t>1990.8</t>
  </si>
  <si>
    <t>경기 안산시 초지동</t>
  </si>
  <si>
    <t>머큐리</t>
  </si>
  <si>
    <t>신일본제철</t>
  </si>
  <si>
    <t>별내에너지</t>
  </si>
  <si>
    <t>경기 남양주시 별내동</t>
  </si>
  <si>
    <t>Jeumento-Schneider</t>
  </si>
  <si>
    <t>부산패션칼라산업협동조합</t>
  </si>
  <si>
    <t>부산 사하구 신평동</t>
  </si>
  <si>
    <t>GS파워㈜</t>
  </si>
  <si>
    <t>경기 부천시 삼정동</t>
  </si>
  <si>
    <t>1993.11</t>
  </si>
  <si>
    <t>㈜상공에너지</t>
  </si>
  <si>
    <t>전북 익산시 용제동</t>
  </si>
  <si>
    <t>전북 군산시 오식도동</t>
  </si>
  <si>
    <t>2013.11</t>
  </si>
  <si>
    <t>세종시 가람동</t>
  </si>
  <si>
    <t>인천종합에너지㈜</t>
  </si>
  <si>
    <t>인천 연수구 송도동</t>
  </si>
  <si>
    <t>수완에너지㈜</t>
  </si>
  <si>
    <t>광주 광산구 수완동</t>
  </si>
  <si>
    <t>삼강수기</t>
  </si>
  <si>
    <t>경기 수원시 팔달구 영통동</t>
  </si>
  <si>
    <t>캐터필러</t>
  </si>
  <si>
    <t>서울 양천구 신월동</t>
  </si>
  <si>
    <t>한국BNTC</t>
  </si>
  <si>
    <t>충남 아산시 배방읍</t>
  </si>
  <si>
    <t>대우</t>
  </si>
  <si>
    <t>안산도시개발</t>
  </si>
  <si>
    <t>경기 안양시 관양동</t>
  </si>
  <si>
    <t>2018.5</t>
  </si>
  <si>
    <t>경기 안양시 평촌동</t>
  </si>
  <si>
    <t>대륜발전㈜</t>
  </si>
  <si>
    <t>경기 양주시 옥정동</t>
  </si>
  <si>
    <t>현대에너지㈜</t>
  </si>
  <si>
    <t>전남 여수시 중흥동</t>
  </si>
  <si>
    <t>위례에너지서비스㈜</t>
  </si>
  <si>
    <t>경기 하남시 위례대로4길</t>
  </si>
  <si>
    <t>전북집단에너지㈜</t>
  </si>
  <si>
    <t>전북 익산시 신흥동</t>
  </si>
  <si>
    <t>인천공항에너지㈜</t>
  </si>
  <si>
    <t>인천 중구 운서동</t>
  </si>
  <si>
    <t>충북 청주시 흥덕구 죽림동</t>
  </si>
  <si>
    <t>춘천에너지㈜</t>
  </si>
  <si>
    <t>강원 춘천시 동산면</t>
  </si>
  <si>
    <t>경기 파주시 교하읍</t>
  </si>
  <si>
    <t>범우중공업</t>
  </si>
  <si>
    <t>대경기계기술</t>
  </si>
  <si>
    <t>경기 성남시 판교동</t>
  </si>
  <si>
    <t>지에스포천그린에너지</t>
  </si>
  <si>
    <t>나래에너지서비스㈜</t>
  </si>
  <si>
    <t>경기 하남시 풍산동</t>
  </si>
  <si>
    <t>2007.11</t>
  </si>
  <si>
    <t>경기 화성시 동탄면</t>
  </si>
  <si>
    <t>LF_Jeju_diesel_GT</t>
  </si>
  <si>
    <t>Oil_GT_3</t>
  </si>
  <si>
    <t>Diesel</t>
  </si>
  <si>
    <t>Coal_Gas_Gunjang_cogen</t>
  </si>
  <si>
    <t>Coal/LNG</t>
  </si>
  <si>
    <t>Model region</t>
  </si>
  <si>
    <t>province</t>
  </si>
  <si>
    <t>Average of Capacity (MW)</t>
  </si>
  <si>
    <t>HydroRoR_C</t>
  </si>
  <si>
    <t>HydroRoR_NW</t>
  </si>
  <si>
    <t>HydroRoR_SE</t>
  </si>
  <si>
    <t>HydroRoR_SW</t>
  </si>
  <si>
    <t>HydroRoR_NE</t>
  </si>
  <si>
    <t>Hydro_RoR</t>
  </si>
  <si>
    <t>Island</t>
  </si>
  <si>
    <t>LF_Small_diesel_C</t>
  </si>
  <si>
    <t>LF_Small_diesel_NW</t>
  </si>
  <si>
    <t>LF_Small_diesel_SE</t>
  </si>
  <si>
    <t>LF_Small_diesel_SW</t>
  </si>
  <si>
    <t>FROM BPLE lacking detail DO NOT KNOW REGION OR FUEL, number of units, filled in temporarily</t>
  </si>
  <si>
    <t>NEW_cogen_1</t>
  </si>
  <si>
    <t>NEW_cogen_2</t>
  </si>
  <si>
    <t>NEW_cogen_3</t>
  </si>
  <si>
    <t>NEW_cogen_4</t>
  </si>
  <si>
    <t>NEW_cogen_5</t>
  </si>
  <si>
    <t>NEW_cogen_6</t>
  </si>
  <si>
    <t>NEW_CCGT_1</t>
  </si>
  <si>
    <t>FROM BPLE lacking detail DO NOT KNOW REGION, number of units, filled in temporarily</t>
  </si>
  <si>
    <t>NEW_PSH_1</t>
  </si>
  <si>
    <t>NEW_PSH_2</t>
  </si>
  <si>
    <t>NEW_PSH_3</t>
  </si>
  <si>
    <t>Coal_Taean_IGCC</t>
  </si>
  <si>
    <t>added based on mismatch from BPLE aggregate numbers; this plant does not appear to be in the KPX database</t>
  </si>
  <si>
    <t>https://www.ge.com/news/press-releases/ge-technology-drive-south-koreas-first-igcc-plant; https://www.gem.wiki/Taean_power_station</t>
  </si>
  <si>
    <t>Lignite</t>
  </si>
  <si>
    <t>Coal_IGCC_3</t>
  </si>
  <si>
    <t>bio adjusted</t>
  </si>
  <si>
    <t>removing capacity already represented</t>
  </si>
  <si>
    <t>CAPACITY FACTORS</t>
  </si>
  <si>
    <t>Bio_gen_C</t>
  </si>
  <si>
    <t>Bio_gen_NW</t>
  </si>
  <si>
    <t>Bio_gen_SE</t>
  </si>
  <si>
    <t>Bio_gen_SW</t>
  </si>
  <si>
    <t>Bio_gen_NE</t>
  </si>
  <si>
    <t>Based on annual stats</t>
  </si>
  <si>
    <t>Based on annual stats, treated like a small bio plant similar to coal</t>
  </si>
  <si>
    <t>Biomass_Power_Plant</t>
  </si>
  <si>
    <t>Biomass</t>
  </si>
  <si>
    <t>Tidal_Sihwa_Lake</t>
  </si>
  <si>
    <t>https://en.wikipedia.org/wiki/Sihwa_Lake_Tidal_Power_Station</t>
  </si>
  <si>
    <t>FuelCell_C</t>
  </si>
  <si>
    <t>FuelCell_NW</t>
  </si>
  <si>
    <t>FuelCell_SE</t>
  </si>
  <si>
    <t>FuelCell_SW</t>
  </si>
  <si>
    <t>FuelCell_NE</t>
  </si>
  <si>
    <t>fuel cell based on ' etc' for now</t>
  </si>
  <si>
    <t>Fuel_Cell_1</t>
  </si>
  <si>
    <t>Hydrogen</t>
  </si>
  <si>
    <t>Splitting according to 'etc'  category for now - not ideal - and setting nominal plant size of 10 MW; also not sure of fuel</t>
  </si>
  <si>
    <t>Tide_And_Wave</t>
  </si>
  <si>
    <t>Tidal</t>
  </si>
  <si>
    <t>Plexos name</t>
  </si>
  <si>
    <t>Units 2020</t>
  </si>
  <si>
    <t>Units 2034</t>
  </si>
  <si>
    <t xml:space="preserve">   3.  발 전 소 별  발 전 실 적  (1) </t>
    <phoneticPr fontId="0" type="noConversion"/>
  </si>
  <si>
    <r>
      <t>('20.1.1~12.31)</t>
    </r>
    <r>
      <rPr>
        <sz val="16"/>
        <rFont val="돋움"/>
        <family val="3"/>
        <charset val="129"/>
      </rPr>
      <t xml:space="preserve"> Power Generation Results by Plants</t>
    </r>
  </si>
  <si>
    <t>('20.1.1~12.31)</t>
    <phoneticPr fontId="0" type="noConversion"/>
  </si>
  <si>
    <t xml:space="preserve">               구     분
    발 전 소 별</t>
    <phoneticPr fontId="0" type="noConversion"/>
  </si>
  <si>
    <t>시 설 용 량</t>
    <phoneticPr fontId="0" type="noConversion"/>
  </si>
  <si>
    <t>발   전   량</t>
  </si>
  <si>
    <t>평 균 전 력</t>
    <phoneticPr fontId="0" type="noConversion"/>
  </si>
  <si>
    <t>최 대 전 력</t>
    <phoneticPr fontId="0" type="noConversion"/>
  </si>
  <si>
    <t>부   하   율</t>
    <phoneticPr fontId="0" type="noConversion"/>
  </si>
  <si>
    <t>이   용   율</t>
    <phoneticPr fontId="0" type="noConversion"/>
  </si>
  <si>
    <t>소내전력량</t>
    <phoneticPr fontId="0" type="noConversion"/>
  </si>
  <si>
    <t>소내전력률</t>
    <phoneticPr fontId="0" type="noConversion"/>
  </si>
  <si>
    <t>송전단전력량
(양 수 포 함)
(MWh)</t>
    <phoneticPr fontId="0" type="noConversion"/>
  </si>
  <si>
    <t xml:space="preserve">      Items
                                Plants</t>
    <phoneticPr fontId="0" type="noConversion"/>
  </si>
  <si>
    <t>(kW)</t>
    <phoneticPr fontId="0" type="noConversion"/>
  </si>
  <si>
    <t>(MWh)</t>
    <phoneticPr fontId="0" type="noConversion"/>
  </si>
  <si>
    <t>(%)</t>
    <phoneticPr fontId="0" type="noConversion"/>
  </si>
  <si>
    <t>Generating
facilities</t>
    <phoneticPr fontId="0" type="noConversion"/>
  </si>
  <si>
    <t>Gross generation</t>
    <phoneticPr fontId="0" type="noConversion"/>
  </si>
  <si>
    <t>Average load</t>
    <phoneticPr fontId="0" type="noConversion"/>
  </si>
  <si>
    <t>Peak load</t>
    <phoneticPr fontId="0" type="noConversion"/>
  </si>
  <si>
    <t>Load factor</t>
    <phoneticPr fontId="0" type="noConversion"/>
  </si>
  <si>
    <t>Plant factor</t>
    <phoneticPr fontId="0" type="noConversion"/>
  </si>
  <si>
    <t>Auxiliary use</t>
    <phoneticPr fontId="0" type="noConversion"/>
  </si>
  <si>
    <t>Aux. use factor</t>
    <phoneticPr fontId="0" type="noConversion"/>
  </si>
  <si>
    <t>Net generation</t>
    <phoneticPr fontId="0" type="noConversion"/>
  </si>
  <si>
    <t>Hwacheon</t>
    <phoneticPr fontId="0" type="noConversion"/>
  </si>
  <si>
    <t>Chuncheon</t>
    <phoneticPr fontId="0" type="noConversion"/>
  </si>
  <si>
    <t>Cheongpyeong</t>
    <phoneticPr fontId="0" type="noConversion"/>
  </si>
  <si>
    <t>Paldang</t>
    <phoneticPr fontId="0" type="noConversion"/>
  </si>
  <si>
    <t>Gangneung</t>
    <phoneticPr fontId="0" type="noConversion"/>
  </si>
  <si>
    <t>칠보</t>
    <phoneticPr fontId="0" type="noConversion"/>
  </si>
  <si>
    <t>Chilbo</t>
    <phoneticPr fontId="0" type="noConversion"/>
  </si>
  <si>
    <t>한전 자회사 일반수력 계</t>
    <phoneticPr fontId="0" type="noConversion"/>
  </si>
  <si>
    <t>Total of KEPCO,Subsidiaries hydro</t>
    <phoneticPr fontId="0" type="noConversion"/>
  </si>
  <si>
    <t>소양강(수자원공사)</t>
    <phoneticPr fontId="0" type="noConversion"/>
  </si>
  <si>
    <t>Soyanggang(K-Water)</t>
    <phoneticPr fontId="0" type="noConversion"/>
  </si>
  <si>
    <t>충주(수자원공사)</t>
    <phoneticPr fontId="0" type="noConversion"/>
  </si>
  <si>
    <t>Chungju(K-Water)</t>
    <phoneticPr fontId="0" type="noConversion"/>
  </si>
  <si>
    <t>대청(수자원공사)</t>
    <phoneticPr fontId="0" type="noConversion"/>
  </si>
  <si>
    <t>Daechung(K-Water)</t>
    <phoneticPr fontId="0" type="noConversion"/>
  </si>
  <si>
    <t>안동(수자원공사)</t>
    <phoneticPr fontId="0" type="noConversion"/>
  </si>
  <si>
    <t>Andong(K-Water)</t>
    <phoneticPr fontId="0" type="noConversion"/>
  </si>
  <si>
    <t>합천(수자원공사)</t>
    <phoneticPr fontId="0" type="noConversion"/>
  </si>
  <si>
    <t>Hapchun(K-Water)</t>
    <phoneticPr fontId="0" type="noConversion"/>
  </si>
  <si>
    <t>임하(수자원공사)</t>
    <phoneticPr fontId="0" type="noConversion"/>
  </si>
  <si>
    <t>Imha(K-Water)</t>
    <phoneticPr fontId="0" type="noConversion"/>
  </si>
  <si>
    <t>주암(수자원공사)</t>
    <phoneticPr fontId="0" type="noConversion"/>
  </si>
  <si>
    <t>Juam(K-Water)</t>
    <phoneticPr fontId="0" type="noConversion"/>
  </si>
  <si>
    <t>용담(수자원공사)</t>
    <phoneticPr fontId="0" type="noConversion"/>
  </si>
  <si>
    <t>Yongdam(K-Water)</t>
    <phoneticPr fontId="0" type="noConversion"/>
  </si>
  <si>
    <t>타사 일반수력 계</t>
    <phoneticPr fontId="0" type="noConversion"/>
  </si>
  <si>
    <t>Total of Other co. hydro</t>
  </si>
  <si>
    <t>일반수력계</t>
    <phoneticPr fontId="0" type="noConversion"/>
  </si>
  <si>
    <t>Total of hydro</t>
  </si>
  <si>
    <t xml:space="preserve">Muju pumping  </t>
    <phoneticPr fontId="0" type="noConversion"/>
  </si>
  <si>
    <t>예천양수</t>
  </si>
  <si>
    <t>Yeoicheon pumping</t>
    <phoneticPr fontId="0" type="noConversion"/>
  </si>
  <si>
    <t>Samnangjin pumping</t>
    <phoneticPr fontId="0" type="noConversion"/>
  </si>
  <si>
    <r>
      <t>Ch'ongp'yeong pumping</t>
    </r>
    <r>
      <rPr>
        <sz val="11"/>
        <color theme="1"/>
        <rFont val="Calibri"/>
        <family val="2"/>
        <scheme val="minor"/>
      </rPr>
      <t/>
    </r>
  </si>
  <si>
    <t>Yangyang pumping</t>
    <phoneticPr fontId="0" type="noConversion"/>
  </si>
  <si>
    <r>
      <t>Sanchong pumping</t>
    </r>
    <r>
      <rPr>
        <sz val="11"/>
        <color theme="1"/>
        <rFont val="Calibri"/>
        <family val="2"/>
        <scheme val="minor"/>
      </rPr>
      <t/>
    </r>
  </si>
  <si>
    <t>Cheongsong pumping</t>
    <phoneticPr fontId="0" type="noConversion"/>
  </si>
  <si>
    <t>양수수력계</t>
    <phoneticPr fontId="0" type="noConversion"/>
  </si>
  <si>
    <t>Total of pumping</t>
    <phoneticPr fontId="0" type="noConversion"/>
  </si>
  <si>
    <t>괴산소수력</t>
  </si>
  <si>
    <t>당진화력소수력</t>
  </si>
  <si>
    <t>Dangjin1</t>
    <phoneticPr fontId="0" type="noConversion"/>
  </si>
  <si>
    <t>당진화력2소수력</t>
    <phoneticPr fontId="0" type="noConversion"/>
  </si>
  <si>
    <t>Dangjin2</t>
    <phoneticPr fontId="0" type="noConversion"/>
  </si>
  <si>
    <t>무주양수 소수력</t>
  </si>
  <si>
    <t>Muju</t>
    <phoneticPr fontId="0" type="noConversion"/>
  </si>
  <si>
    <t>보령화력1소수력</t>
    <phoneticPr fontId="0" type="noConversion"/>
  </si>
  <si>
    <t>Boryeong1</t>
    <phoneticPr fontId="0" type="noConversion"/>
  </si>
  <si>
    <t>보령화력2소수력</t>
    <phoneticPr fontId="0" type="noConversion"/>
  </si>
  <si>
    <t>Boryeong2</t>
    <phoneticPr fontId="0" type="noConversion"/>
  </si>
  <si>
    <t>보성강소수력</t>
  </si>
  <si>
    <t>Boseong</t>
    <phoneticPr fontId="0" type="noConversion"/>
  </si>
  <si>
    <t>산청양수 소수력</t>
  </si>
  <si>
    <r>
      <t xml:space="preserve">Sancheong </t>
    </r>
    <r>
      <rPr>
        <sz val="11"/>
        <color theme="1"/>
        <rFont val="Calibri"/>
        <family val="2"/>
        <scheme val="minor"/>
      </rPr>
      <t/>
    </r>
  </si>
  <si>
    <t>삼척그린파워 해양소수력</t>
    <phoneticPr fontId="0" type="noConversion"/>
  </si>
  <si>
    <t>Samcheok Greenpower</t>
    <phoneticPr fontId="0" type="noConversion"/>
  </si>
  <si>
    <t>삼천포해양소수력</t>
  </si>
  <si>
    <t xml:space="preserve">Samcheonpo </t>
    <phoneticPr fontId="0" type="noConversion"/>
  </si>
  <si>
    <t>신보령소수력</t>
  </si>
  <si>
    <t xml:space="preserve">SinBoryeong    </t>
  </si>
  <si>
    <t>강림소수력</t>
    <phoneticPr fontId="0" type="noConversion"/>
  </si>
  <si>
    <t>Ganglim</t>
    <phoneticPr fontId="0" type="noConversion"/>
  </si>
  <si>
    <t xml:space="preserve">   3.  발 전 소 별  발 전 실 적  (2) </t>
    <phoneticPr fontId="0" type="noConversion"/>
  </si>
  <si>
    <r>
      <t>('20.1.1~12.31)</t>
    </r>
    <r>
      <rPr>
        <sz val="16"/>
        <rFont val="돋움"/>
        <family val="3"/>
        <charset val="129"/>
      </rPr>
      <t xml:space="preserve"> Power generation Results by Plants</t>
    </r>
  </si>
  <si>
    <t>('20.1.1~12.31)</t>
  </si>
  <si>
    <t xml:space="preserve">                             구분
발전소별</t>
    <phoneticPr fontId="0" type="noConversion"/>
  </si>
  <si>
    <t>시 설 용 량
(kW)</t>
    <phoneticPr fontId="0" type="noConversion"/>
  </si>
  <si>
    <t>발   전   량
(MWh)</t>
    <phoneticPr fontId="0" type="noConversion"/>
  </si>
  <si>
    <t>평 균 전 력
(kW)</t>
    <phoneticPr fontId="0" type="noConversion"/>
  </si>
  <si>
    <t>최 대 전 력
(kW)</t>
    <phoneticPr fontId="0" type="noConversion"/>
  </si>
  <si>
    <t>부   하   율
(%)</t>
    <phoneticPr fontId="0" type="noConversion"/>
  </si>
  <si>
    <t>이   용   율
(%)</t>
    <phoneticPr fontId="0" type="noConversion"/>
  </si>
  <si>
    <t>소내전력량
(MWh)</t>
    <phoneticPr fontId="0" type="noConversion"/>
  </si>
  <si>
    <t>소내전력률
(%)</t>
    <phoneticPr fontId="0" type="noConversion"/>
  </si>
  <si>
    <t>송전단전력량
(양 수 포 함)
(MWh)
Net generation</t>
    <phoneticPr fontId="0" type="noConversion"/>
  </si>
  <si>
    <t xml:space="preserve">      Items
                                Plants</t>
    <phoneticPr fontId="0" type="noConversion"/>
  </si>
  <si>
    <t>양양양수소수력</t>
  </si>
  <si>
    <t>Yangyang</t>
    <phoneticPr fontId="0" type="noConversion"/>
  </si>
  <si>
    <t>양양양수 신소수력</t>
    <phoneticPr fontId="0" type="noConversion"/>
  </si>
  <si>
    <t>Yangyangsin</t>
    <phoneticPr fontId="0" type="noConversion"/>
  </si>
  <si>
    <t>영흥해양소수력#1</t>
  </si>
  <si>
    <t>Yeongheung1</t>
    <phoneticPr fontId="0" type="noConversion"/>
  </si>
  <si>
    <t>영흥해양소수력#2</t>
  </si>
  <si>
    <t>Yeongheung2</t>
    <phoneticPr fontId="0" type="noConversion"/>
  </si>
  <si>
    <t>영흥해양소수력#3</t>
  </si>
  <si>
    <t>Yeongheung3</t>
    <phoneticPr fontId="0" type="noConversion"/>
  </si>
  <si>
    <t>Yecheon</t>
    <phoneticPr fontId="0" type="noConversion"/>
  </si>
  <si>
    <t>Taean</t>
    <phoneticPr fontId="0" type="noConversion"/>
  </si>
  <si>
    <t>행원소수력</t>
  </si>
  <si>
    <t>Haengwon</t>
    <phoneticPr fontId="0" type="noConversion"/>
  </si>
  <si>
    <t>추산소수력(도서)</t>
    <phoneticPr fontId="0" type="noConversion"/>
  </si>
  <si>
    <t>…</t>
    <phoneticPr fontId="0" type="noConversion"/>
  </si>
  <si>
    <t>Chusan (Island)</t>
    <phoneticPr fontId="0" type="noConversion"/>
  </si>
  <si>
    <t>[PPA] 한수원</t>
    <phoneticPr fontId="0" type="noConversion"/>
  </si>
  <si>
    <t>[PPA]KHNP</t>
    <phoneticPr fontId="0" type="noConversion"/>
  </si>
  <si>
    <t>한전 자회사 소수력 계</t>
    <phoneticPr fontId="0" type="noConversion"/>
  </si>
  <si>
    <t>Total of KEPCO,Sub. small hydro</t>
    <phoneticPr fontId="0" type="noConversion"/>
  </si>
  <si>
    <t>타사 소수력 계</t>
    <phoneticPr fontId="0" type="noConversion"/>
  </si>
  <si>
    <t>…</t>
  </si>
  <si>
    <t>Total of Other co. small hydro</t>
    <phoneticPr fontId="0" type="noConversion"/>
  </si>
  <si>
    <t>소수력 계</t>
    <phoneticPr fontId="0" type="noConversion"/>
  </si>
  <si>
    <t>Total of small hydro</t>
    <phoneticPr fontId="0" type="noConversion"/>
  </si>
  <si>
    <t>수력 계</t>
    <phoneticPr fontId="0" type="noConversion"/>
  </si>
  <si>
    <t>Total of hydro</t>
    <phoneticPr fontId="0" type="noConversion"/>
  </si>
  <si>
    <t>Donghae #1</t>
    <phoneticPr fontId="0" type="noConversion"/>
  </si>
  <si>
    <t>동해#2</t>
    <phoneticPr fontId="0" type="noConversion"/>
  </si>
  <si>
    <t>Donghae #2</t>
    <phoneticPr fontId="0" type="noConversion"/>
  </si>
  <si>
    <t>무연탄계</t>
    <phoneticPr fontId="0" type="noConversion"/>
  </si>
  <si>
    <t xml:space="preserve">    Total of anthracite coal</t>
    <phoneticPr fontId="0" type="noConversion"/>
  </si>
  <si>
    <t>Dangjin #1</t>
    <phoneticPr fontId="0" type="noConversion"/>
  </si>
  <si>
    <t>Dangjin #2</t>
    <phoneticPr fontId="0" type="noConversion"/>
  </si>
  <si>
    <t>당진 계</t>
  </si>
  <si>
    <t>Total of Dangin</t>
    <phoneticPr fontId="0" type="noConversion"/>
  </si>
  <si>
    <t>Boryeong #1</t>
    <phoneticPr fontId="0" type="noConversion"/>
  </si>
  <si>
    <t>Boryeong #6</t>
    <phoneticPr fontId="0" type="noConversion"/>
  </si>
  <si>
    <t>Boryeong #7</t>
    <phoneticPr fontId="0" type="noConversion"/>
  </si>
  <si>
    <t>Boryeong #8</t>
    <phoneticPr fontId="0" type="noConversion"/>
  </si>
  <si>
    <t>보령 계</t>
  </si>
  <si>
    <t>Total of Boryeong</t>
    <phoneticPr fontId="0" type="noConversion"/>
  </si>
  <si>
    <t xml:space="preserve">   3.  발 전 소 별  발 전 실 적  (3) </t>
    <phoneticPr fontId="0" type="noConversion"/>
  </si>
  <si>
    <t xml:space="preserve">                            구분
발전소별</t>
    <phoneticPr fontId="0" type="noConversion"/>
  </si>
  <si>
    <t>삼척그린파워#1</t>
    <phoneticPr fontId="0" type="noConversion"/>
  </si>
  <si>
    <t xml:space="preserve">   Samcheok Greenpower #1</t>
    <phoneticPr fontId="0" type="noConversion"/>
  </si>
  <si>
    <t>삼척그린파워#2</t>
    <phoneticPr fontId="0" type="noConversion"/>
  </si>
  <si>
    <t xml:space="preserve">   Samcheok Greenpower #2</t>
    <phoneticPr fontId="0" type="noConversion"/>
  </si>
  <si>
    <t>삼척그린파워 계</t>
  </si>
  <si>
    <t>Total of  Samcheok Greenpower</t>
    <phoneticPr fontId="0" type="noConversion"/>
  </si>
  <si>
    <t xml:space="preserve">   Samchonpo #1</t>
    <phoneticPr fontId="0" type="noConversion"/>
  </si>
  <si>
    <t xml:space="preserve">   Samchonpo #2</t>
  </si>
  <si>
    <t xml:space="preserve">   Samchonpo #3</t>
  </si>
  <si>
    <t xml:space="preserve">   Samchonpo #4</t>
  </si>
  <si>
    <t xml:space="preserve">   Samchonpo #5</t>
  </si>
  <si>
    <t xml:space="preserve">   Samchonpo #6</t>
  </si>
  <si>
    <t>삼천포 계</t>
  </si>
  <si>
    <t>Total of Samchonpo</t>
    <phoneticPr fontId="0" type="noConversion"/>
  </si>
  <si>
    <t xml:space="preserve">   Sinboryeong #1</t>
    <phoneticPr fontId="0" type="noConversion"/>
  </si>
  <si>
    <t xml:space="preserve">   Sinboryeong #2</t>
  </si>
  <si>
    <t>신보령 계</t>
  </si>
  <si>
    <t>Total of Sinboryeong</t>
    <phoneticPr fontId="0" type="noConversion"/>
  </si>
  <si>
    <t xml:space="preserve">   Yeosu #1</t>
    <phoneticPr fontId="0" type="noConversion"/>
  </si>
  <si>
    <t xml:space="preserve">   Yeosu #2</t>
  </si>
  <si>
    <t>여수 계</t>
  </si>
  <si>
    <t>Total of Yeosu</t>
    <phoneticPr fontId="0" type="noConversion"/>
  </si>
  <si>
    <t xml:space="preserve">   Yeongheung #1</t>
    <phoneticPr fontId="0" type="noConversion"/>
  </si>
  <si>
    <t xml:space="preserve">   Yeongheung #2</t>
  </si>
  <si>
    <t xml:space="preserve">   Yeongheung #3</t>
  </si>
  <si>
    <t xml:space="preserve">   Yeongheung #4</t>
  </si>
  <si>
    <t xml:space="preserve">   Yeongheung #5</t>
  </si>
  <si>
    <t xml:space="preserve">   Yeongheung #6</t>
  </si>
  <si>
    <t>영흥 계</t>
  </si>
  <si>
    <t>Total of  Yeongheung</t>
    <phoneticPr fontId="0" type="noConversion"/>
  </si>
  <si>
    <t xml:space="preserve">   Taean #1</t>
    <phoneticPr fontId="0" type="noConversion"/>
  </si>
  <si>
    <t xml:space="preserve">   Taean #2</t>
  </si>
  <si>
    <t xml:space="preserve">   Taean #3</t>
  </si>
  <si>
    <t xml:space="preserve">   Taean #4</t>
  </si>
  <si>
    <t xml:space="preserve">   Taean #5</t>
  </si>
  <si>
    <t xml:space="preserve">   Taean #6</t>
  </si>
  <si>
    <t xml:space="preserve">   Taean #7</t>
  </si>
  <si>
    <t xml:space="preserve">   Taean #8</t>
  </si>
  <si>
    <t xml:space="preserve">   Taean #9</t>
  </si>
  <si>
    <t xml:space="preserve">   Taean #10</t>
  </si>
  <si>
    <t>태안 계</t>
  </si>
  <si>
    <t>Total of  Taean</t>
    <phoneticPr fontId="0" type="noConversion"/>
  </si>
  <si>
    <t xml:space="preserve">   Hadong #1</t>
    <phoneticPr fontId="0" type="noConversion"/>
  </si>
  <si>
    <t xml:space="preserve">   Hadong #2</t>
  </si>
  <si>
    <t xml:space="preserve">   Hadong #3</t>
  </si>
  <si>
    <t xml:space="preserve">   Hadong #4</t>
  </si>
  <si>
    <t xml:space="preserve">   3.  발 전 소 별  발 전 실 적  (4) </t>
    <phoneticPr fontId="0" type="noConversion"/>
  </si>
  <si>
    <t xml:space="preserve">                              구분
발전소별</t>
    <phoneticPr fontId="0" type="noConversion"/>
  </si>
  <si>
    <t>송전단전력량
(양 수 포 함)
(MWh)
Net generation</t>
    <phoneticPr fontId="0" type="noConversion"/>
  </si>
  <si>
    <t xml:space="preserve">   Hadong #5</t>
  </si>
  <si>
    <t xml:space="preserve">   Hadong #6</t>
  </si>
  <si>
    <t xml:space="preserve">   Hadong #7</t>
    <phoneticPr fontId="0" type="noConversion"/>
  </si>
  <si>
    <t>하동 계</t>
  </si>
  <si>
    <t xml:space="preserve">   Total of Hadong</t>
    <phoneticPr fontId="0" type="noConversion"/>
  </si>
  <si>
    <t xml:space="preserve">   Honam #1</t>
    <phoneticPr fontId="0" type="noConversion"/>
  </si>
  <si>
    <t xml:space="preserve">   Honam #2</t>
  </si>
  <si>
    <t>호남 계</t>
  </si>
  <si>
    <t>Total of Honam</t>
    <phoneticPr fontId="0" type="noConversion"/>
  </si>
  <si>
    <t>한전 자회사 유연탄 계</t>
    <phoneticPr fontId="0" type="noConversion"/>
  </si>
  <si>
    <t xml:space="preserve">   Total of KEPCO Sub. bituminous coal</t>
    <phoneticPr fontId="0" type="noConversion"/>
  </si>
  <si>
    <t>북평#1</t>
    <phoneticPr fontId="0" type="noConversion"/>
  </si>
  <si>
    <t xml:space="preserve">   Bukpyeong #1</t>
    <phoneticPr fontId="0" type="noConversion"/>
  </si>
  <si>
    <t>북평#2</t>
    <phoneticPr fontId="0" type="noConversion"/>
  </si>
  <si>
    <t xml:space="preserve">   Bukpyeong #2</t>
    <phoneticPr fontId="0" type="noConversion"/>
  </si>
  <si>
    <t>북평 계</t>
  </si>
  <si>
    <t>Total of Bukpyeong</t>
    <phoneticPr fontId="0" type="noConversion"/>
  </si>
  <si>
    <t>고성#1</t>
    <phoneticPr fontId="0" type="noConversion"/>
  </si>
  <si>
    <t xml:space="preserve">   Goseong #1</t>
    <phoneticPr fontId="0" type="noConversion"/>
  </si>
  <si>
    <t>타회사 유연탄 계</t>
    <phoneticPr fontId="0" type="noConversion"/>
  </si>
  <si>
    <t xml:space="preserve">   Total of Other co. bituminous coal</t>
    <phoneticPr fontId="0" type="noConversion"/>
  </si>
  <si>
    <t>유연탄 계</t>
    <phoneticPr fontId="0" type="noConversion"/>
  </si>
  <si>
    <t xml:space="preserve">   Total of bituminous coal</t>
    <phoneticPr fontId="0" type="noConversion"/>
  </si>
  <si>
    <t>석탄 계</t>
    <phoneticPr fontId="0" type="noConversion"/>
  </si>
  <si>
    <t xml:space="preserve">   Total of coal</t>
    <phoneticPr fontId="0" type="noConversion"/>
  </si>
  <si>
    <t xml:space="preserve">   Ulsan #4</t>
    <phoneticPr fontId="0" type="noConversion"/>
  </si>
  <si>
    <t xml:space="preserve">   Ulsan #5</t>
  </si>
  <si>
    <t xml:space="preserve">   Ulsan #6</t>
  </si>
  <si>
    <t>울산 계</t>
    <phoneticPr fontId="0" type="noConversion"/>
  </si>
  <si>
    <t xml:space="preserve">   Total of Ulsan</t>
    <phoneticPr fontId="0" type="noConversion"/>
  </si>
  <si>
    <t>중유 계</t>
    <phoneticPr fontId="0" type="noConversion"/>
  </si>
  <si>
    <t xml:space="preserve">   Total of heavy oil</t>
    <phoneticPr fontId="0" type="noConversion"/>
  </si>
  <si>
    <t xml:space="preserve">   Pyeongtaek #1</t>
    <phoneticPr fontId="0" type="noConversion"/>
  </si>
  <si>
    <t xml:space="preserve">   Pyeongtaek #2</t>
  </si>
  <si>
    <t xml:space="preserve">   Pyeongtaek #3</t>
  </si>
  <si>
    <t xml:space="preserve">   Pyeongtaek #4</t>
  </si>
  <si>
    <t>평택 계</t>
    <phoneticPr fontId="0" type="noConversion"/>
  </si>
  <si>
    <t xml:space="preserve">   Total of Pyeongtaek </t>
    <phoneticPr fontId="0" type="noConversion"/>
  </si>
  <si>
    <t>가스계</t>
  </si>
  <si>
    <t xml:space="preserve">   Total  of  L.N.G</t>
    <phoneticPr fontId="0" type="noConversion"/>
  </si>
  <si>
    <t>기력계</t>
  </si>
  <si>
    <t xml:space="preserve">   Total of steam</t>
    <phoneticPr fontId="0" type="noConversion"/>
  </si>
  <si>
    <t>군산C/C</t>
  </si>
  <si>
    <t xml:space="preserve">   Gunsan C/C</t>
    <phoneticPr fontId="0" type="noConversion"/>
  </si>
  <si>
    <t>보령C/C</t>
  </si>
  <si>
    <t>Boryeong C/C</t>
    <phoneticPr fontId="0" type="noConversion"/>
  </si>
  <si>
    <t>부산C/C</t>
  </si>
  <si>
    <t>Busan C/C</t>
    <phoneticPr fontId="0" type="noConversion"/>
  </si>
  <si>
    <t>분당C/C</t>
  </si>
  <si>
    <t>Bundang C/C</t>
    <phoneticPr fontId="0" type="noConversion"/>
  </si>
  <si>
    <t>서울C/C</t>
    <phoneticPr fontId="0" type="noConversion"/>
  </si>
  <si>
    <t>Seoul C/C</t>
    <phoneticPr fontId="0" type="noConversion"/>
  </si>
  <si>
    <t>서인천C/C</t>
  </si>
  <si>
    <t>Seoincheon C/C</t>
    <phoneticPr fontId="0" type="noConversion"/>
  </si>
  <si>
    <t>신인천C/C</t>
  </si>
  <si>
    <t>Shinincheon C/C</t>
    <phoneticPr fontId="0" type="noConversion"/>
  </si>
  <si>
    <t>안동C/C</t>
  </si>
  <si>
    <t>Andong C/C</t>
    <phoneticPr fontId="0" type="noConversion"/>
  </si>
  <si>
    <t>영월C/C</t>
  </si>
  <si>
    <t>Yeongwol C/C</t>
    <phoneticPr fontId="0" type="noConversion"/>
  </si>
  <si>
    <t>울산C/C</t>
  </si>
  <si>
    <t>Ulsan C/C</t>
    <phoneticPr fontId="0" type="noConversion"/>
  </si>
  <si>
    <t>인천C/C</t>
  </si>
  <si>
    <t>Incheon C/C</t>
    <phoneticPr fontId="0" type="noConversion"/>
  </si>
  <si>
    <t>※ 시설용량은 없으나 발전량이 있는 경우는 시운전발정량 또는 당해연도 폐지된 발전기임</t>
  </si>
  <si>
    <t>※ 평택#1~4 연료원 변경('20년 1월, 중유-&gt;LNG)</t>
    <phoneticPr fontId="0" type="noConversion"/>
  </si>
  <si>
    <t xml:space="preserve">   3.  발 전 소 별  발 전 실 적  (5) </t>
    <phoneticPr fontId="0" type="noConversion"/>
  </si>
  <si>
    <t>일산C/C</t>
  </si>
  <si>
    <t>Ilsan C/C</t>
    <phoneticPr fontId="0" type="noConversion"/>
  </si>
  <si>
    <t>제주C/C</t>
    <phoneticPr fontId="0" type="noConversion"/>
  </si>
  <si>
    <t>Jeju C/C</t>
    <phoneticPr fontId="0" type="noConversion"/>
  </si>
  <si>
    <t>평택C/C</t>
  </si>
  <si>
    <t>Pyeongtaek C/C</t>
    <phoneticPr fontId="0" type="noConversion"/>
  </si>
  <si>
    <t>한림C/C</t>
    <phoneticPr fontId="0" type="noConversion"/>
  </si>
  <si>
    <t xml:space="preserve">Hanlim C/C   </t>
    <phoneticPr fontId="0" type="noConversion"/>
  </si>
  <si>
    <t>한전 자회사 복합(LNG) 합</t>
    <phoneticPr fontId="0" type="noConversion"/>
  </si>
  <si>
    <t>Total of KEPCO Sub. C/C(LNG)</t>
    <phoneticPr fontId="0" type="noConversion"/>
  </si>
  <si>
    <t>남제주C/C</t>
    <phoneticPr fontId="0" type="noConversion"/>
  </si>
  <si>
    <t>Namjeju C/C</t>
    <phoneticPr fontId="0" type="noConversion"/>
  </si>
  <si>
    <t>한전 자회사 복합(유류) 합</t>
    <phoneticPr fontId="0" type="noConversion"/>
  </si>
  <si>
    <t>Total of KEPCO Subsidiaries C/C(Oil)</t>
    <phoneticPr fontId="0" type="noConversion"/>
  </si>
  <si>
    <t>한전 자회사 복합 계</t>
    <phoneticPr fontId="0" type="noConversion"/>
  </si>
  <si>
    <t>Total of KEPCO Subsidiaries C/C</t>
    <phoneticPr fontId="0" type="noConversion"/>
  </si>
  <si>
    <t>광양C/C</t>
  </si>
  <si>
    <t>Kwangyang C/C</t>
    <phoneticPr fontId="0" type="noConversion"/>
  </si>
  <si>
    <t>당진C/C</t>
  </si>
  <si>
    <t>Dangjin C/C</t>
    <phoneticPr fontId="0" type="noConversion"/>
  </si>
  <si>
    <t>동두천C/C</t>
  </si>
  <si>
    <t>Busanjeonggwan energy</t>
    <phoneticPr fontId="0" type="noConversion"/>
  </si>
  <si>
    <t>신평택C/C</t>
    <phoneticPr fontId="0" type="noConversion"/>
  </si>
  <si>
    <t>Sinpyeongtaek C/C</t>
    <phoneticPr fontId="0" type="noConversion"/>
  </si>
  <si>
    <t>안산C/C</t>
  </si>
  <si>
    <t>Ansan C/C</t>
    <phoneticPr fontId="0" type="noConversion"/>
  </si>
  <si>
    <t>영남파워</t>
  </si>
  <si>
    <t>Yeongnam power</t>
    <phoneticPr fontId="0" type="noConversion"/>
  </si>
  <si>
    <t>오성C/C</t>
  </si>
  <si>
    <t>Oseong C/C</t>
    <phoneticPr fontId="0" type="noConversion"/>
  </si>
  <si>
    <t>율촌C/C</t>
    <phoneticPr fontId="0" type="noConversion"/>
  </si>
  <si>
    <t>Yulchon C/C</t>
    <phoneticPr fontId="0" type="noConversion"/>
  </si>
  <si>
    <t>파주문산C/C</t>
  </si>
  <si>
    <t>Pajumunsan C/C</t>
    <phoneticPr fontId="0" type="noConversion"/>
  </si>
  <si>
    <t>포스코에너지C/C</t>
  </si>
  <si>
    <t>POSCO energy  C/C</t>
    <phoneticPr fontId="0" type="noConversion"/>
  </si>
  <si>
    <t>포천C/C</t>
  </si>
  <si>
    <t>Pocheon C/C</t>
    <phoneticPr fontId="0" type="noConversion"/>
  </si>
  <si>
    <t>포천천연C/C</t>
  </si>
  <si>
    <t>Pocheoncheonyeon C/C</t>
    <phoneticPr fontId="0" type="noConversion"/>
  </si>
  <si>
    <t>타사 복합(LNG) 계</t>
    <phoneticPr fontId="0" type="noConversion"/>
  </si>
  <si>
    <t>Total of Other co. C/C(LNG)</t>
    <phoneticPr fontId="0" type="noConversion"/>
  </si>
  <si>
    <t>대산C/C</t>
  </si>
  <si>
    <t>Daesan C/C</t>
    <phoneticPr fontId="0" type="noConversion"/>
  </si>
  <si>
    <t>타사 복합(유류) 계</t>
    <phoneticPr fontId="0" type="noConversion"/>
  </si>
  <si>
    <t>Total of Other co. C/C(Oil)</t>
    <phoneticPr fontId="0" type="noConversion"/>
  </si>
  <si>
    <t>타사 복합 계</t>
    <phoneticPr fontId="0" type="noConversion"/>
  </si>
  <si>
    <t>Total of Other co. C/C</t>
    <phoneticPr fontId="0" type="noConversion"/>
  </si>
  <si>
    <t>복합화력 계</t>
    <phoneticPr fontId="0" type="noConversion"/>
  </si>
  <si>
    <t>Total of combined cycle</t>
    <phoneticPr fontId="0" type="noConversion"/>
  </si>
  <si>
    <t>고리#2</t>
  </si>
  <si>
    <t xml:space="preserve">    Kori #2</t>
    <phoneticPr fontId="0" type="noConversion"/>
  </si>
  <si>
    <t>고리#3</t>
  </si>
  <si>
    <t xml:space="preserve">    Kori #3</t>
    <phoneticPr fontId="0" type="noConversion"/>
  </si>
  <si>
    <t>고리#4</t>
  </si>
  <si>
    <t xml:space="preserve">    Kori #4</t>
    <phoneticPr fontId="0" type="noConversion"/>
  </si>
  <si>
    <t>고리 계</t>
  </si>
  <si>
    <t xml:space="preserve">    Total of Kori</t>
    <phoneticPr fontId="0" type="noConversion"/>
  </si>
  <si>
    <t xml:space="preserve">    Sinkori #1</t>
    <phoneticPr fontId="0" type="noConversion"/>
  </si>
  <si>
    <t xml:space="preserve">    Sinkori #2</t>
  </si>
  <si>
    <t xml:space="preserve">    Sinkori #3</t>
  </si>
  <si>
    <t>신고리#4</t>
    <phoneticPr fontId="0" type="noConversion"/>
  </si>
  <si>
    <t xml:space="preserve">    Sinkori #4</t>
    <phoneticPr fontId="0" type="noConversion"/>
  </si>
  <si>
    <t>신고리 계</t>
  </si>
  <si>
    <t xml:space="preserve">    Total of Sinkori</t>
    <phoneticPr fontId="0" type="noConversion"/>
  </si>
  <si>
    <t>월성#2</t>
  </si>
  <si>
    <t xml:space="preserve">   Wolsong #2</t>
  </si>
  <si>
    <t>월성#3</t>
  </si>
  <si>
    <t xml:space="preserve">   Wolsong #3</t>
  </si>
  <si>
    <t>월성#4</t>
  </si>
  <si>
    <t xml:space="preserve">   Wolsong #4</t>
  </si>
  <si>
    <t>월성 계</t>
  </si>
  <si>
    <t xml:space="preserve">   Total of Wolsong</t>
    <phoneticPr fontId="0" type="noConversion"/>
  </si>
  <si>
    <t xml:space="preserve">   3.  발 전 소 별  발 전 실 적  (6) </t>
    <phoneticPr fontId="0" type="noConversion"/>
  </si>
  <si>
    <t xml:space="preserve">   Sinwolsong #1</t>
    <phoneticPr fontId="0" type="noConversion"/>
  </si>
  <si>
    <t xml:space="preserve">   Sinwolsong #2</t>
  </si>
  <si>
    <t>신월성 계</t>
  </si>
  <si>
    <t xml:space="preserve">   Total of Sinwolsong</t>
    <phoneticPr fontId="0" type="noConversion"/>
  </si>
  <si>
    <t>한빛#1</t>
  </si>
  <si>
    <t xml:space="preserve">   Hanbit #1</t>
    <phoneticPr fontId="0" type="noConversion"/>
  </si>
  <si>
    <t>한빛#2</t>
  </si>
  <si>
    <t xml:space="preserve">   Hanbit #2</t>
  </si>
  <si>
    <t>한빛#3</t>
  </si>
  <si>
    <t xml:space="preserve">   Hanbit #3</t>
  </si>
  <si>
    <t>한빛#4</t>
  </si>
  <si>
    <t xml:space="preserve">   Hanbit #4</t>
  </si>
  <si>
    <t>한빛#5</t>
  </si>
  <si>
    <t xml:space="preserve">   Hanbit #5</t>
  </si>
  <si>
    <t>한빛#6</t>
  </si>
  <si>
    <t xml:space="preserve">   Hanbit #6</t>
  </si>
  <si>
    <t>한빛 계</t>
  </si>
  <si>
    <t xml:space="preserve">   Total of Hanbit</t>
    <phoneticPr fontId="0" type="noConversion"/>
  </si>
  <si>
    <t>한울#1</t>
  </si>
  <si>
    <t xml:space="preserve">   Hanul #1</t>
    <phoneticPr fontId="0" type="noConversion"/>
  </si>
  <si>
    <t>한울#2</t>
  </si>
  <si>
    <t xml:space="preserve">   Hanul #2</t>
  </si>
  <si>
    <t>한울#3</t>
  </si>
  <si>
    <t xml:space="preserve">   Hanul #3</t>
  </si>
  <si>
    <t>한울#4</t>
  </si>
  <si>
    <t xml:space="preserve">   Hanul #4</t>
  </si>
  <si>
    <t>한울#5</t>
  </si>
  <si>
    <t xml:space="preserve">   Hanul #5</t>
  </si>
  <si>
    <t>한울#6</t>
  </si>
  <si>
    <t xml:space="preserve">   Hanul #6</t>
  </si>
  <si>
    <t>한울 계</t>
  </si>
  <si>
    <t xml:space="preserve">   Total of Hanul</t>
    <phoneticPr fontId="0" type="noConversion"/>
  </si>
  <si>
    <t>원자력 계</t>
    <phoneticPr fontId="0" type="noConversion"/>
  </si>
  <si>
    <t xml:space="preserve">   Total of nuclear </t>
    <phoneticPr fontId="0" type="noConversion"/>
  </si>
  <si>
    <t>한전,자회사</t>
    <phoneticPr fontId="0" type="noConversion"/>
  </si>
  <si>
    <t>태양광</t>
    <phoneticPr fontId="0" type="noConversion"/>
  </si>
  <si>
    <t>Solar</t>
    <phoneticPr fontId="0" type="noConversion"/>
  </si>
  <si>
    <t>풍력</t>
    <phoneticPr fontId="0" type="noConversion"/>
  </si>
  <si>
    <t>Wind power</t>
    <phoneticPr fontId="0" type="noConversion"/>
  </si>
  <si>
    <t>바이오매스(영동#1 포함)</t>
    <phoneticPr fontId="0" type="noConversion"/>
  </si>
  <si>
    <t>Bio</t>
    <phoneticPr fontId="0" type="noConversion"/>
  </si>
  <si>
    <t>* 영동#1</t>
    <phoneticPr fontId="0" type="noConversion"/>
  </si>
  <si>
    <t>Yeongdong #1</t>
    <phoneticPr fontId="0" type="noConversion"/>
  </si>
  <si>
    <t>* 영동#2</t>
    <phoneticPr fontId="0" type="noConversion"/>
  </si>
  <si>
    <t>Yeongdong #2</t>
    <phoneticPr fontId="0" type="noConversion"/>
  </si>
  <si>
    <t>바이오중유</t>
    <phoneticPr fontId="0" type="noConversion"/>
  </si>
  <si>
    <t>Bio heavy oil</t>
    <phoneticPr fontId="0" type="noConversion"/>
  </si>
  <si>
    <t>* 남제주#1</t>
    <phoneticPr fontId="0" type="noConversion"/>
  </si>
  <si>
    <t>Namjeju #1</t>
    <phoneticPr fontId="0" type="noConversion"/>
  </si>
  <si>
    <t>* 남제주#2</t>
    <phoneticPr fontId="0" type="noConversion"/>
  </si>
  <si>
    <t>Namjeju #2</t>
    <phoneticPr fontId="0" type="noConversion"/>
  </si>
  <si>
    <t>* 제주기력#2</t>
    <phoneticPr fontId="0" type="noConversion"/>
  </si>
  <si>
    <t>Jeju #2</t>
    <phoneticPr fontId="0" type="noConversion"/>
  </si>
  <si>
    <t>* 제주기력#3</t>
    <phoneticPr fontId="0" type="noConversion"/>
  </si>
  <si>
    <t>Jeju #3</t>
    <phoneticPr fontId="0" type="noConversion"/>
  </si>
  <si>
    <t>연료전지</t>
    <phoneticPr fontId="0" type="noConversion"/>
  </si>
  <si>
    <t>Fuel cell</t>
    <phoneticPr fontId="0" type="noConversion"/>
  </si>
  <si>
    <t>석탄액화가스(태안IGCC)</t>
    <phoneticPr fontId="0" type="noConversion"/>
  </si>
  <si>
    <t>IGCC</t>
    <phoneticPr fontId="0" type="noConversion"/>
  </si>
  <si>
    <t>한전,자회사 신재생 계</t>
    <phoneticPr fontId="0" type="noConversion"/>
  </si>
  <si>
    <t xml:space="preserve">   Total of KEPCO Sub.New&amp;Renewable</t>
    <phoneticPr fontId="0" type="noConversion"/>
  </si>
  <si>
    <t>타
사</t>
    <phoneticPr fontId="0" type="noConversion"/>
  </si>
  <si>
    <t>Ocean energy</t>
    <phoneticPr fontId="0" type="noConversion"/>
  </si>
  <si>
    <t>바이오매스</t>
    <phoneticPr fontId="0" type="noConversion"/>
  </si>
  <si>
    <t>타사 신재생 계</t>
    <phoneticPr fontId="0" type="noConversion"/>
  </si>
  <si>
    <t xml:space="preserve">   Total of Other Co.New&amp;Renewable energy</t>
    <phoneticPr fontId="0" type="noConversion"/>
  </si>
  <si>
    <t xml:space="preserve">   3.  발 전 소 별  발 전 실 적  (7) </t>
    <phoneticPr fontId="0" type="noConversion"/>
  </si>
  <si>
    <t xml:space="preserve">                               구분
발전소별</t>
    <phoneticPr fontId="0" type="noConversion"/>
  </si>
  <si>
    <t>합
계</t>
    <phoneticPr fontId="0" type="noConversion"/>
  </si>
  <si>
    <t>태양광 계</t>
    <phoneticPr fontId="0" type="noConversion"/>
  </si>
  <si>
    <t>Total of Solar</t>
    <phoneticPr fontId="0" type="noConversion"/>
  </si>
  <si>
    <t>풍력 계</t>
    <phoneticPr fontId="0" type="noConversion"/>
  </si>
  <si>
    <t>Total of Wind power</t>
    <phoneticPr fontId="0" type="noConversion"/>
  </si>
  <si>
    <t>해양에너지 계</t>
    <phoneticPr fontId="0" type="noConversion"/>
  </si>
  <si>
    <t>Total of Ocean energy</t>
    <phoneticPr fontId="0" type="noConversion"/>
  </si>
  <si>
    <t>바이오매스 계</t>
    <phoneticPr fontId="0" type="noConversion"/>
  </si>
  <si>
    <t>Total of Bio</t>
    <phoneticPr fontId="0" type="noConversion"/>
  </si>
  <si>
    <t>바이오중유 계</t>
    <phoneticPr fontId="0" type="noConversion"/>
  </si>
  <si>
    <t>Total of Bio heavy oil</t>
    <phoneticPr fontId="0" type="noConversion"/>
  </si>
  <si>
    <t>연료전지 계</t>
    <phoneticPr fontId="0" type="noConversion"/>
  </si>
  <si>
    <t>Total of Fuel cell</t>
    <phoneticPr fontId="0" type="noConversion"/>
  </si>
  <si>
    <t>석탄액화가스 계</t>
    <phoneticPr fontId="0" type="noConversion"/>
  </si>
  <si>
    <t>Total of IGCC</t>
    <phoneticPr fontId="0" type="noConversion"/>
  </si>
  <si>
    <t>신재생 계</t>
    <phoneticPr fontId="0" type="noConversion"/>
  </si>
  <si>
    <t>Total of New&amp;Renewable energy</t>
    <phoneticPr fontId="0" type="noConversion"/>
  </si>
  <si>
    <t>세종열병합</t>
    <phoneticPr fontId="0" type="noConversion"/>
  </si>
  <si>
    <t>Sejong</t>
    <phoneticPr fontId="0" type="noConversion"/>
  </si>
  <si>
    <t>한전 자회사 집단(LNG) 계</t>
    <phoneticPr fontId="0" type="noConversion"/>
  </si>
  <si>
    <t>Total of KEPCO Subsidiary Group energy</t>
    <phoneticPr fontId="0" type="noConversion"/>
  </si>
  <si>
    <t xml:space="preserve">Gumi </t>
    <phoneticPr fontId="0" type="noConversion"/>
  </si>
  <si>
    <t>Gumhoyeosu</t>
    <phoneticPr fontId="0" type="noConversion"/>
  </si>
  <si>
    <t>Gimcheon</t>
    <phoneticPr fontId="0" type="noConversion"/>
  </si>
  <si>
    <t>Daeguyeomsaek</t>
    <phoneticPr fontId="0" type="noConversion"/>
  </si>
  <si>
    <t>데이원에너지</t>
    <phoneticPr fontId="0" type="noConversion"/>
  </si>
  <si>
    <t>Dayone</t>
    <phoneticPr fontId="0" type="noConversion"/>
  </si>
  <si>
    <t>반월열병합</t>
  </si>
  <si>
    <t>Banwol</t>
    <phoneticPr fontId="0" type="noConversion"/>
  </si>
  <si>
    <t>Busan</t>
    <phoneticPr fontId="0" type="noConversion"/>
  </si>
  <si>
    <t>Sanggong</t>
    <phoneticPr fontId="0" type="noConversion"/>
  </si>
  <si>
    <t>Saemangum</t>
    <phoneticPr fontId="0" type="noConversion"/>
  </si>
  <si>
    <t>Iksan</t>
    <phoneticPr fontId="0" type="noConversion"/>
  </si>
  <si>
    <t>포천그린에너지</t>
    <phoneticPr fontId="0" type="noConversion"/>
  </si>
  <si>
    <t>Pocheon</t>
    <phoneticPr fontId="0" type="noConversion"/>
  </si>
  <si>
    <t>SGC에너지</t>
    <phoneticPr fontId="0" type="noConversion"/>
  </si>
  <si>
    <t>SGC</t>
    <phoneticPr fontId="0" type="noConversion"/>
  </si>
  <si>
    <t>타사 집단(석탄) 계</t>
    <phoneticPr fontId="0" type="noConversion"/>
  </si>
  <si>
    <t>Total of Other co. Group energy(Coal)</t>
    <phoneticPr fontId="0" type="noConversion"/>
  </si>
  <si>
    <t>Daegu</t>
    <phoneticPr fontId="0" type="noConversion"/>
  </si>
  <si>
    <t>Daejeon</t>
    <phoneticPr fontId="0" type="noConversion"/>
  </si>
  <si>
    <t>무림열병합</t>
  </si>
  <si>
    <t>Murim</t>
    <phoneticPr fontId="0" type="noConversion"/>
  </si>
  <si>
    <t>Suwon</t>
    <phoneticPr fontId="0" type="noConversion"/>
  </si>
  <si>
    <t>Cheongju</t>
    <phoneticPr fontId="0" type="noConversion"/>
  </si>
  <si>
    <t>타사 집단(유류) 계</t>
    <phoneticPr fontId="0" type="noConversion"/>
  </si>
  <si>
    <t>Total of Other co. Group energy(Oil)</t>
    <phoneticPr fontId="0" type="noConversion"/>
  </si>
  <si>
    <t>Gwanggyo</t>
    <phoneticPr fontId="0" type="noConversion"/>
  </si>
  <si>
    <t>Nowon</t>
    <phoneticPr fontId="0" type="noConversion"/>
  </si>
  <si>
    <t>Nonhyeon</t>
    <phoneticPr fontId="0" type="noConversion"/>
  </si>
  <si>
    <t>Daegugreenpower</t>
    <phoneticPr fontId="0" type="noConversion"/>
  </si>
  <si>
    <t>대전서남부열병합</t>
  </si>
  <si>
    <t>Daejeonseonambu</t>
    <phoneticPr fontId="0" type="noConversion"/>
  </si>
  <si>
    <t>동탄열병합</t>
  </si>
  <si>
    <t>Dongtan</t>
    <phoneticPr fontId="0" type="noConversion"/>
  </si>
  <si>
    <t>Myeongpumosan</t>
    <phoneticPr fontId="0" type="noConversion"/>
  </si>
  <si>
    <t>Mokdong</t>
    <phoneticPr fontId="0" type="noConversion"/>
  </si>
  <si>
    <t>Byeolnae</t>
    <phoneticPr fontId="0" type="noConversion"/>
  </si>
  <si>
    <t>부천복합</t>
    <phoneticPr fontId="0" type="noConversion"/>
  </si>
  <si>
    <t>Bucheon</t>
    <phoneticPr fontId="0" type="noConversion"/>
  </si>
  <si>
    <t xml:space="preserve">   3.  발 전 소 별  발 전 실 적  (8) </t>
    <phoneticPr fontId="0" type="noConversion"/>
  </si>
  <si>
    <t xml:space="preserve">    Songdo</t>
    <phoneticPr fontId="0" type="noConversion"/>
  </si>
  <si>
    <t xml:space="preserve">    Suwan</t>
    <phoneticPr fontId="0" type="noConversion"/>
  </si>
  <si>
    <t xml:space="preserve">    Sinjeong</t>
    <phoneticPr fontId="0" type="noConversion"/>
  </si>
  <si>
    <t xml:space="preserve">    Asanbaebang</t>
    <phoneticPr fontId="0" type="noConversion"/>
  </si>
  <si>
    <t xml:space="preserve">    Ansan</t>
    <phoneticPr fontId="0" type="noConversion"/>
  </si>
  <si>
    <t>안양복합</t>
    <phoneticPr fontId="0" type="noConversion"/>
  </si>
  <si>
    <t xml:space="preserve">    Anyang</t>
    <phoneticPr fontId="0" type="noConversion"/>
  </si>
  <si>
    <t>안양열병합</t>
    <phoneticPr fontId="0" type="noConversion"/>
  </si>
  <si>
    <t xml:space="preserve">    Yangju</t>
    <phoneticPr fontId="0" type="noConversion"/>
  </si>
  <si>
    <t xml:space="preserve">    Wirye    </t>
    <phoneticPr fontId="0" type="noConversion"/>
  </si>
  <si>
    <t>인천공항열병합</t>
  </si>
  <si>
    <t xml:space="preserve">    Incheongonghang</t>
    <phoneticPr fontId="0" type="noConversion"/>
  </si>
  <si>
    <t xml:space="preserve">    Chuncheon</t>
    <phoneticPr fontId="0" type="noConversion"/>
  </si>
  <si>
    <t xml:space="preserve">    Paju</t>
    <phoneticPr fontId="0" type="noConversion"/>
  </si>
  <si>
    <t xml:space="preserve">    Pangyo</t>
    <phoneticPr fontId="0" type="noConversion"/>
  </si>
  <si>
    <t xml:space="preserve">    Hanam</t>
    <phoneticPr fontId="0" type="noConversion"/>
  </si>
  <si>
    <t>화성열병합</t>
    <phoneticPr fontId="0" type="noConversion"/>
  </si>
  <si>
    <t xml:space="preserve">    Hwaseong</t>
    <phoneticPr fontId="0" type="noConversion"/>
  </si>
  <si>
    <t>타사 집단(LNG) 계</t>
    <phoneticPr fontId="0" type="noConversion"/>
  </si>
  <si>
    <t xml:space="preserve">     Total of Other co. Group energy(LNG)</t>
    <phoneticPr fontId="0" type="noConversion"/>
  </si>
  <si>
    <t>여천 NCC</t>
    <phoneticPr fontId="0" type="noConversion"/>
  </si>
  <si>
    <t xml:space="preserve">     Yeocheon</t>
    <phoneticPr fontId="0" type="noConversion"/>
  </si>
  <si>
    <t>타사 집단(부생가스) 계</t>
    <phoneticPr fontId="0" type="noConversion"/>
  </si>
  <si>
    <t xml:space="preserve">     By-Product gas. Group energy</t>
    <phoneticPr fontId="0" type="noConversion"/>
  </si>
  <si>
    <r>
      <t>타사 집단(기타) 계</t>
    </r>
    <r>
      <rPr>
        <vertAlign val="superscript"/>
        <sz val="8.5"/>
        <rFont val="돋움"/>
        <family val="3"/>
        <charset val="129"/>
      </rPr>
      <t xml:space="preserve"> 1)</t>
    </r>
  </si>
  <si>
    <t xml:space="preserve">    Total of Other co. Group energy(Others)</t>
    <phoneticPr fontId="0" type="noConversion"/>
  </si>
  <si>
    <t>타사 집단 계</t>
    <phoneticPr fontId="0" type="noConversion"/>
  </si>
  <si>
    <t xml:space="preserve">    Total of Other co. Group energy</t>
    <phoneticPr fontId="0" type="noConversion"/>
  </si>
  <si>
    <t>집단 계</t>
    <phoneticPr fontId="0" type="noConversion"/>
  </si>
  <si>
    <t xml:space="preserve">    Total of Group energy</t>
    <phoneticPr fontId="0" type="noConversion"/>
  </si>
  <si>
    <t>제주내연(중부)</t>
  </si>
  <si>
    <t xml:space="preserve">    Jeju D/P</t>
    <phoneticPr fontId="0" type="noConversion"/>
  </si>
  <si>
    <t>한전 도서 내연(D/P)</t>
    <phoneticPr fontId="0" type="noConversion"/>
  </si>
  <si>
    <t xml:space="preserve">    Internal  combustion in island</t>
    <phoneticPr fontId="0" type="noConversion"/>
  </si>
  <si>
    <t>내연력 계</t>
    <phoneticPr fontId="0" type="noConversion"/>
  </si>
  <si>
    <t xml:space="preserve">    Total of internal combustion</t>
    <phoneticPr fontId="0" type="noConversion"/>
  </si>
  <si>
    <t>폐기물에너지(원주그린)</t>
    <phoneticPr fontId="0" type="noConversion"/>
  </si>
  <si>
    <t>Waste-burnup</t>
    <phoneticPr fontId="0" type="noConversion"/>
  </si>
  <si>
    <t>한전 자회사 기타 계</t>
    <phoneticPr fontId="0" type="noConversion"/>
  </si>
  <si>
    <t xml:space="preserve">   Total of KEPCO Sub. Others</t>
    <phoneticPr fontId="0" type="noConversion"/>
  </si>
  <si>
    <t>부생가스</t>
    <phoneticPr fontId="0" type="noConversion"/>
  </si>
  <si>
    <t xml:space="preserve">    By-product gas</t>
    <phoneticPr fontId="0" type="noConversion"/>
  </si>
  <si>
    <t>폐기물에너지</t>
    <phoneticPr fontId="0" type="noConversion"/>
  </si>
  <si>
    <r>
      <t xml:space="preserve">기타 </t>
    </r>
    <r>
      <rPr>
        <vertAlign val="superscript"/>
        <sz val="8"/>
        <color theme="1"/>
        <rFont val="돋움"/>
        <family val="3"/>
        <charset val="129"/>
      </rPr>
      <t>2)</t>
    </r>
  </si>
  <si>
    <t xml:space="preserve">     Others</t>
    <phoneticPr fontId="0" type="noConversion"/>
  </si>
  <si>
    <t>타사 기타 계</t>
    <phoneticPr fontId="0" type="noConversion"/>
  </si>
  <si>
    <t xml:space="preserve">   Total of Other co. Others</t>
    <phoneticPr fontId="0" type="noConversion"/>
  </si>
  <si>
    <t>기타 계</t>
    <phoneticPr fontId="0" type="noConversion"/>
  </si>
  <si>
    <t xml:space="preserve">    Total of Others</t>
    <phoneticPr fontId="0" type="noConversion"/>
  </si>
  <si>
    <t>한전, 자회사계</t>
    <phoneticPr fontId="0" type="noConversion"/>
  </si>
  <si>
    <t xml:space="preserve">    Total of KEPCO &amp; Subsidiaries</t>
    <phoneticPr fontId="0" type="noConversion"/>
  </si>
  <si>
    <t>타사계</t>
    <phoneticPr fontId="0" type="noConversion"/>
  </si>
  <si>
    <t xml:space="preserve">    Total of Other Co. </t>
    <phoneticPr fontId="0" type="noConversion"/>
  </si>
  <si>
    <t>기타 상용자가(LNG)</t>
    <phoneticPr fontId="0" type="noConversion"/>
  </si>
  <si>
    <t xml:space="preserve">    Non-utility generation(LNG)</t>
    <phoneticPr fontId="0" type="noConversion"/>
  </si>
  <si>
    <t>기타 상용자가(부생가스)</t>
    <phoneticPr fontId="0" type="noConversion"/>
  </si>
  <si>
    <t xml:space="preserve">     Non-utility generation(Product-gas)</t>
    <phoneticPr fontId="0" type="noConversion"/>
  </si>
  <si>
    <r>
      <t xml:space="preserve">기타 상용자가 계 </t>
    </r>
    <r>
      <rPr>
        <vertAlign val="superscript"/>
        <sz val="8"/>
        <color theme="1"/>
        <rFont val="돋움"/>
        <family val="3"/>
        <charset val="129"/>
      </rPr>
      <t>3)</t>
    </r>
  </si>
  <si>
    <t xml:space="preserve">    Total of Non-utility generation</t>
    <phoneticPr fontId="0" type="noConversion"/>
  </si>
  <si>
    <t>총계</t>
    <phoneticPr fontId="0" type="noConversion"/>
  </si>
  <si>
    <t xml:space="preserve">   Total</t>
    <phoneticPr fontId="0" type="noConversion"/>
  </si>
  <si>
    <t xml:space="preserve">   1) 집단에너지 기타는 SGC에너지#3 임</t>
    <phoneticPr fontId="0" type="noConversion"/>
  </si>
  <si>
    <t xml:space="preserve">   1) Total of Other co. Group energy(others) is Gunjang #3</t>
    <phoneticPr fontId="0" type="noConversion"/>
  </si>
  <si>
    <t xml:space="preserve">   2) 기타는 가스압터빈, 여열회수발전, 폐열활용 발전, 부생가스, 폐기물에너지 등임</t>
    <phoneticPr fontId="0" type="noConversion"/>
  </si>
  <si>
    <t xml:space="preserve">   2) waste heat, remaining heat, Natural gas Pressure Turbine included in Others</t>
    <phoneticPr fontId="0" type="noConversion"/>
  </si>
  <si>
    <t xml:space="preserve">    - 신재생에너지법 개정으로 폐기물에너지를 '20.1월부터 신재생에서 기타로 분류</t>
  </si>
  <si>
    <t xml:space="preserve">    - Waste energy is classified as others from Jan. 2020 by New&amp;Renewable energy law</t>
    <phoneticPr fontId="0" type="noConversion"/>
  </si>
  <si>
    <t xml:space="preserve">   3) 상용자가 발전사업자 한전의 구입전력량만으로 산출</t>
    <phoneticPr fontId="0" type="noConversion"/>
  </si>
  <si>
    <t xml:space="preserve">   3) Computed based on the purchased power only(Non-utility generation in common use)</t>
  </si>
  <si>
    <t>TO FILL DATA FROM STATISTICS SHEET, AGGREGATING WHERE NECESSARY</t>
  </si>
  <si>
    <t>To fill PLEXOS name</t>
  </si>
  <si>
    <t>some inputs will need to be recalculated from the annual totals where units need to be aggregated</t>
  </si>
  <si>
    <t>Gross generation (MWh)</t>
  </si>
  <si>
    <t>Generating facilities (kW)</t>
  </si>
  <si>
    <t>(kW)</t>
  </si>
  <si>
    <t>Average load (kW)</t>
  </si>
  <si>
    <t>Peak load (kW)</t>
  </si>
  <si>
    <t>Load factor (%)</t>
  </si>
  <si>
    <t>Plant factor (%)</t>
  </si>
  <si>
    <t>Auxiliary use (MWh)</t>
  </si>
  <si>
    <t>Aux. use factor (%)</t>
  </si>
  <si>
    <t>Net generation (MWh)</t>
  </si>
  <si>
    <t>notes</t>
  </si>
  <si>
    <t>Discrepancy (소별발전 C,80)</t>
  </si>
  <si>
    <t>discrepancy (C,285)</t>
  </si>
  <si>
    <t>Discrepancy</t>
  </si>
  <si>
    <t>Summed #1-4</t>
  </si>
  <si>
    <t>Summed #1-2</t>
  </si>
  <si>
    <t>Summed #1-3</t>
  </si>
  <si>
    <t>Summed #3-9</t>
  </si>
  <si>
    <t>Discrepancy (소별발전, C14)</t>
  </si>
  <si>
    <t>summed #1~3</t>
  </si>
  <si>
    <t>Discrepancy (C, 12)</t>
  </si>
  <si>
    <t>Discrepancy (C, 10)</t>
  </si>
  <si>
    <t>Hydro_Cheongpyeong_1~3</t>
  </si>
  <si>
    <t>Coal_Taean_1051</t>
  </si>
  <si>
    <t>Gas_Bundang_1~2_CCGT</t>
  </si>
  <si>
    <t>Gas_Ulsan_1-4_CCGT</t>
  </si>
  <si>
    <t>summed #1-3</t>
  </si>
  <si>
    <t>Gas_Incheon_1-3_CCGT</t>
  </si>
  <si>
    <t>Gas_Ilsan_1-2_CCGT</t>
  </si>
  <si>
    <t>Gas_Dangjin_1-4_CCGT</t>
  </si>
  <si>
    <t>Dongducheon C/C</t>
  </si>
  <si>
    <t>Gas_Yulchon_1-2_CCGT</t>
  </si>
  <si>
    <t>Gas_POSCO_3-9_CCGT</t>
  </si>
  <si>
    <t>Nuclear_New_Gori_1401</t>
  </si>
  <si>
    <t>Discrepancy (C, 259)</t>
  </si>
  <si>
    <t>sums definitely don't work for these ones since they're a percentage, but we should be able to calculate it</t>
  </si>
  <si>
    <t>I'm not sure exactly the difference in how they define plant factor vs load factor - set up based on minimising the difference from the reported values although I can't get it to match exactly, not sure why. It's too small to matter for my purpose though so it's ok. For auxiliary use also needs to be recalculated from the summed auxiliary use over the summed gross generation</t>
  </si>
  <si>
    <t>lf calc</t>
  </si>
  <si>
    <t>pf calc</t>
  </si>
  <si>
    <t>Aux use factor calc</t>
  </si>
  <si>
    <t>note ZH</t>
  </si>
  <si>
    <t>I see, I probably just missed it. What you have done is fine.</t>
  </si>
  <si>
    <t>This one is fine, I just averaged the unit size (I decided this a bit case by case but basically the PLEXOS model runs a bit more efficiently if it has less plants (i.e. better to have an 8-unit plant than 8 1-unit plants), so in some cases I combined units of very similar size but then they have to be averaged)</t>
  </si>
  <si>
    <t>it looks like this combines two plants from the detailed list, one with coal and one with heavy oil (separately represented on row 136 of this sheet)</t>
  </si>
  <si>
    <t>looks like I made a small error when I combine dthe different CCGT units, thanks I will fix it</t>
  </si>
  <si>
    <t xml:space="preserve">여수 확장 </t>
  </si>
  <si>
    <t>Gas</t>
  </si>
  <si>
    <t>Gas_Jeju_Complex_1_CCGT</t>
  </si>
  <si>
    <t>Gas_Jeju_Complex_2_CCGT</t>
  </si>
  <si>
    <t>gas</t>
  </si>
  <si>
    <t>Coal</t>
  </si>
  <si>
    <t>행 레이블</t>
  </si>
  <si>
    <t>합계 : 2020(실적)</t>
  </si>
  <si>
    <t>합계 : 2021</t>
  </si>
  <si>
    <t>합계 : 2022</t>
  </si>
  <si>
    <t>합계 : 2023</t>
  </si>
  <si>
    <t>합계 : 2024</t>
  </si>
  <si>
    <t>합계 : 2025</t>
  </si>
  <si>
    <t>합계 : 2026</t>
  </si>
  <si>
    <t>합계 : 2027</t>
  </si>
  <si>
    <t>합계 : 2028</t>
  </si>
  <si>
    <t>합계 : 2029</t>
  </si>
  <si>
    <t>합계 : 2030</t>
  </si>
  <si>
    <t>합계 : 2031</t>
  </si>
  <si>
    <t>합계 : 2032</t>
  </si>
  <si>
    <t>합계 : 2033</t>
  </si>
  <si>
    <t>합계 : 2034</t>
  </si>
  <si>
    <t>IGCC</t>
  </si>
  <si>
    <t>Bio energy</t>
  </si>
  <si>
    <t>Fuel Cell</t>
  </si>
  <si>
    <t>Nuclear</t>
  </si>
  <si>
    <t>PV</t>
  </si>
  <si>
    <t>Ocean</t>
  </si>
  <si>
    <t>총합계</t>
  </si>
  <si>
    <t>발전설비</t>
  </si>
  <si>
    <t>지역구분</t>
  </si>
  <si>
    <t>구분</t>
  </si>
  <si>
    <t>사업구분</t>
  </si>
  <si>
    <t>2020(실적)</t>
  </si>
  <si>
    <t>양주열병합 GT1</t>
  </si>
  <si>
    <t>경기</t>
  </si>
  <si>
    <t>가스</t>
  </si>
  <si>
    <t>집단에너지사업</t>
  </si>
  <si>
    <t>양주열병합 GT2</t>
  </si>
  <si>
    <t>양주열병합 ST1</t>
  </si>
  <si>
    <t>인천</t>
  </si>
  <si>
    <t>안산복합 ST1</t>
  </si>
  <si>
    <t>발전사업</t>
  </si>
  <si>
    <t>안산복합 GT1</t>
  </si>
  <si>
    <t>안산복합 GT2</t>
  </si>
  <si>
    <t>북평화력#1</t>
  </si>
  <si>
    <t>강원</t>
  </si>
  <si>
    <t>석탄</t>
  </si>
  <si>
    <t>북평화력#2</t>
  </si>
  <si>
    <t>GS당진복합 CC3 GT5</t>
  </si>
  <si>
    <t>충남</t>
  </si>
  <si>
    <t>GS당진복합 CC3 ST3</t>
  </si>
  <si>
    <t>GS당진복합 CC4 GT6</t>
  </si>
  <si>
    <t>GS당진복합 CC4 GT7</t>
  </si>
  <si>
    <t>GS당진복합 CC4 ST4</t>
  </si>
  <si>
    <t>GS당진복합 CC2 GT3</t>
  </si>
  <si>
    <t>GS당진복합 CC2 GT4</t>
  </si>
  <si>
    <t>GS당진복합 CC2 ST2</t>
  </si>
  <si>
    <t>위례열병합 GT1</t>
  </si>
  <si>
    <t>위례열병합 ST1</t>
  </si>
  <si>
    <t>하남열병합 GT1</t>
  </si>
  <si>
    <t>하남열병합 ST1</t>
  </si>
  <si>
    <t>전남</t>
  </si>
  <si>
    <t>경남</t>
  </si>
  <si>
    <t>분당복합 CC1 ST1</t>
  </si>
  <si>
    <t>분당복합 CC2 ST2</t>
  </si>
  <si>
    <t>분당복합 CC1 GT1</t>
  </si>
  <si>
    <t>분당복합 CC1 GT2</t>
  </si>
  <si>
    <t>분당복합 CC1 GT3</t>
  </si>
  <si>
    <t>분당복합 CC1 GT4</t>
  </si>
  <si>
    <t>분당복합 CC1 GT5</t>
  </si>
  <si>
    <t>분당복합 CC2 GT6</t>
  </si>
  <si>
    <t>분당복합 CC2 GT7</t>
  </si>
  <si>
    <t>분당복합 CC2 GT8</t>
  </si>
  <si>
    <t>신인천복합 CC1 ST1</t>
  </si>
  <si>
    <t>신인천복합 CC2 ST2</t>
  </si>
  <si>
    <t>신인천복합 CC1 GT1</t>
  </si>
  <si>
    <t>신인천복합 CC1 GT2</t>
  </si>
  <si>
    <t>신인천복합 CC2 GT3</t>
  </si>
  <si>
    <t>신인천복합 CC2 GT4</t>
  </si>
  <si>
    <t>신인천복합 CC3 ST3</t>
  </si>
  <si>
    <t>신인천복합 CC4 ST4</t>
  </si>
  <si>
    <t>신인천복합 CC3 GT5</t>
  </si>
  <si>
    <t>신인천복합 CC3 GT6</t>
  </si>
  <si>
    <t>신인천복합 CC4 GT7</t>
  </si>
  <si>
    <t>신인천복합 CC4 GT8</t>
  </si>
  <si>
    <t>남제주복합 GT1</t>
  </si>
  <si>
    <t>제주</t>
  </si>
  <si>
    <t>남제주복합 GT2</t>
  </si>
  <si>
    <t>남제주복합 ST1</t>
  </si>
  <si>
    <t>바이오에너지</t>
  </si>
  <si>
    <t>삼척그린파워#1</t>
  </si>
  <si>
    <t>삼척그린파워#2</t>
  </si>
  <si>
    <t>한림복합 GT1</t>
  </si>
  <si>
    <t>한림복합 GT2</t>
  </si>
  <si>
    <t>한림복합 ST1</t>
  </si>
  <si>
    <t>부산복합 CC1 GT1</t>
  </si>
  <si>
    <t>부산</t>
  </si>
  <si>
    <t>부산복합 CC1 GT2</t>
  </si>
  <si>
    <t>부산복합 CC2 GT3</t>
  </si>
  <si>
    <t>부산복합 CC2 GT4</t>
  </si>
  <si>
    <t>부산복합 CC1 ST1</t>
  </si>
  <si>
    <t>부산복합 CC2 ST2</t>
  </si>
  <si>
    <t>부산복합 CC3 ST3</t>
  </si>
  <si>
    <t>부산복합 CC4 ST4</t>
  </si>
  <si>
    <t>부산복합 CC3 GT5</t>
  </si>
  <si>
    <t>부산복합 CC3 GT6</t>
  </si>
  <si>
    <t>부산복합 CC4 GT7</t>
  </si>
  <si>
    <t>부산복합 CC4 GT8</t>
  </si>
  <si>
    <t>안동복합 GT1</t>
  </si>
  <si>
    <t>경북</t>
  </si>
  <si>
    <t>안동복합 ST1</t>
  </si>
  <si>
    <t>영월복합 ST1</t>
  </si>
  <si>
    <t>영월복합 GT1</t>
  </si>
  <si>
    <t>영월복합 GT2</t>
  </si>
  <si>
    <t>영월복합 GT3</t>
  </si>
  <si>
    <t>대구그린파워 GT1</t>
  </si>
  <si>
    <t>대구</t>
  </si>
  <si>
    <t>대구그린파워 ST1</t>
  </si>
  <si>
    <t>대전</t>
  </si>
  <si>
    <t>석유</t>
  </si>
  <si>
    <t>동두천복합 CC1 GT1</t>
  </si>
  <si>
    <t>동두천복합 CC1 GT2</t>
  </si>
  <si>
    <t>동두천복합 CC2 GT3</t>
  </si>
  <si>
    <t>동두천복합 CC2 GT4</t>
  </si>
  <si>
    <t>동두천복합 CC1 ST1</t>
  </si>
  <si>
    <t>동두천복합 CC2 ST2</t>
  </si>
  <si>
    <t>울산</t>
  </si>
  <si>
    <t>일산복합 CC1 ST1</t>
  </si>
  <si>
    <t>일산복합 CC2 ST2</t>
  </si>
  <si>
    <t>일산복합 CC1 GT1</t>
  </si>
  <si>
    <t>일산복합 CC1 GT2</t>
  </si>
  <si>
    <t>일산복합 CC1 GT3</t>
  </si>
  <si>
    <t>일산복합 CC1 GT4</t>
  </si>
  <si>
    <t>일산복합 CC2 GT5</t>
  </si>
  <si>
    <t>일산복합 CC2 GT6</t>
  </si>
  <si>
    <t>울산복합 CC1 ST1</t>
  </si>
  <si>
    <t>울산복합 CC2 ST2</t>
  </si>
  <si>
    <t>울산복합 CC3 ST3</t>
  </si>
  <si>
    <t>울산복합 CC4 ST4</t>
  </si>
  <si>
    <t>울산복합 CC1 GT1</t>
  </si>
  <si>
    <t>울산복합 CC1 GT2</t>
  </si>
  <si>
    <t>울산복합 CC2 GT3</t>
  </si>
  <si>
    <t>울산복합 CC2 GT4</t>
  </si>
  <si>
    <t>울산복합 CC3 GT5</t>
  </si>
  <si>
    <t>울산복합 CC3 GT6</t>
  </si>
  <si>
    <t>울산복합 CC4 GT7</t>
  </si>
  <si>
    <t>울산복합 CC4 GT8</t>
  </si>
  <si>
    <t>명품오산열병합 GT1</t>
  </si>
  <si>
    <t>명품오산열병합 ST1</t>
  </si>
  <si>
    <t>무림파워텍열병합(중앙)</t>
  </si>
  <si>
    <t>별내열병합 ST1</t>
  </si>
  <si>
    <t>별내열병합 GT1</t>
  </si>
  <si>
    <t>별내열병합 GT2</t>
  </si>
  <si>
    <t>부산정관에너지 GT1</t>
  </si>
  <si>
    <t>부산정관에너지 ST1</t>
  </si>
  <si>
    <t>서인천복합 CC1 GT1</t>
  </si>
  <si>
    <t>서인천복합 CC2 GT2</t>
  </si>
  <si>
    <t>서인천복합 CC3 GT3</t>
  </si>
  <si>
    <t>서인천복합 CC4 GT4</t>
  </si>
  <si>
    <t>서인천복합 CC1 ST1</t>
  </si>
  <si>
    <t>서인천복합 CC2 ST2</t>
  </si>
  <si>
    <t>서인천복합 CC3 ST3</t>
  </si>
  <si>
    <t>서인천복합 CC4 ST4</t>
  </si>
  <si>
    <t>서인천복합 CC5 GT5</t>
  </si>
  <si>
    <t>서인천복합 CC6 GT6</t>
  </si>
  <si>
    <t>서인천복합 CC7 GT7</t>
  </si>
  <si>
    <t>서인천복합 CC8 GT8</t>
  </si>
  <si>
    <t>서인천복합 CC5 ST5</t>
  </si>
  <si>
    <t>서인천복합 CC6 ST6</t>
  </si>
  <si>
    <t>서인천복합 CC7 ST7</t>
  </si>
  <si>
    <t>서인천복합 CC8 ST8</t>
  </si>
  <si>
    <t>평택복합 CC2 GT5</t>
  </si>
  <si>
    <t>평택복합 CC2 GT6</t>
  </si>
  <si>
    <t>평택복합 CC2 ST2</t>
  </si>
  <si>
    <t>군산복합 ST1</t>
  </si>
  <si>
    <t>전북</t>
  </si>
  <si>
    <t>군산복합 GT1</t>
  </si>
  <si>
    <t>군산복합 GT2</t>
  </si>
  <si>
    <t>서울</t>
  </si>
  <si>
    <t>수완열병합 GT1</t>
  </si>
  <si>
    <t>광주</t>
  </si>
  <si>
    <t>수완열병합 GT2</t>
  </si>
  <si>
    <t>수완열병합 ST1</t>
  </si>
  <si>
    <t>신평택복합 GT1</t>
  </si>
  <si>
    <t>신평택복합 GT2</t>
  </si>
  <si>
    <t>신평택복합 ST1</t>
  </si>
  <si>
    <t>대산복합 CC1 ST1</t>
  </si>
  <si>
    <t>대산복합 CC1 GT1</t>
  </si>
  <si>
    <t>대산복합 CC1 GT2</t>
  </si>
  <si>
    <t>대산복합 CC1 GT3</t>
  </si>
  <si>
    <t>대산복합 CC2 GT4</t>
  </si>
  <si>
    <t>율촌복합 CC2 GT3</t>
  </si>
  <si>
    <t>율촌복합 CC2 GT4</t>
  </si>
  <si>
    <t>율촌복합 CC2 ST2</t>
  </si>
  <si>
    <t>안산도시개발열병합</t>
  </si>
  <si>
    <t>광양복합 CC2 ST2</t>
  </si>
  <si>
    <t>광양복합 CC1 GT1</t>
  </si>
  <si>
    <t>광양복합 CC1 GT2</t>
  </si>
  <si>
    <t>광양복합 CC1 ST1</t>
  </si>
  <si>
    <t>광양복합 CC2 GT3</t>
  </si>
  <si>
    <t>광양복합 CC2 GT4</t>
  </si>
  <si>
    <t>인천공항복합 ST1</t>
  </si>
  <si>
    <t>인천공항복합 GT1</t>
  </si>
  <si>
    <t>인천공항복합 GT2</t>
  </si>
  <si>
    <t>송도열병합 ST1</t>
  </si>
  <si>
    <t>송도열병합 GT1</t>
  </si>
  <si>
    <t>송도열병합 GT2</t>
  </si>
  <si>
    <t>신보령화력#1</t>
  </si>
  <si>
    <t>신보령화력#2</t>
  </si>
  <si>
    <t>인천복합 CC3 ST3</t>
  </si>
  <si>
    <t>인천복합 CC3 GT5</t>
  </si>
  <si>
    <t>인천복합 CC3 GT6</t>
  </si>
  <si>
    <t>세종열병합 ST1</t>
  </si>
  <si>
    <t>세종</t>
  </si>
  <si>
    <t>세종열병합 GT1</t>
  </si>
  <si>
    <t>세종열병합 GT2</t>
  </si>
  <si>
    <t>제주화력#2</t>
  </si>
  <si>
    <t>제주화력#3</t>
  </si>
  <si>
    <t>제주LNG복합 CC1 GT1</t>
  </si>
  <si>
    <t>제주LNG복합 CC2 GT2</t>
  </si>
  <si>
    <t>제주LNG복합 CC1 ST1</t>
  </si>
  <si>
    <t>제주LNG복합 CC2 ST2</t>
  </si>
  <si>
    <t>보령복합 CC1 GT1</t>
  </si>
  <si>
    <t>보령복합 CC1 GT2</t>
  </si>
  <si>
    <t>보령복합 CC2 GT3</t>
  </si>
  <si>
    <t>보령복합 CC2 GT4</t>
  </si>
  <si>
    <t>보령복합 CC3 GT5</t>
  </si>
  <si>
    <t>보령복합 CC3 GT6</t>
  </si>
  <si>
    <t>서울복합 CC1 GT1</t>
  </si>
  <si>
    <t>서울복합 CC1 ST1</t>
  </si>
  <si>
    <t>서울복합 CC2 GT2</t>
  </si>
  <si>
    <t>서울복합 CC2 ST2</t>
  </si>
  <si>
    <t>보령복합 CC1 ST1</t>
  </si>
  <si>
    <t>보령복합 CC2 ST2</t>
  </si>
  <si>
    <t>보령복합 CC3 ST3</t>
  </si>
  <si>
    <t>인천복합 CC1 ST1</t>
  </si>
  <si>
    <t>인천복합 CC2 ST2</t>
  </si>
  <si>
    <t>인천복합 CC1 GT1</t>
  </si>
  <si>
    <t>인천복합 CC1 GT2</t>
  </si>
  <si>
    <t>인천복합 CC2 GT3</t>
  </si>
  <si>
    <t>인천복합 CC2 GT4</t>
  </si>
  <si>
    <t>안양복합 ST1</t>
  </si>
  <si>
    <t>안양열병합2-1CC GT1</t>
  </si>
  <si>
    <t>안양열병합2-1CC ST1</t>
  </si>
  <si>
    <t>안양복합 GT1</t>
  </si>
  <si>
    <t>안양복합 GT2</t>
  </si>
  <si>
    <t>안양복합 GT3</t>
  </si>
  <si>
    <t>안양복합 GT4</t>
  </si>
  <si>
    <t>부천복합 GT1</t>
  </si>
  <si>
    <t>부천복합 GT2</t>
  </si>
  <si>
    <t>부천복합 GT3</t>
  </si>
  <si>
    <t>부천복합 ST1</t>
  </si>
  <si>
    <t>춘천열병합 GT1</t>
  </si>
  <si>
    <t>춘천열병합 ST1</t>
  </si>
  <si>
    <t>영남파워 GT1</t>
  </si>
  <si>
    <t>영남파워 ST1</t>
  </si>
  <si>
    <t>파주문산복합 CC1 GT1</t>
  </si>
  <si>
    <t>파주문산복합 CC1 GT2</t>
  </si>
  <si>
    <t>파주문산복합 CC1 ST1</t>
  </si>
  <si>
    <t>파주문산복합 CC2 GT3</t>
  </si>
  <si>
    <t>파주문산복합 CC2 GT4</t>
  </si>
  <si>
    <t>파주문산복합 CC2 ST2</t>
  </si>
  <si>
    <t>오성복합 GT1</t>
  </si>
  <si>
    <t>오성복합 GT2</t>
  </si>
  <si>
    <t>오성복합 GT3</t>
  </si>
  <si>
    <t>오성복합 ST1</t>
  </si>
  <si>
    <t>포스코에너지복합 CC7 ST7</t>
  </si>
  <si>
    <t>포스코에너지복합 CC8 ST8</t>
  </si>
  <si>
    <t>포스코에너지복합 CC9 ST9</t>
  </si>
  <si>
    <t>포스코에너지복합 CC3 ST3</t>
  </si>
  <si>
    <t>포스코에너지복합 CC4 ST4</t>
  </si>
  <si>
    <t>포스코에너지복합 CC5 ST5</t>
  </si>
  <si>
    <t>포스코에너지복합 CC6 ST6</t>
  </si>
  <si>
    <t>포스코에너지복합 CC3 GT7</t>
  </si>
  <si>
    <t>포스코에너지복합 CC3 GT8</t>
  </si>
  <si>
    <t>포스코에너지복합 CC3 GT9</t>
  </si>
  <si>
    <t>포스코에너지복합 CC4 GT10</t>
  </si>
  <si>
    <t>포스코에너지복합 CC4 GT11</t>
  </si>
  <si>
    <t>포스코에너지복합 CC4 GT12</t>
  </si>
  <si>
    <t>포스코에너지복합 CC5 GT13</t>
  </si>
  <si>
    <t>포스코에너지복합 CC5 GT14</t>
  </si>
  <si>
    <t>포스코에너지복합 CC6 GT15</t>
  </si>
  <si>
    <t>포스코에너지복합 CC6 GT16</t>
  </si>
  <si>
    <t>포스코에너지복합 CC9 GT19</t>
  </si>
  <si>
    <t>포스코에너지복합 CC8 GT18</t>
  </si>
  <si>
    <t>포스코에너지복합 CC7 GT17</t>
  </si>
  <si>
    <t>포천천연복합 GT1</t>
  </si>
  <si>
    <t>포천천연복합 GT2</t>
  </si>
  <si>
    <t>포천천연복합 ST1</t>
  </si>
  <si>
    <t>포천복합 CC1 GT1</t>
  </si>
  <si>
    <t>포천복합 CC1 GT2</t>
  </si>
  <si>
    <t>포천복합  CC1 ST1</t>
  </si>
  <si>
    <t>포천복합 CC2 GT3</t>
  </si>
  <si>
    <t>포천복합 CC2 GT4</t>
  </si>
  <si>
    <t>포천복합 CC2 ST2</t>
  </si>
  <si>
    <t>소양강#1</t>
  </si>
  <si>
    <t>수력에너지</t>
  </si>
  <si>
    <t>소양강#2</t>
  </si>
  <si>
    <t>충주#1</t>
  </si>
  <si>
    <t>충북</t>
  </si>
  <si>
    <t>충주#2</t>
  </si>
  <si>
    <t>충주#3</t>
  </si>
  <si>
    <t>충주#4</t>
  </si>
  <si>
    <t>충주#5</t>
  </si>
  <si>
    <t>충주#6</t>
  </si>
  <si>
    <t>대청#1</t>
  </si>
  <si>
    <t>대청#2</t>
  </si>
  <si>
    <t>안동#1</t>
  </si>
  <si>
    <t>안동#2</t>
  </si>
  <si>
    <t>합천#1</t>
  </si>
  <si>
    <t>합천#2</t>
  </si>
  <si>
    <t>임하#1</t>
  </si>
  <si>
    <t>임하#2</t>
  </si>
  <si>
    <t>주암수력#1</t>
  </si>
  <si>
    <t>주암수력#2</t>
  </si>
  <si>
    <t>용담제1수력#1</t>
  </si>
  <si>
    <t>용담제1수력#2</t>
  </si>
  <si>
    <t>판교열병합 ST1</t>
  </si>
  <si>
    <t>파주열병합 ST1</t>
  </si>
  <si>
    <t>파주열병합 GT1</t>
  </si>
  <si>
    <t>파주열병합 GT2</t>
  </si>
  <si>
    <t>동탄열병합 CC1 GT1</t>
  </si>
  <si>
    <t>동탄열병합 CC1 ST1</t>
  </si>
  <si>
    <t>동탄열병합 CC2 GT2</t>
  </si>
  <si>
    <t>동탄열병합 CC2 ST2</t>
  </si>
  <si>
    <t>수원광교열병합 GT1</t>
  </si>
  <si>
    <t>수원광교열병합 ST1</t>
  </si>
  <si>
    <t>화성열병합 GT1</t>
  </si>
  <si>
    <t>화성열병합 GT2</t>
  </si>
  <si>
    <t>화성열병합 ST1</t>
  </si>
  <si>
    <t>판교열병합 GT1</t>
  </si>
  <si>
    <t>아산배방열병합 ST1</t>
  </si>
  <si>
    <t>아산배방열병합 GT1</t>
  </si>
  <si>
    <t>아산배방열병합 GT2</t>
  </si>
  <si>
    <t>화천#1</t>
  </si>
  <si>
    <t>화천#2</t>
  </si>
  <si>
    <t>화천#3</t>
  </si>
  <si>
    <t>화천#4</t>
  </si>
  <si>
    <t>춘천#1</t>
  </si>
  <si>
    <t>춘천#2</t>
  </si>
  <si>
    <t>의암#1</t>
  </si>
  <si>
    <t>의암#2</t>
  </si>
  <si>
    <t>청평#1</t>
  </si>
  <si>
    <t>청평#2</t>
  </si>
  <si>
    <t>청평#3</t>
  </si>
  <si>
    <t>청평#4</t>
  </si>
  <si>
    <t>팔당수력#1</t>
  </si>
  <si>
    <t>팔당수력#2</t>
  </si>
  <si>
    <t>팔당수력#3</t>
  </si>
  <si>
    <t>팔당수력#4</t>
  </si>
  <si>
    <t>강릉#1</t>
  </si>
  <si>
    <t>강릉#2</t>
  </si>
  <si>
    <t>칠보#1</t>
  </si>
  <si>
    <t>칠보#2</t>
  </si>
  <si>
    <t>칠보#3</t>
  </si>
  <si>
    <t>무주양수#1</t>
  </si>
  <si>
    <t>무주양수#2</t>
  </si>
  <si>
    <t>예천양수#1</t>
  </si>
  <si>
    <t>예천양수#2</t>
  </si>
  <si>
    <t>삼랑진양수#1</t>
  </si>
  <si>
    <t>삼랑진양수#2</t>
  </si>
  <si>
    <t>청평양수#1</t>
  </si>
  <si>
    <t>청평양수#2</t>
  </si>
  <si>
    <t>양양양수#1</t>
  </si>
  <si>
    <t>양양양수#2</t>
  </si>
  <si>
    <t>양양양수#3</t>
  </si>
  <si>
    <t>양양양수#4</t>
  </si>
  <si>
    <t>산청양수#1</t>
  </si>
  <si>
    <t>산청양수#2</t>
  </si>
  <si>
    <t>청송양수#1</t>
  </si>
  <si>
    <t>청송양수#2</t>
  </si>
  <si>
    <t>GS당진복합 CC1 GT1</t>
  </si>
  <si>
    <t>GS당진복합 CC1 GT2</t>
  </si>
  <si>
    <t>GS당진복합 CC1 ST1</t>
  </si>
  <si>
    <t>율촌복합 CC1 GT1</t>
  </si>
  <si>
    <t>율촌복합 CC1 GT2</t>
  </si>
  <si>
    <t>율촌복합 CC1 ST1</t>
  </si>
  <si>
    <t>반월열병합(석탄)</t>
  </si>
  <si>
    <t>구미열병합#1</t>
  </si>
  <si>
    <t>새만금열병합#1</t>
  </si>
  <si>
    <t>새만금열병합#2</t>
  </si>
  <si>
    <t>금호여수열병합#2</t>
  </si>
  <si>
    <t>대구염색열병합</t>
  </si>
  <si>
    <t>데이원에너지(주)</t>
  </si>
  <si>
    <t>부산염색열병합</t>
  </si>
  <si>
    <t>SGC에너지 #4</t>
  </si>
  <si>
    <t>SGC에너지 #5</t>
  </si>
  <si>
    <t>SGC에너지 #1</t>
  </si>
  <si>
    <t>SGC에너지 #2</t>
  </si>
  <si>
    <t>전북집단에너지</t>
  </si>
  <si>
    <t>신서천#1</t>
  </si>
  <si>
    <t>고성하이#1</t>
  </si>
  <si>
    <t>신한울#1</t>
  </si>
  <si>
    <t>고성하이#2</t>
  </si>
  <si>
    <t>안양열병합#2-2</t>
  </si>
  <si>
    <t>신한울#2</t>
  </si>
  <si>
    <t>강릉안인#1</t>
  </si>
  <si>
    <t>내포그린</t>
  </si>
  <si>
    <t>김포열병합</t>
  </si>
  <si>
    <t>여주복합</t>
  </si>
  <si>
    <t>강릉안인#2</t>
  </si>
  <si>
    <t>신고리#5</t>
  </si>
  <si>
    <t>양산열병합</t>
  </si>
  <si>
    <t>삼척화력#1</t>
  </si>
  <si>
    <t>마곡열병합</t>
  </si>
  <si>
    <t>세종행복도시</t>
  </si>
  <si>
    <t>여수그린에너지</t>
  </si>
  <si>
    <t>삼척화력#2</t>
  </si>
  <si>
    <t>신고리#6</t>
  </si>
  <si>
    <t>청주열병합 대체</t>
  </si>
  <si>
    <t>대구열병합 대체</t>
  </si>
  <si>
    <t>통영복합</t>
  </si>
  <si>
    <t>음성천연가스</t>
  </si>
  <si>
    <t>울산 GPS</t>
  </si>
  <si>
    <t>삼천포#3 대체</t>
  </si>
  <si>
    <t>삼천포#4 대체</t>
  </si>
  <si>
    <t>부천열병합#2-1</t>
  </si>
  <si>
    <t>태안#1 대체</t>
  </si>
  <si>
    <t>태안#2 대체</t>
  </si>
  <si>
    <t>보령#5 대체</t>
  </si>
  <si>
    <t>보령#6 대체</t>
  </si>
  <si>
    <t>하동#1 대체</t>
  </si>
  <si>
    <t>하동#2 대체</t>
  </si>
  <si>
    <t>삼천포#5 대체</t>
  </si>
  <si>
    <t>삼천포#6 대체</t>
  </si>
  <si>
    <t>부천열병합#2-2</t>
  </si>
  <si>
    <t>하동#3 대체</t>
  </si>
  <si>
    <t>하동#4 대체</t>
  </si>
  <si>
    <t>태안#3 대체</t>
  </si>
  <si>
    <t>태안#4 대체</t>
  </si>
  <si>
    <t>당진#1 대체</t>
  </si>
  <si>
    <t>당진#2 대체</t>
  </si>
  <si>
    <t>신규 LNG#1</t>
  </si>
  <si>
    <t>신규 LNG#2</t>
  </si>
  <si>
    <t>당진#3 대체</t>
  </si>
  <si>
    <t>당진#4 대체</t>
  </si>
  <si>
    <t>신규양수#1</t>
  </si>
  <si>
    <t>하동#5 대체</t>
  </si>
  <si>
    <t>하동#6 대체</t>
  </si>
  <si>
    <t>태안#5 대체</t>
  </si>
  <si>
    <t>태안#6 대체</t>
  </si>
  <si>
    <t>신규양수#2</t>
  </si>
  <si>
    <t>영흥#1 대체</t>
  </si>
  <si>
    <t>영흥#2 대체</t>
  </si>
  <si>
    <t>신규양수#3</t>
  </si>
  <si>
    <t>태양광_사업용</t>
  </si>
  <si>
    <t>태양광</t>
  </si>
  <si>
    <t>풍력_사업용</t>
  </si>
  <si>
    <t>풍력</t>
  </si>
  <si>
    <t>소수력_사업용</t>
  </si>
  <si>
    <t>수력_보정</t>
  </si>
  <si>
    <t>시화 해양에너지_사업용</t>
  </si>
  <si>
    <t>해양</t>
  </si>
  <si>
    <t>바이오매스_사업용(9차 바이오)</t>
  </si>
  <si>
    <t>연료전지_사업용</t>
  </si>
  <si>
    <t>연료전지</t>
  </si>
  <si>
    <t>태안 IGCC_사업용</t>
  </si>
  <si>
    <t>유류_도서</t>
  </si>
  <si>
    <t>기타(폐기물, 부생가스 등)</t>
  </si>
  <si>
    <t>합계</t>
  </si>
  <si>
    <t>All hydroelectric power</t>
  </si>
  <si>
    <t>기타전체(폐기물, 부생가스 등)</t>
  </si>
  <si>
    <t>바이오에너지 총합</t>
  </si>
  <si>
    <t>9차 바이오_사업용</t>
  </si>
  <si>
    <t>9차 전기본 정격용량 총합</t>
  </si>
  <si>
    <t>Bio_Yeongdong</t>
  </si>
  <si>
    <t>Classification</t>
  </si>
  <si>
    <t>ref p1</t>
  </si>
  <si>
    <t>ref p2</t>
  </si>
  <si>
    <t>Fuel cell</t>
  </si>
  <si>
    <t>power generation equipment</t>
  </si>
  <si>
    <t>Yangzhou cogeneration GT1</t>
  </si>
  <si>
    <t>Yangzhou cogeneration GT2</t>
  </si>
  <si>
    <t>Yangzhou cogeneration ST1</t>
  </si>
  <si>
    <t>Ansan Complex ST1</t>
  </si>
  <si>
    <t>Ansan Complex GT1</t>
  </si>
  <si>
    <t>Ansan Complex GT2</t>
  </si>
  <si>
    <t>Bukpyeong Thermal Power #1</t>
  </si>
  <si>
    <t>Bukpyeong Thermal Power #2</t>
  </si>
  <si>
    <t>GS Dangjin Complex CC3 GT5</t>
  </si>
  <si>
    <t>GS Dangjin CC3 ST3</t>
  </si>
  <si>
    <t>GS Dangjin CC4 GT6</t>
  </si>
  <si>
    <t>GS Dangjin CC4 GT7</t>
  </si>
  <si>
    <t>GS Dangjin CC4 ST4</t>
  </si>
  <si>
    <t>GS Dangjin CC2 GT3</t>
  </si>
  <si>
    <t>GS Dangjin CC2 GT4</t>
  </si>
  <si>
    <t>GS Dangjin CC2 ST2</t>
  </si>
  <si>
    <t>Wirye cogeneration GT1</t>
  </si>
  <si>
    <t>Wirye cogeneration ST1</t>
  </si>
  <si>
    <t>Hanam Cogeneration GT1</t>
  </si>
  <si>
    <t>Hanam cogeneration ST1</t>
  </si>
  <si>
    <t>Bundang CC1 ST1</t>
  </si>
  <si>
    <t>Bundang CC2 ST2</t>
  </si>
  <si>
    <t>Bundang CC1 GT1</t>
  </si>
  <si>
    <t>Bundang CC1 GT2</t>
  </si>
  <si>
    <t>Bundang CC1 GT3</t>
  </si>
  <si>
    <t>Bundang CC1 GT4</t>
  </si>
  <si>
    <t>Bundang CC1 GT5</t>
  </si>
  <si>
    <t>Bundang CC2 GT6</t>
  </si>
  <si>
    <t>Bundang CC2 GT7</t>
  </si>
  <si>
    <t>Bundang CC2 GT8</t>
  </si>
  <si>
    <t>Shinincheon Complex CC1 ST1</t>
  </si>
  <si>
    <t>Shinincheon Complex CC2 ST2</t>
  </si>
  <si>
    <t>Shinincheon Complex CC1 GT1</t>
  </si>
  <si>
    <t>Shinincheon Complex CC1 GT2</t>
  </si>
  <si>
    <t>Shinincheon Complex CC2 GT3</t>
  </si>
  <si>
    <t>Shinincheon Complex CC2 GT4</t>
  </si>
  <si>
    <t>Shinincheon Complex CC3 ST3</t>
  </si>
  <si>
    <t>Shinincheon Complex CC4 ST4</t>
  </si>
  <si>
    <t>Shinincheon Complex CC3 GT5</t>
  </si>
  <si>
    <t>Shinincheon Complex CC3 GT6</t>
  </si>
  <si>
    <t>Shinincheon Complex CC4 GT7</t>
  </si>
  <si>
    <t>Shinincheon Complex CC4 GT8</t>
  </si>
  <si>
    <t>Namjeju Complex GT1</t>
  </si>
  <si>
    <t>Namjeju Complex GT2</t>
  </si>
  <si>
    <t>Namjeju Complex ST1</t>
  </si>
  <si>
    <t>Hanlim Complex GT1</t>
  </si>
  <si>
    <t>Hanlim Complex GT2</t>
  </si>
  <si>
    <t>Hallim Complex ST1</t>
  </si>
  <si>
    <t>Busan CC1 GT1</t>
  </si>
  <si>
    <t>Busan CC1 GT2</t>
  </si>
  <si>
    <t>Busan CC2 GT3</t>
  </si>
  <si>
    <t>Busan CC2 GT4</t>
  </si>
  <si>
    <t>Busan CC1 ST1</t>
  </si>
  <si>
    <t>Busan CC2 ST2</t>
  </si>
  <si>
    <t>Busan CC3 ST3</t>
  </si>
  <si>
    <t>Busan CC4 ST4</t>
  </si>
  <si>
    <t>Busan CC3 GT5</t>
  </si>
  <si>
    <t>Busan CC3 GT6</t>
  </si>
  <si>
    <t>Busan CC4 GT7</t>
  </si>
  <si>
    <t>Busan CC4 GT8</t>
  </si>
  <si>
    <t>Andong Complex GT1</t>
  </si>
  <si>
    <t>Andong Complex ST1</t>
  </si>
  <si>
    <t>Yeongwol Complex ST1</t>
  </si>
  <si>
    <t>Yeongwol Complex GT1</t>
  </si>
  <si>
    <t>Yeongwol Complex GT2</t>
  </si>
  <si>
    <t>Yeongwol Complex GT3</t>
  </si>
  <si>
    <t>Daegu Green Power GT1</t>
  </si>
  <si>
    <t>Daegu Green Power ST1</t>
  </si>
  <si>
    <t>Dongducheon CC1 GT1</t>
  </si>
  <si>
    <t>Dongducheon CC1 GT2</t>
  </si>
  <si>
    <t>Dongducheon CC2 GT3</t>
  </si>
  <si>
    <t>Dongducheon CC2 GT4</t>
  </si>
  <si>
    <t>Dongducheon Complex CC1 ST1</t>
  </si>
  <si>
    <t>Dongducheon Complex CC2 ST2</t>
  </si>
  <si>
    <t>Ilsan Complex CC1 ST1</t>
  </si>
  <si>
    <t>Ilsan Complex CC2 ST2</t>
  </si>
  <si>
    <t>Ilsan Complex CC1 GT1</t>
  </si>
  <si>
    <t>Ilsan Complex CC1 GT2</t>
  </si>
  <si>
    <t>Ilsan Complex CC1 GT3</t>
  </si>
  <si>
    <t>Ilsan Complex CC1 GT4</t>
  </si>
  <si>
    <t>Ilsan Complex CC2 GT5</t>
  </si>
  <si>
    <t>Ilsan Complex CC2 GT6</t>
  </si>
  <si>
    <t>Ulsan CC1 ST1</t>
  </si>
  <si>
    <t>Ulsan CC2 ST2</t>
  </si>
  <si>
    <t>Ulsan CC3 ST3</t>
  </si>
  <si>
    <t>Ulsan CC4 ST4</t>
  </si>
  <si>
    <t>Ulsan CC1 GT1</t>
  </si>
  <si>
    <t>Ulsan CC1 GT2</t>
  </si>
  <si>
    <t>Ulsan CC2 GT3</t>
  </si>
  <si>
    <t>Ulsan CC2 GT4</t>
  </si>
  <si>
    <t>Ulsan CC3 GT5</t>
  </si>
  <si>
    <t>Ulsan CC3 GT6</t>
  </si>
  <si>
    <t>Ulsan CC4 GT7</t>
  </si>
  <si>
    <t>Ulsan CC4 GT8</t>
  </si>
  <si>
    <t>Luxury Osan cogeneration GT1</t>
  </si>
  <si>
    <t>Masterpiece Osan cogeneration ST1</t>
  </si>
  <si>
    <t>Moorim Powertech cogeneration (center)</t>
  </si>
  <si>
    <t>Star heat and cogeneration ST1</t>
  </si>
  <si>
    <t>Star heat and power generation GT1</t>
  </si>
  <si>
    <t>Star heat and power generation GT2</t>
  </si>
  <si>
    <t>Busan Jeonggwan Energy GT1</t>
  </si>
  <si>
    <t>Busan Jeonggwan Energy ST1</t>
  </si>
  <si>
    <t>Seoincheon CC1 GT1</t>
  </si>
  <si>
    <t>Seoincheon CC2 GT2</t>
  </si>
  <si>
    <t>Seoincheon CC3 GT3</t>
  </si>
  <si>
    <t>Seoincheon CC4 GT4</t>
  </si>
  <si>
    <t>Seoincheon Complex CC1 ST1</t>
  </si>
  <si>
    <t>Seoincheon CC2 ST2</t>
  </si>
  <si>
    <t>Seoincheon CC3 ST3</t>
  </si>
  <si>
    <t>Seoincheon CC4 ST4</t>
  </si>
  <si>
    <t>Seoincheon CC5 GT5</t>
  </si>
  <si>
    <t>Seoincheon CC6 GT6</t>
  </si>
  <si>
    <t>Seoincheon CC7 GT7</t>
  </si>
  <si>
    <t>Seoincheon CC8 GT8</t>
  </si>
  <si>
    <t>Seoincheon Complex CC5 ST5</t>
  </si>
  <si>
    <t>Seoincheon CC6 ST6</t>
  </si>
  <si>
    <t>Seoincheon CC7 ST7</t>
  </si>
  <si>
    <t>Seoincheon Complex CC8 ST8</t>
  </si>
  <si>
    <t>Pyeongtaek CC2 GT5</t>
  </si>
  <si>
    <t>Pyeongtaek CC2 GT6</t>
  </si>
  <si>
    <t>Pyeongtaek CC2 ST2</t>
  </si>
  <si>
    <t>Gunsan Complex ST1</t>
  </si>
  <si>
    <t>Gunsan Complex GT1</t>
  </si>
  <si>
    <t>Gunsan Complex GT2</t>
  </si>
  <si>
    <t>Combined heat and power GT1</t>
  </si>
  <si>
    <t>Combined heat and power GT2</t>
  </si>
  <si>
    <t>Hydrothermal cogeneration ST1</t>
  </si>
  <si>
    <t>Shinpyeongtaek Complex GT1</t>
  </si>
  <si>
    <t>Shinpyeongtaek Complex GT2</t>
  </si>
  <si>
    <t>Shinpyeongtaek Complex ST1</t>
  </si>
  <si>
    <t>Daesan Complex CC1 ST1</t>
  </si>
  <si>
    <t>Daesan CC1 GT1</t>
  </si>
  <si>
    <t>Daesan CC1 GT2</t>
  </si>
  <si>
    <t>Daesan CC1 GT3</t>
  </si>
  <si>
    <t>Daesan CC2 GT4</t>
  </si>
  <si>
    <t>Yulchon CC2 GT3</t>
  </si>
  <si>
    <t>Yulchon CC2 GT4</t>
  </si>
  <si>
    <t>Yulchon CC2 ST2</t>
  </si>
  <si>
    <t>Ansan Urban Development Cogeneration</t>
  </si>
  <si>
    <t>Gwangyang Complex CC2 ST2</t>
  </si>
  <si>
    <t>Gwangyang CC1 GT1</t>
  </si>
  <si>
    <t>Gwangyang CC1 GT2</t>
  </si>
  <si>
    <t>Gwangyang Complex CC1 ST1</t>
  </si>
  <si>
    <t>Gwangyang CC2 GT3</t>
  </si>
  <si>
    <t>Gwangyang CC2 GT4</t>
  </si>
  <si>
    <t>Incheon Airport Complex ST1</t>
  </si>
  <si>
    <t>Incheon Airport Complex GT1</t>
  </si>
  <si>
    <t>Incheon Airport Complex GT2</t>
  </si>
  <si>
    <t>Songdo cogeneration ST1</t>
  </si>
  <si>
    <t>Songdo Cogeneration GT1</t>
  </si>
  <si>
    <t>Songdo cogeneration GT2</t>
  </si>
  <si>
    <t>Shin Boryeong Firepower #1</t>
  </si>
  <si>
    <t>Shinboryeong Firepower #2</t>
  </si>
  <si>
    <t>Incheon Complex CC3 ST3</t>
  </si>
  <si>
    <t>Incheon CC3 GT5</t>
  </si>
  <si>
    <t>Incheon CC3 GT6</t>
  </si>
  <si>
    <t>Sejong cogeneration ST1</t>
  </si>
  <si>
    <t>Sejong Cogeneration GT1</t>
  </si>
  <si>
    <t>Sejong Cogeneration GT2</t>
  </si>
  <si>
    <t>Jeju Thermal Power #2</t>
  </si>
  <si>
    <t>Jeju Thermal Power #3</t>
  </si>
  <si>
    <t>Jeju LNG Combined Cycle CC1 GT1</t>
  </si>
  <si>
    <t>Jeju LNG Combined Cycle CC2 GT2</t>
  </si>
  <si>
    <t>Jeju LNG Combined Cycle CC1 ST1</t>
  </si>
  <si>
    <t>Jeju LNG Combined Cycle CC2 ST2</t>
  </si>
  <si>
    <t>Boryeong CC1 GT1</t>
  </si>
  <si>
    <t>Boryeong CC1 GT2</t>
  </si>
  <si>
    <t>Boryeong CC2 GT3</t>
  </si>
  <si>
    <t>Boryeong CC2 GT4</t>
  </si>
  <si>
    <t>Boryeong CC3 GT5</t>
  </si>
  <si>
    <t>Boryeong CC3 GT6</t>
  </si>
  <si>
    <t>Seoul CC1 GT1</t>
  </si>
  <si>
    <t>Seoul CC1 ST1</t>
  </si>
  <si>
    <t>Seoul CC2 GT2</t>
  </si>
  <si>
    <t>Seoul CC2 ST2</t>
  </si>
  <si>
    <t>Boryeong CC1 ST1</t>
  </si>
  <si>
    <t>Boryeong CC2 ST2</t>
  </si>
  <si>
    <t>Boryeong CC3 ST3</t>
  </si>
  <si>
    <t>Incheon Complex CC1 ST1</t>
  </si>
  <si>
    <t>Incheon Complex CC2 ST2</t>
  </si>
  <si>
    <t>Incheon CC1 GT1</t>
  </si>
  <si>
    <t>Incheon CC1 GT2</t>
  </si>
  <si>
    <t>Incheon CC2 GT3</t>
  </si>
  <si>
    <t>Incheon CC2 GT4</t>
  </si>
  <si>
    <t>Anyang Complex ST1</t>
  </si>
  <si>
    <t>Anyang Combined Heat and Power 2-1CC GT1</t>
  </si>
  <si>
    <t>Anyang Cogeneration 2-1CC ST1</t>
  </si>
  <si>
    <t>Anyang Complex GT1</t>
  </si>
  <si>
    <t>Anyang Complex GT2</t>
  </si>
  <si>
    <t>Anyang Complex GT3</t>
  </si>
  <si>
    <t>Anyang Complex GT4</t>
  </si>
  <si>
    <t>Bucheon Complex GT1</t>
  </si>
  <si>
    <t>Bucheon Complex GT2</t>
  </si>
  <si>
    <t>Bucheon Complex GT3</t>
  </si>
  <si>
    <t>Bucheon Complex ST1</t>
  </si>
  <si>
    <t>Chuncheon cogeneration GT1</t>
  </si>
  <si>
    <t>Chuncheon cogeneration ST1</t>
  </si>
  <si>
    <t>Yeongnam Power GT1</t>
  </si>
  <si>
    <t>Yeongnam Power ST1</t>
  </si>
  <si>
    <t>Pajumun Industrial Complex CC1 GT1</t>
  </si>
  <si>
    <t>Pajumun Industrial Complex CC1 GT2</t>
  </si>
  <si>
    <t>Pajumun Industrial Complex CC1 ST1</t>
  </si>
  <si>
    <t>Pajumun Industrial Complex CC2 GT3</t>
  </si>
  <si>
    <t>Pajumun Industrial Complex CC2 GT4</t>
  </si>
  <si>
    <t>Pajumun Industrial Complex CC2 ST2</t>
  </si>
  <si>
    <t>Ohsung Complex GT1</t>
  </si>
  <si>
    <t>Ohsung Complex GT2</t>
  </si>
  <si>
    <t>Five Star Complex GT3</t>
  </si>
  <si>
    <t>Ohsung Complex ST1</t>
  </si>
  <si>
    <t>POSCO Energy Complex CC7 ST7</t>
  </si>
  <si>
    <t>POSCO Energy Complex CC8 ST8</t>
  </si>
  <si>
    <t>POSCO Energy Complex CC9 ST9</t>
  </si>
  <si>
    <t>POSCO Energy Complex CC3 ST3</t>
  </si>
  <si>
    <t>POSCO Energy Complex CC4 ST4</t>
  </si>
  <si>
    <t>POSCO Energy Complex CC5 ST5</t>
  </si>
  <si>
    <t>POSCO Energy Complex CC6 ST6</t>
  </si>
  <si>
    <t>POSCO Energy Complex CC3 GT7</t>
  </si>
  <si>
    <t>POSCO Energy Complex CC3 GT8</t>
  </si>
  <si>
    <t>POSCO Energy Complex CC3 GT9</t>
  </si>
  <si>
    <t>POSCO Energy Complex CC4 GT10</t>
  </si>
  <si>
    <t>POSCO Energy Complex CC4 GT11</t>
  </si>
  <si>
    <t>POSCO Energy Complex CC4 GT12</t>
  </si>
  <si>
    <t>POSCO Energy Complex CC5 GT13</t>
  </si>
  <si>
    <t>POSCO Energy Complex CC5 GT14</t>
  </si>
  <si>
    <t>POSCO Energy Complex CC6 GT15</t>
  </si>
  <si>
    <t>POSCO Energy Complex CC6 GT16</t>
  </si>
  <si>
    <t>POSCO Energy Complex CC9 GT19</t>
  </si>
  <si>
    <t>POSCO Energy Complex CC8 GT18</t>
  </si>
  <si>
    <t>POSCO Energy Complex CC7 GT17</t>
  </si>
  <si>
    <t>Pocheon Natural Complex GT1</t>
  </si>
  <si>
    <t>Pocheon Natural Complex GT2</t>
  </si>
  <si>
    <t>Pocheon Natural Complex ST1</t>
  </si>
  <si>
    <t>Pocheon CC1 GT1</t>
  </si>
  <si>
    <t>Pocheon CC1 GT2</t>
  </si>
  <si>
    <t>Pocheon CC1 ST1</t>
  </si>
  <si>
    <t>Pocheon CC2 GT3</t>
  </si>
  <si>
    <t>Pocheon CC2 GT4</t>
  </si>
  <si>
    <t>Pocheon CC2 ST2</t>
  </si>
  <si>
    <t>Soyanggang #1</t>
  </si>
  <si>
    <t>Soyanggang #2</t>
  </si>
  <si>
    <t>Chungju #1</t>
  </si>
  <si>
    <t>Chungju #2</t>
  </si>
  <si>
    <t>Chungju #3</t>
  </si>
  <si>
    <t>Chungju #4</t>
  </si>
  <si>
    <t>Chungju #5</t>
  </si>
  <si>
    <t>Chungju #6</t>
  </si>
  <si>
    <t>Daechung #1</t>
  </si>
  <si>
    <t>Daechung #2</t>
  </si>
  <si>
    <t>Andong #1</t>
  </si>
  <si>
    <t>Andong #2</t>
  </si>
  <si>
    <t>Hapcheon #1</t>
  </si>
  <si>
    <t>Hapcheon #2</t>
  </si>
  <si>
    <t>Imha #1</t>
  </si>
  <si>
    <t>Imha #2</t>
  </si>
  <si>
    <t>Juam Hydro #1</t>
  </si>
  <si>
    <t>Juam Hydro #2</t>
  </si>
  <si>
    <t>Yongdam 1 Hydropower #1</t>
  </si>
  <si>
    <t>Yongdam 1 Hydropower #2</t>
  </si>
  <si>
    <t>Pangyo Combined Heat and Power ST1</t>
  </si>
  <si>
    <t>Paju cogeneration ST1</t>
  </si>
  <si>
    <t>Paju cogeneration GT1</t>
  </si>
  <si>
    <t>Paju cogeneration GT2</t>
  </si>
  <si>
    <t>Dongtan Cogeneration CC1 GT1</t>
  </si>
  <si>
    <t>Coal cogeneration CC1 ST1</t>
  </si>
  <si>
    <t>Dong-Coal Cogeneration CC2 GT2</t>
  </si>
  <si>
    <t>Coal cogeneration CC2 ST2</t>
  </si>
  <si>
    <t>Suwon Gwanggyo Cogeneration GT1</t>
  </si>
  <si>
    <t>Suwon Gwanggyo Cogeneration ST1</t>
  </si>
  <si>
    <t>Hwaseong Cogeneration GT1</t>
  </si>
  <si>
    <t>Hwaseong Cogeneration GT2</t>
  </si>
  <si>
    <t>Hwaseong Cogeneration ST1</t>
  </si>
  <si>
    <t>Pangyo Combined Heat and Power GT1</t>
  </si>
  <si>
    <t>Daejeon Southwest Cogeneration</t>
  </si>
  <si>
    <t>Asan Bae Heat Dissipation Power Plant ST1</t>
  </si>
  <si>
    <t>Asan exhaust heat dissipation power plant GT1</t>
  </si>
  <si>
    <t>Asan exhaust heat dissipation power plant GT2</t>
  </si>
  <si>
    <t>Hwacheon #1</t>
  </si>
  <si>
    <t>Hwacheon #2</t>
  </si>
  <si>
    <t>Hwacheon #3</t>
  </si>
  <si>
    <t>Hwacheon #4</t>
  </si>
  <si>
    <t>Chuncheon #1</t>
  </si>
  <si>
    <t>Chuncheon #2</t>
  </si>
  <si>
    <t>Uiam #1</t>
  </si>
  <si>
    <t>Uiam #2</t>
  </si>
  <si>
    <t>Cheongpyeong #1</t>
  </si>
  <si>
    <t>Cheongpyeong #2</t>
  </si>
  <si>
    <t>Cheongpyeong #3</t>
  </si>
  <si>
    <t>Cheongpyeong #4</t>
  </si>
  <si>
    <t>Paldang Hydro #1</t>
  </si>
  <si>
    <t>Paldang Hydro #2</t>
  </si>
  <si>
    <t>Paldang Hydro #3</t>
  </si>
  <si>
    <t>Paldang Hydro #4</t>
  </si>
  <si>
    <t>Gangneung #1</t>
  </si>
  <si>
    <t>Gangneung #2</t>
  </si>
  <si>
    <t>Cloisonne #1</t>
  </si>
  <si>
    <t>Cloisonne #2</t>
  </si>
  <si>
    <t>Cloisonne #3</t>
  </si>
  <si>
    <t>Muju Pumping #1</t>
  </si>
  <si>
    <t>Muju Pumping #2</t>
  </si>
  <si>
    <t>Yecheon Yangsu #1</t>
  </si>
  <si>
    <t>Yecheon Yangsu #2</t>
  </si>
  <si>
    <t>Samrangjin Yangsu #1</t>
  </si>
  <si>
    <t>Samrangjin Yangsu #2</t>
  </si>
  <si>
    <t>Cheongpyeongyangsu #1</t>
  </si>
  <si>
    <t>Cheongpyeongyangsu #2</t>
  </si>
  <si>
    <t>Yangyang #1</t>
  </si>
  <si>
    <t>Yangyang Pumping #2</t>
  </si>
  <si>
    <t>Yangyang Pumping #3</t>
  </si>
  <si>
    <t>Yangyang Pumping #4</t>
  </si>
  <si>
    <t>Sancheong Yangsu #1</t>
  </si>
  <si>
    <t>Sancheong Yangsu #2</t>
  </si>
  <si>
    <t>Cheongsong Yangsu #1</t>
  </si>
  <si>
    <t>Cheongsong Yangsu #2</t>
  </si>
  <si>
    <t>Ring #2</t>
  </si>
  <si>
    <t>Ring #3</t>
  </si>
  <si>
    <t>Ring #4</t>
  </si>
  <si>
    <t>Wolseong #2</t>
  </si>
  <si>
    <t>Wolseong #3</t>
  </si>
  <si>
    <t>Wolseong #4</t>
  </si>
  <si>
    <t>Hanbit #1</t>
  </si>
  <si>
    <t>Hanbit #2</t>
  </si>
  <si>
    <t>Hanbit #3</t>
  </si>
  <si>
    <t>Hanbit #4</t>
  </si>
  <si>
    <t>Hanbit #5</t>
  </si>
  <si>
    <t>Hanbit #6</t>
  </si>
  <si>
    <t>Hanul #1</t>
  </si>
  <si>
    <t>Hanul #2</t>
  </si>
  <si>
    <t>Hanul #3</t>
  </si>
  <si>
    <t>Hanul #4</t>
  </si>
  <si>
    <t>Hanul #5</t>
  </si>
  <si>
    <t>Hanul #6</t>
  </si>
  <si>
    <t>GS Dangjin CC1 GT1</t>
  </si>
  <si>
    <t>GS Dangjin CC1 GT2</t>
  </si>
  <si>
    <t>GS Dangjin CC1 ST1</t>
  </si>
  <si>
    <t>Yulchon CC1 GT1</t>
  </si>
  <si>
    <t>Yulchon CC1 GT2</t>
  </si>
  <si>
    <t>Yulchon CC1 ST1</t>
  </si>
  <si>
    <t>Banwol cogeneration (coal)</t>
  </si>
  <si>
    <t>Gumi Fever #1</t>
  </si>
  <si>
    <t>Saemangeum cogeneration #1</t>
  </si>
  <si>
    <t>Saemangeum cogeneration #2</t>
  </si>
  <si>
    <t>Kumho Yeosu Cogeneration #2</t>
  </si>
  <si>
    <t>Kim Cheon-Hyeol</t>
  </si>
  <si>
    <t>cod dye fever</t>
  </si>
  <si>
    <t>Dayone Energy Co., Ltd.</t>
  </si>
  <si>
    <t>Busan dyed heat power plant</t>
  </si>
  <si>
    <t>SGC Energy #4</t>
  </si>
  <si>
    <t>SGC Energy #5</t>
  </si>
  <si>
    <t>SGC Energy #1</t>
  </si>
  <si>
    <t>SGC Energy #2</t>
  </si>
  <si>
    <t>Jeonbuk Collective Energy</t>
  </si>
  <si>
    <t>half moon fever</t>
  </si>
  <si>
    <t>Shinseocheon #1</t>
  </si>
  <si>
    <t>Goseong High #1</t>
  </si>
  <si>
    <t>Shin Hanul #1</t>
  </si>
  <si>
    <t>Goseong High #2</t>
  </si>
  <si>
    <t>Anyang cogeneration #2-2</t>
  </si>
  <si>
    <t>Shin Hanul #2</t>
  </si>
  <si>
    <t>Gangneung Anin #1</t>
  </si>
  <si>
    <t>nested green</t>
  </si>
  <si>
    <t>Gimpo cogeneration</t>
  </si>
  <si>
    <t>Yeoju Complex</t>
  </si>
  <si>
    <t>Gangneung Anin #2</t>
  </si>
  <si>
    <t>Shin-Gori #5</t>
  </si>
  <si>
    <t>Yangsan cogeneration</t>
  </si>
  <si>
    <t>Samcheok Thermal Power #1</t>
  </si>
  <si>
    <t>Magok cogeneration</t>
  </si>
  <si>
    <t>Sejong Happy City</t>
  </si>
  <si>
    <t>Yeosu Green Energy</t>
  </si>
  <si>
    <t>Samcheok Thermal Power #2</t>
  </si>
  <si>
    <t>Shin-Gori #6</t>
  </si>
  <si>
    <t>Cheongju cogeneration replacement</t>
  </si>
  <si>
    <t>Daegu cogeneration replacement</t>
  </si>
  <si>
    <t>Tongyeong Complex</t>
  </si>
  <si>
    <t>Eumseong Natural Gas</t>
  </si>
  <si>
    <t>Ulsan GPS</t>
  </si>
  <si>
    <t>Substitute for Samcheonpo #3</t>
  </si>
  <si>
    <t>Substitute for Samcheonpo #4</t>
  </si>
  <si>
    <t>Bucheon cogeneration #2-1</t>
  </si>
  <si>
    <t>Taean #1 Substitute</t>
  </si>
  <si>
    <t>Replace Taean #2</t>
  </si>
  <si>
    <t>Replaces Boryeong#5</t>
  </si>
  <si>
    <t>Replace Boryeong#6</t>
  </si>
  <si>
    <t>Hadong #1 Substitute</t>
  </si>
  <si>
    <t>Substitute Hadong #2</t>
  </si>
  <si>
    <t>Substitute for Samcheonpo #5</t>
  </si>
  <si>
    <t>Substitute for Samcheonpo #6</t>
  </si>
  <si>
    <t>Bucheon cogeneration #2-2</t>
  </si>
  <si>
    <t>Substitute Hadong #3</t>
  </si>
  <si>
    <t>Substitute Hadong #4</t>
  </si>
  <si>
    <t>Replace Taean #3</t>
  </si>
  <si>
    <t>Replace Taean #4</t>
  </si>
  <si>
    <t>Dangjin #1 replacement</t>
  </si>
  <si>
    <t>Substitute Dangjin #2</t>
  </si>
  <si>
    <t>New LNG#1</t>
  </si>
  <si>
    <t>New LNG#2</t>
  </si>
  <si>
    <t>Substitute Dangjin #3</t>
  </si>
  <si>
    <t>Substitute Dangjin #4</t>
  </si>
  <si>
    <t>New Positive #1</t>
  </si>
  <si>
    <t>Substitute Hadong #5</t>
  </si>
  <si>
    <t>Substitute Hadong #6</t>
  </si>
  <si>
    <t>Replace Taean #5</t>
  </si>
  <si>
    <t>Replace Taean #6</t>
  </si>
  <si>
    <t>New Pumping #2</t>
  </si>
  <si>
    <t>Youngheung #1 Substitute</t>
  </si>
  <si>
    <t>Replacing Youngheung #2</t>
  </si>
  <si>
    <t>New Acquisition #3</t>
  </si>
  <si>
    <t>Solar_Business</t>
  </si>
  <si>
    <t>Wind power_business</t>
  </si>
  <si>
    <t>Small Hydro_Business</t>
  </si>
  <si>
    <t>hydraulic_calibration</t>
  </si>
  <si>
    <t>Sihwa Marine Energy_Business</t>
  </si>
  <si>
    <t>Biomass_Business (9th Bio)</t>
  </si>
  <si>
    <t>Fuel Cell_Business</t>
  </si>
  <si>
    <t>Taean IGCC_Business</t>
  </si>
  <si>
    <t>oil_book</t>
  </si>
  <si>
    <t>Others (waste, by-product gas, etc.)</t>
  </si>
  <si>
    <t>division</t>
  </si>
  <si>
    <t>bio energy</t>
  </si>
  <si>
    <t>sunlight</t>
  </si>
  <si>
    <t>wind force</t>
  </si>
  <si>
    <t>fuel cell</t>
  </si>
  <si>
    <t>Other</t>
  </si>
  <si>
    <t>Bioenergy</t>
  </si>
  <si>
    <t>All other (waste, by-product gas, etc.)</t>
  </si>
  <si>
    <t>Total bioenergy</t>
  </si>
  <si>
    <t>9th Bio_Business</t>
  </si>
  <si>
    <t>Total rated capacity of the 9th electric version</t>
  </si>
  <si>
    <t>Terry's number for adjustment</t>
  </si>
  <si>
    <t>units</t>
  </si>
  <si>
    <t>matches except for ' oil book' - need to find out what it is. There's also a plant I have as gas that he has as oil, to check</t>
  </si>
  <si>
    <t>Coal_Boryeong_550</t>
  </si>
  <si>
    <t>Coal_Dayone_Energy</t>
  </si>
  <si>
    <t>Coal_Pospower_Samcheok_CP_NE</t>
  </si>
  <si>
    <t>Coal_Yeosu_Green</t>
  </si>
  <si>
    <t>no info about these plants</t>
  </si>
  <si>
    <t>MaxCapacity P1</t>
  </si>
  <si>
    <t>need to ask about Pyeongtaek - seem to have both the old and the conversion in, both set to gas</t>
  </si>
  <si>
    <t>Gas_Namjeju_CCGT</t>
  </si>
  <si>
    <t>MaxCapacity P2</t>
  </si>
  <si>
    <t>4 mw added to cogen plant in northwest</t>
  </si>
  <si>
    <t>6 MW added to cogen plant in NW</t>
  </si>
  <si>
    <t>10 MW added for 'consolidation' from Terry's list</t>
  </si>
  <si>
    <t>Name</t>
  </si>
  <si>
    <t>PLEXOS name</t>
  </si>
  <si>
    <t>Coal_Dangjin_500_C</t>
  </si>
  <si>
    <t>Coal_Dangjin_1020_C</t>
  </si>
  <si>
    <t>Gas_Dangjin_500_conversion_C</t>
  </si>
  <si>
    <t>Coal_Donghae_NE</t>
  </si>
  <si>
    <t>Coal_Boryeong_C</t>
  </si>
  <si>
    <t>Coal_Boryeong_550_C</t>
  </si>
  <si>
    <t>Gas_Boryeong_conversion_C</t>
  </si>
  <si>
    <t>Coal_Bukpyeong_NE</t>
  </si>
  <si>
    <t>Coal_Samcheok_Green_Power_NE</t>
  </si>
  <si>
    <t>Coal_Samcheonpo_560_SE</t>
  </si>
  <si>
    <t>Coal_Samcheonpo_500_SE</t>
  </si>
  <si>
    <t>Gas_Samcheonpo_500_conversion_SE</t>
  </si>
  <si>
    <t>Coal_New_Boryeong_C</t>
  </si>
  <si>
    <t>Coal_Yeosu_SW</t>
  </si>
  <si>
    <t>Coal_Yeosu_Green_SW</t>
  </si>
  <si>
    <t>Bio_Yeongdong_NE</t>
  </si>
  <si>
    <t>Coal_Yeongheung_800_NW</t>
  </si>
  <si>
    <t>Coal_Yeongheung_870_NW</t>
  </si>
  <si>
    <t>Gas_Yeongheung_800_conversion_NW</t>
  </si>
  <si>
    <t>Coal_Taean_500_C</t>
  </si>
  <si>
    <t>Coal_Taean_1050_C</t>
  </si>
  <si>
    <t>Gas_Taean_500_conversion_C</t>
  </si>
  <si>
    <t>Coal_Hadong_super_SE</t>
  </si>
  <si>
    <t>Coal_Hadong_ultra_SE</t>
  </si>
  <si>
    <t>Gas_Hadong_conversion_SE</t>
  </si>
  <si>
    <t>Coal_Honam_SW</t>
  </si>
  <si>
    <t>Coal_Gunjang_cogen_SW</t>
  </si>
  <si>
    <t>Coal_Gunjang_small_cogen_SW</t>
  </si>
  <si>
    <t>Coal_Gumi_cogen_SE</t>
  </si>
  <si>
    <t>Coal_Kumho_Yeosu_cogen_SW</t>
  </si>
  <si>
    <t>Coal_Gimcheon_cogen_SE</t>
  </si>
  <si>
    <t>Coal_Daegu_dyeing_cogen_SE</t>
  </si>
  <si>
    <t>Coal_Banwol_cogen_NW</t>
  </si>
  <si>
    <t>Coal_Busan_dye_cogen_SE</t>
  </si>
  <si>
    <t>Coal_Sanggong_cogen_SW</t>
  </si>
  <si>
    <t>Coal_Saemangeum_cogen_SW</t>
  </si>
  <si>
    <t>Coal_Yeosu_cogen_SW</t>
  </si>
  <si>
    <t>Coal_Iksan_cogen_SW</t>
  </si>
  <si>
    <t>Coal_Pocheon_Green_Energy_NW</t>
  </si>
  <si>
    <t>Coal_New_Seocheon_C</t>
  </si>
  <si>
    <t>Coal_Goseong_Hai_SE</t>
  </si>
  <si>
    <t>Coal_Anin_Power_Station_NE</t>
  </si>
  <si>
    <t>Coal_Dayone_Energy_SW</t>
  </si>
  <si>
    <t>Gas_Gwangyang_CCGT_SW</t>
  </si>
  <si>
    <t>Gas_Gunsan_CCGT_SW</t>
  </si>
  <si>
    <t>Gas_Dangjin_1_CCGT_C</t>
  </si>
  <si>
    <t>Gas_Dangjin_2_CCGT_C</t>
  </si>
  <si>
    <t>Gas_Dangjin_3_CCGT_C</t>
  </si>
  <si>
    <t>Gas_Dangjin_4_CCGT_C</t>
  </si>
  <si>
    <t>Gas_Boryeong_1_CCGT_C</t>
  </si>
  <si>
    <t>Gas_Busan_CCGT_SE</t>
  </si>
  <si>
    <t>Gas_Busan_Jeongkwan_Energy_CCGT_SE</t>
  </si>
  <si>
    <t>Gas_Bundang_1_CCGT_NW</t>
  </si>
  <si>
    <t>Gas_Bundang_2_CCGT_NW</t>
  </si>
  <si>
    <t>Gas_Seoul_Complex_1_CCGT_NW</t>
  </si>
  <si>
    <t>Gas_Seoincheon_CCGT_NW</t>
  </si>
  <si>
    <t>Gas_New_Incheon_CCGT_NW</t>
  </si>
  <si>
    <t>Gas_New_Pyeongtaek_CCGT_NW</t>
  </si>
  <si>
    <t>Gas_Andong_CCGT_SE</t>
  </si>
  <si>
    <t>Gas_Ansan_CCGT_NW</t>
  </si>
  <si>
    <t>Gas_Yeongnam_Power_CCGT_SE</t>
  </si>
  <si>
    <t>Gas_Yeongwol_CCGT_NE</t>
  </si>
  <si>
    <t>Gas_Oseong_CCGT_NW</t>
  </si>
  <si>
    <t>Gas_Ulsan_1_CCGT_SE</t>
  </si>
  <si>
    <t>Gas_Ulsan_2-3_CCGT_SE</t>
  </si>
  <si>
    <t>Gas_Ulsan_4_CCGT_SE</t>
  </si>
  <si>
    <t>Gas_Yulchon_1_CCGT_SW</t>
  </si>
  <si>
    <t>Gas_Yulchon_2_CCGT_SW</t>
  </si>
  <si>
    <t>Gas_Incheon_1_CCGT_NW</t>
  </si>
  <si>
    <t>Gas_Incheon_2_CCGT_NW</t>
  </si>
  <si>
    <t>Gas_Incheon_3_CCGT_NW</t>
  </si>
  <si>
    <t>Gas_Ilsan_1_CCGT_NW</t>
  </si>
  <si>
    <t>Gas_Ilsan_2_CCGT_NW</t>
  </si>
  <si>
    <t>Gas_Paju_Munsan_CCGT_NW</t>
  </si>
  <si>
    <t>Gas_Pyeongtaek_2_CCGT_NW</t>
  </si>
  <si>
    <t>Gas_Pocheon_1_CCGT_NW</t>
  </si>
  <si>
    <t>Gas_Pocheon_Natural_CCGT_NW</t>
  </si>
  <si>
    <t>Gas_Yeoju_CCGT_NW</t>
  </si>
  <si>
    <t>Gas_Tongyeong_CCGT_SE</t>
  </si>
  <si>
    <t>Gas_Eumseong_CCGT_C</t>
  </si>
  <si>
    <t>Gas_Ulsan_GPS_CCGT_SE</t>
  </si>
  <si>
    <t>Gas_Samcheonpo_conversion_SE</t>
  </si>
  <si>
    <t>Gas_Gwanggyo_cogen_NW</t>
  </si>
  <si>
    <t>Gas_Nowon_cogen_NW</t>
  </si>
  <si>
    <t>Gas_Nonhyeon_cogen_NW</t>
  </si>
  <si>
    <t>Gas_Daegu_Green_Power_cogen_SE</t>
  </si>
  <si>
    <t>Gas_Southwest_Daejeon_cogen_C</t>
  </si>
  <si>
    <t>Gas_Dongtan_cogen_NW</t>
  </si>
  <si>
    <t>Gas_Osan_cogen_NW</t>
  </si>
  <si>
    <t>Gas_Mokdong_cogen_NW</t>
  </si>
  <si>
    <t>Gas_Byeolnae_cogen_NW</t>
  </si>
  <si>
    <t>Gas_Bucheon_cogen_NW</t>
  </si>
  <si>
    <t>Gas_Sejong_cogen_C</t>
  </si>
  <si>
    <t>Gas_Songdo_cogen_NW</t>
  </si>
  <si>
    <t>Gas_Suwan_cogen_SW</t>
  </si>
  <si>
    <t>Gas_Asan_Baebang_cogen_C</t>
  </si>
  <si>
    <t>Gas_Ansan_cogen_NW</t>
  </si>
  <si>
    <t>Gas_Anyang_1_cogen_NW</t>
  </si>
  <si>
    <t>Gas_Anyang_2_cogen_NW</t>
  </si>
  <si>
    <t>Gas_Yangju_cogen_NW</t>
  </si>
  <si>
    <t>Gas_Wirye_cogen_NW</t>
  </si>
  <si>
    <t>Gas_Incheon_Airport_cogen_NW</t>
  </si>
  <si>
    <t>Gas_Chuncheon_cogen_NE</t>
  </si>
  <si>
    <t>Gas_Paju_cogen_NW</t>
  </si>
  <si>
    <t>Gas_Pangyo_cogen_NW</t>
  </si>
  <si>
    <t>Gas_Hanam_cogen_NW</t>
  </si>
  <si>
    <t>Gas_Hwaseong_cogen_NW</t>
  </si>
  <si>
    <t>Nuclear_Gori_nuclear_650_SE</t>
  </si>
  <si>
    <t>Nuclear_Gori_nuclear_950_SE</t>
  </si>
  <si>
    <t>Nuclear_New_Gori_1000_SE</t>
  </si>
  <si>
    <t>Nuclear_New_Gori_1400_SE</t>
  </si>
  <si>
    <t>Nuclear_New_Wolseong_SE</t>
  </si>
  <si>
    <t>Nuclear_Wolseong_SE</t>
  </si>
  <si>
    <t>Nuclear_Hanbit_950_SW</t>
  </si>
  <si>
    <t>Nuclear_Hanbit_1000_SW</t>
  </si>
  <si>
    <t>Nuclear_Hanul_950_SE</t>
  </si>
  <si>
    <t>Nuclear_Hanul_1000_SE</t>
  </si>
  <si>
    <t>Nuclear_New_Hanul_SE</t>
  </si>
  <si>
    <t>LF_Ulsan_Oil_SE</t>
  </si>
  <si>
    <t>LF_Pyeongtaek_Oil_NW</t>
  </si>
  <si>
    <t>Gas_Pyeongtaek_conversion_NW</t>
  </si>
  <si>
    <t>LF_Gumi_cogen_SE</t>
  </si>
  <si>
    <t>LF_Daegu_cogen_C</t>
  </si>
  <si>
    <t>LF_Daejeon_cogen_C</t>
  </si>
  <si>
    <t>LF_Moorim_Powertech_cogen_SE</t>
  </si>
  <si>
    <t>LF_Suwon_cogen_NW</t>
  </si>
  <si>
    <t>LF_Cheongju_cogen_C</t>
  </si>
  <si>
    <t>PSH_Muju_SW</t>
  </si>
  <si>
    <t>PSH_Sancheong_SE</t>
  </si>
  <si>
    <t>PSH_Samrangjin_SE</t>
  </si>
  <si>
    <t>PSH_Yangyang_NE</t>
  </si>
  <si>
    <t>PSH_Yecheon_SE</t>
  </si>
  <si>
    <t>PSH_Cheongsong_Yangsu_SE</t>
  </si>
  <si>
    <t>PSH_Cheongpyeong_Yangsu_SE</t>
  </si>
  <si>
    <t>Hydro_Gangneung_NE</t>
  </si>
  <si>
    <t>Hydro_Daechung_C</t>
  </si>
  <si>
    <t>Hydro_Soyanggang_NE</t>
  </si>
  <si>
    <t>Hydro_Andong_SE</t>
  </si>
  <si>
    <t>Hydro_Yongdam_SW</t>
  </si>
  <si>
    <t>Hydro_Uiam_NE</t>
  </si>
  <si>
    <t>Hydro_Imha_SE</t>
  </si>
  <si>
    <t>Hydro_Juam_SW</t>
  </si>
  <si>
    <t>Hydro_Cheongpyeong_1_NW</t>
  </si>
  <si>
    <t>Hydro_Cheongpyeong_2_NW</t>
  </si>
  <si>
    <t>Hydro_Cheongpyeong_3_NW</t>
  </si>
  <si>
    <t>Hydro_Chuncheon_NE</t>
  </si>
  <si>
    <t>Hydro_Chungju_C</t>
  </si>
  <si>
    <t>Hydro_Chilbo_SW</t>
  </si>
  <si>
    <t>Hydro_Paldang_NW</t>
  </si>
  <si>
    <t>Hydro_Hapcheon_SE</t>
  </si>
  <si>
    <t>Hydro_Hwacheon_NE</t>
  </si>
  <si>
    <t>Coal_Gas_Gunjang_cogen_SW</t>
  </si>
  <si>
    <t>NEW_cogen_2_NW</t>
  </si>
  <si>
    <t>NEW_cogen_3_NW</t>
  </si>
  <si>
    <t>NEW_cogen_4_NW</t>
  </si>
  <si>
    <t>NEW_cogen_5_NW</t>
  </si>
  <si>
    <t>NEW_cogen_6_NW</t>
  </si>
  <si>
    <t>NEW_CCGT_1_NW</t>
  </si>
  <si>
    <t>NEW_PSH_1_NE</t>
  </si>
  <si>
    <t>NEW_PSH_2_SE</t>
  </si>
  <si>
    <t>NEW_PSH_3_SE</t>
  </si>
  <si>
    <t>Coal_Taean_IGCC_SE</t>
  </si>
  <si>
    <t>Tidal_Sihwa_Lake_NW</t>
  </si>
  <si>
    <t>Gas_Anyang_2_2_cogen</t>
  </si>
  <si>
    <t>Gas_Anyang_2_2_cogen_NW</t>
  </si>
  <si>
    <t>District division</t>
  </si>
  <si>
    <t>added</t>
  </si>
  <si>
    <t>model region</t>
  </si>
  <si>
    <t>Gas_NEW_Green_cogen_C</t>
  </si>
  <si>
    <t>Gas_NEW_Gimpo_cogen_NW</t>
  </si>
  <si>
    <t>Gas_NEW_Yangsan_cogen_SE</t>
  </si>
  <si>
    <t>Gas_NEW_Daegu_cogen_SE</t>
  </si>
  <si>
    <t>Gas_NEW_Daejeon_cogen_C</t>
  </si>
  <si>
    <t>Gas_NEW_Magok_cogen_NW</t>
  </si>
  <si>
    <t>Gas_NEW_Sejong_cogen_C</t>
  </si>
  <si>
    <t>Gas_NEW_Cheongju_cogen_C</t>
  </si>
  <si>
    <t>Gas_NEW_Bucheon_cogen_NW</t>
  </si>
  <si>
    <t>for 2034, matching Terry's capacity with the same regional split</t>
  </si>
  <si>
    <t>* added 'hydraulic calibration' to small hydro for now</t>
  </si>
  <si>
    <t>Oil_Daesan_CCGT</t>
  </si>
  <si>
    <t>Oil_Daesan_CCGT_C</t>
  </si>
  <si>
    <t>Removed</t>
  </si>
  <si>
    <t>Solar_PV_Utility_Jeju</t>
  </si>
  <si>
    <t>Solar_PV_Buildings_Jeju</t>
  </si>
  <si>
    <t>Wind_Onshore_Jeju</t>
  </si>
  <si>
    <t>Wind_Offshore_Jeju</t>
  </si>
  <si>
    <t>HydroRoR_Jeju</t>
  </si>
  <si>
    <t>reformat</t>
  </si>
  <si>
    <t>cap 2020</t>
  </si>
  <si>
    <t>cap 2034</t>
  </si>
  <si>
    <t>units 2020</t>
  </si>
  <si>
    <t>units 2034</t>
  </si>
  <si>
    <t>calc</t>
  </si>
  <si>
    <t>Gas_Hanlim_CCGT_Jeju</t>
  </si>
  <si>
    <t>Gas_Namjeju_CCGT_Jeju</t>
  </si>
  <si>
    <t>LF_Jeju_Internal_combustion_Oil_Jeju</t>
  </si>
  <si>
    <t>Gas_Jeju_Complex_1_CCGT_Jeju</t>
  </si>
  <si>
    <t>Gas_Jeju_Complex_2_CCGT_Jeju</t>
  </si>
  <si>
    <t>LF_Jeju_diesel_GT_Jeju</t>
  </si>
  <si>
    <t>FuelCell_Jeju</t>
  </si>
  <si>
    <t>max cap 2020</t>
  </si>
  <si>
    <t>max cap 2034</t>
  </si>
  <si>
    <t>Bio_gen_Jeju</t>
  </si>
  <si>
    <t>FUEL CELL</t>
  </si>
  <si>
    <t>BIO</t>
  </si>
  <si>
    <t>target unit size</t>
  </si>
  <si>
    <t>target total</t>
  </si>
  <si>
    <t>Gen</t>
  </si>
  <si>
    <t>Co_Gen</t>
  </si>
  <si>
    <t>non-CHP CCGT capable of open cycle</t>
  </si>
  <si>
    <t>region</t>
  </si>
  <si>
    <t>found</t>
  </si>
  <si>
    <t>Ocmode</t>
  </si>
  <si>
    <t>Gas_Dongducheon_1_CCGT</t>
  </si>
  <si>
    <t>Gas_Dongducheon_1_CCGT_NW</t>
  </si>
  <si>
    <t>Gas_Dongducheon_2_CCGT</t>
  </si>
  <si>
    <t>Gas_Dongducheon_2_CCGT_NW</t>
  </si>
  <si>
    <t>Gas_Pocheon_2_CCGT</t>
  </si>
  <si>
    <t>Gas_Pocheon_2_CCGT_NW</t>
  </si>
  <si>
    <t>Gas_POSCO_3_CCGT</t>
  </si>
  <si>
    <t>Gas_POSCO_3_CCGT_NW</t>
  </si>
  <si>
    <t>Gas_POSCO_4_CCGT</t>
  </si>
  <si>
    <t>Gas_POSCO_4_CCGT_NW</t>
  </si>
  <si>
    <t>Gas_POSCO_5_CCGT</t>
  </si>
  <si>
    <t>Gas_POSCO_5_CCGT_NW</t>
  </si>
  <si>
    <t>Gas_POSCO_6_CCGT</t>
  </si>
  <si>
    <t>Gas_POSCO_6_CCGT_NW</t>
  </si>
  <si>
    <t>Gas_POSCO_7_CCGT</t>
  </si>
  <si>
    <t>Gas_POSCO_7_CCGT_NW</t>
  </si>
  <si>
    <t>Gas_POSCO_8_CCGT</t>
  </si>
  <si>
    <t>Gas_POSCO_9_CCGT</t>
  </si>
  <si>
    <t>Gas_POSCO_8_CCGT_NW</t>
  </si>
  <si>
    <t>Gas_POSCO_9_CCGT_NW</t>
  </si>
  <si>
    <t>OC - CCGT</t>
  </si>
  <si>
    <t>OC - GT only</t>
  </si>
  <si>
    <t>Gas_Dangjin_1_CCGT_OC</t>
  </si>
  <si>
    <t>Gas_Dangjin_2_CCGT_OC</t>
  </si>
  <si>
    <t>Gas_Dangjin_3_CCGT_OC</t>
  </si>
  <si>
    <t>Gas_Dangjin_4_CCGT_OC</t>
  </si>
  <si>
    <t>Oil_Daesan_CCGT_OC</t>
  </si>
  <si>
    <t>Gas_Dongducheon_1_CCGT_OC</t>
  </si>
  <si>
    <t>Gas_Dongducheon_2_CCGT_OC</t>
  </si>
  <si>
    <t>Gas_Busan_Jeongkwan_Energy_CCGT_OC</t>
  </si>
  <si>
    <t>Gas_Bundang_1_CCGT_OC</t>
  </si>
  <si>
    <t>Gas_Bundang_2_CCGT_OC</t>
  </si>
  <si>
    <t>Gas_Yulchon_1_CCGT_OC</t>
  </si>
  <si>
    <t>Gas_POSCO_3_CCGT_OC</t>
  </si>
  <si>
    <t>Gas_POSCO_4_CCGT_OC</t>
  </si>
  <si>
    <t>Gas_POSCO_5_CCGT_OC</t>
  </si>
  <si>
    <t>Gas_POSCO_6_CCGT_OC</t>
  </si>
  <si>
    <t>Gas_POSCO_7_CCGT_OC</t>
  </si>
  <si>
    <t>Gas_POSCO_8_CCGT_OC</t>
  </si>
  <si>
    <t>Gas_POSCO_9_CCGT_OC</t>
  </si>
  <si>
    <t>Gas_Pocheon_1_CCGT_OC</t>
  </si>
  <si>
    <t>Gas_Pocheon_2_CCGT_OC</t>
  </si>
  <si>
    <t>Gas_Hanlim_CCGT_OC</t>
  </si>
  <si>
    <t>OC mode GT</t>
  </si>
  <si>
    <t>Gas_Dangjin_1_CCGT_OC_C</t>
  </si>
  <si>
    <t>Gas_Dangjin_2_CCGT_OC_C</t>
  </si>
  <si>
    <t>Gas_Dangjin_3_CCGT_OC_C</t>
  </si>
  <si>
    <t>Gas_Dangjin_4_CCGT_OC_C</t>
  </si>
  <si>
    <t>Oil_Daesan_CCGT_OC_C</t>
  </si>
  <si>
    <t>Gas_Dongducheon_1_CCGT_OC_NW</t>
  </si>
  <si>
    <t>Gas_Dongducheon_2_CCGT_OC_NW</t>
  </si>
  <si>
    <t>Gas_Busan_Jeongkwan_Energy_CCGT_OC_SE</t>
  </si>
  <si>
    <t>Gas_Bundang_1_CCGT_OC_NW</t>
  </si>
  <si>
    <t>Gas_Bundang_2_CCGT_OC_NW</t>
  </si>
  <si>
    <t>Gas_Yulchon_1_CCGT_OC_SW</t>
  </si>
  <si>
    <t>Gas_POSCO_3_CCGT_OC_NW</t>
  </si>
  <si>
    <t>Gas_POSCO_4_CCGT_OC_NW</t>
  </si>
  <si>
    <t>Gas_POSCO_5_CCGT_OC_NW</t>
  </si>
  <si>
    <t>Gas_POSCO_6_CCGT_OC_NW</t>
  </si>
  <si>
    <t>Gas_POSCO_7_CCGT_OC_NW</t>
  </si>
  <si>
    <t>Gas_POSCO_8_CCGT_OC_NW</t>
  </si>
  <si>
    <t>Gas_POSCO_9_CCGT_OC_NW</t>
  </si>
  <si>
    <t>Gas_Pocheon_1_CCGT_OC_NW</t>
  </si>
  <si>
    <t>Gas_Pocheon_2_CCGT_OC_NW</t>
  </si>
  <si>
    <t>Gas_Hanlim_CCGT_OC_Jeju</t>
  </si>
  <si>
    <t>hard coal/black coal</t>
  </si>
  <si>
    <t>fr</t>
  </si>
  <si>
    <t>pc20</t>
  </si>
  <si>
    <t>share</t>
  </si>
  <si>
    <t>Rooftop population weighting from python (using 40th to 97th percentile of population count only):</t>
  </si>
  <si>
    <t>Calculate solar buildings vs utility</t>
  </si>
  <si>
    <t>2020 regional totals from statistics</t>
  </si>
  <si>
    <t>total</t>
  </si>
  <si>
    <t>Calculate total buildings amount from REMR</t>
  </si>
  <si>
    <t>2020 distribute between regions based on population weighting</t>
  </si>
  <si>
    <t>reordered</t>
  </si>
  <si>
    <t>utility remainig by region</t>
  </si>
  <si>
    <t>split between buildings and utility solar and onshore and offshore wind. Buildings solar now excluded as the BPLE doesn't have it</t>
  </si>
  <si>
    <t>NOT USED NOW AS ROOFTOP EXCLUDED</t>
  </si>
  <si>
    <t>Total cap P3</t>
  </si>
  <si>
    <t>Installed total power capacity</t>
  </si>
  <si>
    <t>GW</t>
  </si>
  <si>
    <t>Korea</t>
  </si>
  <si>
    <t>Solar PV</t>
  </si>
  <si>
    <t>2034 WEO NZE capacities</t>
  </si>
  <si>
    <t>estimate firm</t>
  </si>
  <si>
    <t>factor</t>
  </si>
  <si>
    <t>contribution</t>
  </si>
  <si>
    <t>Battery_C</t>
  </si>
  <si>
    <t>Battery_NW</t>
  </si>
  <si>
    <t>Battery_SE</t>
  </si>
  <si>
    <t>Battery_SW</t>
  </si>
  <si>
    <t>Battery_NE</t>
  </si>
  <si>
    <t>Battery_Jeju</t>
  </si>
  <si>
    <t>Battery</t>
  </si>
  <si>
    <t>Units APS</t>
  </si>
  <si>
    <t>MaxCapacity P3</t>
  </si>
  <si>
    <t>Load weighting between regions</t>
  </si>
  <si>
    <t>VRE weighting between regions</t>
  </si>
  <si>
    <t>2034 BPLE</t>
  </si>
  <si>
    <t>2034 APS</t>
  </si>
  <si>
    <t>THESE NEED TO BE CORRECTED - FAIRLY IMPORTANT TO ADDRESS THE ISSUES IN THE SITE SELECTION SO IT CAN BE USED FOR REGIONAL DISTRIBUTION</t>
  </si>
  <si>
    <t>Sum of Residential</t>
  </si>
  <si>
    <t>Sum of Public</t>
  </si>
  <si>
    <t>Sum of Service</t>
  </si>
  <si>
    <t>Sum of Agri, Forest, Fishery</t>
  </si>
  <si>
    <t>Sum of Mining</t>
  </si>
  <si>
    <t>Sum of Manufacturing</t>
  </si>
  <si>
    <t>weight</t>
  </si>
  <si>
    <t>VRE capacity sums</t>
  </si>
  <si>
    <t>total capacity</t>
  </si>
  <si>
    <t>load weight</t>
  </si>
  <si>
    <t>(WEO source for battery capacity)</t>
  </si>
  <si>
    <t>convert to MW</t>
  </si>
  <si>
    <t>P3</t>
  </si>
  <si>
    <t>Onshore</t>
  </si>
  <si>
    <t>Offshore</t>
  </si>
  <si>
    <t>Units 2035 NZE</t>
  </si>
  <si>
    <t>Installed PV and wind for Korea in NZE from WEO 2035</t>
  </si>
  <si>
    <t>max cap 2035</t>
  </si>
  <si>
    <t>2020 weighting</t>
  </si>
  <si>
    <t>BPLE weighting from geospatial</t>
  </si>
  <si>
    <t>wind onshore</t>
  </si>
  <si>
    <t>wind offshore</t>
  </si>
  <si>
    <t>sgw</t>
  </si>
  <si>
    <t>wgw</t>
  </si>
  <si>
    <t>wogw</t>
  </si>
  <si>
    <t>Wind - onshore</t>
  </si>
  <si>
    <t>Wind- offshore</t>
  </si>
  <si>
    <t>APS</t>
  </si>
  <si>
    <t>Wind onshore APS</t>
  </si>
  <si>
    <t>Wind offshore APS</t>
  </si>
  <si>
    <t>Solar APS</t>
  </si>
  <si>
    <t>Updating to WEO 2022</t>
  </si>
  <si>
    <t>NEW_CCS_Gas_CCGT</t>
  </si>
  <si>
    <t>NEW_CCS_Gas_CCGT_1_NW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</si>
</sst>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0.000"/>
    <numFmt numFmtId="165" formatCode="0.0_);[Red]\(0.0\)"/>
    <numFmt numFmtId="166" formatCode="#,##0_ "/>
    <numFmt numFmtId="167" formatCode="_-* #,##0.0_-;\-* #,##0.0_-;_-* &quot;-&quot;_-;_-@_-"/>
    <numFmt numFmtId="168" formatCode="0_);[Red]\(0\)"/>
    <numFmt numFmtId="169" formatCode="_-* #,##0.00_-;\-* #,##0.00_-;_-* &quot;-&quot;_-;_-@_-"/>
  </numFmts>
  <fonts count="41">
    <font>
      <sz val="11"/>
      <color theme="1"/>
      <name val="Calibri"/>
      <family val="2"/>
      <scheme val="minor"/>
    </font>
    <font>
      <u/>
      <sz val="11"/>
      <color theme="10"/>
      <name val="Calibri"/>
      <family val="2"/>
      <scheme val="minor"/>
    </font>
    <font>
      <sz val="11"/>
      <name val="돋움"/>
      <family val="3"/>
      <charset val="129"/>
    </font>
    <font>
      <b/>
      <sz val="18"/>
      <name val="돋움"/>
      <family val="3"/>
      <charset val="129"/>
    </font>
    <font>
      <b/>
      <sz val="10"/>
      <name val="돋움"/>
      <family val="3"/>
      <charset val="129"/>
    </font>
    <font>
      <b/>
      <sz val="9"/>
      <name val="돋움"/>
      <family val="3"/>
      <charset val="129"/>
    </font>
    <font>
      <b/>
      <sz val="24"/>
      <name val="돋움"/>
      <family val="3"/>
      <charset val="129"/>
    </font>
    <font>
      <sz val="9"/>
      <name val="돋움"/>
      <family val="3"/>
      <charset val="129"/>
    </font>
    <font>
      <sz val="24"/>
      <name val="돋움"/>
      <family val="3"/>
      <charset val="129"/>
    </font>
    <font>
      <sz val="8"/>
      <name val="돋움"/>
      <family val="3"/>
      <charset val="129"/>
    </font>
    <font>
      <sz val="16"/>
      <name val="돋움"/>
      <family val="3"/>
      <charset val="129"/>
    </font>
    <font>
      <sz val="8.5"/>
      <name val="돋움"/>
      <family val="3"/>
      <charset val="129"/>
    </font>
    <font>
      <sz val="8.5"/>
      <color theme="1"/>
      <name val="돋움"/>
      <family val="3"/>
      <charset val="129"/>
    </font>
    <font>
      <sz val="8.5"/>
      <color theme="1"/>
      <name val="Times New Roman"/>
      <family val="1"/>
    </font>
    <font>
      <sz val="8.5"/>
      <name val="Times New Roman"/>
      <family val="1"/>
    </font>
    <font>
      <sz val="7.5"/>
      <name val="돋움"/>
      <family val="3"/>
      <charset val="129"/>
    </font>
    <font>
      <sz val="9"/>
      <color theme="1"/>
      <name val="돋움"/>
      <family val="3"/>
      <charset val="129"/>
    </font>
    <font>
      <sz val="10"/>
      <name val="돋움"/>
      <family val="3"/>
      <charset val="129"/>
    </font>
    <font>
      <sz val="8.5"/>
      <color theme="1"/>
      <name val="맑은 고딕"/>
      <family val="3"/>
      <charset val="129"/>
    </font>
    <font>
      <sz val="7.5"/>
      <color theme="1"/>
      <name val="돋움"/>
      <family val="3"/>
      <charset val="129"/>
    </font>
    <font>
      <sz val="8"/>
      <color theme="1"/>
      <name val="돋움"/>
      <family val="3"/>
      <charset val="129"/>
    </font>
    <font>
      <sz val="8"/>
      <color theme="1"/>
      <name val="Times New Roman"/>
      <family val="1"/>
    </font>
    <font>
      <sz val="7"/>
      <color theme="1"/>
      <name val="돋움"/>
      <family val="3"/>
      <charset val="129"/>
    </font>
    <font>
      <sz val="8"/>
      <color rgb="FFFF0000"/>
      <name val="Times New Roman"/>
      <family val="1"/>
    </font>
    <font>
      <sz val="10"/>
      <color theme="1"/>
      <name val="돋움"/>
      <family val="3"/>
      <charset val="129"/>
    </font>
    <font>
      <sz val="8"/>
      <name val="Times New Roman"/>
      <family val="1"/>
    </font>
    <font>
      <sz val="7.8"/>
      <name val="돋움"/>
      <family val="3"/>
      <charset val="129"/>
    </font>
    <font>
      <vertAlign val="superscript"/>
      <sz val="8.5"/>
      <name val="돋움"/>
      <family val="3"/>
      <charset val="129"/>
    </font>
    <font>
      <vertAlign val="superscript"/>
      <sz val="8"/>
      <color theme="1"/>
      <name val="돋움"/>
      <family val="3"/>
      <charset val="129"/>
    </font>
    <font>
      <b/>
      <sz val="8"/>
      <color theme="1"/>
      <name val="돋움"/>
      <family val="3"/>
      <charset val="129"/>
    </font>
    <font>
      <b/>
      <sz val="10"/>
      <color theme="1"/>
      <name val="돋움"/>
      <family val="3"/>
      <charset val="129"/>
    </font>
    <font>
      <b/>
      <sz val="8.5"/>
      <color theme="1"/>
      <name val="Times New Roman"/>
      <family val="1"/>
    </font>
    <font>
      <b/>
      <sz val="8.5"/>
      <name val="Times New Roman"/>
      <family val="1"/>
    </font>
    <font>
      <sz val="9"/>
      <color indexed="81"/>
      <name val="Tahoma"/>
      <family val="2"/>
    </font>
    <font>
      <b/>
      <sz val="9"/>
      <color indexed="81"/>
      <name val="Tahoma"/>
      <family val="2"/>
    </font>
    <font>
      <sz val="11"/>
      <color theme="1"/>
      <name val="Calibri"/>
      <family val="2"/>
      <scheme val="minor"/>
    </font>
    <font>
      <sz val="8"/>
      <name val="Calibri"/>
      <family val="2"/>
      <scheme val="minor"/>
    </font>
    <font>
      <sz val="11"/>
      <color rgb="FFFF0000"/>
      <name val="Calibri"/>
      <family val="2"/>
      <scheme val="minor"/>
    </font>
    <font>
      <sz val="11"/>
      <color theme="1"/>
      <name val="Calibri"/>
      <family val="2"/>
      <charset val="129"/>
    </font>
    <font>
      <b/>
      <sz val="11"/>
      <color rgb="FF000000"/>
      <name val="Calibri"/>
      <family val="2"/>
      <charset val="129"/>
    </font>
    <font>
      <sz val="11"/>
      <color theme="1"/>
      <name val="Calibri"/>
      <family val="2"/>
    </font>
  </fonts>
  <fills count="18">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bgColor indexed="64"/>
      </patternFill>
    </fill>
    <fill>
      <patternFill patternType="solid">
        <fgColor rgb="FFD9E1F2"/>
        <bgColor rgb="FFD9E1F2"/>
      </patternFill>
    </fill>
  </fills>
  <borders count="60">
    <border>
      <left/>
      <right/>
      <top/>
      <bottom/>
      <diagonal/>
    </border>
    <border>
      <left/>
      <right/>
      <top/>
      <bottom style="thin">
        <color indexed="64"/>
      </bottom>
      <diagonal/>
    </border>
    <border diagonalDown="1">
      <left style="thin">
        <color indexed="64"/>
      </left>
      <right style="thin">
        <color theme="0" tint="-0.24994659260841701"/>
      </right>
      <top style="thin">
        <color indexed="64"/>
      </top>
      <bottom/>
      <diagonal style="hair">
        <color indexed="64"/>
      </diagonal>
    </border>
    <border diagonalDown="1">
      <left style="thin">
        <color theme="0" tint="-0.24994659260841701"/>
      </left>
      <right style="thin">
        <color theme="0" tint="-0.24994659260841701"/>
      </right>
      <top style="thin">
        <color indexed="64"/>
      </top>
      <bottom/>
      <diagonal style="hair">
        <color indexed="64"/>
      </diagonal>
    </border>
    <border>
      <left style="thin">
        <color theme="0" tint="-0.24994659260841701"/>
      </left>
      <right style="thin">
        <color theme="0" tint="-0.24994659260841701"/>
      </right>
      <top style="thin">
        <color indexed="64"/>
      </top>
      <bottom/>
      <diagonal/>
    </border>
    <border diagonalUp="1">
      <left style="thin">
        <color theme="0" tint="-0.24994659260841701"/>
      </left>
      <right style="thin">
        <color theme="0" tint="-0.24994659260841701"/>
      </right>
      <top style="thin">
        <color indexed="64"/>
      </top>
      <bottom/>
      <diagonal style="hair">
        <color indexed="64"/>
      </diagonal>
    </border>
    <border diagonalUp="1">
      <left style="thin">
        <color theme="0" tint="-0.24994659260841701"/>
      </left>
      <right style="thin">
        <color indexed="64"/>
      </right>
      <top style="thin">
        <color indexed="64"/>
      </top>
      <bottom/>
      <diagonal style="hair">
        <color indexed="64"/>
      </diagonal>
    </border>
    <border diagonalDown="1">
      <left style="thin">
        <color indexed="64"/>
      </left>
      <right style="thin">
        <color theme="0" tint="-0.24994659260841701"/>
      </right>
      <top/>
      <bottom/>
      <diagonal style="hair">
        <color indexed="64"/>
      </diagonal>
    </border>
    <border diagonalDown="1">
      <left style="thin">
        <color theme="0" tint="-0.24994659260841701"/>
      </left>
      <right style="thin">
        <color theme="0" tint="-0.24994659260841701"/>
      </right>
      <top/>
      <bottom/>
      <diagonal style="hair">
        <color indexed="64"/>
      </diagonal>
    </border>
    <border>
      <left style="thin">
        <color theme="0" tint="-0.24994659260841701"/>
      </left>
      <right style="thin">
        <color theme="0" tint="-0.24994659260841701"/>
      </right>
      <top/>
      <bottom/>
      <diagonal/>
    </border>
    <border diagonalUp="1">
      <left style="thin">
        <color theme="0" tint="-0.24994659260841701"/>
      </left>
      <right style="thin">
        <color theme="0" tint="-0.24994659260841701"/>
      </right>
      <top/>
      <bottom/>
      <diagonal style="hair">
        <color indexed="64"/>
      </diagonal>
    </border>
    <border diagonalUp="1">
      <left style="thin">
        <color theme="0" tint="-0.24994659260841701"/>
      </left>
      <right style="thin">
        <color indexed="64"/>
      </right>
      <top/>
      <bottom/>
      <diagonal style="hair">
        <color indexed="64"/>
      </diagonal>
    </border>
    <border diagonalDown="1">
      <left style="thin">
        <color indexed="64"/>
      </left>
      <right style="thin">
        <color theme="0" tint="-0.24994659260841701"/>
      </right>
      <top/>
      <bottom style="thin">
        <color indexed="64"/>
      </bottom>
      <diagonal style="hair">
        <color indexed="64"/>
      </diagonal>
    </border>
    <border diagonalDown="1">
      <left style="thin">
        <color theme="0" tint="-0.24994659260841701"/>
      </left>
      <right style="thin">
        <color theme="0" tint="-0.24994659260841701"/>
      </right>
      <top/>
      <bottom style="thin">
        <color indexed="64"/>
      </bottom>
      <diagonal style="hair">
        <color indexed="64"/>
      </diagonal>
    </border>
    <border>
      <left style="thin">
        <color theme="0" tint="-0.24994659260841701"/>
      </left>
      <right style="thin">
        <color theme="0" tint="-0.24994659260841701"/>
      </right>
      <top/>
      <bottom style="thin">
        <color indexed="64"/>
      </bottom>
      <diagonal/>
    </border>
    <border diagonalUp="1">
      <left style="thin">
        <color theme="0" tint="-0.24994659260841701"/>
      </left>
      <right style="thin">
        <color theme="0" tint="-0.24994659260841701"/>
      </right>
      <top/>
      <bottom style="thin">
        <color indexed="64"/>
      </bottom>
      <diagonal style="hair">
        <color indexed="64"/>
      </diagonal>
    </border>
    <border diagonalUp="1">
      <left style="thin">
        <color theme="0" tint="-0.24994659260841701"/>
      </left>
      <right style="thin">
        <color indexed="64"/>
      </right>
      <top/>
      <bottom style="thin">
        <color indexed="64"/>
      </bottom>
      <diagonal style="hair">
        <color indexed="64"/>
      </diagonal>
    </border>
    <border>
      <left style="thin">
        <color indexed="64"/>
      </left>
      <right/>
      <top style="thin">
        <color indexed="64"/>
      </top>
      <bottom/>
      <diagonal/>
    </border>
    <border>
      <left/>
      <right style="thin">
        <color theme="0" tint="-0.24994659260841701"/>
      </right>
      <top style="thin">
        <color indexed="64"/>
      </top>
      <bottom/>
      <diagonal/>
    </border>
    <border>
      <left style="thin">
        <color theme="0" tint="-0.24994659260841701"/>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theme="0" tint="-0.24994659260841701"/>
      </right>
      <top/>
      <bottom/>
      <diagonal/>
    </border>
    <border>
      <left style="thin">
        <color theme="0" tint="-0.24994659260841701"/>
      </left>
      <right/>
      <top/>
      <bottom/>
      <diagonal/>
    </border>
    <border>
      <left/>
      <right style="thin">
        <color indexed="64"/>
      </right>
      <top/>
      <bottom/>
      <diagonal/>
    </border>
    <border>
      <left style="thin">
        <color indexed="64"/>
      </left>
      <right style="hair">
        <color indexed="64"/>
      </right>
      <top/>
      <bottom/>
      <diagonal/>
    </border>
    <border>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thin">
        <color theme="0" tint="-0.24994659260841701"/>
      </right>
      <top style="hair">
        <color indexed="64"/>
      </top>
      <bottom/>
      <diagonal/>
    </border>
    <border>
      <left style="thin">
        <color theme="0" tint="-0.24994659260841701"/>
      </left>
      <right style="thin">
        <color theme="0" tint="-0.24994659260841701"/>
      </right>
      <top style="hair">
        <color indexed="64"/>
      </top>
      <bottom/>
      <diagonal/>
    </border>
    <border>
      <left style="thin">
        <color theme="0" tint="-0.24994659260841701"/>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theme="0" tint="-0.24994659260841701"/>
      </right>
      <top/>
      <bottom style="thin">
        <color indexed="64"/>
      </bottom>
      <diagonal/>
    </border>
    <border>
      <left style="thin">
        <color theme="0" tint="-0.24994659260841701"/>
      </left>
      <right/>
      <top/>
      <bottom style="thin">
        <color indexed="64"/>
      </bottom>
      <diagonal/>
    </border>
    <border>
      <left/>
      <right style="thin">
        <color indexed="64"/>
      </right>
      <top/>
      <bottom style="thin">
        <color indexed="64"/>
      </bottom>
      <diagonal/>
    </border>
    <border>
      <left style="hair">
        <color indexed="64"/>
      </left>
      <right style="thin">
        <color theme="0" tint="-0.24994659260841701"/>
      </right>
      <top style="hair">
        <color indexed="64"/>
      </top>
      <bottom style="hair">
        <color indexed="64"/>
      </bottom>
      <diagonal/>
    </border>
    <border>
      <left/>
      <right/>
      <top style="thin">
        <color indexed="64"/>
      </top>
      <bottom/>
      <diagonal/>
    </border>
    <border>
      <left style="thin">
        <color theme="0" tint="-0.24994659260841701"/>
      </left>
      <right style="thin">
        <color theme="0" tint="-0.24994659260841701"/>
      </right>
      <top/>
      <bottom style="hair">
        <color auto="1"/>
      </bottom>
      <diagonal/>
    </border>
    <border>
      <left style="thin">
        <color indexed="64"/>
      </left>
      <right style="thin">
        <color theme="0" tint="-0.24994659260841701"/>
      </right>
      <top style="hair">
        <color indexed="64"/>
      </top>
      <bottom/>
      <diagonal/>
    </border>
    <border>
      <left style="thin">
        <color indexed="64"/>
      </left>
      <right style="thin">
        <color theme="0" tint="-0.24994659260841701"/>
      </right>
      <top/>
      <bottom/>
      <diagonal/>
    </border>
    <border>
      <left style="thin">
        <color theme="0" tint="-0.24994659260841701"/>
      </left>
      <right/>
      <top/>
      <bottom style="hair">
        <color indexed="64"/>
      </bottom>
      <diagonal/>
    </border>
    <border>
      <left style="thin">
        <color indexed="64"/>
      </left>
      <right style="thin">
        <color theme="0" tint="-0.24994659260841701"/>
      </right>
      <top/>
      <bottom style="hair">
        <color indexed="64"/>
      </bottom>
      <diagonal/>
    </border>
    <border>
      <left style="thin">
        <color theme="0" tint="-0.24994659260841701"/>
      </left>
      <right style="thin">
        <color indexed="64"/>
      </right>
      <top style="hair">
        <color indexed="64"/>
      </top>
      <bottom style="hair">
        <color indexed="64"/>
      </bottom>
      <diagonal/>
    </border>
    <border>
      <left style="thin">
        <color indexed="64"/>
      </left>
      <right style="thin">
        <color theme="0" tint="-0.24994659260841701"/>
      </right>
      <top/>
      <bottom style="thin">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hair">
        <color theme="1"/>
      </top>
      <bottom style="thin">
        <color indexed="64"/>
      </bottom>
      <diagonal/>
    </border>
    <border>
      <left style="thin">
        <color theme="0" tint="-0.24994659260841701"/>
      </left>
      <right/>
      <top style="hair">
        <color theme="1"/>
      </top>
      <bottom style="thin">
        <color indexed="64"/>
      </bottom>
      <diagonal/>
    </border>
    <border>
      <left style="hair">
        <color indexed="64"/>
      </left>
      <right style="hair">
        <color indexed="64"/>
      </right>
      <top/>
      <bottom/>
      <diagonal/>
    </border>
    <border>
      <left/>
      <right/>
      <top/>
      <bottom style="thin">
        <color rgb="FF8EA9DB"/>
      </bottom>
      <diagonal/>
    </border>
    <border>
      <left/>
      <right/>
      <top style="thin">
        <color rgb="FF8EA9DB"/>
      </top>
      <bottom/>
      <diagonal/>
    </border>
  </borders>
  <cellStyleXfs count="6">
    <xf numFmtId="0" fontId="0" fillId="0" borderId="0"/>
    <xf numFmtId="0" fontId="1" fillId="0" borderId="0" applyNumberFormat="0" applyFill="0" applyBorder="0" applyAlignment="0" applyProtection="0"/>
    <xf numFmtId="0" fontId="2" fillId="0" borderId="0"/>
    <xf numFmtId="41" fontId="2" fillId="0" borderId="0" applyFont="0" applyFill="0" applyBorder="0" applyAlignment="0" applyProtection="0"/>
    <xf numFmtId="0" fontId="2" fillId="0" borderId="0"/>
    <xf numFmtId="0" fontId="35" fillId="7" borderId="0" applyNumberFormat="0" applyBorder="0" applyAlignment="0" applyProtection="0"/>
  </cellStyleXfs>
  <cellXfs count="360">
    <xf numFmtId="0" fontId="0" fillId="0" borderId="0" xfId="0"/>
    <xf numFmtId="1" fontId="0" fillId="0" borderId="0" xfId="0" applyNumberFormat="1"/>
    <xf numFmtId="0" fontId="0" fillId="0" borderId="0" xfId="0" pivotButton="1"/>
    <xf numFmtId="0" fontId="0" fillId="0" borderId="0" xfId="0" applyAlignment="1">
      <alignment horizontal="left"/>
    </xf>
    <xf numFmtId="0" fontId="1" fillId="0" borderId="0" xfId="1"/>
    <xf numFmtId="164" fontId="0" fillId="0" borderId="0" xfId="0" applyNumberFormat="1"/>
    <xf numFmtId="2" fontId="0" fillId="0" borderId="0" xfId="0" applyNumberFormat="1"/>
    <xf numFmtId="0" fontId="3" fillId="0" borderId="0" xfId="2" applyFont="1" applyAlignment="1">
      <alignment horizontal="left" vertical="center"/>
    </xf>
    <xf numFmtId="41" fontId="4" fillId="0" borderId="0" xfId="2" applyNumberFormat="1" applyFont="1" applyAlignment="1">
      <alignment horizontal="left" vertical="center"/>
    </xf>
    <xf numFmtId="41" fontId="5" fillId="0" borderId="0" xfId="2" applyNumberFormat="1" applyFont="1" applyAlignment="1">
      <alignment horizontal="left" vertical="center"/>
    </xf>
    <xf numFmtId="41" fontId="6" fillId="0" borderId="0" xfId="2" applyNumberFormat="1" applyFont="1" applyAlignment="1">
      <alignment horizontal="left" vertical="center"/>
    </xf>
    <xf numFmtId="165" fontId="7" fillId="0" borderId="0" xfId="3" applyNumberFormat="1" applyFont="1" applyFill="1" applyBorder="1" applyAlignment="1">
      <alignment horizontal="center" vertical="center"/>
    </xf>
    <xf numFmtId="41" fontId="8" fillId="0" borderId="0" xfId="2" applyNumberFormat="1" applyFont="1" applyAlignment="1">
      <alignment horizontal="left" vertical="center"/>
    </xf>
    <xf numFmtId="0" fontId="8" fillId="0" borderId="0" xfId="2" applyFont="1" applyAlignment="1">
      <alignment horizontal="left" vertical="center" indent="1"/>
    </xf>
    <xf numFmtId="0" fontId="8" fillId="0" borderId="0" xfId="2" applyFont="1" applyAlignment="1">
      <alignment vertical="center"/>
    </xf>
    <xf numFmtId="0" fontId="7" fillId="0" borderId="0" xfId="2" applyFont="1" applyAlignment="1">
      <alignment vertical="center"/>
    </xf>
    <xf numFmtId="0" fontId="9" fillId="0" borderId="1" xfId="3" quotePrefix="1" applyNumberFormat="1" applyFont="1" applyBorder="1" applyAlignment="1">
      <alignment horizontal="left" vertical="center"/>
    </xf>
    <xf numFmtId="41" fontId="7" fillId="0" borderId="1" xfId="3" applyFont="1" applyFill="1" applyBorder="1" applyAlignment="1">
      <alignment horizontal="left" vertical="center"/>
    </xf>
    <xf numFmtId="165" fontId="7" fillId="0" borderId="1" xfId="3" applyNumberFormat="1" applyFont="1" applyFill="1" applyBorder="1" applyAlignment="1">
      <alignment horizontal="left" vertical="center"/>
    </xf>
    <xf numFmtId="41" fontId="7" fillId="0" borderId="1" xfId="2" applyNumberFormat="1" applyFont="1" applyBorder="1" applyAlignment="1">
      <alignment horizontal="left" vertical="center"/>
    </xf>
    <xf numFmtId="165" fontId="7" fillId="0" borderId="1" xfId="3" applyNumberFormat="1" applyFont="1" applyFill="1" applyBorder="1" applyAlignment="1">
      <alignment horizontal="center" vertical="center"/>
    </xf>
    <xf numFmtId="41" fontId="7" fillId="3" borderId="4" xfId="2" applyNumberFormat="1" applyFont="1" applyFill="1" applyBorder="1" applyAlignment="1">
      <alignment horizontal="center" vertical="center"/>
    </xf>
    <xf numFmtId="165" fontId="7" fillId="3" borderId="4" xfId="3" applyNumberFormat="1" applyFont="1" applyFill="1" applyBorder="1" applyAlignment="1">
      <alignment horizontal="center" vertical="center"/>
    </xf>
    <xf numFmtId="41" fontId="7" fillId="3" borderId="9" xfId="2" applyNumberFormat="1" applyFont="1" applyFill="1" applyBorder="1" applyAlignment="1">
      <alignment horizontal="center" vertical="center"/>
    </xf>
    <xf numFmtId="165" fontId="7" fillId="3" borderId="9" xfId="3" applyNumberFormat="1" applyFont="1" applyFill="1" applyBorder="1" applyAlignment="1">
      <alignment horizontal="center" vertical="center"/>
    </xf>
    <xf numFmtId="41" fontId="7" fillId="3" borderId="14" xfId="2" applyNumberFormat="1" applyFont="1" applyFill="1" applyBorder="1" applyAlignment="1">
      <alignment horizontal="center" vertical="center" wrapText="1"/>
    </xf>
    <xf numFmtId="165" fontId="7" fillId="3" borderId="14" xfId="3" applyNumberFormat="1" applyFont="1" applyFill="1" applyBorder="1" applyAlignment="1">
      <alignment horizontal="center" vertical="center"/>
    </xf>
    <xf numFmtId="41" fontId="7" fillId="3" borderId="14" xfId="2" applyNumberFormat="1" applyFont="1" applyFill="1" applyBorder="1" applyAlignment="1">
      <alignment vertical="center"/>
    </xf>
    <xf numFmtId="0" fontId="11" fillId="0" borderId="17" xfId="2" applyFont="1" applyBorder="1" applyAlignment="1">
      <alignment horizontal="left" vertical="center"/>
    </xf>
    <xf numFmtId="0" fontId="12" fillId="0" borderId="18" xfId="2" applyFont="1" applyBorder="1" applyAlignment="1">
      <alignment horizontal="left" vertical="center"/>
    </xf>
    <xf numFmtId="41" fontId="13" fillId="0" borderId="4" xfId="3" applyFont="1" applyFill="1" applyBorder="1" applyAlignment="1">
      <alignment horizontal="right" vertical="center"/>
    </xf>
    <xf numFmtId="41" fontId="13" fillId="0" borderId="4" xfId="3" applyFont="1" applyFill="1" applyBorder="1" applyAlignment="1">
      <alignment horizontal="center" vertical="center"/>
    </xf>
    <xf numFmtId="166" fontId="13" fillId="0" borderId="4" xfId="3" applyNumberFormat="1" applyFont="1" applyFill="1" applyBorder="1" applyAlignment="1">
      <alignment horizontal="right" vertical="center"/>
    </xf>
    <xf numFmtId="165" fontId="13" fillId="0" borderId="4" xfId="3" applyNumberFormat="1" applyFont="1" applyFill="1" applyBorder="1" applyAlignment="1">
      <alignment horizontal="right" vertical="center"/>
    </xf>
    <xf numFmtId="38" fontId="13" fillId="0" borderId="4" xfId="3" applyNumberFormat="1" applyFont="1" applyFill="1" applyBorder="1" applyAlignment="1">
      <alignment horizontal="right" vertical="center"/>
    </xf>
    <xf numFmtId="0" fontId="12" fillId="0" borderId="19" xfId="2" applyFont="1" applyBorder="1" applyAlignment="1">
      <alignment horizontal="left" vertical="center" indent="1"/>
    </xf>
    <xf numFmtId="0" fontId="11" fillId="0" borderId="0" xfId="2" applyFont="1" applyAlignment="1">
      <alignment vertical="center"/>
    </xf>
    <xf numFmtId="0" fontId="11" fillId="0" borderId="21" xfId="2" applyFont="1" applyBorder="1" applyAlignment="1">
      <alignment horizontal="left" vertical="center"/>
    </xf>
    <xf numFmtId="0" fontId="12" fillId="0" borderId="22" xfId="2" applyFont="1" applyBorder="1" applyAlignment="1">
      <alignment horizontal="left" vertical="center"/>
    </xf>
    <xf numFmtId="41" fontId="13" fillId="0" borderId="9" xfId="3" applyFont="1" applyFill="1" applyBorder="1" applyAlignment="1">
      <alignment horizontal="right" vertical="center"/>
    </xf>
    <xf numFmtId="41" fontId="13" fillId="0" borderId="9" xfId="3" applyFont="1" applyFill="1" applyBorder="1" applyAlignment="1">
      <alignment horizontal="center" vertical="center"/>
    </xf>
    <xf numFmtId="166" fontId="13" fillId="0" borderId="9" xfId="3" applyNumberFormat="1" applyFont="1" applyFill="1" applyBorder="1" applyAlignment="1">
      <alignment horizontal="right" vertical="center"/>
    </xf>
    <xf numFmtId="165" fontId="13" fillId="0" borderId="9" xfId="3" applyNumberFormat="1" applyFont="1" applyFill="1" applyBorder="1" applyAlignment="1">
      <alignment horizontal="right" vertical="center"/>
    </xf>
    <xf numFmtId="38" fontId="13" fillId="0" borderId="9" xfId="3" applyNumberFormat="1" applyFont="1" applyFill="1" applyBorder="1" applyAlignment="1">
      <alignment horizontal="right" vertical="center"/>
    </xf>
    <xf numFmtId="0" fontId="12" fillId="0" borderId="23" xfId="2" applyFont="1" applyBorder="1" applyAlignment="1">
      <alignment horizontal="left" vertical="center" indent="1"/>
    </xf>
    <xf numFmtId="0" fontId="12" fillId="0" borderId="22" xfId="2" applyFont="1" applyBorder="1" applyAlignment="1">
      <alignment horizontal="left" vertical="center" shrinkToFit="1"/>
    </xf>
    <xf numFmtId="0" fontId="11" fillId="0" borderId="25" xfId="2" applyFont="1" applyBorder="1" applyAlignment="1">
      <alignment horizontal="left" vertical="center"/>
    </xf>
    <xf numFmtId="0" fontId="12" fillId="4" borderId="26" xfId="2" applyFont="1" applyFill="1" applyBorder="1" applyAlignment="1">
      <alignment horizontal="left" vertical="center" shrinkToFit="1"/>
    </xf>
    <xf numFmtId="41" fontId="13" fillId="4" borderId="27" xfId="3" applyFont="1" applyFill="1" applyBorder="1" applyAlignment="1">
      <alignment horizontal="right" vertical="center"/>
    </xf>
    <xf numFmtId="166" fontId="13" fillId="4" borderId="27" xfId="3" applyNumberFormat="1" applyFont="1" applyFill="1" applyBorder="1" applyAlignment="1">
      <alignment horizontal="right" vertical="center"/>
    </xf>
    <xf numFmtId="41" fontId="14" fillId="4" borderId="27" xfId="3" applyFont="1" applyFill="1" applyBorder="1" applyAlignment="1">
      <alignment horizontal="center" vertical="center"/>
    </xf>
    <xf numFmtId="165" fontId="13" fillId="4" borderId="27" xfId="3" applyNumberFormat="1" applyFont="1" applyFill="1" applyBorder="1" applyAlignment="1">
      <alignment horizontal="right" vertical="center"/>
    </xf>
    <xf numFmtId="38" fontId="13" fillId="4" borderId="27" xfId="3" applyNumberFormat="1" applyFont="1" applyFill="1" applyBorder="1" applyAlignment="1">
      <alignment horizontal="right" vertical="center"/>
    </xf>
    <xf numFmtId="41" fontId="14" fillId="4" borderId="27" xfId="3" applyFont="1" applyFill="1" applyBorder="1" applyAlignment="1">
      <alignment horizontal="right" vertical="center"/>
    </xf>
    <xf numFmtId="0" fontId="15" fillId="4" borderId="28" xfId="2" applyFont="1" applyFill="1" applyBorder="1" applyAlignment="1">
      <alignment horizontal="left" vertical="center" indent="1"/>
    </xf>
    <xf numFmtId="0" fontId="11" fillId="0" borderId="30" xfId="2" applyFont="1" applyBorder="1" applyAlignment="1">
      <alignment horizontal="left" vertical="center"/>
    </xf>
    <xf numFmtId="0" fontId="12" fillId="4" borderId="31" xfId="2" applyFont="1" applyFill="1" applyBorder="1" applyAlignment="1">
      <alignment horizontal="left" vertical="center" shrinkToFit="1"/>
    </xf>
    <xf numFmtId="41" fontId="13" fillId="4" borderId="32" xfId="3" applyFont="1" applyFill="1" applyBorder="1" applyAlignment="1">
      <alignment horizontal="right" vertical="center"/>
    </xf>
    <xf numFmtId="166" fontId="13" fillId="4" borderId="32" xfId="3" applyNumberFormat="1" applyFont="1" applyFill="1" applyBorder="1" applyAlignment="1">
      <alignment horizontal="right" vertical="center"/>
    </xf>
    <xf numFmtId="41" fontId="14" fillId="4" borderId="32" xfId="3" applyFont="1" applyFill="1" applyBorder="1" applyAlignment="1">
      <alignment horizontal="center" vertical="center"/>
    </xf>
    <xf numFmtId="165" fontId="13" fillId="4" borderId="32" xfId="3" applyNumberFormat="1" applyFont="1" applyFill="1" applyBorder="1" applyAlignment="1">
      <alignment horizontal="right" vertical="center"/>
    </xf>
    <xf numFmtId="38" fontId="13" fillId="4" borderId="32" xfId="3" applyNumberFormat="1" applyFont="1" applyFill="1" applyBorder="1" applyAlignment="1">
      <alignment horizontal="right" vertical="center"/>
    </xf>
    <xf numFmtId="41" fontId="14" fillId="4" borderId="32" xfId="3" applyFont="1" applyFill="1" applyBorder="1" applyAlignment="1">
      <alignment horizontal="right" vertical="center"/>
    </xf>
    <xf numFmtId="0" fontId="12" fillId="4" borderId="33" xfId="2" applyFont="1" applyFill="1" applyBorder="1" applyAlignment="1">
      <alignment horizontal="left" vertical="center" indent="1"/>
    </xf>
    <xf numFmtId="0" fontId="11" fillId="2" borderId="35" xfId="2" applyFont="1" applyFill="1" applyBorder="1" applyAlignment="1">
      <alignment horizontal="left" vertical="center"/>
    </xf>
    <xf numFmtId="0" fontId="12" fillId="2" borderId="26" xfId="2" applyFont="1" applyFill="1" applyBorder="1" applyAlignment="1">
      <alignment horizontal="left" vertical="center" shrinkToFit="1"/>
    </xf>
    <xf numFmtId="41" fontId="13" fillId="2" borderId="27" xfId="3" applyFont="1" applyFill="1" applyBorder="1" applyAlignment="1">
      <alignment horizontal="right" vertical="center"/>
    </xf>
    <xf numFmtId="166" fontId="13" fillId="2" borderId="27" xfId="3" applyNumberFormat="1" applyFont="1" applyFill="1" applyBorder="1" applyAlignment="1">
      <alignment horizontal="right" vertical="center"/>
    </xf>
    <xf numFmtId="41" fontId="13" fillId="2" borderId="27" xfId="3" applyFont="1" applyFill="1" applyBorder="1" applyAlignment="1">
      <alignment horizontal="center" vertical="center"/>
    </xf>
    <xf numFmtId="165" fontId="13" fillId="2" borderId="27" xfId="3" applyNumberFormat="1" applyFont="1" applyFill="1" applyBorder="1" applyAlignment="1">
      <alignment horizontal="right" vertical="center"/>
    </xf>
    <xf numFmtId="38" fontId="13" fillId="2" borderId="27" xfId="3" applyNumberFormat="1" applyFont="1" applyFill="1" applyBorder="1" applyAlignment="1">
      <alignment horizontal="right" vertical="center"/>
    </xf>
    <xf numFmtId="0" fontId="12" fillId="2" borderId="28" xfId="2" applyFont="1" applyFill="1" applyBorder="1" applyAlignment="1">
      <alignment horizontal="left" vertical="center" indent="1"/>
    </xf>
    <xf numFmtId="41" fontId="14" fillId="2" borderId="27" xfId="3" applyFont="1" applyFill="1" applyBorder="1" applyAlignment="1">
      <alignment horizontal="center" vertical="center"/>
    </xf>
    <xf numFmtId="41" fontId="14" fillId="2" borderId="27" xfId="3" applyFont="1" applyFill="1" applyBorder="1" applyAlignment="1">
      <alignment horizontal="right" vertical="center"/>
    </xf>
    <xf numFmtId="0" fontId="16" fillId="0" borderId="23" xfId="2" applyFont="1" applyBorder="1" applyAlignment="1">
      <alignment horizontal="left" vertical="center" indent="1"/>
    </xf>
    <xf numFmtId="0" fontId="11" fillId="0" borderId="36" xfId="2" applyFont="1" applyBorder="1" applyAlignment="1">
      <alignment horizontal="left" vertical="center"/>
    </xf>
    <xf numFmtId="0" fontId="12" fillId="0" borderId="37" xfId="2" applyFont="1" applyBorder="1" applyAlignment="1">
      <alignment horizontal="left" vertical="center" shrinkToFit="1"/>
    </xf>
    <xf numFmtId="41" fontId="13" fillId="0" borderId="14" xfId="3" applyFont="1" applyFill="1" applyBorder="1" applyAlignment="1">
      <alignment horizontal="right" vertical="center"/>
    </xf>
    <xf numFmtId="166" fontId="13" fillId="0" borderId="14" xfId="3" applyNumberFormat="1" applyFont="1" applyFill="1" applyBorder="1" applyAlignment="1">
      <alignment horizontal="right" vertical="center"/>
    </xf>
    <xf numFmtId="41" fontId="13" fillId="0" borderId="14" xfId="3" applyFont="1" applyFill="1" applyBorder="1" applyAlignment="1">
      <alignment horizontal="center" vertical="center"/>
    </xf>
    <xf numFmtId="165" fontId="13" fillId="0" borderId="14" xfId="3" applyNumberFormat="1" applyFont="1" applyFill="1" applyBorder="1" applyAlignment="1">
      <alignment horizontal="right" vertical="center"/>
    </xf>
    <xf numFmtId="0" fontId="12" fillId="0" borderId="38" xfId="4" applyFont="1" applyBorder="1" applyAlignment="1">
      <alignment horizontal="left" vertical="center" indent="1"/>
    </xf>
    <xf numFmtId="0" fontId="17" fillId="0" borderId="0" xfId="2" applyFont="1" applyAlignment="1">
      <alignment horizontal="left"/>
    </xf>
    <xf numFmtId="41" fontId="17" fillId="0" borderId="0" xfId="2" applyNumberFormat="1" applyFont="1" applyAlignment="1">
      <alignment horizontal="left"/>
    </xf>
    <xf numFmtId="165" fontId="7" fillId="0" borderId="0" xfId="3" applyNumberFormat="1" applyFont="1" applyFill="1" applyBorder="1" applyAlignment="1">
      <alignment horizontal="center"/>
    </xf>
    <xf numFmtId="41" fontId="17" fillId="0" borderId="0" xfId="2" applyNumberFormat="1" applyFont="1"/>
    <xf numFmtId="0" fontId="17" fillId="0" borderId="0" xfId="2" applyFont="1"/>
    <xf numFmtId="41" fontId="7" fillId="3" borderId="4" xfId="2" applyNumberFormat="1" applyFont="1" applyFill="1" applyBorder="1" applyAlignment="1">
      <alignment horizontal="center" vertical="center" wrapText="1"/>
    </xf>
    <xf numFmtId="165" fontId="7" fillId="3" borderId="4" xfId="3" applyNumberFormat="1" applyFont="1" applyFill="1" applyBorder="1" applyAlignment="1">
      <alignment horizontal="center" vertical="center" wrapText="1"/>
    </xf>
    <xf numFmtId="0" fontId="12" fillId="0" borderId="17" xfId="2" applyFont="1" applyBorder="1" applyAlignment="1">
      <alignment horizontal="left" vertical="center"/>
    </xf>
    <xf numFmtId="0" fontId="12" fillId="0" borderId="18" xfId="2" applyFont="1" applyBorder="1" applyAlignment="1">
      <alignment horizontal="left" vertical="center" shrinkToFit="1"/>
    </xf>
    <xf numFmtId="0" fontId="12" fillId="0" borderId="21" xfId="2" applyFont="1" applyBorder="1" applyAlignment="1">
      <alignment horizontal="left" vertical="center"/>
    </xf>
    <xf numFmtId="41" fontId="18" fillId="0" borderId="9" xfId="3" applyFont="1" applyFill="1" applyBorder="1" applyAlignment="1">
      <alignment horizontal="right" vertical="center"/>
    </xf>
    <xf numFmtId="0" fontId="12" fillId="4" borderId="40" xfId="2" applyFont="1" applyFill="1" applyBorder="1" applyAlignment="1">
      <alignment horizontal="left" vertical="center" shrinkToFit="1"/>
    </xf>
    <xf numFmtId="0" fontId="19" fillId="4" borderId="28" xfId="2" applyFont="1" applyFill="1" applyBorder="1" applyAlignment="1">
      <alignment horizontal="left" vertical="center" indent="1"/>
    </xf>
    <xf numFmtId="0" fontId="12" fillId="2" borderId="35" xfId="2" applyFont="1" applyFill="1" applyBorder="1" applyAlignment="1">
      <alignment horizontal="left" vertical="center"/>
    </xf>
    <xf numFmtId="0" fontId="20" fillId="0" borderId="21" xfId="2" applyFont="1" applyBorder="1" applyAlignment="1">
      <alignment horizontal="left" vertical="center"/>
    </xf>
    <xf numFmtId="0" fontId="20" fillId="0" borderId="22" xfId="2" applyFont="1" applyBorder="1" applyAlignment="1">
      <alignment horizontal="left" vertical="center"/>
    </xf>
    <xf numFmtId="0" fontId="20" fillId="0" borderId="23" xfId="2" applyFont="1" applyBorder="1" applyAlignment="1">
      <alignment horizontal="left" vertical="center" indent="1"/>
    </xf>
    <xf numFmtId="0" fontId="9" fillId="0" borderId="0" xfId="2" applyFont="1" applyAlignment="1">
      <alignment vertical="center"/>
    </xf>
    <xf numFmtId="0" fontId="20" fillId="2" borderId="35" xfId="2" applyFont="1" applyFill="1" applyBorder="1" applyAlignment="1">
      <alignment horizontal="left" vertical="center"/>
    </xf>
    <xf numFmtId="0" fontId="20" fillId="2" borderId="26" xfId="2" applyFont="1" applyFill="1" applyBorder="1" applyAlignment="1">
      <alignment horizontal="left" vertical="center"/>
    </xf>
    <xf numFmtId="0" fontId="12" fillId="2" borderId="28" xfId="2" applyFont="1" applyFill="1" applyBorder="1" applyAlignment="1">
      <alignment vertical="center"/>
    </xf>
    <xf numFmtId="0" fontId="20" fillId="4" borderId="22" xfId="2" applyFont="1" applyFill="1" applyBorder="1" applyAlignment="1">
      <alignment horizontal="left" vertical="center"/>
    </xf>
    <xf numFmtId="41" fontId="13" fillId="4" borderId="9" xfId="3" applyFont="1" applyFill="1" applyBorder="1" applyAlignment="1">
      <alignment horizontal="right" vertical="center"/>
    </xf>
    <xf numFmtId="165" fontId="13" fillId="4" borderId="9" xfId="3" applyNumberFormat="1" applyFont="1" applyFill="1" applyBorder="1" applyAlignment="1">
      <alignment horizontal="right" vertical="center"/>
    </xf>
    <xf numFmtId="0" fontId="20" fillId="4" borderId="23" xfId="2" applyFont="1" applyFill="1" applyBorder="1" applyAlignment="1">
      <alignment horizontal="left" vertical="center" indent="1"/>
    </xf>
    <xf numFmtId="0" fontId="20" fillId="0" borderId="36" xfId="2" applyFont="1" applyBorder="1" applyAlignment="1">
      <alignment horizontal="left" vertical="center"/>
    </xf>
    <xf numFmtId="0" fontId="20" fillId="4" borderId="37" xfId="2" applyFont="1" applyFill="1" applyBorder="1" applyAlignment="1">
      <alignment horizontal="left" vertical="center"/>
    </xf>
    <xf numFmtId="41" fontId="13" fillId="4" borderId="14" xfId="3" applyFont="1" applyFill="1" applyBorder="1" applyAlignment="1">
      <alignment horizontal="right" vertical="center"/>
    </xf>
    <xf numFmtId="165" fontId="13" fillId="4" borderId="14" xfId="3" applyNumberFormat="1" applyFont="1" applyFill="1" applyBorder="1" applyAlignment="1">
      <alignment horizontal="right" vertical="center"/>
    </xf>
    <xf numFmtId="0" fontId="20" fillId="4" borderId="38" xfId="2" applyFont="1" applyFill="1" applyBorder="1" applyAlignment="1">
      <alignment horizontal="left" vertical="center" indent="1"/>
    </xf>
    <xf numFmtId="0" fontId="20" fillId="0" borderId="17" xfId="2" applyFont="1" applyBorder="1" applyAlignment="1">
      <alignment horizontal="left" vertical="center"/>
    </xf>
    <xf numFmtId="0" fontId="20" fillId="0" borderId="18" xfId="2" applyFont="1" applyBorder="1" applyAlignment="1">
      <alignment horizontal="left" vertical="center"/>
    </xf>
    <xf numFmtId="0" fontId="12" fillId="0" borderId="19" xfId="2" applyFont="1" applyBorder="1" applyAlignment="1">
      <alignment vertical="center"/>
    </xf>
    <xf numFmtId="0" fontId="12" fillId="0" borderId="23" xfId="2" applyFont="1" applyBorder="1" applyAlignment="1">
      <alignment vertical="center"/>
    </xf>
    <xf numFmtId="0" fontId="20" fillId="0" borderId="37" xfId="2" applyFont="1" applyBorder="1" applyAlignment="1">
      <alignment horizontal="left" vertical="center"/>
    </xf>
    <xf numFmtId="0" fontId="12" fillId="0" borderId="38" xfId="2" applyFont="1" applyBorder="1" applyAlignment="1">
      <alignment vertical="center"/>
    </xf>
    <xf numFmtId="0" fontId="20" fillId="0" borderId="41" xfId="2" applyFont="1" applyBorder="1" applyAlignment="1">
      <alignment horizontal="left" vertical="center"/>
    </xf>
    <xf numFmtId="0" fontId="9" fillId="0" borderId="0" xfId="2" applyFont="1" applyAlignment="1">
      <alignment horizontal="left" vertical="center"/>
    </xf>
    <xf numFmtId="41" fontId="21" fillId="0" borderId="0" xfId="3" applyFont="1" applyFill="1" applyBorder="1" applyAlignment="1">
      <alignment horizontal="right" vertical="center"/>
    </xf>
    <xf numFmtId="165" fontId="13" fillId="0" borderId="0" xfId="3" applyNumberFormat="1" applyFont="1" applyFill="1" applyBorder="1" applyAlignment="1">
      <alignment horizontal="right" vertical="center"/>
    </xf>
    <xf numFmtId="0" fontId="20" fillId="0" borderId="0" xfId="2" applyFont="1" applyAlignment="1">
      <alignment horizontal="left" vertical="center" indent="1"/>
    </xf>
    <xf numFmtId="0" fontId="12" fillId="4" borderId="23" xfId="2" applyFont="1" applyFill="1" applyBorder="1" applyAlignment="1">
      <alignment vertical="center"/>
    </xf>
    <xf numFmtId="0" fontId="20" fillId="4" borderId="40" xfId="2" applyFont="1" applyFill="1" applyBorder="1" applyAlignment="1">
      <alignment horizontal="left" vertical="center"/>
    </xf>
    <xf numFmtId="0" fontId="22" fillId="4" borderId="28" xfId="2" applyFont="1" applyFill="1" applyBorder="1" applyAlignment="1">
      <alignment vertical="center"/>
    </xf>
    <xf numFmtId="0" fontId="9" fillId="2" borderId="0" xfId="2" applyFont="1" applyFill="1" applyAlignment="1">
      <alignment vertical="center"/>
    </xf>
    <xf numFmtId="166" fontId="13" fillId="4" borderId="9" xfId="3" applyNumberFormat="1" applyFont="1" applyFill="1" applyBorder="1" applyAlignment="1">
      <alignment horizontal="right" vertical="center"/>
    </xf>
    <xf numFmtId="41" fontId="18" fillId="0" borderId="42" xfId="3" applyFont="1" applyFill="1" applyBorder="1" applyAlignment="1">
      <alignment horizontal="right" vertical="center"/>
    </xf>
    <xf numFmtId="0" fontId="12" fillId="4" borderId="33" xfId="2" applyFont="1" applyFill="1" applyBorder="1" applyAlignment="1">
      <alignment vertical="center"/>
    </xf>
    <xf numFmtId="0" fontId="16" fillId="0" borderId="21" xfId="2" applyFont="1" applyBorder="1" applyAlignment="1">
      <alignment horizontal="left" vertical="center"/>
    </xf>
    <xf numFmtId="0" fontId="20" fillId="0" borderId="23" xfId="2" applyFont="1" applyBorder="1" applyAlignment="1">
      <alignment horizontal="left" vertical="center"/>
    </xf>
    <xf numFmtId="41" fontId="13" fillId="4" borderId="9" xfId="3" applyFont="1" applyFill="1" applyBorder="1" applyAlignment="1">
      <alignment horizontal="center" vertical="center"/>
    </xf>
    <xf numFmtId="0" fontId="20" fillId="4" borderId="23" xfId="2" applyFont="1" applyFill="1" applyBorder="1" applyAlignment="1">
      <alignment horizontal="left" vertical="center"/>
    </xf>
    <xf numFmtId="0" fontId="16" fillId="2" borderId="35" xfId="2" applyFont="1" applyFill="1" applyBorder="1" applyAlignment="1">
      <alignment vertical="center"/>
    </xf>
    <xf numFmtId="0" fontId="16" fillId="2" borderId="26" xfId="2" applyFont="1" applyFill="1" applyBorder="1" applyAlignment="1">
      <alignment vertical="center"/>
    </xf>
    <xf numFmtId="43" fontId="13" fillId="2" borderId="27" xfId="3" applyNumberFormat="1" applyFont="1" applyFill="1" applyBorder="1" applyAlignment="1">
      <alignment horizontal="right" vertical="center"/>
    </xf>
    <xf numFmtId="0" fontId="20" fillId="2" borderId="28" xfId="2" applyFont="1" applyFill="1" applyBorder="1" applyAlignment="1">
      <alignment horizontal="left" vertical="center"/>
    </xf>
    <xf numFmtId="0" fontId="16" fillId="2" borderId="35" xfId="2" applyFont="1" applyFill="1" applyBorder="1" applyAlignment="1">
      <alignment horizontal="left" vertical="center"/>
    </xf>
    <xf numFmtId="0" fontId="20" fillId="0" borderId="38" xfId="2" applyFont="1" applyBorder="1" applyAlignment="1">
      <alignment horizontal="left" vertical="center" indent="1"/>
    </xf>
    <xf numFmtId="0" fontId="16" fillId="0" borderId="41" xfId="2" applyFont="1" applyBorder="1" applyAlignment="1">
      <alignment horizontal="left" vertical="center"/>
    </xf>
    <xf numFmtId="0" fontId="20" fillId="0" borderId="0" xfId="2" applyFont="1" applyAlignment="1">
      <alignment horizontal="left" vertical="center"/>
    </xf>
    <xf numFmtId="41" fontId="13" fillId="0" borderId="0" xfId="3" applyFont="1" applyFill="1" applyBorder="1" applyAlignment="1">
      <alignment horizontal="center" vertical="center"/>
    </xf>
    <xf numFmtId="0" fontId="4" fillId="0" borderId="0" xfId="2" applyFont="1" applyAlignment="1">
      <alignment vertical="center"/>
    </xf>
    <xf numFmtId="41" fontId="14" fillId="0" borderId="9" xfId="3" applyFont="1" applyFill="1" applyBorder="1" applyAlignment="1">
      <alignment horizontal="right" vertical="center"/>
    </xf>
    <xf numFmtId="167" fontId="14" fillId="4" borderId="27" xfId="3" applyNumberFormat="1" applyFont="1" applyFill="1" applyBorder="1" applyAlignment="1">
      <alignment horizontal="right" vertical="center"/>
    </xf>
    <xf numFmtId="167" fontId="13" fillId="4" borderId="32" xfId="3" applyNumberFormat="1" applyFont="1" applyFill="1" applyBorder="1" applyAlignment="1">
      <alignment horizontal="right" vertical="center"/>
    </xf>
    <xf numFmtId="0" fontId="19" fillId="4" borderId="33" xfId="2" applyFont="1" applyFill="1" applyBorder="1" applyAlignment="1">
      <alignment horizontal="left" vertical="center" indent="1"/>
    </xf>
    <xf numFmtId="167" fontId="14" fillId="2" borderId="27" xfId="3" applyNumberFormat="1" applyFont="1" applyFill="1" applyBorder="1" applyAlignment="1">
      <alignment horizontal="right" vertical="center"/>
    </xf>
    <xf numFmtId="165" fontId="14" fillId="2" borderId="27" xfId="3" applyNumberFormat="1" applyFont="1" applyFill="1" applyBorder="1" applyAlignment="1">
      <alignment horizontal="right" vertical="center"/>
    </xf>
    <xf numFmtId="0" fontId="20" fillId="2" borderId="28" xfId="2" applyFont="1" applyFill="1" applyBorder="1" applyAlignment="1">
      <alignment horizontal="left" vertical="center" indent="1"/>
    </xf>
    <xf numFmtId="0" fontId="9" fillId="0" borderId="21" xfId="2" applyFont="1" applyBorder="1" applyAlignment="1">
      <alignment horizontal="left" vertical="center"/>
    </xf>
    <xf numFmtId="41" fontId="9" fillId="2" borderId="0" xfId="2" applyNumberFormat="1" applyFont="1" applyFill="1" applyAlignment="1">
      <alignment vertical="center"/>
    </xf>
    <xf numFmtId="0" fontId="20" fillId="4" borderId="28" xfId="2" applyFont="1" applyFill="1" applyBorder="1" applyAlignment="1">
      <alignment horizontal="left" vertical="center" indent="1"/>
    </xf>
    <xf numFmtId="0" fontId="20" fillId="4" borderId="40" xfId="2" applyFont="1" applyFill="1" applyBorder="1" applyAlignment="1">
      <alignment vertical="center"/>
    </xf>
    <xf numFmtId="0" fontId="20" fillId="4" borderId="33" xfId="2" applyFont="1" applyFill="1" applyBorder="1" applyAlignment="1">
      <alignment horizontal="left" vertical="center" indent="1"/>
    </xf>
    <xf numFmtId="0" fontId="20" fillId="2" borderId="26" xfId="2" applyFont="1" applyFill="1" applyBorder="1" applyAlignment="1">
      <alignment vertical="center"/>
    </xf>
    <xf numFmtId="0" fontId="16" fillId="0" borderId="21" xfId="2" applyFont="1" applyBorder="1" applyAlignment="1">
      <alignment horizontal="left" vertical="center" wrapText="1"/>
    </xf>
    <xf numFmtId="41" fontId="13" fillId="0" borderId="9" xfId="2" applyNumberFormat="1" applyFont="1" applyBorder="1" applyAlignment="1">
      <alignment horizontal="center" vertical="center"/>
    </xf>
    <xf numFmtId="0" fontId="16" fillId="0" borderId="23" xfId="2" applyFont="1" applyBorder="1" applyAlignment="1">
      <alignment horizontal="left" vertical="center" wrapText="1"/>
    </xf>
    <xf numFmtId="0" fontId="16" fillId="4" borderId="23" xfId="2" applyFont="1" applyFill="1" applyBorder="1" applyAlignment="1">
      <alignment horizontal="left" vertical="center" wrapText="1"/>
    </xf>
    <xf numFmtId="41" fontId="13" fillId="0" borderId="9" xfId="2" applyNumberFormat="1" applyFont="1" applyBorder="1" applyAlignment="1">
      <alignment horizontal="center" vertical="center" wrapText="1"/>
    </xf>
    <xf numFmtId="0" fontId="16" fillId="0" borderId="36" xfId="2" applyFont="1" applyBorder="1" applyAlignment="1">
      <alignment horizontal="left" vertical="center" wrapText="1"/>
    </xf>
    <xf numFmtId="0" fontId="16" fillId="4" borderId="38" xfId="2" applyFont="1" applyFill="1" applyBorder="1" applyAlignment="1">
      <alignment horizontal="left" vertical="center" wrapText="1"/>
    </xf>
    <xf numFmtId="0" fontId="7" fillId="0" borderId="41" xfId="2" applyFont="1" applyBorder="1" applyAlignment="1">
      <alignment horizontal="left" vertical="center" wrapText="1"/>
    </xf>
    <xf numFmtId="41" fontId="23" fillId="0" borderId="0" xfId="3" applyFont="1" applyFill="1" applyBorder="1" applyAlignment="1">
      <alignment horizontal="right" vertical="center"/>
    </xf>
    <xf numFmtId="166" fontId="14" fillId="0" borderId="0" xfId="3" applyNumberFormat="1" applyFont="1" applyFill="1" applyBorder="1" applyAlignment="1">
      <alignment horizontal="right" vertical="center"/>
    </xf>
    <xf numFmtId="41" fontId="7" fillId="0" borderId="0" xfId="2" applyNumberFormat="1" applyFont="1" applyAlignment="1">
      <alignment horizontal="center" vertical="center" wrapText="1"/>
    </xf>
    <xf numFmtId="165" fontId="14" fillId="0" borderId="0" xfId="3" applyNumberFormat="1" applyFont="1" applyFill="1" applyBorder="1" applyAlignment="1">
      <alignment horizontal="right" vertical="center"/>
    </xf>
    <xf numFmtId="41" fontId="14" fillId="0" borderId="0" xfId="3" applyFont="1" applyFill="1" applyBorder="1" applyAlignment="1">
      <alignment horizontal="center" vertical="center"/>
    </xf>
    <xf numFmtId="41" fontId="7" fillId="0" borderId="0" xfId="2" applyNumberFormat="1" applyFont="1" applyAlignment="1">
      <alignment horizontal="center" vertical="center"/>
    </xf>
    <xf numFmtId="0" fontId="7" fillId="0" borderId="0" xfId="2" applyFont="1" applyAlignment="1">
      <alignment horizontal="left" vertical="center" wrapText="1"/>
    </xf>
    <xf numFmtId="0" fontId="16" fillId="2" borderId="35" xfId="2" applyFont="1" applyFill="1" applyBorder="1" applyAlignment="1">
      <alignment horizontal="left" vertical="center" wrapText="1"/>
    </xf>
    <xf numFmtId="0" fontId="16" fillId="2" borderId="26" xfId="2" applyFont="1" applyFill="1" applyBorder="1" applyAlignment="1">
      <alignment horizontal="left" vertical="center" wrapText="1"/>
    </xf>
    <xf numFmtId="0" fontId="16" fillId="2" borderId="28" xfId="2" applyFont="1" applyFill="1" applyBorder="1" applyAlignment="1">
      <alignment horizontal="left" vertical="center" wrapText="1"/>
    </xf>
    <xf numFmtId="0" fontId="7" fillId="2" borderId="0" xfId="2" applyFont="1" applyFill="1" applyAlignment="1">
      <alignment vertical="center"/>
    </xf>
    <xf numFmtId="0" fontId="20" fillId="0" borderId="31" xfId="2" applyFont="1" applyBorder="1" applyAlignment="1">
      <alignment horizontal="left" vertical="center"/>
    </xf>
    <xf numFmtId="41" fontId="13" fillId="0" borderId="32" xfId="3" applyFont="1" applyFill="1" applyBorder="1" applyAlignment="1">
      <alignment horizontal="right" vertical="center"/>
    </xf>
    <xf numFmtId="166" fontId="13" fillId="0" borderId="32" xfId="3" applyNumberFormat="1" applyFont="1" applyFill="1" applyBorder="1" applyAlignment="1">
      <alignment horizontal="right" vertical="center"/>
    </xf>
    <xf numFmtId="41" fontId="14" fillId="0" borderId="32" xfId="3" applyFont="1" applyFill="1" applyBorder="1" applyAlignment="1">
      <alignment horizontal="right" vertical="center"/>
    </xf>
    <xf numFmtId="165" fontId="13" fillId="0" borderId="32" xfId="3" applyNumberFormat="1" applyFont="1" applyFill="1" applyBorder="1" applyAlignment="1">
      <alignment horizontal="right" vertical="center"/>
    </xf>
    <xf numFmtId="41" fontId="13" fillId="0" borderId="32" xfId="3" applyFont="1" applyFill="1" applyBorder="1" applyAlignment="1">
      <alignment horizontal="center" vertical="center"/>
    </xf>
    <xf numFmtId="165" fontId="14" fillId="0" borderId="32" xfId="3" applyNumberFormat="1" applyFont="1" applyFill="1" applyBorder="1" applyAlignment="1">
      <alignment horizontal="right" vertical="center"/>
    </xf>
    <xf numFmtId="0" fontId="20" fillId="0" borderId="33" xfId="2" applyFont="1" applyBorder="1" applyAlignment="1">
      <alignment horizontal="left" vertical="center" indent="1"/>
    </xf>
    <xf numFmtId="165" fontId="14" fillId="0" borderId="9" xfId="3" applyNumberFormat="1" applyFont="1" applyFill="1" applyBorder="1" applyAlignment="1">
      <alignment horizontal="right" vertical="center"/>
    </xf>
    <xf numFmtId="0" fontId="16" fillId="0" borderId="22" xfId="2" applyFont="1" applyBorder="1" applyAlignment="1">
      <alignment vertical="center"/>
    </xf>
    <xf numFmtId="41" fontId="13" fillId="0" borderId="9" xfId="2" applyNumberFormat="1" applyFont="1" applyBorder="1" applyAlignment="1">
      <alignment vertical="center"/>
    </xf>
    <xf numFmtId="0" fontId="20" fillId="0" borderId="45" xfId="2" applyFont="1" applyBorder="1" applyAlignment="1">
      <alignment horizontal="left" vertical="center" indent="1"/>
    </xf>
    <xf numFmtId="0" fontId="12" fillId="4" borderId="26" xfId="2" applyFont="1" applyFill="1" applyBorder="1" applyAlignment="1">
      <alignment horizontal="left" vertical="center"/>
    </xf>
    <xf numFmtId="41" fontId="13" fillId="4" borderId="27" xfId="2" applyNumberFormat="1" applyFont="1" applyFill="1" applyBorder="1" applyAlignment="1">
      <alignment vertical="center"/>
    </xf>
    <xf numFmtId="165" fontId="14" fillId="4" borderId="27" xfId="3" applyNumberFormat="1" applyFont="1" applyFill="1" applyBorder="1" applyAlignment="1">
      <alignment horizontal="right" vertical="center"/>
    </xf>
    <xf numFmtId="0" fontId="20" fillId="0" borderId="9" xfId="2" applyFont="1" applyBorder="1" applyAlignment="1">
      <alignment horizontal="left" vertical="center"/>
    </xf>
    <xf numFmtId="0" fontId="20" fillId="4" borderId="49" xfId="2" applyFont="1" applyFill="1" applyBorder="1" applyAlignment="1">
      <alignment horizontal="left" vertical="center"/>
    </xf>
    <xf numFmtId="41" fontId="13" fillId="4" borderId="49" xfId="3" applyFont="1" applyFill="1" applyBorder="1" applyAlignment="1">
      <alignment horizontal="right" vertical="center"/>
    </xf>
    <xf numFmtId="166" fontId="13" fillId="4" borderId="49" xfId="3" applyNumberFormat="1" applyFont="1" applyFill="1" applyBorder="1" applyAlignment="1">
      <alignment horizontal="right" vertical="center"/>
    </xf>
    <xf numFmtId="165" fontId="13" fillId="4" borderId="49" xfId="3" applyNumberFormat="1" applyFont="1" applyFill="1" applyBorder="1" applyAlignment="1">
      <alignment horizontal="right" vertical="center"/>
    </xf>
    <xf numFmtId="0" fontId="7" fillId="0" borderId="41" xfId="2" applyFont="1" applyBorder="1" applyAlignment="1">
      <alignment horizontal="center" vertical="center" wrapText="1"/>
    </xf>
    <xf numFmtId="41" fontId="21" fillId="0" borderId="0" xfId="2" applyNumberFormat="1" applyFont="1" applyAlignment="1">
      <alignment vertical="center"/>
    </xf>
    <xf numFmtId="166" fontId="13" fillId="0" borderId="0" xfId="3" applyNumberFormat="1" applyFont="1" applyFill="1" applyBorder="1" applyAlignment="1">
      <alignment horizontal="right" vertical="center"/>
    </xf>
    <xf numFmtId="41" fontId="23" fillId="0" borderId="0" xfId="2" applyNumberFormat="1" applyFont="1" applyAlignment="1">
      <alignment vertical="center"/>
    </xf>
    <xf numFmtId="0" fontId="19" fillId="0" borderId="0" xfId="2" applyFont="1" applyAlignment="1">
      <alignment horizontal="left" vertical="center" wrapText="1"/>
    </xf>
    <xf numFmtId="0" fontId="7" fillId="0" borderId="0" xfId="2" applyFont="1" applyAlignment="1">
      <alignment horizontal="center" vertical="center" wrapText="1"/>
    </xf>
    <xf numFmtId="0" fontId="20" fillId="2" borderId="27" xfId="2" applyFont="1" applyFill="1" applyBorder="1" applyAlignment="1">
      <alignment horizontal="left" vertical="center"/>
    </xf>
    <xf numFmtId="0" fontId="20" fillId="0" borderId="52" xfId="2" applyFont="1" applyBorder="1" applyAlignment="1">
      <alignment horizontal="left" vertical="center"/>
    </xf>
    <xf numFmtId="43" fontId="17" fillId="0" borderId="0" xfId="2" applyNumberFormat="1" applyFont="1"/>
    <xf numFmtId="0" fontId="12" fillId="4" borderId="40" xfId="2" applyFont="1" applyFill="1" applyBorder="1" applyAlignment="1">
      <alignment horizontal="left" vertical="center"/>
    </xf>
    <xf numFmtId="41" fontId="13" fillId="4" borderId="27" xfId="3" applyFont="1" applyFill="1" applyBorder="1" applyAlignment="1">
      <alignment horizontal="center" vertical="center"/>
    </xf>
    <xf numFmtId="0" fontId="22" fillId="4" borderId="28" xfId="2" applyFont="1" applyFill="1" applyBorder="1" applyAlignment="1">
      <alignment horizontal="left" vertical="center" indent="1"/>
    </xf>
    <xf numFmtId="0" fontId="11" fillId="0" borderId="22" xfId="2" applyFont="1" applyBorder="1" applyAlignment="1">
      <alignment horizontal="left" vertical="center"/>
    </xf>
    <xf numFmtId="166" fontId="14" fillId="0" borderId="9" xfId="3" applyNumberFormat="1" applyFont="1" applyFill="1" applyBorder="1" applyAlignment="1">
      <alignment horizontal="right" vertical="center"/>
    </xf>
    <xf numFmtId="0" fontId="9" fillId="0" borderId="23" xfId="2" applyFont="1" applyBorder="1" applyAlignment="1">
      <alignment horizontal="left" vertical="center" indent="1"/>
    </xf>
    <xf numFmtId="0" fontId="11" fillId="4" borderId="40" xfId="2" applyFont="1" applyFill="1" applyBorder="1" applyAlignment="1">
      <alignment horizontal="left" vertical="center"/>
    </xf>
    <xf numFmtId="166" fontId="14" fillId="4" borderId="27" xfId="3" applyNumberFormat="1" applyFont="1" applyFill="1" applyBorder="1" applyAlignment="1">
      <alignment horizontal="right" vertical="center"/>
    </xf>
    <xf numFmtId="166" fontId="14" fillId="0" borderId="32" xfId="3" applyNumberFormat="1" applyFont="1" applyFill="1" applyBorder="1" applyAlignment="1">
      <alignment horizontal="right" vertical="center"/>
    </xf>
    <xf numFmtId="0" fontId="9" fillId="0" borderId="36" xfId="2" applyFont="1" applyBorder="1" applyAlignment="1">
      <alignment horizontal="left" vertical="center"/>
    </xf>
    <xf numFmtId="0" fontId="11" fillId="0" borderId="37" xfId="2" applyFont="1" applyBorder="1" applyAlignment="1">
      <alignment horizontal="left" vertical="center"/>
    </xf>
    <xf numFmtId="41" fontId="14" fillId="0" borderId="14" xfId="3" applyFont="1" applyFill="1" applyBorder="1" applyAlignment="1">
      <alignment horizontal="right" vertical="center"/>
    </xf>
    <xf numFmtId="166" fontId="14" fillId="0" borderId="14" xfId="3" applyNumberFormat="1" applyFont="1" applyFill="1" applyBorder="1" applyAlignment="1">
      <alignment horizontal="right" vertical="center"/>
    </xf>
    <xf numFmtId="165" fontId="14" fillId="0" borderId="14" xfId="3" applyNumberFormat="1" applyFont="1" applyFill="1" applyBorder="1" applyAlignment="1">
      <alignment horizontal="right" vertical="center"/>
    </xf>
    <xf numFmtId="0" fontId="9" fillId="0" borderId="38" xfId="2" applyFont="1" applyBorder="1" applyAlignment="1">
      <alignment horizontal="left" vertical="center" indent="1"/>
    </xf>
    <xf numFmtId="0" fontId="11" fillId="0" borderId="0" xfId="2" applyFont="1" applyAlignment="1">
      <alignment horizontal="left" vertical="center"/>
    </xf>
    <xf numFmtId="41" fontId="25" fillId="0" borderId="0" xfId="3" applyFont="1" applyFill="1" applyBorder="1" applyAlignment="1">
      <alignment horizontal="right" vertical="center"/>
    </xf>
    <xf numFmtId="0" fontId="15" fillId="0" borderId="0" xfId="2" applyFont="1" applyAlignment="1">
      <alignment horizontal="left" vertical="center" indent="1"/>
    </xf>
    <xf numFmtId="0" fontId="9" fillId="0" borderId="23" xfId="2" applyFont="1" applyBorder="1" applyAlignment="1">
      <alignment horizontal="left" vertical="center"/>
    </xf>
    <xf numFmtId="168" fontId="14" fillId="0" borderId="9" xfId="3" applyNumberFormat="1" applyFont="1" applyFill="1" applyBorder="1" applyAlignment="1">
      <alignment horizontal="right" vertical="center"/>
    </xf>
    <xf numFmtId="165" fontId="14" fillId="4" borderId="32" xfId="3" applyNumberFormat="1" applyFont="1" applyFill="1" applyBorder="1" applyAlignment="1">
      <alignment horizontal="right" vertical="center"/>
    </xf>
    <xf numFmtId="0" fontId="15" fillId="4" borderId="33" xfId="2" applyFont="1" applyFill="1" applyBorder="1" applyAlignment="1">
      <alignment horizontal="left" vertical="center"/>
    </xf>
    <xf numFmtId="0" fontId="11" fillId="0" borderId="26" xfId="2" applyFont="1" applyBorder="1" applyAlignment="1">
      <alignment horizontal="left" vertical="center"/>
    </xf>
    <xf numFmtId="0" fontId="26" fillId="0" borderId="33" xfId="2" applyFont="1" applyBorder="1" applyAlignment="1">
      <alignment horizontal="left" vertical="center"/>
    </xf>
    <xf numFmtId="0" fontId="26" fillId="4" borderId="33" xfId="2" applyFont="1" applyFill="1" applyBorder="1" applyAlignment="1">
      <alignment horizontal="left" vertical="center"/>
    </xf>
    <xf numFmtId="0" fontId="15" fillId="4" borderId="28" xfId="2" applyFont="1" applyFill="1" applyBorder="1" applyAlignment="1">
      <alignment horizontal="left" vertical="center"/>
    </xf>
    <xf numFmtId="0" fontId="9" fillId="2" borderId="35" xfId="2" applyFont="1" applyFill="1" applyBorder="1" applyAlignment="1">
      <alignment horizontal="left" vertical="center"/>
    </xf>
    <xf numFmtId="0" fontId="11" fillId="2" borderId="26" xfId="2" applyFont="1" applyFill="1" applyBorder="1" applyAlignment="1">
      <alignment horizontal="left" vertical="center"/>
    </xf>
    <xf numFmtId="0" fontId="9" fillId="2" borderId="28" xfId="2" applyFont="1" applyFill="1" applyBorder="1" applyAlignment="1">
      <alignment horizontal="left" vertical="center"/>
    </xf>
    <xf numFmtId="0" fontId="20" fillId="0" borderId="21" xfId="2" applyFont="1" applyBorder="1" applyAlignment="1">
      <alignment vertical="center"/>
    </xf>
    <xf numFmtId="0" fontId="20" fillId="0" borderId="22" xfId="2" applyFont="1" applyBorder="1" applyAlignment="1">
      <alignment horizontal="left" vertical="center" wrapText="1"/>
    </xf>
    <xf numFmtId="0" fontId="19" fillId="0" borderId="23" xfId="2" applyFont="1" applyBorder="1" applyAlignment="1">
      <alignment horizontal="left" vertical="center"/>
    </xf>
    <xf numFmtId="0" fontId="16" fillId="2" borderId="52" xfId="2" applyFont="1" applyFill="1" applyBorder="1" applyAlignment="1">
      <alignment horizontal="left" vertical="center"/>
    </xf>
    <xf numFmtId="0" fontId="20" fillId="2" borderId="31" xfId="2" applyFont="1" applyFill="1" applyBorder="1" applyAlignment="1">
      <alignment horizontal="left" vertical="center"/>
    </xf>
    <xf numFmtId="41" fontId="13" fillId="2" borderId="32" xfId="3" applyFont="1" applyFill="1" applyBorder="1" applyAlignment="1">
      <alignment horizontal="right" vertical="center"/>
    </xf>
    <xf numFmtId="166" fontId="13" fillId="2" borderId="32" xfId="3" applyNumberFormat="1" applyFont="1" applyFill="1" applyBorder="1" applyAlignment="1">
      <alignment horizontal="right" vertical="center"/>
    </xf>
    <xf numFmtId="165" fontId="13" fillId="2" borderId="32" xfId="3" applyNumberFormat="1" applyFont="1" applyFill="1" applyBorder="1" applyAlignment="1">
      <alignment horizontal="right" vertical="center"/>
    </xf>
    <xf numFmtId="0" fontId="20" fillId="2" borderId="33" xfId="2" applyFont="1" applyFill="1" applyBorder="1" applyAlignment="1">
      <alignment horizontal="left" vertical="center"/>
    </xf>
    <xf numFmtId="41" fontId="20" fillId="2" borderId="35" xfId="3" applyFont="1" applyFill="1" applyBorder="1" applyAlignment="1">
      <alignment horizontal="left" vertical="center"/>
    </xf>
    <xf numFmtId="0" fontId="20" fillId="4" borderId="40" xfId="2" applyFont="1" applyFill="1" applyBorder="1" applyAlignment="1">
      <alignment horizontal="left" vertical="center" wrapText="1"/>
    </xf>
    <xf numFmtId="166" fontId="14" fillId="4" borderId="32" xfId="3" applyNumberFormat="1" applyFont="1" applyFill="1" applyBorder="1" applyAlignment="1">
      <alignment horizontal="right" vertical="center"/>
    </xf>
    <xf numFmtId="0" fontId="20" fillId="4" borderId="33" xfId="2" applyFont="1" applyFill="1" applyBorder="1" applyAlignment="1">
      <alignment horizontal="left" vertical="center"/>
    </xf>
    <xf numFmtId="0" fontId="29" fillId="2" borderId="53" xfId="2" applyFont="1" applyFill="1" applyBorder="1" applyAlignment="1">
      <alignment horizontal="left" vertical="center" wrapText="1"/>
    </xf>
    <xf numFmtId="0" fontId="30" fillId="2" borderId="54" xfId="2" applyFont="1" applyFill="1" applyBorder="1" applyAlignment="1">
      <alignment horizontal="left" vertical="center" wrapText="1"/>
    </xf>
    <xf numFmtId="41" fontId="31" fillId="2" borderId="55" xfId="2" applyNumberFormat="1" applyFont="1" applyFill="1" applyBorder="1" applyAlignment="1">
      <alignment vertical="center"/>
    </xf>
    <xf numFmtId="41" fontId="32" fillId="2" borderId="55" xfId="2" applyNumberFormat="1" applyFont="1" applyFill="1" applyBorder="1" applyAlignment="1">
      <alignment vertical="center"/>
    </xf>
    <xf numFmtId="165" fontId="32" fillId="2" borderId="49" xfId="3" applyNumberFormat="1" applyFont="1" applyFill="1" applyBorder="1" applyAlignment="1">
      <alignment horizontal="right" vertical="center"/>
    </xf>
    <xf numFmtId="165" fontId="32" fillId="2" borderId="55" xfId="3" applyNumberFormat="1" applyFont="1" applyFill="1" applyBorder="1" applyAlignment="1">
      <alignment horizontal="right" vertical="center"/>
    </xf>
    <xf numFmtId="169" fontId="32" fillId="2" borderId="55" xfId="2" applyNumberFormat="1" applyFont="1" applyFill="1" applyBorder="1" applyAlignment="1">
      <alignment vertical="center"/>
    </xf>
    <xf numFmtId="0" fontId="29" fillId="2" borderId="56" xfId="2" applyFont="1" applyFill="1" applyBorder="1" applyAlignment="1">
      <alignment horizontal="left" vertical="center"/>
    </xf>
    <xf numFmtId="0" fontId="17" fillId="0" borderId="0" xfId="2" applyFont="1" applyAlignment="1">
      <alignment horizontal="distributed" wrapText="1"/>
    </xf>
    <xf numFmtId="165" fontId="7" fillId="0" borderId="0" xfId="3" applyNumberFormat="1" applyFont="1" applyFill="1" applyBorder="1" applyAlignment="1">
      <alignment horizontal="left" vertical="center"/>
    </xf>
    <xf numFmtId="0" fontId="17" fillId="0" borderId="0" xfId="2" applyFont="1" applyAlignment="1">
      <alignment horizontal="left" wrapText="1"/>
    </xf>
    <xf numFmtId="41" fontId="7" fillId="0" borderId="0" xfId="2" applyNumberFormat="1" applyFont="1" applyAlignment="1">
      <alignment vertical="center"/>
    </xf>
    <xf numFmtId="165" fontId="7" fillId="0" borderId="57" xfId="3" applyNumberFormat="1" applyFont="1" applyFill="1" applyBorder="1" applyAlignment="1">
      <alignment horizontal="center" vertical="center"/>
    </xf>
    <xf numFmtId="0" fontId="7" fillId="0" borderId="0" xfId="2" applyFont="1" applyAlignment="1">
      <alignment horizontal="left" vertical="center" indent="1"/>
    </xf>
    <xf numFmtId="0" fontId="8" fillId="5" borderId="0" xfId="2" applyFont="1" applyFill="1" applyAlignment="1">
      <alignment vertical="center"/>
    </xf>
    <xf numFmtId="0" fontId="12" fillId="5" borderId="20" xfId="2" applyFont="1" applyFill="1" applyBorder="1" applyAlignment="1">
      <alignment vertical="center"/>
    </xf>
    <xf numFmtId="0" fontId="12" fillId="5" borderId="24" xfId="2" applyFont="1" applyFill="1" applyBorder="1" applyAlignment="1">
      <alignment vertical="center"/>
    </xf>
    <xf numFmtId="0" fontId="12" fillId="5" borderId="29" xfId="2" applyFont="1" applyFill="1" applyBorder="1" applyAlignment="1">
      <alignment vertical="center"/>
    </xf>
    <xf numFmtId="0" fontId="12" fillId="5" borderId="34" xfId="2" applyFont="1" applyFill="1" applyBorder="1" applyAlignment="1">
      <alignment vertical="center"/>
    </xf>
    <xf numFmtId="0" fontId="12" fillId="5" borderId="39" xfId="2" applyFont="1" applyFill="1" applyBorder="1" applyAlignment="1">
      <alignment vertical="center"/>
    </xf>
    <xf numFmtId="0" fontId="17" fillId="5" borderId="0" xfId="2" applyFont="1" applyFill="1"/>
    <xf numFmtId="0" fontId="4" fillId="5" borderId="0" xfId="2" applyFont="1" applyFill="1"/>
    <xf numFmtId="0" fontId="20" fillId="5" borderId="24" xfId="2" applyFont="1" applyFill="1" applyBorder="1" applyAlignment="1">
      <alignment vertical="center"/>
    </xf>
    <xf numFmtId="0" fontId="20" fillId="5" borderId="29" xfId="2" applyFont="1" applyFill="1" applyBorder="1" applyAlignment="1">
      <alignment vertical="center"/>
    </xf>
    <xf numFmtId="0" fontId="20" fillId="5" borderId="39" xfId="2" applyFont="1" applyFill="1" applyBorder="1" applyAlignment="1">
      <alignment vertical="center"/>
    </xf>
    <xf numFmtId="0" fontId="20" fillId="5" borderId="20" xfId="2" applyFont="1" applyFill="1" applyBorder="1" applyAlignment="1">
      <alignment vertical="center"/>
    </xf>
    <xf numFmtId="0" fontId="20" fillId="5" borderId="41" xfId="2" applyFont="1" applyFill="1" applyBorder="1" applyAlignment="1">
      <alignment vertical="center"/>
    </xf>
    <xf numFmtId="0" fontId="4" fillId="5" borderId="0" xfId="2" applyFont="1" applyFill="1" applyAlignment="1">
      <alignment vertical="center"/>
    </xf>
    <xf numFmtId="0" fontId="20" fillId="5" borderId="34" xfId="2" applyFont="1" applyFill="1" applyBorder="1" applyAlignment="1">
      <alignment vertical="center"/>
    </xf>
    <xf numFmtId="0" fontId="16" fillId="5" borderId="29" xfId="2" applyFont="1" applyFill="1" applyBorder="1" applyAlignment="1">
      <alignment vertical="center"/>
    </xf>
    <xf numFmtId="0" fontId="16" fillId="5" borderId="24" xfId="2" applyFont="1" applyFill="1" applyBorder="1" applyAlignment="1">
      <alignment horizontal="left" vertical="center" wrapText="1"/>
    </xf>
    <xf numFmtId="0" fontId="16" fillId="5" borderId="39" xfId="2" applyFont="1" applyFill="1" applyBorder="1" applyAlignment="1">
      <alignment horizontal="left" vertical="center" wrapText="1"/>
    </xf>
    <xf numFmtId="0" fontId="7" fillId="5" borderId="41" xfId="2" applyFont="1" applyFill="1" applyBorder="1" applyAlignment="1">
      <alignment horizontal="left" vertical="center" wrapText="1"/>
    </xf>
    <xf numFmtId="0" fontId="16" fillId="5" borderId="29" xfId="2" applyFont="1" applyFill="1" applyBorder="1" applyAlignment="1">
      <alignment horizontal="left" vertical="center" wrapText="1"/>
    </xf>
    <xf numFmtId="0" fontId="16" fillId="5" borderId="34" xfId="2" applyFont="1" applyFill="1" applyBorder="1" applyAlignment="1">
      <alignment horizontal="left" vertical="center" wrapText="1"/>
    </xf>
    <xf numFmtId="0" fontId="24" fillId="5" borderId="24" xfId="2" applyFont="1" applyFill="1" applyBorder="1"/>
    <xf numFmtId="0" fontId="19" fillId="5" borderId="41" xfId="2" applyFont="1" applyFill="1" applyBorder="1" applyAlignment="1">
      <alignment horizontal="left" vertical="center" wrapText="1"/>
    </xf>
    <xf numFmtId="0" fontId="19" fillId="5" borderId="0" xfId="2" applyFont="1" applyFill="1" applyAlignment="1">
      <alignment horizontal="left" vertical="center" wrapText="1"/>
    </xf>
    <xf numFmtId="0" fontId="24" fillId="5" borderId="29" xfId="2" applyFont="1" applyFill="1" applyBorder="1"/>
    <xf numFmtId="0" fontId="9" fillId="5" borderId="24" xfId="2" applyFont="1" applyFill="1" applyBorder="1" applyAlignment="1">
      <alignment vertical="center"/>
    </xf>
    <xf numFmtId="0" fontId="9" fillId="5" borderId="29" xfId="2" applyFont="1" applyFill="1" applyBorder="1" applyAlignment="1">
      <alignment vertical="center"/>
    </xf>
    <xf numFmtId="0" fontId="9" fillId="5" borderId="39" xfId="2" applyFont="1" applyFill="1" applyBorder="1" applyAlignment="1">
      <alignment vertical="center"/>
    </xf>
    <xf numFmtId="0" fontId="9" fillId="5" borderId="0" xfId="2" applyFont="1" applyFill="1" applyAlignment="1">
      <alignment vertical="center"/>
    </xf>
    <xf numFmtId="0" fontId="9" fillId="5" borderId="34" xfId="2" applyFont="1" applyFill="1" applyBorder="1" applyAlignment="1">
      <alignment vertical="center"/>
    </xf>
    <xf numFmtId="0" fontId="24" fillId="5" borderId="24" xfId="2" applyFont="1" applyFill="1" applyBorder="1" applyAlignment="1">
      <alignment vertical="center"/>
    </xf>
    <xf numFmtId="0" fontId="24" fillId="5" borderId="34" xfId="2" applyFont="1" applyFill="1" applyBorder="1" applyAlignment="1">
      <alignment vertical="center"/>
    </xf>
    <xf numFmtId="0" fontId="30" fillId="5" borderId="51" xfId="2" applyFont="1" applyFill="1" applyBorder="1" applyAlignment="1">
      <alignment vertical="center"/>
    </xf>
    <xf numFmtId="0" fontId="7" fillId="5" borderId="0" xfId="2" applyFont="1" applyFill="1" applyAlignment="1">
      <alignment vertical="center"/>
    </xf>
    <xf numFmtId="0" fontId="0" fillId="5" borderId="0" xfId="0" applyFill="1"/>
    <xf numFmtId="0" fontId="0" fillId="5" borderId="0" xfId="0" applyFill="1" applyAlignment="1">
      <alignment horizontal="left"/>
    </xf>
    <xf numFmtId="0" fontId="0" fillId="6" borderId="0" xfId="0" applyFill="1"/>
    <xf numFmtId="0" fontId="0" fillId="5" borderId="0" xfId="0" applyFill="1" applyAlignment="1">
      <alignment wrapText="1"/>
    </xf>
    <xf numFmtId="41" fontId="0" fillId="5" borderId="0" xfId="0" applyNumberFormat="1" applyFill="1"/>
    <xf numFmtId="0" fontId="0" fillId="2" borderId="0" xfId="0" applyFill="1"/>
    <xf numFmtId="0" fontId="35" fillId="7" borderId="0" xfId="5"/>
    <xf numFmtId="41" fontId="35" fillId="7" borderId="0" xfId="5" applyNumberFormat="1"/>
    <xf numFmtId="2" fontId="0" fillId="8" borderId="0" xfId="0" applyNumberFormat="1" applyFill="1"/>
    <xf numFmtId="2" fontId="0" fillId="9" borderId="0" xfId="0" applyNumberFormat="1" applyFill="1"/>
    <xf numFmtId="10" fontId="0" fillId="5" borderId="0" xfId="0" applyNumberFormat="1" applyFill="1"/>
    <xf numFmtId="10" fontId="0" fillId="9" borderId="0" xfId="0" applyNumberFormat="1" applyFill="1"/>
    <xf numFmtId="0" fontId="0" fillId="10" borderId="0" xfId="0" applyFill="1"/>
    <xf numFmtId="0" fontId="0" fillId="11" borderId="0" xfId="0" applyFill="1"/>
    <xf numFmtId="0" fontId="0" fillId="12" borderId="0" xfId="0" applyFill="1"/>
    <xf numFmtId="0" fontId="37" fillId="0" borderId="0" xfId="0" applyFont="1"/>
    <xf numFmtId="0" fontId="37" fillId="5" borderId="0" xfId="0" applyFont="1" applyFill="1"/>
    <xf numFmtId="0" fontId="38" fillId="0" borderId="0" xfId="0" applyFont="1" applyAlignment="1">
      <alignment horizontal="left" vertical="center"/>
    </xf>
    <xf numFmtId="0" fontId="0" fillId="13" borderId="0" xfId="0" applyFill="1"/>
    <xf numFmtId="0" fontId="0" fillId="14" borderId="0" xfId="0" applyFill="1"/>
    <xf numFmtId="0" fontId="0" fillId="15" borderId="0" xfId="0" applyFill="1"/>
    <xf numFmtId="0" fontId="0" fillId="16" borderId="0" xfId="0" applyFill="1"/>
    <xf numFmtId="0" fontId="0" fillId="8" borderId="0" xfId="0" applyFill="1"/>
    <xf numFmtId="0" fontId="39" fillId="17" borderId="58" xfId="0" applyFont="1" applyFill="1" applyBorder="1" applyAlignment="1">
      <alignment vertical="center"/>
    </xf>
    <xf numFmtId="0" fontId="39" fillId="17" borderId="58" xfId="0" applyFont="1" applyFill="1" applyBorder="1" applyAlignment="1">
      <alignment horizontal="center" vertical="center"/>
    </xf>
    <xf numFmtId="0" fontId="38" fillId="0" borderId="0" xfId="0" applyFont="1" applyAlignment="1">
      <alignment horizontal="center" vertical="center"/>
    </xf>
    <xf numFmtId="0" fontId="39" fillId="17" borderId="59" xfId="0" applyFont="1" applyFill="1" applyBorder="1" applyAlignment="1">
      <alignment horizontal="left" vertical="center"/>
    </xf>
    <xf numFmtId="0" fontId="39" fillId="17" borderId="59" xfId="0" applyFont="1" applyFill="1" applyBorder="1" applyAlignment="1">
      <alignment horizontal="center" vertical="center"/>
    </xf>
    <xf numFmtId="0" fontId="7" fillId="0" borderId="1" xfId="3" quotePrefix="1" applyNumberFormat="1" applyFont="1" applyBorder="1" applyAlignment="1">
      <alignment horizontal="right" vertical="center" wrapText="1"/>
    </xf>
    <xf numFmtId="0" fontId="7" fillId="0" borderId="1" xfId="3" applyNumberFormat="1" applyFont="1" applyBorder="1" applyAlignment="1">
      <alignment horizontal="right" vertical="center" wrapText="1"/>
    </xf>
    <xf numFmtId="0" fontId="7" fillId="3" borderId="2" xfId="2" applyFont="1" applyFill="1" applyBorder="1" applyAlignment="1">
      <alignment horizontal="left" vertical="center" wrapText="1"/>
    </xf>
    <xf numFmtId="0" fontId="7" fillId="3" borderId="3" xfId="2" applyFont="1" applyFill="1" applyBorder="1" applyAlignment="1">
      <alignment horizontal="left" vertical="center" wrapText="1"/>
    </xf>
    <xf numFmtId="0" fontId="7" fillId="3" borderId="7" xfId="2" applyFont="1" applyFill="1" applyBorder="1" applyAlignment="1">
      <alignment horizontal="left" vertical="center" wrapText="1"/>
    </xf>
    <xf numFmtId="0" fontId="7" fillId="3" borderId="8" xfId="2" applyFont="1" applyFill="1" applyBorder="1" applyAlignment="1">
      <alignment horizontal="left" vertical="center" wrapText="1"/>
    </xf>
    <xf numFmtId="0" fontId="7" fillId="3" borderId="12" xfId="2" applyFont="1" applyFill="1" applyBorder="1" applyAlignment="1">
      <alignment horizontal="left" vertical="center" wrapText="1"/>
    </xf>
    <xf numFmtId="0" fontId="7" fillId="3" borderId="13" xfId="2" applyFont="1" applyFill="1" applyBorder="1" applyAlignment="1">
      <alignment horizontal="left" vertical="center" wrapText="1"/>
    </xf>
    <xf numFmtId="41" fontId="7" fillId="3" borderId="4" xfId="2" applyNumberFormat="1" applyFont="1" applyFill="1" applyBorder="1" applyAlignment="1">
      <alignment horizontal="center" vertical="center" wrapText="1"/>
    </xf>
    <xf numFmtId="41" fontId="7" fillId="3" borderId="9" xfId="2" applyNumberFormat="1" applyFont="1" applyFill="1" applyBorder="1" applyAlignment="1">
      <alignment horizontal="center" vertical="center"/>
    </xf>
    <xf numFmtId="41" fontId="7" fillId="3" borderId="14" xfId="2" applyNumberFormat="1" applyFont="1" applyFill="1" applyBorder="1" applyAlignment="1">
      <alignment horizontal="center" vertical="center"/>
    </xf>
    <xf numFmtId="0" fontId="7" fillId="3" borderId="5" xfId="2" applyFont="1" applyFill="1" applyBorder="1" applyAlignment="1">
      <alignment horizontal="left" vertical="center" wrapText="1"/>
    </xf>
    <xf numFmtId="0" fontId="7" fillId="3" borderId="6" xfId="2" applyFont="1" applyFill="1" applyBorder="1" applyAlignment="1">
      <alignment horizontal="left" vertical="center" wrapText="1"/>
    </xf>
    <xf numFmtId="0" fontId="7" fillId="3" borderId="10" xfId="2" applyFont="1" applyFill="1" applyBorder="1" applyAlignment="1">
      <alignment horizontal="left" vertical="center" wrapText="1"/>
    </xf>
    <xf numFmtId="0" fontId="7" fillId="3" borderId="11" xfId="2" applyFont="1" applyFill="1" applyBorder="1" applyAlignment="1">
      <alignment horizontal="left" vertical="center" wrapText="1"/>
    </xf>
    <xf numFmtId="0" fontId="7" fillId="3" borderId="15" xfId="2" applyFont="1" applyFill="1" applyBorder="1" applyAlignment="1">
      <alignment horizontal="left" vertical="center" wrapText="1"/>
    </xf>
    <xf numFmtId="0" fontId="7" fillId="3" borderId="16" xfId="2" applyFont="1" applyFill="1" applyBorder="1" applyAlignment="1">
      <alignment horizontal="left" vertical="center" wrapText="1"/>
    </xf>
    <xf numFmtId="0" fontId="4" fillId="0" borderId="0" xfId="2" applyFont="1" applyAlignment="1">
      <alignment horizontal="left"/>
    </xf>
    <xf numFmtId="0" fontId="16" fillId="4" borderId="23" xfId="2" applyFont="1" applyFill="1" applyBorder="1" applyAlignment="1">
      <alignment horizontal="left" vertical="center" wrapText="1"/>
    </xf>
    <xf numFmtId="0" fontId="16" fillId="4" borderId="24" xfId="2" applyFont="1" applyFill="1" applyBorder="1" applyAlignment="1">
      <alignment horizontal="left" vertical="center" wrapText="1"/>
    </xf>
    <xf numFmtId="0" fontId="7" fillId="0" borderId="43" xfId="2" applyFont="1" applyBorder="1" applyAlignment="1">
      <alignment horizontal="center" vertical="center" wrapText="1"/>
    </xf>
    <xf numFmtId="0" fontId="7" fillId="0" borderId="44" xfId="2" applyFont="1" applyBorder="1" applyAlignment="1">
      <alignment horizontal="center" vertical="center" wrapText="1"/>
    </xf>
    <xf numFmtId="0" fontId="7" fillId="0" borderId="46" xfId="2" applyFont="1" applyBorder="1" applyAlignment="1">
      <alignment horizontal="center" vertical="center" wrapText="1"/>
    </xf>
    <xf numFmtId="0" fontId="22" fillId="4" borderId="27" xfId="2" applyFont="1" applyFill="1" applyBorder="1" applyAlignment="1">
      <alignment horizontal="left" vertical="center" wrapText="1"/>
    </xf>
    <xf numFmtId="0" fontId="22" fillId="4" borderId="47" xfId="2" applyFont="1" applyFill="1" applyBorder="1" applyAlignment="1">
      <alignment horizontal="left" vertical="center" wrapText="1"/>
    </xf>
    <xf numFmtId="0" fontId="20" fillId="0" borderId="44" xfId="2" applyFont="1" applyBorder="1" applyAlignment="1">
      <alignment horizontal="center" vertical="center" wrapText="1"/>
    </xf>
    <xf numFmtId="0" fontId="20" fillId="0" borderId="44" xfId="2" applyFont="1" applyBorder="1" applyAlignment="1">
      <alignment horizontal="center" vertical="center"/>
    </xf>
    <xf numFmtId="0" fontId="20" fillId="0" borderId="48" xfId="2" applyFont="1" applyBorder="1" applyAlignment="1">
      <alignment horizontal="center" vertical="center"/>
    </xf>
    <xf numFmtId="0" fontId="22" fillId="4" borderId="50" xfId="2" applyFont="1" applyFill="1" applyBorder="1" applyAlignment="1">
      <alignment horizontal="left" vertical="center" wrapText="1"/>
    </xf>
    <xf numFmtId="0" fontId="22" fillId="4" borderId="51" xfId="2" applyFont="1" applyFill="1" applyBorder="1" applyAlignment="1">
      <alignment horizontal="left" vertical="center" wrapText="1"/>
    </xf>
    <xf numFmtId="0" fontId="20" fillId="2" borderId="43" xfId="2" applyFont="1" applyFill="1" applyBorder="1" applyAlignment="1">
      <alignment horizontal="center" vertical="center" wrapText="1"/>
    </xf>
    <xf numFmtId="0" fontId="20" fillId="2" borderId="44" xfId="2" applyFont="1" applyFill="1" applyBorder="1" applyAlignment="1">
      <alignment horizontal="center" vertical="center"/>
    </xf>
    <xf numFmtId="0" fontId="20" fillId="2" borderId="46" xfId="2" applyFont="1" applyFill="1" applyBorder="1" applyAlignment="1">
      <alignment horizontal="center" vertical="center"/>
    </xf>
    <xf numFmtId="0" fontId="4" fillId="0" borderId="0" xfId="2" applyFont="1" applyAlignment="1">
      <alignment horizontal="left" vertical="center"/>
    </xf>
    <xf numFmtId="41" fontId="7" fillId="3" borderId="14" xfId="2" applyNumberFormat="1" applyFont="1" applyFill="1" applyBorder="1" applyAlignment="1">
      <alignment horizontal="center" vertical="center" wrapText="1"/>
    </xf>
    <xf numFmtId="41" fontId="7" fillId="3" borderId="9" xfId="2" applyNumberFormat="1" applyFont="1" applyFill="1" applyBorder="1" applyAlignment="1">
      <alignment horizontal="center" vertical="center" wrapText="1"/>
    </xf>
    <xf numFmtId="0" fontId="40" fillId="0" borderId="0" xfId="0" applyFont="1"/>
  </cellXfs>
  <cellStyles count="6">
    <cellStyle name="40% - Accent4" xfId="5" builtinId="43"/>
    <cellStyle name="Comma [0] 2" xfId="3" xr:uid="{00000000-0005-0000-0000-000001000000}"/>
    <cellStyle name="Hyperlink" xfId="1" builtinId="8"/>
    <cellStyle name="Normal" xfId="0" builtinId="0"/>
    <cellStyle name="Normal 2" xfId="2" xr:uid="{00000000-0005-0000-0000-000004000000}"/>
    <cellStyle name="표준 4 4"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10</xdr:col>
      <xdr:colOff>0</xdr:colOff>
      <xdr:row>259</xdr:row>
      <xdr:rowOff>0</xdr:rowOff>
    </xdr:from>
    <xdr:ext cx="495300" cy="227270"/>
    <xdr:sp macro="" textlink="">
      <xdr:nvSpPr>
        <xdr:cNvPr id="2" name="Text Box 85">
          <a:extLst>
            <a:ext uri="{FF2B5EF4-FFF2-40B4-BE49-F238E27FC236}">
              <a16:creationId xmlns:a16="http://schemas.microsoft.com/office/drawing/2014/main" id="{00000000-0008-0000-0300-000002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oneCellAnchor>
    <xdr:from>
      <xdr:col>10</xdr:col>
      <xdr:colOff>0</xdr:colOff>
      <xdr:row>259</xdr:row>
      <xdr:rowOff>0</xdr:rowOff>
    </xdr:from>
    <xdr:ext cx="495300" cy="227270"/>
    <xdr:sp macro="" textlink="">
      <xdr:nvSpPr>
        <xdr:cNvPr id="3" name="Text Box 86">
          <a:extLst>
            <a:ext uri="{FF2B5EF4-FFF2-40B4-BE49-F238E27FC236}">
              <a16:creationId xmlns:a16="http://schemas.microsoft.com/office/drawing/2014/main" id="{00000000-0008-0000-0300-000003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oneCellAnchor>
    <xdr:from>
      <xdr:col>10</xdr:col>
      <xdr:colOff>0</xdr:colOff>
      <xdr:row>259</xdr:row>
      <xdr:rowOff>0</xdr:rowOff>
    </xdr:from>
    <xdr:ext cx="495300" cy="227270"/>
    <xdr:sp macro="" textlink="">
      <xdr:nvSpPr>
        <xdr:cNvPr id="4" name="Text Box 87">
          <a:extLst>
            <a:ext uri="{FF2B5EF4-FFF2-40B4-BE49-F238E27FC236}">
              <a16:creationId xmlns:a16="http://schemas.microsoft.com/office/drawing/2014/main" id="{00000000-0008-0000-0300-000004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oneCellAnchor>
    <xdr:from>
      <xdr:col>10</xdr:col>
      <xdr:colOff>0</xdr:colOff>
      <xdr:row>259</xdr:row>
      <xdr:rowOff>0</xdr:rowOff>
    </xdr:from>
    <xdr:ext cx="495300" cy="227270"/>
    <xdr:sp macro="" textlink="">
      <xdr:nvSpPr>
        <xdr:cNvPr id="5" name="Text Box 88">
          <a:extLst>
            <a:ext uri="{FF2B5EF4-FFF2-40B4-BE49-F238E27FC236}">
              <a16:creationId xmlns:a16="http://schemas.microsoft.com/office/drawing/2014/main" id="{00000000-0008-0000-0300-000005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oneCellAnchor>
    <xdr:from>
      <xdr:col>10</xdr:col>
      <xdr:colOff>0</xdr:colOff>
      <xdr:row>259</xdr:row>
      <xdr:rowOff>0</xdr:rowOff>
    </xdr:from>
    <xdr:ext cx="495300" cy="227270"/>
    <xdr:sp macro="" textlink="">
      <xdr:nvSpPr>
        <xdr:cNvPr id="6" name="Text Box 89">
          <a:extLst>
            <a:ext uri="{FF2B5EF4-FFF2-40B4-BE49-F238E27FC236}">
              <a16:creationId xmlns:a16="http://schemas.microsoft.com/office/drawing/2014/main" id="{00000000-0008-0000-0300-000006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oneCellAnchor>
    <xdr:from>
      <xdr:col>10</xdr:col>
      <xdr:colOff>0</xdr:colOff>
      <xdr:row>259</xdr:row>
      <xdr:rowOff>0</xdr:rowOff>
    </xdr:from>
    <xdr:ext cx="495300" cy="227270"/>
    <xdr:sp macro="" textlink="">
      <xdr:nvSpPr>
        <xdr:cNvPr id="7" name="Text Box 91">
          <a:extLst>
            <a:ext uri="{FF2B5EF4-FFF2-40B4-BE49-F238E27FC236}">
              <a16:creationId xmlns:a16="http://schemas.microsoft.com/office/drawing/2014/main" id="{00000000-0008-0000-0300-000007000000}"/>
            </a:ext>
          </a:extLst>
        </xdr:cNvPr>
        <xdr:cNvSpPr txBox="1">
          <a:spLocks noChangeArrowheads="1"/>
        </xdr:cNvSpPr>
      </xdr:nvSpPr>
      <xdr:spPr bwMode="auto">
        <a:xfrm>
          <a:off x="9534525" y="60626625"/>
          <a:ext cx="495300" cy="227270"/>
        </a:xfrm>
        <a:prstGeom prst="rect">
          <a:avLst/>
        </a:prstGeom>
        <a:noFill/>
        <a:ln w="9525">
          <a:noFill/>
          <a:miter lim="800000"/>
          <a:headEnd/>
          <a:tailEnd/>
        </a:ln>
      </xdr:spPr>
    </xdr:sp>
    <xdr:clientData/>
  </xdr:oneCellAnchor>
</xdr:wsDr>
</file>

<file path=xl/persons/person.xml><?xml version="1.0" encoding="utf-8"?>
<personList xmlns="http://schemas.microsoft.com/office/spreadsheetml/2018/threadedcomments" xmlns:x="http://schemas.openxmlformats.org/spreadsheetml/2006/main">
  <person displayName="Heejin Kim" id="{831CFEB1-89EC-4A22-86D6-FFB74408FD57}" userId="Heejin Kim"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49189818" createdVersion="6" refreshedVersion="6" minRefreshableVersion="3" recordCount="233" xr:uid="{00000000-000A-0000-FFFF-FFFF0B000000}">
  <cacheSource type="worksheet">
    <worksheetSource ref="A8:AC247" sheet="plexos_list_add_data"/>
  </cacheSource>
  <cacheFields count="25">
    <cacheField name="Name" numFmtId="0">
      <sharedItems/>
    </cacheField>
    <cacheField name="PLEXOS name" numFmtId="0">
      <sharedItems/>
    </cacheField>
    <cacheField name="Fuel" numFmtId="0">
      <sharedItems/>
    </cacheField>
    <cacheField name="Classification" numFmtId="0">
      <sharedItems count="28">
        <s v="Coal"/>
        <s v="Gas"/>
        <s v="Removed"/>
        <s v="Oil"/>
        <s v="Nuclear"/>
        <s v="PSH"/>
        <s v="Hydro"/>
        <s v="Bioenergy"/>
        <s v="Solar"/>
        <s v="Wind"/>
        <s v="Diesel"/>
        <s v="IGCC"/>
        <s v="Ocean"/>
        <s v="Fuel cell"/>
        <s v="Hydrogen" u="1"/>
        <s v="Bituminous coal" u="1"/>
        <s v="Coal/LNG" u="1"/>
        <s v="Tidal" u="1"/>
        <s v="Concentrated uranium" u="1"/>
        <s v="Remove" u="1"/>
        <s v="Natural uranium" u="1"/>
        <s v="Unclear" u="1"/>
        <s v="Biomass" u="1"/>
        <s v="Bio heavy oil" u="1"/>
        <s v="LNG" u="1"/>
        <s v="LNG/LPG" u="1"/>
        <s v="Heavy oil" u="1"/>
        <s v="Hard coal" u="1"/>
      </sharedItems>
    </cacheField>
    <cacheField name="Region" numFmtId="0">
      <sharedItems/>
    </cacheField>
    <cacheField name="MaxCapacity P1" numFmtId="0">
      <sharedItems containsSemiMixedTypes="0" containsString="0" containsNumber="1" minValue="0" maxValue="1400"/>
    </cacheField>
    <cacheField name="MaxCapacity P2" numFmtId="0">
      <sharedItems containsSemiMixedTypes="0" containsString="0" containsNumber="1" minValue="0" maxValue="1400"/>
    </cacheField>
    <cacheField name="Units 2020" numFmtId="0">
      <sharedItems containsSemiMixedTypes="0" containsString="0" containsNumber="1" minValue="0" maxValue="6492.7697509428581"/>
    </cacheField>
    <cacheField name="Units 2034" numFmtId="0">
      <sharedItems containsSemiMixedTypes="0" containsString="0" containsNumber="1" minValue="0" maxValue="20033.519088741552"/>
    </cacheField>
    <cacheField name="Total cap P1 " numFmtId="0">
      <sharedItems containsSemiMixedTypes="0" containsString="0" containsNumber="1" minValue="0" maxValue="6492.7697509428581"/>
    </cacheField>
    <cacheField name="Total cap P2" numFmtId="0">
      <sharedItems containsSemiMixedTypes="0" containsString="0" containsNumber="1" minValue="0" maxValue="20033.519088741552"/>
    </cacheField>
    <cacheField name="Generating facilities (kW)" numFmtId="0">
      <sharedItems containsBlank="1" containsMixedTypes="1" containsNumber="1" minValue="0" maxValue="9590000"/>
    </cacheField>
    <cacheField name="Gross generation (MWh)" numFmtId="0">
      <sharedItems containsString="0" containsBlank="1" containsNumber="1" minValue="0" maxValue="50033106.744721994"/>
    </cacheField>
    <cacheField name="Average load (kW)" numFmtId="0">
      <sharedItems containsString="0" containsBlank="1" containsNumber="1" minValue="0" maxValue="5695936.5601914842"/>
    </cacheField>
    <cacheField name="Peak load (kW)" numFmtId="0">
      <sharedItems containsBlank="1" containsMixedTypes="1" containsNumber="1" minValue="0" maxValue="10032940"/>
    </cacheField>
    <cacheField name="Load factor (%)" numFmtId="0">
      <sharedItems containsNonDate="0" containsString="0" containsBlank="1"/>
    </cacheField>
    <cacheField name="Plant factor (%)" numFmtId="0">
      <sharedItems containsNonDate="0" containsString="0" containsBlank="1"/>
    </cacheField>
    <cacheField name="lf calc" numFmtId="0">
      <sharedItems containsBlank="1" containsMixedTypes="1" containsNumber="1" minValue="1.2785690726407686E-2" maxValue="1.4564748901122349"/>
    </cacheField>
    <cacheField name="pf calc" numFmtId="0">
      <sharedItems containsBlank="1" containsMixedTypes="1" containsNumber="1" minValue="0" maxValue="1.0521229739155251"/>
    </cacheField>
    <cacheField name="Auxiliary use (MWh)" numFmtId="0">
      <sharedItems containsBlank="1" containsMixedTypes="1" containsNumber="1" minValue="0" maxValue="2728721.9280910003"/>
    </cacheField>
    <cacheField name="Aux. use factor (%)" numFmtId="0">
      <sharedItems containsNonDate="0" containsString="0" containsBlank="1"/>
    </cacheField>
    <cacheField name="Aux use factor calc" numFmtId="0">
      <sharedItems containsBlank="1" containsMixedTypes="1" containsNumber="1" minValue="0" maxValue="0.22766544253158666"/>
    </cacheField>
    <cacheField name="Net generation (MWh)" numFmtId="0">
      <sharedItems containsString="0" containsBlank="1" containsNumber="1" minValue="0" maxValue="47304384.816630997"/>
    </cacheField>
    <cacheField name="notes" numFmtId="0">
      <sharedItems containsBlank="1"/>
    </cacheField>
    <cacheField name="note ZH"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5127315" createdVersion="6" refreshedVersion="6" minRefreshableVersion="3" recordCount="137" xr:uid="{00000000-000A-0000-FFFF-FFFF0C000000}">
  <cacheSource type="worksheet">
    <worksheetSource ref="A1:H138" sheet="Sheet1"/>
  </cacheSource>
  <cacheFields count="8">
    <cacheField name="Plexos name" numFmtId="0">
      <sharedItems/>
    </cacheField>
    <cacheField name="Fuel" numFmtId="0">
      <sharedItems containsBlank="1" count="10">
        <s v="Bituminous coal"/>
        <s v="LNG"/>
        <s v="Hard coal"/>
        <m/>
        <s v="LNG/LPG"/>
        <s v="Concentrated uranium"/>
        <s v="Natural uranium"/>
        <s v="Heavy oil"/>
        <s v="Gas"/>
        <s v="PSH"/>
      </sharedItems>
    </cacheField>
    <cacheField name="Region" numFmtId="0">
      <sharedItems/>
    </cacheField>
    <cacheField name="MaxCapacity" numFmtId="0">
      <sharedItems containsSemiMixedTypes="0" containsString="0" containsNumber="1" minValue="9.8000000000000007" maxValue="1400"/>
    </cacheField>
    <cacheField name="Units 2020" numFmtId="0">
      <sharedItems containsSemiMixedTypes="0" containsString="0" containsNumber="1" containsInteger="1" minValue="0" maxValue="8"/>
    </cacheField>
    <cacheField name="Units 2034" numFmtId="0">
      <sharedItems containsSemiMixedTypes="0" containsString="0" containsNumber="1" containsInteger="1" minValue="0" maxValue="6"/>
    </cacheField>
    <cacheField name="Total cap P1 " numFmtId="0">
      <sharedItems containsSemiMixedTypes="0" containsString="0" containsNumber="1" minValue="0" maxValue="4000"/>
    </cacheField>
    <cacheField name="Total cap P2" numFmtId="0">
      <sharedItems containsSemiMixedTypes="0" containsString="0" containsNumber="1" minValue="0" maxValue="56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53124997" createdVersion="6" refreshedVersion="6" minRefreshableVersion="3" recordCount="112" xr:uid="{00000000-000A-0000-FFFF-FFFF0D000000}">
  <cacheSource type="worksheet">
    <worksheetSource ref="A1:V113" sheet="diesel aggregation"/>
  </cacheSource>
  <cacheFields count="22">
    <cacheField name="power source" numFmtId="0">
      <sharedItems/>
    </cacheField>
    <cacheField name="Power plant name" numFmtId="0">
      <sharedItems/>
    </cacheField>
    <cacheField name="발전소명" numFmtId="0">
      <sharedItems/>
    </cacheField>
    <cacheField name="unit capacity" numFmtId="0">
      <sharedItems containsSemiMixedTypes="0" containsString="0" containsNumber="1" containsInteger="1" minValue="40" maxValue="55000"/>
    </cacheField>
    <cacheField name="Capacity (MW)" numFmtId="0">
      <sharedItems containsSemiMixedTypes="0" containsString="0" containsNumber="1" minValue="0.04" maxValue="55"/>
    </cacheField>
    <cacheField name="logarithm" numFmtId="0">
      <sharedItems containsMixedTypes="1" containsNumber="1" containsInteger="1" minValue="2" maxValue="3"/>
    </cacheField>
    <cacheField name="Volume" numFmtId="0">
      <sharedItems containsSemiMixedTypes="0" containsString="0" containsNumber="1" containsInteger="1" minValue="60" maxValue="110000"/>
    </cacheField>
    <cacheField name="Completion" numFmtId="0">
      <sharedItems containsSemiMixedTypes="0" containsString="0" containsNumber="1" minValue="1977.12" maxValue="201010"/>
    </cacheField>
    <cacheField name="form" numFmtId="0">
      <sharedItems/>
    </cacheField>
    <cacheField name="fuel" numFmtId="0">
      <sharedItems/>
    </cacheField>
    <cacheField name="Boiler (NSSS)" numFmtId="0">
      <sharedItems/>
    </cacheField>
    <cacheField name="Turbine (water wheel)" numFmtId="0">
      <sharedItems/>
    </cacheField>
    <cacheField name="generator manufacturer" numFmtId="0">
      <sharedItems/>
    </cacheField>
    <cacheField name="power company" numFmtId="0">
      <sharedItems/>
    </cacheField>
    <cacheField name="Rated voltage" numFmtId="0">
      <sharedItems/>
    </cacheField>
    <cacheField name="by use" numFmtId="0">
      <sharedItems/>
    </cacheField>
    <cacheField name="member" numFmtId="0">
      <sharedItems/>
    </cacheField>
    <cacheField name="market" numFmtId="0">
      <sharedItems/>
    </cacheField>
    <cacheField name="sudden change" numFmtId="0">
      <sharedItems/>
    </cacheField>
    <cacheField name="Model region" numFmtId="0">
      <sharedItems count="6">
        <s v="SW"/>
        <s v="C"/>
        <s v="Jeju"/>
        <s v="NW"/>
        <s v="SE"/>
        <s v="Island"/>
      </sharedItems>
    </cacheField>
    <cacheField name="province" numFmtId="0">
      <sharedItems containsBlank="1"/>
    </cacheField>
    <cacheField name="Location and"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54861114" createdVersion="6" refreshedVersion="6" minRefreshableVersion="3" recordCount="139" xr:uid="{00000000-000A-0000-FFFF-FFFF0E000000}">
  <cacheSource type="worksheet">
    <worksheetSource ref="A1:V140" sheet="small hydropower aggregation"/>
  </cacheSource>
  <cacheFields count="22">
    <cacheField name="power source" numFmtId="0">
      <sharedItems/>
    </cacheField>
    <cacheField name="Power plant name" numFmtId="0">
      <sharedItems/>
    </cacheField>
    <cacheField name="발전소명" numFmtId="0">
      <sharedItems/>
    </cacheField>
    <cacheField name="unit capacity" numFmtId="0">
      <sharedItems containsString="0" containsBlank="1" containsNumber="1" containsInteger="1" minValue="45" maxValue="14000"/>
    </cacheField>
    <cacheField name="Capacity (MW)" numFmtId="0">
      <sharedItems containsSemiMixedTypes="0" containsString="0" containsNumber="1" minValue="0" maxValue="14"/>
    </cacheField>
    <cacheField name="logarithm" numFmtId="0">
      <sharedItems containsBlank="1" containsMixedTypes="1" containsNumber="1" containsInteger="1" minValue="6" maxValue="6"/>
    </cacheField>
    <cacheField name="Volume" numFmtId="0">
      <sharedItems containsString="0" containsBlank="1" containsNumber="1" containsInteger="1" minValue="45" maxValue="14000"/>
    </cacheField>
    <cacheField name="Completion" numFmtId="0">
      <sharedItems containsSemiMixedTypes="0" containsString="0" containsNumber="1" minValue="1957.2" maxValue="2019.6"/>
    </cacheField>
    <cacheField name="form" numFmtId="0">
      <sharedItems/>
    </cacheField>
    <cacheField name="fuel" numFmtId="0">
      <sharedItems/>
    </cacheField>
    <cacheField name="Boiler (NSSS)" numFmtId="0">
      <sharedItems/>
    </cacheField>
    <cacheField name="Turbine (water wheel)" numFmtId="0">
      <sharedItems/>
    </cacheField>
    <cacheField name="generator manufacturer" numFmtId="0">
      <sharedItems/>
    </cacheField>
    <cacheField name="power company" numFmtId="0">
      <sharedItems/>
    </cacheField>
    <cacheField name="Rated voltage" numFmtId="0">
      <sharedItems/>
    </cacheField>
    <cacheField name="by use" numFmtId="0">
      <sharedItems/>
    </cacheField>
    <cacheField name="member" numFmtId="0">
      <sharedItems/>
    </cacheField>
    <cacheField name="market" numFmtId="0">
      <sharedItems/>
    </cacheField>
    <cacheField name="sudden change" numFmtId="0">
      <sharedItems/>
    </cacheField>
    <cacheField name="Model region" numFmtId="0">
      <sharedItems count="7">
        <s v="Jeju"/>
        <s v="SE"/>
        <s v="NW"/>
        <s v="SW"/>
        <s v="C"/>
        <s v="NE"/>
        <e v="#N/A" u="1"/>
      </sharedItems>
    </cacheField>
    <cacheField name="province" numFmtId="0">
      <sharedItems containsBlank="1"/>
    </cacheField>
    <cacheField name="Location and"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56828707" createdVersion="6" refreshedVersion="6" minRefreshableVersion="3" recordCount="181" xr:uid="{00000000-000A-0000-FFFF-FFFF0F000000}">
  <cacheSource type="worksheet">
    <worksheetSource ref="A4:R185" sheet="full plexos list"/>
  </cacheSource>
  <cacheFields count="18">
    <cacheField name="Plexos name" numFmtId="0">
      <sharedItems containsBlank="1"/>
    </cacheField>
    <cacheField name="BPLE notes" numFmtId="0">
      <sharedItems containsBlank="1"/>
    </cacheField>
    <cacheField name="OC mode" numFmtId="0">
      <sharedItems containsBlank="1"/>
    </cacheField>
    <cacheField name="Weblink" numFmtId="0">
      <sharedItems containsBlank="1"/>
    </cacheField>
    <cacheField name="PLEXOSname" numFmtId="0">
      <sharedItems containsNonDate="0" containsString="0" containsBlank="1"/>
    </cacheField>
    <cacheField name="PLEXOS_techCode" numFmtId="0">
      <sharedItems/>
    </cacheField>
    <cacheField name="OperationalClass" numFmtId="0">
      <sharedItems containsNonDate="0" containsString="0" containsBlank="1"/>
    </cacheField>
    <cacheField name="Fuel" numFmtId="0">
      <sharedItems containsBlank="1" count="14">
        <s v="Bituminous coal"/>
        <s v="LNG"/>
        <s v="Hard coal"/>
        <m/>
        <s v="LNG/LPG"/>
        <s v="Concentrated uranium"/>
        <s v="Natural uranium"/>
        <s v="Heavy oil"/>
        <s v="Oil"/>
        <s v="PSH"/>
        <s v="Hydro"/>
        <s v="Bio heavy oil"/>
        <s v="Solar"/>
        <s v="Wind"/>
      </sharedItems>
    </cacheField>
    <cacheField name="Category" numFmtId="0">
      <sharedItems containsNonDate="0" containsString="0" containsBlank="1"/>
    </cacheField>
    <cacheField name="Region" numFmtId="0">
      <sharedItems/>
    </cacheField>
    <cacheField name="MaxCapacity" numFmtId="0">
      <sharedItems containsSemiMixedTypes="0" containsString="0" containsNumber="1" minValue="1" maxValue="1400"/>
    </cacheField>
    <cacheField name="UnitsP1" numFmtId="0">
      <sharedItems containsSemiMixedTypes="0" containsString="0" containsNumber="1" minValue="0" maxValue="6851.7936115142866"/>
    </cacheField>
    <cacheField name="UnitsP2" numFmtId="0">
      <sharedItems containsSemiMixedTypes="0" containsString="0" containsNumber="1" minValue="0" maxValue="21141.291524846642"/>
    </cacheField>
    <cacheField name="Total cap P1 " numFmtId="0">
      <sharedItems containsSemiMixedTypes="0" containsString="0" containsNumber="1" minValue="0" maxValue="6851.7936115142866"/>
    </cacheField>
    <cacheField name="Total cap P2" numFmtId="0">
      <sharedItems containsSemiMixedTypes="0" containsString="0" containsNumber="1" minValue="0" maxValue="21141.291524846642"/>
    </cacheField>
    <cacheField name="Location" numFmtId="0">
      <sharedItems containsBlank="1"/>
    </cacheField>
    <cacheField name="Notes" numFmtId="0">
      <sharedItems containsBlank="1"/>
    </cacheField>
    <cacheField name="Name_adjusted"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GERFORD Zoe, IEA/EMS/RED" refreshedDate="44427.703958564816" createdVersion="6" refreshedVersion="6" minRefreshableVersion="3" recordCount="18" xr:uid="{00000000-000A-0000-FFFF-FFFF10000000}">
  <cacheSource type="worksheet">
    <worksheetSource ref="D2:J20" sheet="RenewablesCapacity"/>
  </cacheSource>
  <cacheFields count="7">
    <cacheField name="Region" numFmtId="0">
      <sharedItems containsBlank="1" count="7">
        <s v="NW"/>
        <s v="SE"/>
        <s v="SW"/>
        <s v="C"/>
        <s v="Jeju"/>
        <s v="all"/>
        <m u="1"/>
      </sharedItems>
    </cacheField>
    <cacheField name="Hydro" numFmtId="0">
      <sharedItems containsSemiMixedTypes="0" containsString="0" containsNumber="1" minValue="0" maxValue="1805768.4"/>
    </cacheField>
    <cacheField name="Solar" numFmtId="0">
      <sharedItems containsSemiMixedTypes="0" containsString="0" containsNumber="1" minValue="32764.33" maxValue="14574792.67"/>
    </cacheField>
    <cacheField name="Wind" numFmtId="0">
      <sharedItems containsSemiMixedTypes="0" containsString="0" containsNumber="1" minValue="0" maxValue="1635802.4"/>
    </cacheField>
    <cacheField name="Bio" numFmtId="0">
      <sharedItems containsSemiMixedTypes="0" containsString="0" containsNumber="1" containsInteger="1" minValue="0" maxValue="1321988"/>
    </cacheField>
    <cacheField name="Etc" numFmtId="0">
      <sharedItems containsSemiMixedTypes="0" containsString="0" containsNumber="1" containsInteger="1" minValue="0" maxValue="1206544"/>
    </cacheField>
    <cacheField name="Total" numFmtId="0">
      <sharedItems containsSemiMixedTypes="0" containsString="0" containsNumber="1" minValue="33763.33" maxValue="20544895.46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3">
  <r>
    <s v="Coal_Dangjin_500"/>
    <s v="Coal_Dangjin_500_C"/>
    <s v="Bituminous coal"/>
    <x v="0"/>
    <s v="C"/>
    <n v="500"/>
    <n v="500"/>
    <n v="8"/>
    <n v="4"/>
    <n v="4000"/>
    <n v="2000"/>
    <n v="4000000"/>
    <n v="19042566.266722001"/>
    <n v="2167869.5658836523"/>
    <n v="4123704"/>
    <m/>
    <m/>
    <n v="0.52714960495644358"/>
    <n v="0.54345223363932649"/>
    <n v="1053349.0267800007"/>
    <m/>
    <n v="5.5315497503127489E-2"/>
    <n v="17989217.239941999"/>
    <m/>
    <m/>
  </r>
  <r>
    <s v="Coal_Dangjin_1020"/>
    <s v="Coal_Dangjin_1020_C"/>
    <s v="Bituminous coal"/>
    <x v="0"/>
    <s v="C"/>
    <n v="1020"/>
    <n v="1020"/>
    <n v="2"/>
    <n v="2"/>
    <n v="2040"/>
    <n v="2040"/>
    <n v="2040000"/>
    <n v="11975414.374"/>
    <n v="1363321.3085154828"/>
    <n v="2059709"/>
    <m/>
    <m/>
    <n v="0.66371338639979138"/>
    <n v="0.67012570362163126"/>
    <n v="579706.77312999964"/>
    <m/>
    <n v="4.8408076332507509E-2"/>
    <n v="11395707.60087"/>
    <m/>
    <m/>
  </r>
  <r>
    <s v="Gas_Dangjin_500_conversion"/>
    <s v="Gas_Dangjin_500_conversion_C"/>
    <s v="LNG"/>
    <x v="1"/>
    <s v="C"/>
    <n v="500"/>
    <n v="500"/>
    <n v="0"/>
    <n v="4"/>
    <n v="0"/>
    <n v="2000"/>
    <m/>
    <m/>
    <n v="0"/>
    <m/>
    <m/>
    <m/>
    <e v="#DIV/0!"/>
    <e v="#DIV/0!"/>
    <m/>
    <m/>
    <e v="#DIV/0!"/>
    <m/>
    <m/>
    <m/>
  </r>
  <r>
    <s v="Coal_Donghae"/>
    <s v="Coal_Donghae_NE"/>
    <s v="Hard coal"/>
    <x v="0"/>
    <s v="NE"/>
    <n v="200"/>
    <n v="200"/>
    <n v="2"/>
    <n v="2"/>
    <n v="400"/>
    <n v="400"/>
    <n v="400000"/>
    <n v="2094210.1846710001"/>
    <n v="238411.90626946723"/>
    <n v="403053"/>
    <m/>
    <m/>
    <n v="0.59313561634404188"/>
    <n v="0.59766272393578768"/>
    <n v="215550.17527799995"/>
    <m/>
    <n v="0.10292671521500733"/>
    <n v="1878660.009393"/>
    <m/>
    <m/>
  </r>
  <r>
    <s v="Coal_Boryeong"/>
    <s v="Coal_Boryeong_C"/>
    <s v="Bituminous coal"/>
    <x v="0"/>
    <s v="C"/>
    <n v="500"/>
    <n v="500"/>
    <n v="7"/>
    <n v="3"/>
    <n v="3500"/>
    <n v="1500"/>
    <n v="9590000"/>
    <n v="50033106.744721994"/>
    <n v="5695936.5601914842"/>
    <n v="10032940"/>
    <m/>
    <m/>
    <n v="0.56927898161813428"/>
    <n v="0.59557266588486379"/>
    <n v="2728721.9280910003"/>
    <m/>
    <n v="5.4538326832539813E-2"/>
    <n v="47304384.816630997"/>
    <s v="Discrepancy (소별발전 C,80)"/>
    <s v="I see, I probably just missed it. What you have done is fine."/>
  </r>
  <r>
    <s v="Coal_Boryeong_550"/>
    <s v="Coal_Boryeong_550_C"/>
    <s v="Bituminous coal"/>
    <x v="0"/>
    <s v="C"/>
    <n v="550"/>
    <n v="550"/>
    <n v="1"/>
    <n v="1"/>
    <n v="550"/>
    <n v="550"/>
    <n v="4050000"/>
    <n v="22072111.017000001"/>
    <n v="2512763.093920765"/>
    <n v="4394560"/>
    <m/>
    <m/>
    <n v="0.5733560075115286"/>
    <n v="0.62213515465922542"/>
    <n v="1268782.6515810003"/>
    <m/>
    <n v="5.7483520747235298E-2"/>
    <n v="20803328.365419"/>
    <s v="Discrepancy (소별발전 C,80)"/>
    <s v="I see, I probably just missed it. What you have done is fine."/>
  </r>
  <r>
    <s v="Gas_Boryeong_conversion"/>
    <s v="Gas_Boryeong_conversion_C"/>
    <s v="LNG"/>
    <x v="1"/>
    <s v="C"/>
    <n v="500"/>
    <n v="500"/>
    <n v="0"/>
    <n v="2"/>
    <n v="0"/>
    <n v="1000"/>
    <m/>
    <m/>
    <n v="0"/>
    <m/>
    <m/>
    <m/>
    <e v="#DIV/0!"/>
    <e v="#DIV/0!"/>
    <m/>
    <m/>
    <e v="#DIV/0!"/>
    <m/>
    <m/>
    <m/>
  </r>
  <r>
    <s v="Coal_Bukpyeong"/>
    <s v="Coal_Bukpyeong_NE"/>
    <s v="Bituminous coal"/>
    <x v="0"/>
    <s v="NE"/>
    <n v="595"/>
    <n v="595"/>
    <n v="2"/>
    <n v="2"/>
    <n v="1190"/>
    <n v="1190"/>
    <n v="1190000"/>
    <n v="8472057.0759999994"/>
    <n v="964487.37204007281"/>
    <n v="0"/>
    <m/>
    <m/>
    <e v="#DIV/0!"/>
    <n v="0.81271412033306467"/>
    <n v="473349.58839999977"/>
    <m/>
    <n v="5.587186018150473E-2"/>
    <n v="7998707.4876000006"/>
    <m/>
    <m/>
  </r>
  <r>
    <s v="Coal_Samcheok_Green_Power"/>
    <s v="Coal_Samcheok_Green_Power_NE"/>
    <s v="Bituminous coal"/>
    <x v="0"/>
    <s v="NE"/>
    <n v="1022"/>
    <n v="1022"/>
    <n v="2"/>
    <n v="2"/>
    <n v="2044"/>
    <n v="2044"/>
    <n v="2044000"/>
    <n v="8977612.4184000008"/>
    <n v="1022041.4866120219"/>
    <n v="2235929"/>
    <m/>
    <m/>
    <n v="0.45835158463170017"/>
    <n v="0.50139021539822537"/>
    <n v="578679.71794999996"/>
    <m/>
    <n v="6.4458086513511217E-2"/>
    <n v="8398932.7004499994"/>
    <m/>
    <m/>
  </r>
  <r>
    <s v="Coal_Pospower_Samcheok_CP_NE"/>
    <s v="Coal_Pospower_Samcheok_CP_NE"/>
    <s v="Bituminous coal"/>
    <x v="0"/>
    <s v="NE"/>
    <n v="1050"/>
    <n v="1050"/>
    <n v="0"/>
    <n v="2"/>
    <n v="0"/>
    <n v="2100"/>
    <m/>
    <m/>
    <m/>
    <m/>
    <m/>
    <m/>
    <m/>
    <m/>
    <m/>
    <m/>
    <m/>
    <m/>
    <m/>
    <m/>
  </r>
  <r>
    <s v="Coal_Samcheonpo_560"/>
    <s v="Coal_Samcheonpo_560_SE"/>
    <s v="Bituminous coal"/>
    <x v="0"/>
    <s v="SE"/>
    <n v="560"/>
    <n v="560"/>
    <n v="4"/>
    <n v="0"/>
    <n v="2240"/>
    <n v="0"/>
    <n v="2240000"/>
    <n v="12303490"/>
    <n v="1400670.5373406194"/>
    <n v="2240000"/>
    <m/>
    <m/>
    <n v="0.62701249592302677"/>
    <n v="0.62701249592302677"/>
    <n v="756461.53543599998"/>
    <m/>
    <n v="6.1483492524153714E-2"/>
    <n v="11547028.464563999"/>
    <m/>
    <m/>
  </r>
  <r>
    <s v="Coal_Samcheonpo_500"/>
    <s v="Coal_Samcheonpo_500_SE"/>
    <s v="Bituminous coal"/>
    <x v="0"/>
    <s v="SE"/>
    <n v="500"/>
    <n v="500"/>
    <n v="2"/>
    <n v="0"/>
    <n v="1000"/>
    <n v="0"/>
    <n v="1000000"/>
    <n v="0"/>
    <n v="0"/>
    <n v="0"/>
    <m/>
    <m/>
    <e v="#DIV/0!"/>
    <n v="0"/>
    <n v="0"/>
    <m/>
    <e v="#DIV/0!"/>
    <n v="0"/>
    <m/>
    <m/>
  </r>
  <r>
    <s v="Gas_Samcheonpo_500_conversion"/>
    <s v="Gas_Samcheonpo_500_conversion_SE"/>
    <s v="LNG"/>
    <x v="1"/>
    <s v="SE"/>
    <n v="500"/>
    <n v="500"/>
    <n v="0"/>
    <n v="2"/>
    <n v="0"/>
    <n v="1000"/>
    <m/>
    <m/>
    <n v="0"/>
    <m/>
    <m/>
    <m/>
    <e v="#DIV/0!"/>
    <e v="#DIV/0!"/>
    <m/>
    <m/>
    <e v="#DIV/0!"/>
    <m/>
    <m/>
    <m/>
  </r>
  <r>
    <s v="Coal_New_Boryeong"/>
    <s v="Coal_New_Boryeong_C"/>
    <s v="Bituminous coal"/>
    <x v="0"/>
    <s v="C"/>
    <n v="1019"/>
    <n v="1019"/>
    <n v="2"/>
    <n v="2"/>
    <n v="2038"/>
    <n v="2038"/>
    <n v="2038058"/>
    <n v="13270173.628"/>
    <n v="1510721.0414389798"/>
    <n v="2056666"/>
    <m/>
    <m/>
    <n v="0.73656101826759768"/>
    <n v="0.7432860120744097"/>
    <n v="758960.11674000043"/>
    <m/>
    <n v="5.7192930402854593E-2"/>
    <n v="12511213.511259999"/>
    <m/>
    <m/>
  </r>
  <r>
    <s v="Coal_Yeosu"/>
    <s v="Coal_Yeosu_SW"/>
    <s v="Bituminous coal"/>
    <x v="0"/>
    <s v="SW"/>
    <n v="334.3"/>
    <n v="334.3"/>
    <n v="2"/>
    <n v="2"/>
    <n v="668.6"/>
    <n v="668.6"/>
    <n v="668600"/>
    <n v="3652802"/>
    <n v="415847.22222222225"/>
    <n v="695000"/>
    <m/>
    <m/>
    <n v="0.59998061824512994"/>
    <n v="0.62367114819079461"/>
    <n v="447547.71604000009"/>
    <m/>
    <n v="0.12252175618607307"/>
    <n v="3205254.2839599997"/>
    <m/>
    <s v="This one is fine, I just averaged the unit size (I decided this a bit case by case but basically the PLEXOS model runs a bit more efficiently if it has less plants (i.e. better to have an 8-unit plant than 8 1-unit plants), so in some cases I combined units of very similar size but then they have to be averaged)"/>
  </r>
  <r>
    <s v="Coal_Yeosu_Green"/>
    <s v="Coal_Yeosu_Green_SW"/>
    <s v="Bituminous coal"/>
    <x v="0"/>
    <s v="SW"/>
    <n v="250"/>
    <n v="250"/>
    <n v="0"/>
    <n v="1"/>
    <n v="0"/>
    <n v="250"/>
    <m/>
    <m/>
    <m/>
    <m/>
    <m/>
    <m/>
    <m/>
    <m/>
    <m/>
    <m/>
    <m/>
    <m/>
    <m/>
    <m/>
  </r>
  <r>
    <s v="Bio_Yeongdong"/>
    <s v="Bio_Yeongdong_NE"/>
    <s v="Biomass"/>
    <x v="2"/>
    <s v="NE"/>
    <n v="200"/>
    <n v="200"/>
    <n v="0"/>
    <n v="0"/>
    <n v="0"/>
    <n v="0"/>
    <m/>
    <m/>
    <n v="0"/>
    <m/>
    <m/>
    <m/>
    <e v="#DIV/0!"/>
    <e v="#DIV/0!"/>
    <m/>
    <m/>
    <e v="#DIV/0!"/>
    <m/>
    <m/>
    <m/>
  </r>
  <r>
    <s v="Coal_Yeongheung_800"/>
    <s v="Coal_Yeongheung_800_NW"/>
    <s v="Bituminous coal"/>
    <x v="0"/>
    <s v="NW"/>
    <n v="800"/>
    <n v="800"/>
    <n v="2"/>
    <n v="0"/>
    <n v="1600"/>
    <n v="0"/>
    <n v="1600000"/>
    <n v="8535634"/>
    <n v="971725.18214936252"/>
    <n v="1609543"/>
    <m/>
    <m/>
    <n v="0.60538142996016542"/>
    <n v="0.60899215182648403"/>
    <n v="436712.44130000006"/>
    <m/>
    <n v="5.1163445070395483E-2"/>
    <n v="8098921.5586999999"/>
    <m/>
    <m/>
  </r>
  <r>
    <s v="Coal_Yeongheung_870"/>
    <s v="Coal_Yeongheung_870_NW"/>
    <s v="Bituminous coal"/>
    <x v="0"/>
    <s v="NW"/>
    <n v="870"/>
    <n v="870"/>
    <n v="4"/>
    <n v="4"/>
    <n v="3480"/>
    <n v="3480"/>
    <n v="3480000"/>
    <n v="23496146.164999999"/>
    <n v="2674880.027891621"/>
    <n v="3515769"/>
    <m/>
    <m/>
    <n v="0.7629080483741113"/>
    <n v="0.77074955928856348"/>
    <n v="1248432.7124399999"/>
    <m/>
    <n v="5.313350979658412E-2"/>
    <n v="22247713.45256"/>
    <m/>
    <m/>
  </r>
  <r>
    <s v="Gas_Yeongheung_800_conversion"/>
    <s v="Gas_Yeongheung_800_conversion_NW"/>
    <s v="LNG"/>
    <x v="1"/>
    <s v="NW"/>
    <n v="800"/>
    <n v="800"/>
    <n v="0"/>
    <n v="2"/>
    <n v="0"/>
    <n v="1600"/>
    <m/>
    <m/>
    <n v="0"/>
    <m/>
    <m/>
    <m/>
    <e v="#DIV/0!"/>
    <e v="#DIV/0!"/>
    <m/>
    <m/>
    <e v="#DIV/0!"/>
    <m/>
    <m/>
    <m/>
  </r>
  <r>
    <s v="Coal_Taean_500"/>
    <s v="Coal_Taean_500_C"/>
    <s v="Bituminous coal"/>
    <x v="0"/>
    <s v="C"/>
    <n v="500"/>
    <n v="500"/>
    <n v="8"/>
    <n v="2"/>
    <n v="4000"/>
    <n v="1000"/>
    <n v="4000000"/>
    <n v="17314464.269239999"/>
    <n v="1971136.6426730419"/>
    <n v="4059421.9930000002"/>
    <m/>
    <m/>
    <n v="0.486901095881344"/>
    <n v="0.49413425425913238"/>
    <n v="900243.45573900058"/>
    <m/>
    <n v="5.1993722805407705E-2"/>
    <n v="16414220.813501002"/>
    <m/>
    <m/>
  </r>
  <r>
    <s v="Coal_Taean_1050"/>
    <s v="Coal_Taean_1050_C"/>
    <s v="Bituminous coal"/>
    <x v="0"/>
    <s v="C"/>
    <n v="1050"/>
    <n v="1050"/>
    <n v="2"/>
    <n v="2"/>
    <n v="2100"/>
    <n v="2100"/>
    <n v="2100000"/>
    <n v="12310189.2305"/>
    <n v="1401433.2001935337"/>
    <n v="2094828.65"/>
    <m/>
    <m/>
    <n v="0.67082944622118024"/>
    <n v="0.66917749676560123"/>
    <n v="577656.22669999953"/>
    <m/>
    <n v="4.692504850118677E-2"/>
    <n v="11732533.003800001"/>
    <m/>
    <m/>
  </r>
  <r>
    <s v="Gas_Taean_500_conversion"/>
    <s v="Gas_Taean_500_conversion_C"/>
    <s v="LNG"/>
    <x v="1"/>
    <s v="C"/>
    <n v="500"/>
    <n v="500"/>
    <n v="0"/>
    <n v="6"/>
    <n v="0"/>
    <n v="3000"/>
    <m/>
    <m/>
    <n v="0"/>
    <m/>
    <m/>
    <m/>
    <e v="#DIV/0!"/>
    <e v="#DIV/0!"/>
    <m/>
    <m/>
    <e v="#DIV/0!"/>
    <m/>
    <m/>
    <m/>
  </r>
  <r>
    <s v="Coal_Hadong_super"/>
    <s v="Coal_Hadong_super_SE"/>
    <s v="Bituminous coal"/>
    <x v="0"/>
    <s v="SE"/>
    <n v="500"/>
    <n v="500"/>
    <n v="6"/>
    <n v="0"/>
    <n v="3000"/>
    <n v="0"/>
    <n v="3000000"/>
    <n v="14797666.91298"/>
    <n v="1684615.9964685792"/>
    <n v="3130781.75"/>
    <m/>
    <m/>
    <n v="0.53955577796512777"/>
    <n v="0.56307712758675799"/>
    <n v="732293.37889000122"/>
    <m/>
    <n v="4.9487083551506279E-2"/>
    <n v="14065373.534089999"/>
    <m/>
    <m/>
  </r>
  <r>
    <s v="Coal_Hadong_ultra"/>
    <s v="Coal_Hadong_ultra_SE"/>
    <s v="Bituminous coal"/>
    <x v="0"/>
    <s v="SE"/>
    <n v="500"/>
    <n v="500"/>
    <n v="2"/>
    <n v="2"/>
    <n v="1000"/>
    <n v="1000"/>
    <n v="1000000"/>
    <n v="5706252.6114000008"/>
    <n v="649618.92206284159"/>
    <n v="1035905.8"/>
    <m/>
    <m/>
    <n v="0.62882040039886533"/>
    <n v="0.6513986999315069"/>
    <n v="255675.08939999994"/>
    <m/>
    <n v="4.4806128787430483E-2"/>
    <n v="5450577.5219999999"/>
    <m/>
    <m/>
  </r>
  <r>
    <s v="Gas_Hadong_conversion"/>
    <s v="Gas_Hadong_conversion_SE"/>
    <s v="LNG"/>
    <x v="1"/>
    <s v="SE"/>
    <n v="500"/>
    <n v="500"/>
    <n v="0"/>
    <n v="6"/>
    <n v="0"/>
    <n v="3000"/>
    <m/>
    <m/>
    <n v="0"/>
    <m/>
    <m/>
    <m/>
    <e v="#DIV/0!"/>
    <e v="#DIV/0!"/>
    <m/>
    <m/>
    <e v="#DIV/0!"/>
    <m/>
    <m/>
    <m/>
  </r>
  <r>
    <s v="Coal_Honam"/>
    <s v="Coal_Honam_SW"/>
    <s v="Bituminous coal"/>
    <x v="0"/>
    <s v="SW"/>
    <n v="250"/>
    <n v="250"/>
    <n v="2"/>
    <n v="0"/>
    <n v="500"/>
    <n v="0"/>
    <n v="500000"/>
    <n v="3259489.054"/>
    <n v="371071.15824225865"/>
    <n v="501423"/>
    <m/>
    <m/>
    <n v="0.74206366990048611"/>
    <n v="0.74417558310502285"/>
    <n v="316032.22864999971"/>
    <m/>
    <n v="9.6957597775077453E-2"/>
    <n v="2943456.8253500005"/>
    <m/>
    <m/>
  </r>
  <r>
    <s v="Coal_Gunjang_cogen"/>
    <s v="Coal_Gunjang_cogen_SW"/>
    <s v="Bituminous coal"/>
    <x v="0"/>
    <s v="SW"/>
    <n v="250"/>
    <n v="250"/>
    <n v="1"/>
    <n v="1"/>
    <n v="250"/>
    <n v="250"/>
    <m/>
    <m/>
    <n v="0"/>
    <m/>
    <m/>
    <m/>
    <e v="#DIV/0!"/>
    <e v="#DIV/0!"/>
    <m/>
    <m/>
    <e v="#DIV/0!"/>
    <m/>
    <m/>
    <m/>
  </r>
  <r>
    <s v="Coal_Gunjang_small_cogen"/>
    <s v="Coal_Gunjang_small_cogen_SW"/>
    <s v="Bituminous coal"/>
    <x v="0"/>
    <s v="SW"/>
    <n v="37.83"/>
    <n v="37.83"/>
    <n v="3"/>
    <n v="3"/>
    <n v="113.49"/>
    <n v="113.49"/>
    <m/>
    <m/>
    <n v="0"/>
    <m/>
    <m/>
    <m/>
    <e v="#DIV/0!"/>
    <e v="#DIV/0!"/>
    <m/>
    <m/>
    <e v="#DIV/0!"/>
    <m/>
    <m/>
    <m/>
  </r>
  <r>
    <s v="Coal_Gumi_cogen"/>
    <s v="Coal_Gumi_cogen_SE"/>
    <s v="Bituminous coal"/>
    <x v="0"/>
    <s v="SE"/>
    <n v="85.5"/>
    <n v="85.5"/>
    <n v="1"/>
    <n v="1"/>
    <n v="85.5"/>
    <n v="85.5"/>
    <n v="97100"/>
    <n v="576469.47355999995"/>
    <n v="65627.216935336968"/>
    <s v="…"/>
    <m/>
    <m/>
    <e v="#VALUE!"/>
    <n v="0.67772417641277405"/>
    <s v="…"/>
    <m/>
    <e v="#VALUE!"/>
    <n v="576469.47355999995"/>
    <s v="discrepancy (C,285)"/>
    <s v="it looks like this combines two plants from the detailed list, one with coal and one with heavy oil (separately represented on row 136 of this sheet)"/>
  </r>
  <r>
    <s v="Coal_Kumho_Yeosu_cogen"/>
    <s v="Coal_Kumho_Yeosu_cogen_SW"/>
    <s v="Bituminous coal"/>
    <x v="0"/>
    <s v="SW"/>
    <n v="132"/>
    <n v="132"/>
    <n v="2"/>
    <n v="2"/>
    <n v="264"/>
    <n v="264"/>
    <n v="264100"/>
    <n v="1675968.0055999998"/>
    <n v="190797.81484517301"/>
    <s v="…"/>
    <m/>
    <m/>
    <e v="#VALUE!"/>
    <n v="0.72442464439407372"/>
    <s v="…"/>
    <m/>
    <e v="#VALUE!"/>
    <n v="1675968.0055999998"/>
    <m/>
    <m/>
  </r>
  <r>
    <s v="Coal_Gimcheon_cogen"/>
    <s v="Coal_Gimcheon_cogen_SE"/>
    <s v="Bituminous coal"/>
    <x v="0"/>
    <s v="SE"/>
    <n v="59"/>
    <n v="59"/>
    <n v="1"/>
    <n v="1"/>
    <n v="59"/>
    <n v="59"/>
    <n v="59000"/>
    <n v="332600.34499999997"/>
    <n v="37864.338000910742"/>
    <s v="…"/>
    <m/>
    <m/>
    <e v="#VALUE!"/>
    <n v="0.64352671039393228"/>
    <s v="…"/>
    <m/>
    <e v="#VALUE!"/>
    <n v="332600.34499999997"/>
    <m/>
    <m/>
  </r>
  <r>
    <s v="Coal_Daegu_dyeing_cogen"/>
    <s v="Coal_Daegu_dyeing_cogen_SE"/>
    <s v="Bituminous coal"/>
    <x v="0"/>
    <s v="SE"/>
    <n v="24.3"/>
    <n v="24.3"/>
    <n v="3"/>
    <n v="3"/>
    <n v="72.900000000000006"/>
    <n v="72.900000000000006"/>
    <n v="72900"/>
    <n v="2355.2702880000002"/>
    <n v="268.13186338797817"/>
    <s v="…"/>
    <m/>
    <m/>
    <e v="#VALUE!"/>
    <n v="3.6881546122479662E-3"/>
    <s v="…"/>
    <m/>
    <e v="#VALUE!"/>
    <n v="2355.2702880000002"/>
    <m/>
    <m/>
  </r>
  <r>
    <s v="Coal_Banwol_cogen"/>
    <s v="Coal_Banwol_cogen_NW"/>
    <s v="Bituminous coal"/>
    <x v="0"/>
    <s v="NW"/>
    <n v="25.65"/>
    <n v="25.65"/>
    <n v="3"/>
    <n v="3"/>
    <n v="76.949999999999989"/>
    <n v="76.949999999999989"/>
    <n v="76955"/>
    <n v="349775.23855000001"/>
    <n v="39819.585445127508"/>
    <s v="…"/>
    <m/>
    <m/>
    <e v="#VALUE!"/>
    <n v="0.51885751672759006"/>
    <s v="…"/>
    <m/>
    <e v="#VALUE!"/>
    <n v="349775.23855000001"/>
    <m/>
    <m/>
  </r>
  <r>
    <s v="Coal_Busan_dye_cogen"/>
    <s v="Coal_Busan_dye_cogen_SE"/>
    <s v="Bituminous coal"/>
    <x v="0"/>
    <s v="SE"/>
    <n v="19"/>
    <n v="19"/>
    <n v="1"/>
    <n v="1"/>
    <n v="19"/>
    <n v="19"/>
    <n v="19000"/>
    <n v="21450.303359999998"/>
    <n v="2441.9744262295076"/>
    <s v="…"/>
    <m/>
    <m/>
    <e v="#VALUE!"/>
    <n v="0.12887709300648881"/>
    <s v="…"/>
    <m/>
    <e v="#VALUE!"/>
    <n v="21450.303359999998"/>
    <m/>
    <m/>
  </r>
  <r>
    <s v="Coal_Sanggong_cogen"/>
    <s v="Coal_Sanggong_cogen_SW"/>
    <s v="Bituminous coal"/>
    <x v="0"/>
    <s v="SW"/>
    <n v="9.8000000000000007"/>
    <n v="9.8000000000000007"/>
    <n v="1"/>
    <n v="1"/>
    <n v="9.8000000000000007"/>
    <n v="9.8000000000000007"/>
    <n v="9800"/>
    <n v="45260.234675"/>
    <n v="5152.5768072632054"/>
    <s v="…"/>
    <m/>
    <m/>
    <e v="#VALUE!"/>
    <n v="0.52721361796430899"/>
    <s v="…"/>
    <m/>
    <e v="#VALUE!"/>
    <n v="45260.234675"/>
    <m/>
    <m/>
  </r>
  <r>
    <s v="Coal_Saemangeum_cogen"/>
    <s v="Coal_Saemangeum_cogen_SW"/>
    <s v="Bituminous coal"/>
    <x v="0"/>
    <s v="SW"/>
    <n v="151.5"/>
    <n v="151.5"/>
    <n v="2"/>
    <n v="2"/>
    <n v="303"/>
    <n v="303"/>
    <n v="303000"/>
    <n v="2078723.88717"/>
    <n v="236648.89425887977"/>
    <s v="…"/>
    <m/>
    <m/>
    <e v="#VALUE!"/>
    <n v="0.78315923232288986"/>
    <s v="…"/>
    <m/>
    <e v="#VALUE!"/>
    <n v="2078723.88717"/>
    <m/>
    <m/>
  </r>
  <r>
    <s v="Coal_Yeosu_cogen"/>
    <s v="Coal_Yeosu_cogen_SW"/>
    <s v="Bituminous coal"/>
    <x v="2"/>
    <s v="SW"/>
    <n v="24.2"/>
    <n v="24.2"/>
    <n v="0"/>
    <n v="0"/>
    <n v="0"/>
    <n v="0"/>
    <s v="여수 확장 "/>
    <m/>
    <n v="0"/>
    <m/>
    <m/>
    <m/>
    <e v="#DIV/0!"/>
    <e v="#VALUE!"/>
    <m/>
    <m/>
    <e v="#DIV/0!"/>
    <m/>
    <m/>
    <m/>
  </r>
  <r>
    <s v="Coal_Iksan_cogen"/>
    <s v="Coal_Iksan_cogen_SW"/>
    <s v="Bituminous coal"/>
    <x v="0"/>
    <s v="SW"/>
    <n v="19"/>
    <n v="19"/>
    <n v="1"/>
    <n v="1"/>
    <n v="19"/>
    <n v="19"/>
    <n v="19000"/>
    <n v="118751.584332"/>
    <n v="13519.078362021859"/>
    <s v="…"/>
    <m/>
    <m/>
    <e v="#VALUE!"/>
    <n v="0.71347983857245856"/>
    <s v="…"/>
    <m/>
    <e v="#VALUE!"/>
    <n v="118751.584332"/>
    <m/>
    <m/>
  </r>
  <r>
    <s v="Coal_Pocheon_Green_Energy"/>
    <s v="Coal_Pocheon_Green_Energy_NW"/>
    <s v="Bituminous coal"/>
    <x v="0"/>
    <s v="NW"/>
    <n v="169.9"/>
    <n v="169.9"/>
    <n v="1"/>
    <n v="1"/>
    <n v="169.9"/>
    <n v="169.9"/>
    <n v="169900"/>
    <n v="1114968.96"/>
    <n v="126931.80327868852"/>
    <s v="…"/>
    <m/>
    <m/>
    <e v="#VALUE!"/>
    <n v="0.74914397671474753"/>
    <s v="…"/>
    <m/>
    <e v="#VALUE!"/>
    <n v="1114968.96"/>
    <m/>
    <m/>
  </r>
  <r>
    <s v="Coal_New_Seocheon"/>
    <s v="Coal_New_Seocheon_C"/>
    <s v="Bituminous coal"/>
    <x v="0"/>
    <s v="C"/>
    <n v="1000"/>
    <n v="1000"/>
    <n v="0"/>
    <n v="1"/>
    <n v="0"/>
    <n v="1000"/>
    <m/>
    <m/>
    <n v="0"/>
    <m/>
    <m/>
    <m/>
    <e v="#DIV/0!"/>
    <e v="#DIV/0!"/>
    <m/>
    <m/>
    <e v="#DIV/0!"/>
    <m/>
    <m/>
    <m/>
  </r>
  <r>
    <s v="Coal_Goseong_Hai"/>
    <s v="Coal_Goseong_Hai_SE"/>
    <s v="Bituminous coal"/>
    <x v="0"/>
    <s v="SE"/>
    <n v="1040"/>
    <n v="1040"/>
    <n v="0"/>
    <n v="2"/>
    <n v="0"/>
    <n v="2080"/>
    <m/>
    <m/>
    <n v="0"/>
    <m/>
    <m/>
    <m/>
    <e v="#DIV/0!"/>
    <e v="#DIV/0!"/>
    <m/>
    <m/>
    <e v="#DIV/0!"/>
    <m/>
    <m/>
    <m/>
  </r>
  <r>
    <s v="Coal_Anin_Power_Station"/>
    <s v="Coal_Anin_Power_Station_NE"/>
    <s v="Bituminous coal"/>
    <x v="0"/>
    <s v="NE"/>
    <n v="1040"/>
    <n v="1040"/>
    <n v="0"/>
    <n v="2"/>
    <n v="0"/>
    <n v="2080"/>
    <m/>
    <m/>
    <n v="0"/>
    <m/>
    <m/>
    <m/>
    <e v="#DIV/0!"/>
    <e v="#DIV/0!"/>
    <m/>
    <m/>
    <e v="#DIV/0!"/>
    <m/>
    <m/>
    <m/>
  </r>
  <r>
    <s v="Coal_Dayone_Energy"/>
    <s v="Coal_Dayone_Energy_SW"/>
    <s v="Bituminous coal"/>
    <x v="0"/>
    <s v="SW"/>
    <n v="48.4"/>
    <n v="48.4"/>
    <n v="1"/>
    <n v="1"/>
    <n v="48.4"/>
    <n v="48.4"/>
    <m/>
    <m/>
    <m/>
    <m/>
    <m/>
    <m/>
    <m/>
    <m/>
    <m/>
    <m/>
    <m/>
    <m/>
    <m/>
    <m/>
  </r>
  <r>
    <s v="Gas_Gwangyang_CCGT"/>
    <s v="Gas_Gwangyang_CCGT_SW"/>
    <s v="LNG"/>
    <x v="1"/>
    <s v="SW"/>
    <n v="494.6"/>
    <n v="494.6"/>
    <n v="2"/>
    <n v="2"/>
    <n v="989.2"/>
    <n v="989.2"/>
    <n v="989200"/>
    <n v="7444456.6142999995"/>
    <n v="847501.89142759552"/>
    <s v="…"/>
    <m/>
    <m/>
    <e v="#VALUE!"/>
    <n v="0.8591021172844806"/>
    <s v="…"/>
    <m/>
    <e v="#VALUE!"/>
    <n v="7444456.6142999995"/>
    <s v="Discrepancy"/>
    <s v="looks like I made a small error when I combine dthe different CCGT units, thanks I will fix it"/>
  </r>
  <r>
    <s v="Gas_Gunsan_CCGT"/>
    <s v="Gas_Gunsan_CCGT_SW"/>
    <s v="LNG"/>
    <x v="1"/>
    <s v="SW"/>
    <n v="718.4"/>
    <n v="718.4"/>
    <n v="1"/>
    <n v="1"/>
    <n v="718.4"/>
    <n v="718.4"/>
    <n v="718400"/>
    <n v="1451390.1329999999"/>
    <n v="165231.11714480873"/>
    <n v="1577125"/>
    <m/>
    <m/>
    <n v="0.10505432678892687"/>
    <n v="0.23062890470070474"/>
    <n v="34820.034809999866"/>
    <m/>
    <n v="2.3990816816445774E-2"/>
    <n v="1416570.09819"/>
    <m/>
    <m/>
  </r>
  <r>
    <s v="Gas_Dangjin_1_CCGT"/>
    <s v="Gas_Dangjin_1_CCGT_C"/>
    <s v="LNG"/>
    <x v="1"/>
    <s v="C"/>
    <n v="500.75"/>
    <n v="500.75"/>
    <n v="1"/>
    <n v="1"/>
    <n v="500.75"/>
    <n v="500.75"/>
    <n v="2261750"/>
    <n v="7213171.1998939998"/>
    <n v="821171.58468738617"/>
    <n v="2299762.7910000002"/>
    <m/>
    <m/>
    <n v="0.35804621810272313"/>
    <n v="0.36406383103831691"/>
    <n v="142188.77752"/>
    <m/>
    <n v="1.9712380807222422E-2"/>
    <n v="7070982.4223739998"/>
    <s v="Summed #1-4"/>
    <m/>
  </r>
  <r>
    <s v="Gas_Dangjin_2_CCGT"/>
    <s v="Gas_Dangjin_2_CCGT_C"/>
    <s v="LNG"/>
    <x v="1"/>
    <s v="C"/>
    <n v="533"/>
    <n v="533"/>
    <n v="1"/>
    <n v="1"/>
    <n v="533"/>
    <n v="533"/>
    <m/>
    <m/>
    <n v="0"/>
    <m/>
    <m/>
    <m/>
    <e v="#DIV/0!"/>
    <e v="#DIV/0!"/>
    <m/>
    <m/>
    <e v="#DIV/0!"/>
    <m/>
    <m/>
    <m/>
  </r>
  <r>
    <s v="Gas_Dangjin_3_CCGT"/>
    <s v="Gas_Dangjin_3_CCGT_C"/>
    <s v="LNG"/>
    <x v="1"/>
    <s v="C"/>
    <n v="382"/>
    <n v="382"/>
    <n v="1"/>
    <n v="1"/>
    <n v="382"/>
    <n v="382"/>
    <m/>
    <m/>
    <n v="0"/>
    <m/>
    <m/>
    <m/>
    <e v="#DIV/0!"/>
    <e v="#DIV/0!"/>
    <m/>
    <m/>
    <e v="#DIV/0!"/>
    <m/>
    <m/>
    <m/>
  </r>
  <r>
    <s v="Gas_Dangjin_4_CCGT"/>
    <s v="Gas_Dangjin_4_CCGT_C"/>
    <s v="LNG"/>
    <x v="1"/>
    <s v="C"/>
    <n v="846"/>
    <n v="846"/>
    <n v="1"/>
    <n v="1"/>
    <n v="846"/>
    <n v="846"/>
    <m/>
    <m/>
    <n v="0"/>
    <m/>
    <m/>
    <m/>
    <e v="#DIV/0!"/>
    <e v="#DIV/0!"/>
    <m/>
    <m/>
    <e v="#DIV/0!"/>
    <m/>
    <m/>
    <m/>
  </r>
  <r>
    <s v="Oil_Daesan_CCGT"/>
    <s v="Oil_Daesan_CCGT_C"/>
    <s v="Oil"/>
    <x v="3"/>
    <s v="C"/>
    <n v="465.8"/>
    <n v="465.8"/>
    <n v="1"/>
    <n v="1"/>
    <n v="465.8"/>
    <n v="465.8"/>
    <n v="465800"/>
    <n v="4221.1735439999993"/>
    <n v="480.55254371584692"/>
    <s v="…"/>
    <m/>
    <m/>
    <e v="#VALUE!"/>
    <n v="1.034497909032626E-3"/>
    <s v="…"/>
    <m/>
    <e v="#VALUE!"/>
    <n v="4221.1735439999993"/>
    <m/>
    <m/>
  </r>
  <r>
    <s v="Gas_Dongducheon_CCGT"/>
    <s v="Gas_Dongducheon_CCGT_NW"/>
    <s v="LNG"/>
    <x v="1"/>
    <s v="NW"/>
    <n v="858.4"/>
    <n v="858.4"/>
    <n v="2"/>
    <n v="2"/>
    <n v="1716.8"/>
    <n v="1716.8"/>
    <n v="1716800"/>
    <n v="5086121.6760900002"/>
    <n v="579021.13798838796"/>
    <s v="…"/>
    <m/>
    <m/>
    <e v="#VALUE!"/>
    <n v="0.33819169225917284"/>
    <s v="…"/>
    <m/>
    <e v="#VALUE!"/>
    <n v="5086121.6760900002"/>
    <m/>
    <m/>
  </r>
  <r>
    <s v="Gas_Boryeong_1_CCGT"/>
    <s v="Gas_Boryeong_1_CCGT_C"/>
    <s v="LNG"/>
    <x v="1"/>
    <s v="C"/>
    <n v="450"/>
    <n v="450"/>
    <n v="3"/>
    <n v="3"/>
    <n v="1350"/>
    <n v="1350"/>
    <n v="1350000"/>
    <n v="568414"/>
    <n v="64710.154826958104"/>
    <n v="577000"/>
    <m/>
    <m/>
    <n v="0.1124565735223127"/>
    <n v="4.8064772535092171E-2"/>
    <n v="12755.401630999986"/>
    <m/>
    <n v="2.2440336851309056E-2"/>
    <n v="555658.59836900001"/>
    <m/>
    <m/>
  </r>
  <r>
    <s v="Gas_Busan_CCGT"/>
    <s v="Gas_Busan_CCGT_SE"/>
    <s v="LNG"/>
    <x v="1"/>
    <s v="SE"/>
    <n v="450"/>
    <n v="450"/>
    <n v="4"/>
    <n v="4"/>
    <n v="1800"/>
    <n v="1800"/>
    <n v="1800000"/>
    <n v="6375772"/>
    <n v="725839.25318761379"/>
    <n v="2317000"/>
    <m/>
    <m/>
    <n v="0.31412509878346073"/>
    <n v="0.40434880771182141"/>
    <n v="101723.12319700047"/>
    <m/>
    <n v="1.5954636269458894E-2"/>
    <n v="6274048.8768029995"/>
    <m/>
    <m/>
  </r>
  <r>
    <s v="Gas_Busan_Jeongkwan_Energy_CCGT"/>
    <s v="Gas_Busan_Jeongkwan_Energy_CCGT_SE"/>
    <s v="LNG"/>
    <x v="1"/>
    <s v="SE"/>
    <n v="45.835999999999999"/>
    <n v="45.835999999999999"/>
    <n v="1"/>
    <n v="1"/>
    <n v="45.835999999999999"/>
    <n v="45.835999999999999"/>
    <n v="45836"/>
    <n v="5794.4751900000001"/>
    <n v="659.66247609289621"/>
    <s v="…"/>
    <m/>
    <m/>
    <e v="#VALUE!"/>
    <n v="1.443122808595744E-2"/>
    <s v="…"/>
    <m/>
    <e v="#VALUE!"/>
    <n v="5794.4751900000001"/>
    <m/>
    <m/>
  </r>
  <r>
    <s v="Gas_Bundang_1_CCGT"/>
    <s v="Gas_Bundang_1_CCGT_NW"/>
    <s v="LNG"/>
    <x v="1"/>
    <s v="NW"/>
    <n v="573.79"/>
    <n v="573.79"/>
    <n v="1"/>
    <n v="1"/>
    <n v="573.79"/>
    <n v="573.79"/>
    <n v="922064"/>
    <n v="2190502"/>
    <n v="249374.08925318762"/>
    <n v="942663"/>
    <m/>
    <m/>
    <n v="0.26526691504394789"/>
    <n v="0.27119300388701117"/>
    <n v="31178.507828000002"/>
    <m/>
    <n v="1.4233498909382416E-2"/>
    <n v="2159323.492172"/>
    <s v="Summed #1-2"/>
    <m/>
  </r>
  <r>
    <s v="Gas_Bundang_2_CCGT"/>
    <s v="Gas_Bundang_2_CCGT_NW"/>
    <s v="LNG"/>
    <x v="1"/>
    <s v="NW"/>
    <n v="348.274"/>
    <n v="348.274"/>
    <n v="1"/>
    <n v="1"/>
    <n v="348.274"/>
    <n v="348.274"/>
    <m/>
    <m/>
    <n v="0"/>
    <m/>
    <m/>
    <m/>
    <e v="#DIV/0!"/>
    <e v="#DIV/0!"/>
    <m/>
    <m/>
    <e v="#DIV/0!"/>
    <m/>
    <m/>
    <m/>
  </r>
  <r>
    <s v="Gas_Seoul_Complex_1_CCGT"/>
    <s v="Gas_Seoul_Complex_1_CCGT_NW"/>
    <s v="LNG"/>
    <x v="1"/>
    <s v="NW"/>
    <n v="369.173"/>
    <n v="369.173"/>
    <n v="2"/>
    <n v="2"/>
    <n v="738.346"/>
    <n v="738.346"/>
    <n v="738346"/>
    <n v="4507022"/>
    <n v="513094.48998178507"/>
    <n v="620000"/>
    <m/>
    <m/>
    <n v="0.82983907792016498"/>
    <n v="0.6968280837310723"/>
    <n v="132185.06044000015"/>
    <m/>
    <n v="2.9328692080935071E-2"/>
    <n v="4374836.9395599999"/>
    <m/>
    <m/>
  </r>
  <r>
    <s v="Gas_Seoincheon_CCGT"/>
    <s v="Gas_Seoincheon_CCGT_NW"/>
    <s v="LNG"/>
    <x v="1"/>
    <s v="NW"/>
    <n v="225"/>
    <n v="225"/>
    <n v="8"/>
    <n v="0"/>
    <n v="1800"/>
    <n v="0"/>
    <n v="1800000"/>
    <n v="2439548.1"/>
    <n v="277726.33196721313"/>
    <n v="2184000"/>
    <m/>
    <m/>
    <n v="0.12751246612976067"/>
    <n v="0.15471512557077627"/>
    <n v="55002.51909400057"/>
    <m/>
    <n v="2.2546191687714854E-2"/>
    <n v="2384545.5809059995"/>
    <m/>
    <m/>
  </r>
  <r>
    <s v="Gas_New_Incheon_CCGT"/>
    <s v="Gas_New_Incheon_CCGT_NW"/>
    <s v="LNG"/>
    <x v="1"/>
    <s v="NW"/>
    <n v="450"/>
    <n v="450"/>
    <n v="4"/>
    <n v="4"/>
    <n v="1800"/>
    <n v="1800"/>
    <n v="1800000"/>
    <n v="3073468.8561450001"/>
    <n v="349893.99546277325"/>
    <n v="2189000"/>
    <m/>
    <m/>
    <n v="0.1602798579940487"/>
    <n v="0.19491811619387367"/>
    <n v="86992.980330999941"/>
    <m/>
    <n v="2.8304493848072942E-2"/>
    <n v="2986475.8758140001"/>
    <m/>
    <m/>
  </r>
  <r>
    <s v="Gas_New_Pyeongtaek_CCGT"/>
    <s v="Gas_New_Pyeongtaek_CCGT_NW"/>
    <s v="LNG"/>
    <x v="1"/>
    <s v="NW"/>
    <n v="863.3"/>
    <n v="863.3"/>
    <n v="1"/>
    <n v="1"/>
    <n v="863.3"/>
    <n v="863.3"/>
    <n v="863300"/>
    <n v="5973120.4117000001"/>
    <n v="680000.04686930787"/>
    <s v="…"/>
    <m/>
    <m/>
    <e v="#VALUE!"/>
    <n v="0.78983326850034408"/>
    <s v="…"/>
    <m/>
    <e v="#VALUE!"/>
    <n v="5973120.4117000001"/>
    <m/>
    <m/>
  </r>
  <r>
    <s v="Gas_Andong_CCGT"/>
    <s v="Gas_Andong_CCGT_SE"/>
    <s v="LNG"/>
    <x v="1"/>
    <s v="SE"/>
    <n v="361.6"/>
    <n v="361.6"/>
    <n v="1"/>
    <n v="1"/>
    <n v="361.6"/>
    <n v="361.6"/>
    <n v="361600"/>
    <n v="2061056.4992"/>
    <n v="234637.57959927138"/>
    <n v="501900"/>
    <m/>
    <m/>
    <n v="0.46877948253258622"/>
    <n v="0.65066488463248073"/>
    <n v="58667.562559999758"/>
    <m/>
    <n v="2.8464800738248371E-2"/>
    <n v="2002388.9366400002"/>
    <m/>
    <m/>
  </r>
  <r>
    <s v="Gas_Ansan_CCGT"/>
    <s v="Gas_Ansan_CCGT_NW"/>
    <s v="LNG"/>
    <x v="1"/>
    <s v="NW"/>
    <n v="751.2"/>
    <n v="751.2"/>
    <n v="1"/>
    <n v="1"/>
    <n v="751.2"/>
    <n v="751.2"/>
    <n v="751200"/>
    <n v="4184687.8931"/>
    <n v="476398.89493397082"/>
    <s v="…"/>
    <m/>
    <m/>
    <e v="#VALUE!"/>
    <n v="0.63592132239862187"/>
    <s v="…"/>
    <m/>
    <e v="#VALUE!"/>
    <n v="4184687.8931"/>
    <m/>
    <m/>
  </r>
  <r>
    <s v="Gas_Yeongnam_Power_CCGT"/>
    <s v="Gas_Yeongnam_Power_CCGT_SE"/>
    <s v="LNG"/>
    <x v="1"/>
    <s v="SE"/>
    <n v="442.8"/>
    <n v="442.8"/>
    <n v="1"/>
    <n v="1"/>
    <n v="442.8"/>
    <n v="442.8"/>
    <n v="442800"/>
    <n v="2790249.0933600003"/>
    <n v="317651.30844262295"/>
    <s v="…"/>
    <m/>
    <m/>
    <e v="#VALUE!"/>
    <n v="0.71933510840108406"/>
    <s v="…"/>
    <m/>
    <e v="#VALUE!"/>
    <n v="2790249.0933600003"/>
    <m/>
    <m/>
  </r>
  <r>
    <s v="Gas_Yeongwol_CCGT"/>
    <s v="Gas_Yeongwol_CCGT_NE"/>
    <s v="LNG"/>
    <x v="1"/>
    <s v="NE"/>
    <n v="848"/>
    <n v="848"/>
    <n v="1"/>
    <n v="1"/>
    <n v="848"/>
    <n v="848"/>
    <n v="848000"/>
    <n v="503804.00699999998"/>
    <n v="57354.736680327871"/>
    <n v="1010000"/>
    <m/>
    <m/>
    <n v="5.6942448460599482E-2"/>
    <n v="6.7820604888214009E-2"/>
    <n v="15189.647880000004"/>
    <m/>
    <n v="3.0149914786207734E-2"/>
    <n v="488614.35911999998"/>
    <m/>
    <m/>
  </r>
  <r>
    <s v="Gas_Oseong_CCGT"/>
    <s v="Gas_Oseong_CCGT_NW"/>
    <s v="LNG"/>
    <x v="1"/>
    <s v="NW"/>
    <n v="769.83"/>
    <n v="769.83"/>
    <n v="1"/>
    <n v="1"/>
    <n v="769.83"/>
    <n v="769.83"/>
    <n v="769830"/>
    <n v="2754348.0384"/>
    <n v="313564.21202185797"/>
    <s v="…"/>
    <m/>
    <m/>
    <e v="#VALUE!"/>
    <n v="0.40843211105671967"/>
    <s v="…"/>
    <m/>
    <e v="#VALUE!"/>
    <n v="2754348.0384"/>
    <m/>
    <m/>
  </r>
  <r>
    <s v="Gas_Ulsan_1_CCGT"/>
    <s v="Gas_Ulsan_1_CCGT_SE"/>
    <s v="LNG"/>
    <x v="1"/>
    <s v="SE"/>
    <n v="300"/>
    <n v="300"/>
    <n v="1"/>
    <n v="1"/>
    <n v="300"/>
    <n v="300"/>
    <n v="2071900"/>
    <n v="6178935.1588059999"/>
    <n v="703430.68747791438"/>
    <n v="2492222"/>
    <m/>
    <m/>
    <n v="0.28302370127575616"/>
    <n v="0.34044012492922804"/>
    <n v="151811.84334699996"/>
    <m/>
    <n v="2.4569256586329941E-2"/>
    <n v="6027123.3154589999"/>
    <s v="summed #1-3"/>
    <m/>
  </r>
  <r>
    <s v="Gas_Ulsan_2-3_CCGT"/>
    <s v="Gas_Ulsan_2-3_CCGT_SE"/>
    <s v="LNG"/>
    <x v="1"/>
    <s v="SE"/>
    <n v="450"/>
    <n v="450"/>
    <n v="2"/>
    <n v="2"/>
    <n v="900"/>
    <n v="900"/>
    <m/>
    <m/>
    <n v="0"/>
    <m/>
    <m/>
    <m/>
    <e v="#DIV/0!"/>
    <e v="#DIV/0!"/>
    <m/>
    <m/>
    <e v="#DIV/0!"/>
    <m/>
    <m/>
    <m/>
  </r>
  <r>
    <s v="Gas_Ulsan_4_CCGT"/>
    <s v="Gas_Ulsan_4_CCGT_SE"/>
    <s v="LNG"/>
    <x v="1"/>
    <s v="SE"/>
    <n v="871.9"/>
    <n v="871.9"/>
    <n v="1"/>
    <n v="1"/>
    <n v="871.9"/>
    <n v="871.9"/>
    <m/>
    <m/>
    <n v="0"/>
    <m/>
    <m/>
    <m/>
    <e v="#DIV/0!"/>
    <e v="#DIV/0!"/>
    <m/>
    <m/>
    <e v="#DIV/0!"/>
    <m/>
    <m/>
    <m/>
  </r>
  <r>
    <s v="Gas_Yulchon_1_CCGT"/>
    <s v="Gas_Yulchon_1_CCGT_SW"/>
    <s v="LNG"/>
    <x v="1"/>
    <s v="SW"/>
    <n v="525.5"/>
    <n v="525.5"/>
    <n v="1"/>
    <n v="1"/>
    <n v="525.5"/>
    <n v="525.5"/>
    <n v="1389700"/>
    <n v="6545547.7999999998"/>
    <n v="745167.09927140258"/>
    <n v="1531320.061"/>
    <m/>
    <m/>
    <n v="0.48795067210187648"/>
    <n v="0.53767622722028963"/>
    <n v="188510.68420000002"/>
    <m/>
    <n v="2.8799833101822284E-2"/>
    <n v="6357037.1157999998"/>
    <s v="Summed #1-2"/>
    <m/>
  </r>
  <r>
    <s v="Gas_Yulchon_2_CCGT"/>
    <s v="Gas_Yulchon_2_CCGT_SW"/>
    <s v="LNG"/>
    <x v="1"/>
    <s v="SW"/>
    <n v="864.2"/>
    <n v="864.2"/>
    <n v="1"/>
    <n v="1"/>
    <n v="864.2"/>
    <n v="864.2"/>
    <m/>
    <m/>
    <n v="0"/>
    <m/>
    <m/>
    <m/>
    <e v="#DIV/0!"/>
    <e v="#DIV/0!"/>
    <m/>
    <m/>
    <e v="#DIV/0!"/>
    <m/>
    <m/>
    <m/>
  </r>
  <r>
    <s v="Gas_Incheon_1_CCGT"/>
    <s v="Gas_Incheon_1_CCGT_NW"/>
    <s v="LNG"/>
    <x v="1"/>
    <s v="NW"/>
    <n v="503.53899999999999"/>
    <n v="503.53899999999999"/>
    <n v="1"/>
    <n v="1"/>
    <n v="503.53899999999999"/>
    <n v="503.53899999999999"/>
    <n v="1462447"/>
    <n v="2997361.3677000003"/>
    <n v="341229.66390027321"/>
    <n v="799300"/>
    <m/>
    <m/>
    <n v="0.42808024482895141"/>
    <n v="0.2339671384274308"/>
    <n v="160578.69395500002"/>
    <m/>
    <n v="5.3573351443512704E-2"/>
    <n v="2836782.6737450003"/>
    <s v="summed #1-3"/>
    <m/>
  </r>
  <r>
    <s v="Gas_Incheon_2_CCGT"/>
    <s v="Gas_Incheon_2_CCGT_NW"/>
    <s v="LNG"/>
    <x v="1"/>
    <s v="NW"/>
    <n v="508.90800000000002"/>
    <n v="508.90800000000002"/>
    <n v="1"/>
    <n v="1"/>
    <n v="508.90800000000002"/>
    <n v="508.90800000000002"/>
    <m/>
    <m/>
    <n v="0"/>
    <m/>
    <m/>
    <m/>
    <e v="#DIV/0!"/>
    <e v="#DIV/0!"/>
    <m/>
    <m/>
    <e v="#DIV/0!"/>
    <m/>
    <m/>
    <m/>
  </r>
  <r>
    <s v="Gas_Incheon_3_CCGT"/>
    <s v="Gas_Incheon_3_CCGT_NW"/>
    <s v="LNG"/>
    <x v="1"/>
    <s v="NW"/>
    <n v="450"/>
    <n v="450"/>
    <n v="1"/>
    <n v="1"/>
    <n v="450"/>
    <n v="450"/>
    <m/>
    <m/>
    <n v="0"/>
    <m/>
    <m/>
    <m/>
    <e v="#DIV/0!"/>
    <e v="#DIV/0!"/>
    <m/>
    <m/>
    <e v="#DIV/0!"/>
    <m/>
    <m/>
    <m/>
  </r>
  <r>
    <s v="Gas_Ilsan_1_CCGT"/>
    <s v="Gas_Ilsan_1_CCGT_NW"/>
    <s v="LNG"/>
    <x v="1"/>
    <s v="NW"/>
    <n v="600"/>
    <n v="600"/>
    <n v="1"/>
    <n v="1"/>
    <n v="600"/>
    <n v="600"/>
    <n v="900000"/>
    <n v="1142345.3529999999"/>
    <n v="130048.42361111111"/>
    <n v="776531"/>
    <m/>
    <m/>
    <n v="0.16793240792975483"/>
    <n v="0.14489413406900048"/>
    <n v="17743.043320999946"/>
    <m/>
    <n v="1.5532118438967334E-2"/>
    <n v="1124602.3096789999"/>
    <s v="Summed #1-2"/>
    <m/>
  </r>
  <r>
    <s v="Gas_Ilsan_2_CCGT"/>
    <s v="Gas_Ilsan_2_CCGT_NW"/>
    <s v="LNG"/>
    <x v="1"/>
    <s v="NW"/>
    <n v="300"/>
    <n v="300"/>
    <n v="1"/>
    <n v="1"/>
    <n v="300"/>
    <n v="300"/>
    <m/>
    <m/>
    <n v="0"/>
    <m/>
    <m/>
    <m/>
    <e v="#DIV/0!"/>
    <e v="#DIV/0!"/>
    <m/>
    <m/>
    <e v="#DIV/0!"/>
    <m/>
    <m/>
    <m/>
  </r>
  <r>
    <s v="Gas_Paju_Munsan_CCGT"/>
    <s v="Gas_Paju_Munsan_CCGT_NW"/>
    <s v="LNG"/>
    <x v="1"/>
    <s v="NW"/>
    <n v="847.6"/>
    <n v="847.6"/>
    <n v="2"/>
    <n v="2"/>
    <n v="1695.2"/>
    <n v="1695.2"/>
    <n v="1695200"/>
    <n v="11252519.580139998"/>
    <n v="1281024.5423656646"/>
    <s v="…"/>
    <m/>
    <m/>
    <e v="#VALUE!"/>
    <n v="0.75774787555811618"/>
    <s v="…"/>
    <m/>
    <e v="#VALUE!"/>
    <n v="11252519.580139998"/>
    <m/>
    <m/>
  </r>
  <r>
    <s v="Gas_Pyeongtaek_2_CCGT"/>
    <s v="Gas_Pyeongtaek_2_CCGT_NW"/>
    <s v="LNG"/>
    <x v="1"/>
    <s v="NW"/>
    <n v="868.5"/>
    <n v="868.5"/>
    <n v="1"/>
    <n v="1"/>
    <n v="868.5"/>
    <n v="868.5"/>
    <n v="868500"/>
    <n v="3042096.7672359999"/>
    <n v="346322.49171630235"/>
    <n v="978000"/>
    <m/>
    <m/>
    <n v="0.35508314975534827"/>
    <n v="0.39985183703020216"/>
    <n v="63158.077269999776"/>
    <m/>
    <n v="2.0761363658850399E-2"/>
    <n v="2978938.6899660002"/>
    <m/>
    <m/>
  </r>
  <r>
    <s v="Gas_POSCO_3-4_CCGT"/>
    <s v="Gas_POSCO_3-4_CCGT_NW"/>
    <s v="LNG"/>
    <x v="1"/>
    <s v="NW"/>
    <n v="450"/>
    <n v="450"/>
    <n v="2"/>
    <n v="2"/>
    <n v="900"/>
    <n v="900"/>
    <n v="3176000"/>
    <n v="13965288"/>
    <n v="1589855.1912568305"/>
    <n v="4116536.5250000004"/>
    <m/>
    <m/>
    <n v="0.38726996571568367"/>
    <n v="0.50195559159449299"/>
    <n v="281561.01202300191"/>
    <m/>
    <n v="2.0161489832719662E-2"/>
    <n v="13683726.987976998"/>
    <s v="Summed #3-9"/>
    <m/>
  </r>
  <r>
    <s v="Gas_POSCO_5-6_CCGT"/>
    <s v="Gas_POSCO_5-6_CCGT_NW"/>
    <s v="LNG"/>
    <x v="1"/>
    <s v="NW"/>
    <n v="574.6"/>
    <n v="574.6"/>
    <n v="2"/>
    <n v="2"/>
    <n v="1149.2"/>
    <n v="1149.2"/>
    <m/>
    <m/>
    <n v="0"/>
    <m/>
    <m/>
    <m/>
    <e v="#DIV/0!"/>
    <e v="#DIV/0!"/>
    <m/>
    <m/>
    <e v="#DIV/0!"/>
    <m/>
    <m/>
    <m/>
  </r>
  <r>
    <s v="Gas_POSCO_7-9_CCGT"/>
    <s v="Gas_POSCO_7-9_CCGT_NW"/>
    <s v="LNG"/>
    <x v="1"/>
    <s v="NW"/>
    <n v="375.6"/>
    <n v="375.6"/>
    <n v="3"/>
    <n v="3"/>
    <n v="1126.8000000000002"/>
    <n v="1126.8000000000002"/>
    <m/>
    <m/>
    <n v="0"/>
    <m/>
    <m/>
    <m/>
    <e v="#DIV/0!"/>
    <e v="#DIV/0!"/>
    <m/>
    <m/>
    <e v="#DIV/0!"/>
    <m/>
    <m/>
    <m/>
  </r>
  <r>
    <s v="Gas_Pocheon_1_CCGT"/>
    <s v="Gas_Pocheon_1_CCGT_NW"/>
    <s v="LNG"/>
    <x v="1"/>
    <s v="NW"/>
    <n v="725"/>
    <n v="725"/>
    <n v="2"/>
    <n v="2"/>
    <n v="1450"/>
    <n v="1450"/>
    <n v="1450000"/>
    <n v="2979449.9064000002"/>
    <n v="339190.5631147541"/>
    <s v="…"/>
    <m/>
    <m/>
    <e v="#VALUE!"/>
    <n v="0.23456541539914977"/>
    <s v="…"/>
    <m/>
    <e v="#VALUE!"/>
    <n v="2979449.9064000002"/>
    <m/>
    <m/>
  </r>
  <r>
    <s v="Gas_Pocheon_Natural_CCGT"/>
    <s v="Gas_Pocheon_Natural_CCGT_NW"/>
    <s v="LNG"/>
    <x v="1"/>
    <s v="NW"/>
    <n v="874.2"/>
    <n v="874.2"/>
    <n v="1"/>
    <n v="1"/>
    <n v="874.2"/>
    <n v="874.2"/>
    <n v="874200"/>
    <n v="3526777.6801100001"/>
    <n v="401500.19126935338"/>
    <s v="…"/>
    <m/>
    <m/>
    <e v="#VALUE!"/>
    <n v="0.46053556599562917"/>
    <s v="…"/>
    <m/>
    <e v="#VALUE!"/>
    <n v="3526777.6801100001"/>
    <m/>
    <m/>
  </r>
  <r>
    <s v="Gas_Hanlim_CCGT"/>
    <s v="Gas_Hanlim_CCGT_Jeju"/>
    <s v="LNG"/>
    <x v="1"/>
    <s v="Jeju"/>
    <n v="105"/>
    <n v="105"/>
    <n v="1"/>
    <n v="1"/>
    <n v="105"/>
    <n v="105"/>
    <n v="105000"/>
    <n v="496875.4"/>
    <n v="56565.960837887069"/>
    <n v="105100"/>
    <m/>
    <m/>
    <n v="0.53968540507192542"/>
    <n v="0.54019939117199389"/>
    <n v="14066.129889999982"/>
    <m/>
    <n v="2.8309169441674876E-2"/>
    <n v="482809.27011000004"/>
    <m/>
    <m/>
  </r>
  <r>
    <s v="Gas_Yeoju_CCGT"/>
    <s v="Gas_Yeoju_CCGT_NW"/>
    <s v="LNG"/>
    <x v="1"/>
    <s v="NW"/>
    <n v="1000"/>
    <n v="1000"/>
    <n v="0"/>
    <n v="1"/>
    <n v="0"/>
    <n v="1000"/>
    <m/>
    <m/>
    <n v="0"/>
    <m/>
    <m/>
    <m/>
    <e v="#DIV/0!"/>
    <e v="#DIV/0!"/>
    <m/>
    <m/>
    <e v="#DIV/0!"/>
    <m/>
    <m/>
    <m/>
  </r>
  <r>
    <s v="Gas_Tongyeong_CCGT"/>
    <s v="Gas_Tongyeong_CCGT_SE"/>
    <s v="LNG"/>
    <x v="1"/>
    <s v="SE"/>
    <n v="920"/>
    <n v="920"/>
    <n v="0"/>
    <n v="1"/>
    <n v="0"/>
    <n v="920"/>
    <m/>
    <m/>
    <n v="0"/>
    <m/>
    <m/>
    <m/>
    <e v="#DIV/0!"/>
    <e v="#DIV/0!"/>
    <m/>
    <m/>
    <e v="#DIV/0!"/>
    <m/>
    <m/>
    <m/>
  </r>
  <r>
    <s v="Gas_Eumseong_CCGT"/>
    <s v="Gas_Eumseong_CCGT_C"/>
    <s v="LNG"/>
    <x v="1"/>
    <s v="C"/>
    <n v="1122"/>
    <n v="1122"/>
    <n v="0"/>
    <n v="1"/>
    <n v="0"/>
    <n v="1122"/>
    <m/>
    <m/>
    <n v="0"/>
    <m/>
    <m/>
    <m/>
    <e v="#DIV/0!"/>
    <e v="#DIV/0!"/>
    <m/>
    <m/>
    <e v="#DIV/0!"/>
    <m/>
    <m/>
    <m/>
  </r>
  <r>
    <s v="Gas_Ulsan_GPS_CCGT"/>
    <s v="Gas_Ulsan_GPS_CCGT_SE"/>
    <s v="LNG/LPG"/>
    <x v="1"/>
    <s v="SE"/>
    <n v="1122"/>
    <n v="1122"/>
    <n v="0"/>
    <n v="1"/>
    <n v="0"/>
    <n v="1122"/>
    <m/>
    <m/>
    <n v="0"/>
    <m/>
    <m/>
    <m/>
    <e v="#DIV/0!"/>
    <e v="#DIV/0!"/>
    <m/>
    <m/>
    <e v="#DIV/0!"/>
    <m/>
    <m/>
    <m/>
  </r>
  <r>
    <s v="Gas_Samcheonpo_conversion"/>
    <s v="Gas_Samcheonpo_conversion_SE"/>
    <s v="LNG"/>
    <x v="1"/>
    <s v="SE"/>
    <n v="560"/>
    <n v="560"/>
    <n v="0"/>
    <n v="2"/>
    <n v="0"/>
    <n v="1120"/>
    <m/>
    <m/>
    <n v="0"/>
    <m/>
    <m/>
    <m/>
    <e v="#DIV/0!"/>
    <e v="#DIV/0!"/>
    <m/>
    <m/>
    <e v="#DIV/0!"/>
    <m/>
    <m/>
    <m/>
  </r>
  <r>
    <s v="Gas_Gwanggyo_cogen"/>
    <s v="Gas_Gwanggyo_cogen_NW"/>
    <s v="LNG"/>
    <x v="1"/>
    <s v="NW"/>
    <n v="144.79"/>
    <n v="144.79"/>
    <n v="1"/>
    <n v="1"/>
    <n v="144.79"/>
    <n v="144.79"/>
    <n v="144788"/>
    <n v="784821.70479999995"/>
    <n v="89346.733242258648"/>
    <s v="…"/>
    <m/>
    <m/>
    <e v="#VALUE!"/>
    <n v="0.61877723853347921"/>
    <s v="…"/>
    <m/>
    <e v="#VALUE!"/>
    <n v="784821.70479999995"/>
    <m/>
    <m/>
  </r>
  <r>
    <s v="Gas_Nowon_cogen"/>
    <s v="Gas_Nowon_cogen_NW"/>
    <s v="LNG"/>
    <x v="1"/>
    <s v="NW"/>
    <n v="37"/>
    <n v="37"/>
    <n v="1"/>
    <n v="1"/>
    <n v="37"/>
    <n v="37"/>
    <n v="37000"/>
    <n v="99961.641317000001"/>
    <n v="11379.96827379326"/>
    <s v="…"/>
    <m/>
    <m/>
    <e v="#VALUE!"/>
    <n v="0.30840935862334939"/>
    <s v="…"/>
    <m/>
    <e v="#VALUE!"/>
    <n v="99961.641317000001"/>
    <m/>
    <m/>
  </r>
  <r>
    <s v="Gas_Nonhyeon_cogen"/>
    <s v="Gas_Nonhyeon_cogen_NW"/>
    <s v="LNG"/>
    <x v="1"/>
    <s v="NW"/>
    <n v="24"/>
    <n v="24"/>
    <n v="1"/>
    <n v="1"/>
    <n v="24"/>
    <n v="24"/>
    <n v="24000"/>
    <n v="8423.7360900000003"/>
    <n v="958.9863490437159"/>
    <s v="…"/>
    <m/>
    <m/>
    <e v="#VALUE!"/>
    <n v="4.0067237871004566E-2"/>
    <s v="…"/>
    <m/>
    <e v="#VALUE!"/>
    <n v="8423.7360900000003"/>
    <m/>
    <m/>
  </r>
  <r>
    <s v="Gas_Daegu_Green_Power_cogen"/>
    <s v="Gas_Daegu_Green_Power_cogen_SE"/>
    <s v="LNG"/>
    <x v="1"/>
    <s v="SE"/>
    <n v="370.7"/>
    <n v="370.7"/>
    <n v="1"/>
    <n v="1"/>
    <n v="370.7"/>
    <n v="370.7"/>
    <n v="370700"/>
    <n v="2352813.7703"/>
    <n v="267852.20517987252"/>
    <s v="…"/>
    <m/>
    <m/>
    <e v="#VALUE!"/>
    <n v="0.72453748809792162"/>
    <s v="…"/>
    <m/>
    <e v="#VALUE!"/>
    <n v="2352813.7703"/>
    <m/>
    <m/>
  </r>
  <r>
    <s v="Gas_Southwest_Daejeon_cogen"/>
    <s v="Gas_Southwest_Daejeon_cogen_C"/>
    <s v="LNG"/>
    <x v="1"/>
    <s v="C"/>
    <n v="48.3"/>
    <n v="48.3"/>
    <n v="1"/>
    <n v="1"/>
    <n v="48.3"/>
    <n v="48.3"/>
    <n v="48300"/>
    <n v="90363.392112000001"/>
    <n v="10287.271415300547"/>
    <s v="…"/>
    <m/>
    <m/>
    <e v="#VALUE!"/>
    <n v="0.21357051181258685"/>
    <s v="…"/>
    <m/>
    <e v="#VALUE!"/>
    <n v="90363.392112000001"/>
    <m/>
    <m/>
  </r>
  <r>
    <s v="Gas_Dongtan_cogen"/>
    <s v="Gas_Dongtan_cogen_NW"/>
    <s v="LNG"/>
    <x v="1"/>
    <s v="NW"/>
    <n v="378.38"/>
    <n v="378.38"/>
    <n v="2"/>
    <n v="2"/>
    <n v="756.76"/>
    <n v="756.76"/>
    <n v="756760"/>
    <n v="3891691.73386"/>
    <n v="443043.23017531872"/>
    <s v="…"/>
    <m/>
    <m/>
    <e v="#VALUE!"/>
    <n v="0.58705143935236037"/>
    <s v="…"/>
    <m/>
    <e v="#VALUE!"/>
    <n v="3891691.73386"/>
    <m/>
    <m/>
  </r>
  <r>
    <s v="Gas_Osan_cogen"/>
    <s v="Gas_Osan_cogen_NW"/>
    <s v="LNG"/>
    <x v="1"/>
    <s v="NW"/>
    <n v="436.1"/>
    <n v="436.1"/>
    <n v="1"/>
    <n v="1"/>
    <n v="436.1"/>
    <n v="436.1"/>
    <n v="436100"/>
    <n v="3128570.4856999996"/>
    <n v="356166.94964708557"/>
    <s v="…"/>
    <m/>
    <m/>
    <e v="#VALUE!"/>
    <n v="0.81894691471940462"/>
    <s v="…"/>
    <m/>
    <e v="#VALUE!"/>
    <n v="3128570.4856999996"/>
    <m/>
    <m/>
  </r>
  <r>
    <s v="Gas_Mokdong_cogen"/>
    <s v="Gas_Mokdong_cogen_NW"/>
    <s v="LNG"/>
    <x v="1"/>
    <s v="NW"/>
    <n v="21"/>
    <n v="21"/>
    <n v="1"/>
    <n v="1"/>
    <n v="21"/>
    <n v="21"/>
    <n v="21000"/>
    <n v="12692.160088999999"/>
    <n v="1444.9180429189435"/>
    <s v="…"/>
    <m/>
    <m/>
    <e v="#VALUE!"/>
    <n v="6.8994129642313537E-2"/>
    <s v="…"/>
    <m/>
    <e v="#VALUE!"/>
    <n v="12692.160088999999"/>
    <m/>
    <m/>
  </r>
  <r>
    <s v="Gas_Byeolnae_cogen"/>
    <s v="Gas_Byeolnae_cogen_NW"/>
    <s v="LNG"/>
    <x v="1"/>
    <s v="NW"/>
    <n v="115.41"/>
    <n v="115.41"/>
    <n v="1"/>
    <n v="1"/>
    <n v="115.41"/>
    <n v="115.41"/>
    <n v="115410"/>
    <n v="322089.530608"/>
    <n v="36667.751663023679"/>
    <s v="…"/>
    <m/>
    <m/>
    <e v="#VALUE!"/>
    <n v="0.31858774158756614"/>
    <s v="…"/>
    <m/>
    <e v="#VALUE!"/>
    <n v="322089.530608"/>
    <m/>
    <m/>
  </r>
  <r>
    <s v="Gas_Bucheon_cogen"/>
    <s v="Gas_Bucheon_cogen_NW"/>
    <s v="LNG"/>
    <x v="1"/>
    <s v="NW"/>
    <n v="450"/>
    <n v="450"/>
    <n v="1"/>
    <n v="0"/>
    <n v="450"/>
    <n v="0"/>
    <n v="450000"/>
    <n v="803028"/>
    <n v="91419.398907103823"/>
    <s v="…"/>
    <m/>
    <m/>
    <e v="#VALUE!"/>
    <n v="0.20371080669710806"/>
    <n v="17121.368613000028"/>
    <m/>
    <n v="2.1321010740596877E-2"/>
    <n v="785906.63138699997"/>
    <m/>
    <m/>
  </r>
  <r>
    <s v="Gas_Sejong_cogen"/>
    <s v="Gas_Sejong_cogen_C"/>
    <s v="LNG"/>
    <x v="1"/>
    <s v="C"/>
    <n v="530.44000000000005"/>
    <n v="530.44000000000005"/>
    <n v="1"/>
    <n v="1"/>
    <n v="530.44000000000005"/>
    <n v="530.44000000000005"/>
    <n v="530441"/>
    <n v="3412957.61"/>
    <n v="388542.53301457193"/>
    <n v="267500"/>
    <m/>
    <m/>
    <n v="1.4564748901122349"/>
    <n v="0.73449645314940359"/>
    <n v="152775.50657999981"/>
    <m/>
    <n v="4.4763376530773794E-2"/>
    <n v="3260182.1034200001"/>
    <m/>
    <m/>
  </r>
  <r>
    <s v="Gas_Songdo_cogen"/>
    <s v="Gas_Songdo_cogen_NW"/>
    <s v="LNG"/>
    <x v="1"/>
    <s v="NW"/>
    <n v="187.3"/>
    <n v="187.3"/>
    <n v="1"/>
    <n v="1"/>
    <n v="187.3"/>
    <n v="187.3"/>
    <n v="187300"/>
    <n v="689649.50691"/>
    <n v="78512.011260245898"/>
    <s v="…"/>
    <m/>
    <m/>
    <e v="#VALUE!"/>
    <n v="0.42032628222615537"/>
    <s v="…"/>
    <m/>
    <e v="#VALUE!"/>
    <n v="689649.50691"/>
    <m/>
    <m/>
  </r>
  <r>
    <s v="Gas_Suwan_cogen"/>
    <s v="Gas_Suwan_cogen_SW"/>
    <s v="LNG"/>
    <x v="1"/>
    <s v="SW"/>
    <n v="115.25"/>
    <n v="115.25"/>
    <n v="1"/>
    <n v="1"/>
    <n v="115.25"/>
    <n v="115.25"/>
    <n v="115246"/>
    <n v="350000.27387999999"/>
    <n v="39845.204221311476"/>
    <s v="…"/>
    <m/>
    <m/>
    <e v="#VALUE!"/>
    <n v="0.34668768689918578"/>
    <s v="…"/>
    <m/>
    <e v="#VALUE!"/>
    <n v="350000.27387999999"/>
    <m/>
    <m/>
  </r>
  <r>
    <s v="Gas_Asan_Baebang_cogen"/>
    <s v="Gas_Asan_Baebang_cogen_C"/>
    <s v="LNG"/>
    <x v="1"/>
    <s v="C"/>
    <n v="101.7"/>
    <n v="101.7"/>
    <n v="1"/>
    <n v="1"/>
    <n v="101.7"/>
    <n v="101.7"/>
    <n v="101700"/>
    <n v="298955.32624800003"/>
    <n v="34034.076303278685"/>
    <s v="…"/>
    <m/>
    <m/>
    <e v="#VALUE!"/>
    <n v="0.33556853832787814"/>
    <s v="…"/>
    <m/>
    <e v="#VALUE!"/>
    <n v="298955.32624800003"/>
    <m/>
    <m/>
  </r>
  <r>
    <s v="Gas_Ansan_cogen"/>
    <s v="Gas_Ansan_cogen_NW"/>
    <s v="LNG"/>
    <x v="1"/>
    <s v="NW"/>
    <n v="60"/>
    <n v="60"/>
    <n v="1"/>
    <n v="1"/>
    <n v="60"/>
    <n v="60"/>
    <n v="6000"/>
    <n v="0"/>
    <n v="0"/>
    <s v="…"/>
    <m/>
    <m/>
    <e v="#VALUE!"/>
    <n v="0"/>
    <s v="…"/>
    <m/>
    <e v="#VALUE!"/>
    <n v="0"/>
    <m/>
    <m/>
  </r>
  <r>
    <s v="Gas_Anyang_1_cogen"/>
    <s v="Gas_Anyang_1_cogen_NW"/>
    <s v="LNG"/>
    <x v="1"/>
    <s v="NW"/>
    <n v="450"/>
    <n v="450"/>
    <n v="1"/>
    <n v="0"/>
    <n v="450"/>
    <n v="0"/>
    <n v="450000"/>
    <n v="245301"/>
    <n v="27925.887978142076"/>
    <s v="…"/>
    <m/>
    <m/>
    <e v="#VALUE!"/>
    <n v="6.2227549467275496E-2"/>
    <n v="2554.5539399999834"/>
    <m/>
    <n v="1.0413956486112912E-2"/>
    <n v="242746.44606000002"/>
    <m/>
    <m/>
  </r>
  <r>
    <s v="Gas_Anyang_2_cogen"/>
    <s v="Gas_Anyang_2_cogen_NW"/>
    <s v="LNG"/>
    <x v="1"/>
    <s v="NW"/>
    <n v="481.69"/>
    <n v="481.69"/>
    <n v="1"/>
    <n v="1"/>
    <n v="481.69"/>
    <n v="481.69"/>
    <n v="481690"/>
    <n v="3796329"/>
    <n v="432186.81693989073"/>
    <s v="…"/>
    <m/>
    <m/>
    <e v="#VALUE!"/>
    <n v="0.89968836889069514"/>
    <n v="81287.975600000005"/>
    <m/>
    <n v="2.1412257894402726E-2"/>
    <n v="3715041.0244"/>
    <m/>
    <m/>
  </r>
  <r>
    <s v="Gas_Anyang_2_2_cogen"/>
    <s v="Gas_Anyang_2_2_cogen_NW"/>
    <s v="LNG"/>
    <x v="1"/>
    <s v="NW"/>
    <n v="0"/>
    <n v="468"/>
    <n v="0"/>
    <n v="1"/>
    <n v="0"/>
    <n v="468"/>
    <m/>
    <m/>
    <m/>
    <m/>
    <m/>
    <m/>
    <m/>
    <m/>
    <m/>
    <m/>
    <m/>
    <m/>
    <m/>
    <m/>
  </r>
  <r>
    <s v="Gas_Yangju_cogen"/>
    <s v="Gas_Yangju_cogen_NW"/>
    <s v="LNG"/>
    <x v="1"/>
    <s v="NW"/>
    <n v="524.29999999999995"/>
    <n v="524.29999999999995"/>
    <n v="1"/>
    <n v="1"/>
    <n v="524.29999999999995"/>
    <n v="524.29999999999995"/>
    <n v="524300"/>
    <n v="730773.37052999996"/>
    <n v="83193.689723360643"/>
    <s v="…"/>
    <m/>
    <m/>
    <e v="#VALUE!"/>
    <n v="0.15911046660387365"/>
    <s v="…"/>
    <m/>
    <e v="#VALUE!"/>
    <n v="730773.37052999996"/>
    <m/>
    <m/>
  </r>
  <r>
    <s v="Gas_Wirye_cogen"/>
    <s v="Gas_Wirye_cogen_NW"/>
    <s v="LNG"/>
    <x v="1"/>
    <s v="NW"/>
    <n v="412.59999999999997"/>
    <n v="412.59999999999997"/>
    <n v="1"/>
    <n v="1"/>
    <n v="412.59999999999997"/>
    <n v="412.59999999999997"/>
    <n v="412600"/>
    <n v="3324099.5978999999"/>
    <n v="378426.63910519128"/>
    <s v="…"/>
    <m/>
    <m/>
    <e v="#VALUE!"/>
    <n v="0.91968837716385898"/>
    <s v="…"/>
    <m/>
    <e v="#VALUE!"/>
    <n v="3324099.5978999999"/>
    <m/>
    <m/>
  </r>
  <r>
    <s v="Gas_Incheon_Airport_cogen"/>
    <s v="Gas_Incheon_Airport_cogen_NW"/>
    <s v="LNG"/>
    <x v="1"/>
    <s v="NW"/>
    <n v="127"/>
    <n v="127"/>
    <n v="1"/>
    <n v="1"/>
    <n v="127"/>
    <n v="127"/>
    <n v="127000"/>
    <n v="418895.728864"/>
    <n v="47688.493723132975"/>
    <s v="…"/>
    <m/>
    <m/>
    <e v="#VALUE!"/>
    <n v="0.37652871756372919"/>
    <s v="…"/>
    <m/>
    <e v="#VALUE!"/>
    <n v="418895.728864"/>
    <m/>
    <m/>
  </r>
  <r>
    <s v="Gas_Chuncheon_cogen"/>
    <s v="Gas_Chuncheon_cogen_NE"/>
    <s v="LNG"/>
    <x v="1"/>
    <s v="NE"/>
    <n v="431.20000000000005"/>
    <n v="431.20000000000005"/>
    <n v="1"/>
    <n v="1"/>
    <n v="431.20000000000005"/>
    <n v="431.20000000000005"/>
    <n v="431200"/>
    <n v="2385322.1702199997"/>
    <n v="271553.07038023678"/>
    <s v="…"/>
    <m/>
    <m/>
    <e v="#VALUE!"/>
    <n v="0.63148666835569833"/>
    <s v="…"/>
    <m/>
    <e v="#VALUE!"/>
    <n v="2385322.1702199997"/>
    <m/>
    <m/>
  </r>
  <r>
    <s v="Gas_Paju_cogen"/>
    <s v="Gas_Paju_cogen_NW"/>
    <s v="LNG"/>
    <x v="1"/>
    <s v="NW"/>
    <n v="515.5"/>
    <n v="515.5"/>
    <n v="1"/>
    <n v="1"/>
    <n v="515.5"/>
    <n v="515.5"/>
    <n v="515500"/>
    <n v="2116608.2679699999"/>
    <n v="240961.77914048269"/>
    <s v="…"/>
    <m/>
    <m/>
    <e v="#VALUE!"/>
    <n v="0.46871376992900449"/>
    <s v="…"/>
    <m/>
    <e v="#VALUE!"/>
    <n v="2116608.2679699999"/>
    <m/>
    <m/>
  </r>
  <r>
    <s v="Gas_Pangyo_cogen"/>
    <s v="Gas_Pangyo_cogen_NW"/>
    <s v="LNG"/>
    <x v="1"/>
    <s v="NW"/>
    <n v="73.156999999999996"/>
    <n v="73.156999999999996"/>
    <n v="2"/>
    <n v="2"/>
    <n v="146.31399999999999"/>
    <n v="146.31399999999999"/>
    <n v="146314"/>
    <n v="790308.7057259999"/>
    <n v="89971.391817622949"/>
    <s v="…"/>
    <m/>
    <m/>
    <e v="#VALUE!"/>
    <n v="0.61660462280784367"/>
    <s v="…"/>
    <m/>
    <e v="#VALUE!"/>
    <n v="790308.7057259999"/>
    <m/>
    <m/>
  </r>
  <r>
    <s v="Gas_Hanam_cogen"/>
    <s v="Gas_Hanam_cogen_NW"/>
    <s v="LNG"/>
    <x v="1"/>
    <s v="NW"/>
    <n v="363.8"/>
    <n v="363.8"/>
    <n v="1"/>
    <n v="1"/>
    <n v="363.8"/>
    <n v="363.8"/>
    <n v="363811"/>
    <n v="1451202.0030199999"/>
    <n v="165209.69979735883"/>
    <s v="…"/>
    <m/>
    <m/>
    <e v="#VALUE!"/>
    <n v="0.45535272191294973"/>
    <s v="…"/>
    <m/>
    <e v="#VALUE!"/>
    <n v="1451202.0030199999"/>
    <m/>
    <m/>
  </r>
  <r>
    <s v="Gas_Hwaseong_cogen"/>
    <s v="Gas_Hwaseong_cogen_NW"/>
    <s v="LNG"/>
    <x v="1"/>
    <s v="NW"/>
    <n v="517.79999999999995"/>
    <n v="521.79999999999995"/>
    <n v="1"/>
    <n v="1"/>
    <n v="517.79999999999995"/>
    <n v="521.79999999999995"/>
    <n v="511800"/>
    <n v="2253710.9796199999"/>
    <n v="256570.01134107469"/>
    <s v="…"/>
    <m/>
    <m/>
    <e v="#VALUE!"/>
    <n v="0.50268257694215601"/>
    <s v="…"/>
    <m/>
    <e v="#VALUE!"/>
    <n v="2253710.9796199999"/>
    <m/>
    <s v="10 MW added for 'consolidation' from Terry's list"/>
  </r>
  <r>
    <s v="Gas_Namjeju_CCGT"/>
    <s v="Gas_Namjeju_CCGT_Jeju"/>
    <s v="LNG"/>
    <x v="1"/>
    <s v="Jeju"/>
    <n v="146.245"/>
    <n v="146.245"/>
    <n v="1"/>
    <n v="1"/>
    <n v="146.245"/>
    <n v="146.245"/>
    <m/>
    <m/>
    <m/>
    <m/>
    <m/>
    <m/>
    <m/>
    <m/>
    <m/>
    <m/>
    <m/>
    <m/>
    <m/>
    <m/>
  </r>
  <r>
    <s v="Nuclear_Gori_nuclear_650"/>
    <s v="Nuclear_Gori_nuclear_650_SE"/>
    <s v="Concentrated uranium"/>
    <x v="4"/>
    <s v="SE"/>
    <n v="650"/>
    <n v="650"/>
    <n v="1"/>
    <n v="0"/>
    <n v="650"/>
    <n v="0"/>
    <n v="650000"/>
    <n v="2192876"/>
    <n v="249644.35336976321"/>
    <n v="685000"/>
    <m/>
    <m/>
    <n v="0.3654427890544279"/>
    <n v="0.38512047769582014"/>
    <n v="128230.16940000001"/>
    <m/>
    <n v="5.8475795895435952E-2"/>
    <n v="2064645.8306"/>
    <m/>
    <m/>
  </r>
  <r>
    <s v="Nuclear_Gori_nuclear_950"/>
    <s v="Nuclear_Gori_nuclear_950_SE"/>
    <s v="Concentrated uranium"/>
    <x v="4"/>
    <s v="SE"/>
    <n v="950"/>
    <n v="950"/>
    <n v="2"/>
    <n v="0"/>
    <n v="1900"/>
    <n v="0"/>
    <n v="1900000"/>
    <n v="14737894"/>
    <n v="1677811.2477231331"/>
    <n v="2098000"/>
    <m/>
    <m/>
    <n v="0.80191038649550994"/>
    <n v="0.88547788993030518"/>
    <n v="496203.03397799935"/>
    <m/>
    <n v="3.3668516952150652E-2"/>
    <n v="14241690.966022"/>
    <m/>
    <m/>
  </r>
  <r>
    <s v="Nuclear_New_Gori_1000"/>
    <s v="Nuclear_New_Gori_1000_SE"/>
    <s v="Concentrated uranium"/>
    <x v="4"/>
    <s v="SE"/>
    <n v="1000"/>
    <n v="1000"/>
    <n v="2"/>
    <n v="2"/>
    <n v="2000"/>
    <n v="2000"/>
    <n v="2000000"/>
    <n v="16827164.988000002"/>
    <n v="1915660.8592896177"/>
    <n v="2101247"/>
    <m/>
    <m/>
    <n v="0.91417584187174561"/>
    <n v="0.96045462260273984"/>
    <n v="869260.17588999961"/>
    <m/>
    <n v="5.1658147793160483E-2"/>
    <n v="15957904.812110001"/>
    <m/>
    <m/>
  </r>
  <r>
    <s v="Nuclear_New_Gori_1400"/>
    <s v="Nuclear_New_Gori_1400_SE"/>
    <s v="Concentrated uranium"/>
    <x v="4"/>
    <s v="SE"/>
    <n v="1400"/>
    <n v="1400"/>
    <n v="2"/>
    <n v="4"/>
    <n v="2800"/>
    <n v="5600"/>
    <n v="2800000"/>
    <n v="18996978.891999997"/>
    <n v="2162679.7463570125"/>
    <n v="2997612"/>
    <m/>
    <m/>
    <n v="0.72344416033396974"/>
    <n v="0.77450174869536847"/>
    <n v="908370.49769999832"/>
    <m/>
    <n v="4.7816576670647933E-2"/>
    <n v="18088608.394299999"/>
    <m/>
    <m/>
  </r>
  <r>
    <s v="Nuclear_New_Wolseong"/>
    <s v="Nuclear_New_Wolseong_SE"/>
    <s v="Concentrated uranium"/>
    <x v="4"/>
    <s v="SE"/>
    <n v="1000"/>
    <n v="1000"/>
    <n v="2"/>
    <n v="2"/>
    <n v="2000"/>
    <n v="2000"/>
    <n v="2000000"/>
    <n v="18433194.502999999"/>
    <n v="2098496.6419626595"/>
    <n v="2120760"/>
    <m/>
    <m/>
    <n v="0.99221314426481555"/>
    <n v="1.0521229739155251"/>
    <n v="952752.82510000095"/>
    <m/>
    <n v="5.1686799319832527E-2"/>
    <n v="17480441.677900001"/>
    <m/>
    <m/>
  </r>
  <r>
    <s v="Nuclear_Wolseong"/>
    <s v="Nuclear_Wolseong_SE"/>
    <s v="Natural uranium"/>
    <x v="4"/>
    <s v="SE"/>
    <n v="700"/>
    <n v="700"/>
    <n v="3"/>
    <n v="0"/>
    <n v="2100"/>
    <n v="0"/>
    <n v="2100000"/>
    <n v="12008944.877999999"/>
    <n v="1367138.5334699452"/>
    <n v="1959017"/>
    <m/>
    <m/>
    <n v="0.69978163461223186"/>
    <n v="0.65280196118721456"/>
    <n v="500920.00218999991"/>
    <m/>
    <n v="4.1712240940306858E-2"/>
    <n v="11508024.875810001"/>
    <m/>
    <m/>
  </r>
  <r>
    <s v="Nuclear_Hanbit_950"/>
    <s v="Nuclear_Hanbit_950_SW"/>
    <s v="Concentrated uranium"/>
    <x v="4"/>
    <s v="SW"/>
    <n v="950"/>
    <n v="950"/>
    <n v="2"/>
    <n v="0"/>
    <n v="1900"/>
    <n v="0"/>
    <n v="1900000"/>
    <n v="15861790.818"/>
    <n v="1805759.4282786886"/>
    <n v="2070536"/>
    <m/>
    <m/>
    <n v="0.87451109972662233"/>
    <n v="0.95300353388608505"/>
    <n v="609135.22217999958"/>
    <m/>
    <n v="3.8402676543228105E-2"/>
    <n v="15252655.59582"/>
    <m/>
    <m/>
  </r>
  <r>
    <s v="Nuclear_Hanbit_1000"/>
    <s v="Nuclear_Hanbit_1000_SW"/>
    <s v="Concentrated uranium"/>
    <x v="4"/>
    <s v="SW"/>
    <n v="1000"/>
    <n v="1000"/>
    <n v="4"/>
    <n v="3"/>
    <n v="4000"/>
    <n v="3000"/>
    <n v="4000000"/>
    <n v="12939247"/>
    <n v="1473047.2449908925"/>
    <n v="3183968"/>
    <m/>
    <m/>
    <n v="0.46391263695727469"/>
    <n v="0.369270747716895"/>
    <n v="752354.22153999843"/>
    <m/>
    <n v="5.8145131748392968E-2"/>
    <n v="12186892.778460002"/>
    <m/>
    <m/>
  </r>
  <r>
    <s v="Nuclear_Hanul_950"/>
    <s v="Nuclear_Hanul_950_SE"/>
    <s v="Concentrated uranium"/>
    <x v="4"/>
    <s v="SE"/>
    <n v="950"/>
    <n v="950"/>
    <n v="2"/>
    <n v="0"/>
    <n v="1900"/>
    <n v="0"/>
    <n v="1900000"/>
    <n v="14873992.288217001"/>
    <n v="1693305.1329937386"/>
    <n v="2038939"/>
    <m/>
    <m/>
    <n v="0.83275876577912678"/>
    <n v="0.89365490796785629"/>
    <n v="650108.7220999999"/>
    <m/>
    <n v="4.3707749036215937E-2"/>
    <n v="14223883.566117"/>
    <m/>
    <m/>
  </r>
  <r>
    <s v="Nuclear_Hanul_1000"/>
    <s v="Nuclear_Hanul_1000_SE"/>
    <s v="Concentrated uranium"/>
    <x v="4"/>
    <s v="SE"/>
    <n v="1000"/>
    <n v="1000"/>
    <n v="4"/>
    <n v="4"/>
    <n v="4000"/>
    <n v="4000"/>
    <n v="4000000"/>
    <n v="33311638"/>
    <n v="3792308.5154826958"/>
    <n v="4227000"/>
    <m/>
    <m/>
    <n v="0.89962110286881569"/>
    <n v="0.950674600456621"/>
    <n v="1732450.6603000006"/>
    <m/>
    <n v="5.200736932539915E-2"/>
    <n v="31579187.339700002"/>
    <m/>
    <m/>
  </r>
  <r>
    <s v="Nuclear_New_Hanul"/>
    <s v="Nuclear_New_Hanul_SE"/>
    <s v="Concentrated uranium"/>
    <x v="4"/>
    <s v="SE"/>
    <n v="1400"/>
    <n v="1400"/>
    <n v="0"/>
    <n v="2"/>
    <n v="0"/>
    <n v="2800"/>
    <m/>
    <m/>
    <n v="0"/>
    <m/>
    <m/>
    <m/>
    <e v="#DIV/0!"/>
    <e v="#DIV/0!"/>
    <m/>
    <m/>
    <e v="#DIV/0!"/>
    <m/>
    <m/>
    <m/>
  </r>
  <r>
    <s v="LF_Ulsan_Oil"/>
    <s v="LF_Ulsan_Oil_SE"/>
    <s v="Heavy oil"/>
    <x v="3"/>
    <s v="SE"/>
    <n v="400"/>
    <n v="400"/>
    <n v="3"/>
    <n v="0"/>
    <n v="1200"/>
    <n v="0"/>
    <n v="1200000"/>
    <n v="1503944.1570000001"/>
    <n v="171214.04337431697"/>
    <n v="1135220"/>
    <m/>
    <m/>
    <n v="0.15123334943465189"/>
    <n v="0.14306926912100457"/>
    <n v="101704.67851099995"/>
    <m/>
    <n v="6.7625302467264378E-2"/>
    <n v="1402239.4784889999"/>
    <m/>
    <m/>
  </r>
  <r>
    <s v="LF_Pyeongtaek_Oil"/>
    <s v="LF_Pyeongtaek_Oil_NW"/>
    <s v="Heavy oil"/>
    <x v="1"/>
    <s v="NW"/>
    <n v="350"/>
    <n v="350"/>
    <n v="0"/>
    <n v="0"/>
    <n v="0"/>
    <n v="0"/>
    <n v="1400000"/>
    <n v="586626.50600000005"/>
    <n v="66783.527550091079"/>
    <n v="1450000"/>
    <m/>
    <m/>
    <n v="4.6183790426704459E-2"/>
    <n v="4.7833211513372477E-2"/>
    <n v="21692.946429999996"/>
    <m/>
    <n v="3.6979144665515669E-2"/>
    <n v="564933.55957000004"/>
    <m/>
    <m/>
  </r>
  <r>
    <s v="Gas_Pyeongtaek_conversion"/>
    <s v="Gas_Pyeongtaek_conversion_NW"/>
    <s v="LNG"/>
    <x v="1"/>
    <s v="NW"/>
    <n v="350"/>
    <n v="350"/>
    <n v="4"/>
    <n v="0"/>
    <n v="1400"/>
    <n v="0"/>
    <m/>
    <m/>
    <n v="0"/>
    <m/>
    <m/>
    <m/>
    <e v="#DIV/0!"/>
    <e v="#DIV/0!"/>
    <m/>
    <m/>
    <e v="#DIV/0!"/>
    <m/>
    <m/>
    <m/>
  </r>
  <r>
    <s v="LF_Jeju_Internal_combustion_Oil"/>
    <s v="LF_Jeju_Internal_combustion_Oil_Jeju"/>
    <s v="Heavy oil"/>
    <x v="3"/>
    <s v="Jeju"/>
    <n v="40"/>
    <n v="40"/>
    <n v="2"/>
    <n v="2"/>
    <n v="80"/>
    <n v="80"/>
    <n v="80000"/>
    <n v="125312.1"/>
    <n v="14265.949453551913"/>
    <n v="84800"/>
    <m/>
    <m/>
    <n v="0.16869144158697338"/>
    <n v="0.17881292808219179"/>
    <n v="8765.2206480000023"/>
    <m/>
    <n v="6.9947121211758501E-2"/>
    <n v="116546.879352"/>
    <m/>
    <m/>
  </r>
  <r>
    <s v="Gas_Jeju_Complex_1_CCGT"/>
    <s v="Gas_Jeju_Complex_1_CCGT_Jeju"/>
    <s v="LNG"/>
    <x v="1"/>
    <s v="Jeju"/>
    <n v="114.367"/>
    <n v="114.367"/>
    <n v="1"/>
    <n v="1"/>
    <n v="114.367"/>
    <n v="114.367"/>
    <m/>
    <m/>
    <n v="0"/>
    <m/>
    <m/>
    <m/>
    <e v="#DIV/0!"/>
    <e v="#DIV/0!"/>
    <m/>
    <m/>
    <e v="#DIV/0!"/>
    <m/>
    <m/>
    <m/>
  </r>
  <r>
    <s v="Gas_Jeju_Complex_2_CCGT"/>
    <s v="Gas_Jeju_Complex_2_CCGT_Jeju"/>
    <s v="LNG"/>
    <x v="1"/>
    <s v="Jeju"/>
    <n v="114.367"/>
    <n v="114.367"/>
    <n v="1"/>
    <n v="1"/>
    <n v="114.367"/>
    <n v="114.367"/>
    <m/>
    <m/>
    <n v="0"/>
    <m/>
    <m/>
    <m/>
    <e v="#DIV/0!"/>
    <e v="#DIV/0!"/>
    <m/>
    <m/>
    <e v="#DIV/0!"/>
    <m/>
    <m/>
    <m/>
  </r>
  <r>
    <s v="LF_Gumi_cogen"/>
    <s v="LF_Gumi_cogen_SE"/>
    <s v="Heavy oil"/>
    <x v="2"/>
    <s v="SE"/>
    <n v="11.6"/>
    <n v="11.6"/>
    <n v="0"/>
    <n v="0"/>
    <n v="0"/>
    <n v="0"/>
    <m/>
    <m/>
    <n v="0"/>
    <m/>
    <m/>
    <m/>
    <e v="#DIV/0!"/>
    <e v="#DIV/0!"/>
    <m/>
    <m/>
    <e v="#DIV/0!"/>
    <m/>
    <m/>
    <m/>
  </r>
  <r>
    <s v="LF_Daegu_cogen"/>
    <s v="LF_Daegu_cogen_C"/>
    <s v="Heavy oil"/>
    <x v="3"/>
    <s v="C"/>
    <n v="43.5"/>
    <n v="43.5"/>
    <n v="1"/>
    <n v="1"/>
    <n v="43.5"/>
    <n v="43.5"/>
    <n v="43500"/>
    <n v="76468.675812000001"/>
    <n v="8705.4503428961743"/>
    <s v="…"/>
    <m/>
    <m/>
    <e v="#VALUE!"/>
    <n v="0.20067358371909935"/>
    <s v="…"/>
    <m/>
    <e v="#VALUE!"/>
    <n v="76468.675812000001"/>
    <m/>
    <m/>
  </r>
  <r>
    <s v="LF_Daejeon_cogen"/>
    <s v="LF_Daejeon_cogen_C"/>
    <s v="Heavy oil"/>
    <x v="3"/>
    <s v="C"/>
    <n v="88"/>
    <n v="88"/>
    <n v="1"/>
    <n v="1"/>
    <n v="88"/>
    <n v="88"/>
    <n v="88000"/>
    <n v="32023.20811"/>
    <n v="3645.6293385701274"/>
    <s v="…"/>
    <m/>
    <m/>
    <e v="#VALUE!"/>
    <n v="4.1541106410855129E-2"/>
    <s v="…"/>
    <m/>
    <e v="#VALUE!"/>
    <n v="32023.20811"/>
    <m/>
    <m/>
  </r>
  <r>
    <s v="LF_Moorim_Powertech_cogen"/>
    <s v="LF_Moorim_Powertech_cogen_SE"/>
    <s v="Heavy oil"/>
    <x v="3"/>
    <s v="SE"/>
    <n v="26.3"/>
    <n v="26.3"/>
    <n v="1"/>
    <n v="1"/>
    <n v="26.3"/>
    <n v="26.3"/>
    <n v="26300"/>
    <n v="81932.667979999998"/>
    <n v="9327.4895241347913"/>
    <s v="…"/>
    <m/>
    <m/>
    <e v="#VALUE!"/>
    <n v="0.35562906045453757"/>
    <s v="…"/>
    <m/>
    <e v="#VALUE!"/>
    <n v="81932.667979999998"/>
    <m/>
    <m/>
  </r>
  <r>
    <s v="LF_Suwon_cogen"/>
    <s v="LF_Suwon_cogen_NW"/>
    <s v="Heavy oil"/>
    <x v="3"/>
    <s v="NW"/>
    <n v="43.2"/>
    <n v="43.2"/>
    <n v="1"/>
    <n v="1"/>
    <n v="43.2"/>
    <n v="43.2"/>
    <n v="43200"/>
    <n v="26477.279083999998"/>
    <n v="3014.2621908014567"/>
    <s v="…"/>
    <m/>
    <m/>
    <e v="#VALUE!"/>
    <n v="6.9965751004143401E-2"/>
    <s v="…"/>
    <m/>
    <e v="#VALUE!"/>
    <n v="26477.279083999998"/>
    <m/>
    <m/>
  </r>
  <r>
    <s v="LF_Cheongju_cogen"/>
    <s v="LF_Cheongju_cogen_C"/>
    <s v="Heavy oil"/>
    <x v="3"/>
    <s v="C"/>
    <n v="58.3"/>
    <n v="58.3"/>
    <n v="1"/>
    <n v="1"/>
    <n v="58.3"/>
    <n v="58.3"/>
    <n v="58300"/>
    <n v="126254.86583"/>
    <n v="14373.277075364298"/>
    <s v="…"/>
    <m/>
    <m/>
    <e v="#VALUE!"/>
    <n v="0.247215367352773"/>
    <s v="…"/>
    <m/>
    <e v="#VALUE!"/>
    <n v="126254.86583"/>
    <m/>
    <m/>
  </r>
  <r>
    <s v="PSH_Muju"/>
    <s v="PSH_Muju_SW"/>
    <s v="PSH"/>
    <x v="5"/>
    <s v="SW"/>
    <n v="300"/>
    <n v="300"/>
    <n v="2"/>
    <n v="2"/>
    <n v="600"/>
    <n v="600"/>
    <n v="600000"/>
    <n v="604279.61160000006"/>
    <n v="68793.216256830608"/>
    <n v="301834.8"/>
    <m/>
    <m/>
    <n v="0.22854121135772887"/>
    <n v="0.11496948470319636"/>
    <n v="1087.5840000000317"/>
    <m/>
    <n v="1.7998025733821259E-3"/>
    <n v="603192.02760000003"/>
    <m/>
    <m/>
  </r>
  <r>
    <s v="PSH_Sancheong"/>
    <s v="PSH_Sancheong_SE"/>
    <s v="PSH"/>
    <x v="5"/>
    <s v="SE"/>
    <n v="350"/>
    <n v="350"/>
    <n v="2"/>
    <n v="2"/>
    <n v="700"/>
    <n v="700"/>
    <n v="700000"/>
    <n v="738040.83244000003"/>
    <n v="84021.041944444441"/>
    <n v="690739.19999999995"/>
    <m/>
    <m/>
    <n v="0.12197257167380784"/>
    <n v="0.12035890939986954"/>
    <n v="1309.3809999999357"/>
    <m/>
    <n v="1.7741308372750278E-3"/>
    <n v="736731.45144000009"/>
    <m/>
    <m/>
  </r>
  <r>
    <s v="PSH_Samrangjin"/>
    <s v="PSH_Samrangjin_SE"/>
    <s v="PSH"/>
    <x v="5"/>
    <s v="SE"/>
    <n v="300"/>
    <n v="300"/>
    <n v="2"/>
    <n v="2"/>
    <n v="600"/>
    <n v="600"/>
    <n v="600000"/>
    <n v="57592.502240000002"/>
    <n v="6556.5234790528239"/>
    <n v="514206.6"/>
    <m/>
    <m/>
    <n v="1.2785690726407686E-2"/>
    <n v="1.0957477595129377E-2"/>
    <n v="0"/>
    <m/>
    <n v="0"/>
    <n v="57592.502240000002"/>
    <m/>
    <m/>
  </r>
  <r>
    <s v="PSH_Yangyang"/>
    <s v="PSH_Yangyang_NE"/>
    <s v="PSH"/>
    <x v="5"/>
    <s v="NE"/>
    <n v="250"/>
    <n v="250"/>
    <n v="4"/>
    <n v="4"/>
    <n v="1000"/>
    <n v="1000"/>
    <n v="1000000"/>
    <n v="904283.82562000002"/>
    <n v="102946.70145947176"/>
    <n v="721964.87800000003"/>
    <m/>
    <m/>
    <n v="0.14298305965085323"/>
    <n v="0.10322874721689498"/>
    <n v="3540.8873200000962"/>
    <m/>
    <n v="3.9156813598566513E-3"/>
    <n v="900742.93829999992"/>
    <m/>
    <m/>
  </r>
  <r>
    <s v="PSH_Yecheon"/>
    <s v="PSH_Yecheon_SE"/>
    <s v="PSH"/>
    <x v="5"/>
    <s v="SE"/>
    <n v="400"/>
    <n v="400"/>
    <n v="2"/>
    <n v="2"/>
    <n v="800"/>
    <n v="800"/>
    <n v="800000"/>
    <n v="328234.27"/>
    <n v="37367.28938979964"/>
    <n v="716657.625"/>
    <m/>
    <m/>
    <n v="5.2283913849537511E-2"/>
    <n v="4.68370819063927E-2"/>
    <n v="553.55657999997493"/>
    <m/>
    <n v="1.6864679608255863E-3"/>
    <n v="327680.71342000004"/>
    <m/>
    <m/>
  </r>
  <r>
    <s v="PSH_Cheongsong_Yangsu"/>
    <s v="PSH_Cheongsong_Yangsu_SE"/>
    <s v="PSH"/>
    <x v="5"/>
    <s v="SE"/>
    <n v="300"/>
    <n v="300"/>
    <n v="2"/>
    <n v="2"/>
    <n v="600"/>
    <n v="600"/>
    <n v="600000"/>
    <n v="341717.374748"/>
    <n v="38902.251223588341"/>
    <n v="302739.38199999998"/>
    <m/>
    <m/>
    <n v="0.12885285183607187"/>
    <n v="6.5014721222983254E-2"/>
    <n v="2409.6032600000035"/>
    <m/>
    <n v="7.051450813049729E-3"/>
    <n v="339307.771488"/>
    <m/>
    <m/>
  </r>
  <r>
    <s v="PSH_Cheongpyeong_Yangsu"/>
    <s v="PSH_Cheongpyeong_Yangsu_SE"/>
    <s v="PSH"/>
    <x v="5"/>
    <s v="SE"/>
    <n v="200"/>
    <n v="200"/>
    <n v="2"/>
    <n v="2"/>
    <n v="400"/>
    <n v="400"/>
    <n v="400000"/>
    <n v="296870.93620999996"/>
    <n v="33796.782355418938"/>
    <n v="360179.20400000003"/>
    <m/>
    <m/>
    <n v="9.4090319216987212E-2"/>
    <n v="8.4723440699200903E-2"/>
    <n v="0"/>
    <m/>
    <n v="0"/>
    <n v="296870.93620999996"/>
    <m/>
    <m/>
  </r>
  <r>
    <s v="Hydro_Gangneung"/>
    <s v="Hydro_Gangneung_NE"/>
    <s v="Hydro"/>
    <x v="6"/>
    <s v="NE"/>
    <n v="41"/>
    <n v="41"/>
    <n v="2"/>
    <n v="2"/>
    <n v="82"/>
    <n v="82"/>
    <n v="82000"/>
    <n v="0"/>
    <n v="0"/>
    <n v="0"/>
    <m/>
    <m/>
    <e v="#DIV/0!"/>
    <n v="0"/>
    <n v="0"/>
    <m/>
    <e v="#DIV/0!"/>
    <n v="0"/>
    <m/>
    <m/>
  </r>
  <r>
    <s v="Hydro_Daechung"/>
    <s v="Hydro_Daechung_C"/>
    <s v="Hydro"/>
    <x v="6"/>
    <s v="C"/>
    <n v="45"/>
    <n v="45"/>
    <n v="2"/>
    <n v="2"/>
    <n v="90"/>
    <n v="90"/>
    <n v="90000"/>
    <n v="201457.008"/>
    <n v="22934.540983606556"/>
    <n v="89376"/>
    <m/>
    <m/>
    <n v="0.25731041154745965"/>
    <n v="0.25552639269406391"/>
    <n v="2819.9384760000103"/>
    <m/>
    <n v="1.399771844124683E-2"/>
    <n v="198637.06952399999"/>
    <m/>
    <m/>
  </r>
  <r>
    <s v="Hydro_Soyanggang"/>
    <s v="Hydro_Soyanggang_NE"/>
    <s v="Hydro"/>
    <x v="6"/>
    <s v="NE"/>
    <n v="100"/>
    <n v="100"/>
    <n v="2"/>
    <n v="2"/>
    <n v="200"/>
    <n v="200"/>
    <n v="200000"/>
    <n v="558624.93361000007"/>
    <n v="63595.734700591987"/>
    <n v="198800"/>
    <m/>
    <m/>
    <n v="0.32077449492043592"/>
    <n v="0.31884984795091326"/>
    <n v="7690.3871900001541"/>
    <m/>
    <n v="1.3766637912673518E-2"/>
    <n v="550934.54641999991"/>
    <s v="Discrepancy (소별발전, C14)"/>
    <m/>
  </r>
  <r>
    <s v="Hydro_Andong"/>
    <s v="Hydro_Andong_SE"/>
    <s v="Hydro"/>
    <x v="6"/>
    <s v="SE"/>
    <n v="45"/>
    <n v="45"/>
    <n v="2"/>
    <n v="2"/>
    <n v="90"/>
    <n v="90"/>
    <n v="90000"/>
    <n v="123202.30993199999"/>
    <n v="14025.763881147541"/>
    <n v="90020"/>
    <m/>
    <m/>
    <n v="0.15623406611316207"/>
    <n v="0.15626878479452053"/>
    <n v="1054.521791999985"/>
    <m/>
    <n v="8.5592696482883757E-3"/>
    <n v="122147.78814"/>
    <m/>
    <m/>
  </r>
  <r>
    <s v="Hydro_Yongdam"/>
    <s v="Hydro_Yongdam_SW"/>
    <s v="Hydro"/>
    <x v="6"/>
    <s v="SW"/>
    <n v="11.05"/>
    <n v="11.05"/>
    <n v="2"/>
    <n v="2"/>
    <n v="22.1"/>
    <n v="22.1"/>
    <n v="22100"/>
    <n v="140501.67103999999"/>
    <n v="15995.181129326045"/>
    <n v="22200"/>
    <m/>
    <m/>
    <n v="0.72247763708914392"/>
    <n v="0.72574676666873272"/>
    <n v="2047.0647299999837"/>
    <m/>
    <n v="1.4569682444682075E-2"/>
    <n v="138454.60631"/>
    <m/>
    <m/>
  </r>
  <r>
    <s v="Hydro_Uiam"/>
    <s v="Hydro_Uiam_NE"/>
    <s v="Hydro"/>
    <x v="6"/>
    <s v="NE"/>
    <n v="24"/>
    <n v="24"/>
    <n v="2"/>
    <n v="2"/>
    <n v="48"/>
    <n v="48"/>
    <n v="48000"/>
    <n v="113750"/>
    <n v="12949.681238615663"/>
    <n v="47100"/>
    <m/>
    <m/>
    <n v="0.27569341438113798"/>
    <n v="0.27052416286149161"/>
    <n v="1001.7407939999975"/>
    <m/>
    <n v="8.8065124747252529E-3"/>
    <n v="112748.259206"/>
    <m/>
    <m/>
  </r>
  <r>
    <s v="Hydro_Imha"/>
    <s v="Hydro_Imha_SE"/>
    <s v="Hydro"/>
    <x v="6"/>
    <s v="SE"/>
    <n v="25"/>
    <n v="25"/>
    <n v="2"/>
    <n v="2"/>
    <n v="50"/>
    <n v="50"/>
    <n v="50000"/>
    <n v="81268.44"/>
    <n v="9251.8715846994546"/>
    <n v="47124"/>
    <m/>
    <m/>
    <n v="0.19686824501490094"/>
    <n v="0.18554438356164385"/>
    <n v="1640.9202160000132"/>
    <m/>
    <n v="2.0191358613503754E-2"/>
    <n v="79627.519783999989"/>
    <m/>
    <m/>
  </r>
  <r>
    <s v="Hydro_Juam"/>
    <s v="Hydro_Juam_SW"/>
    <s v="Hydro"/>
    <x v="6"/>
    <s v="SW"/>
    <n v="11.25"/>
    <n v="11.25"/>
    <n v="2"/>
    <n v="2"/>
    <n v="22.5"/>
    <n v="22.5"/>
    <n v="22500"/>
    <n v="63536.832000000002"/>
    <n v="7233.245901639345"/>
    <n v="22260"/>
    <m/>
    <m/>
    <n v="0.32583391795591332"/>
    <n v="0.32235835616438357"/>
    <n v="1293.5968219999995"/>
    <m/>
    <n v="2.0359794174188595E-2"/>
    <n v="62243.235178000003"/>
    <m/>
    <m/>
  </r>
  <r>
    <s v="Hydro_Cheongpyeong_1"/>
    <s v="Hydro_Cheongpyeong_1_NW"/>
    <s v="Hydro"/>
    <x v="6"/>
    <s v="NW"/>
    <n v="19.8"/>
    <n v="19.8"/>
    <n v="2"/>
    <n v="2"/>
    <n v="39.6"/>
    <n v="39.6"/>
    <n v="140100"/>
    <n v="242489"/>
    <n v="27605.760473588343"/>
    <n v="137200"/>
    <m/>
    <m/>
    <n v="0.20175942196839597"/>
    <n v="0.19758310274135565"/>
    <n v="2935.2664379999915"/>
    <m/>
    <n v="1.2104740577923087E-2"/>
    <n v="239553.73356200001"/>
    <s v="summed #1~3"/>
    <m/>
  </r>
  <r>
    <s v="Hydro_Cheongpyeong_2"/>
    <s v="Hydro_Cheongpyeong_2_NW"/>
    <s v="Hydro"/>
    <x v="6"/>
    <s v="NW"/>
    <n v="40.5"/>
    <n v="40.5"/>
    <n v="1"/>
    <n v="1"/>
    <n v="40.5"/>
    <n v="40.5"/>
    <m/>
    <m/>
    <n v="0"/>
    <m/>
    <m/>
    <m/>
    <e v="#DIV/0!"/>
    <e v="#DIV/0!"/>
    <m/>
    <m/>
    <e v="#DIV/0!"/>
    <m/>
    <m/>
    <m/>
  </r>
  <r>
    <s v="Hydro_Cheongpyeong_3"/>
    <s v="Hydro_Cheongpyeong_3_NW"/>
    <s v="Hydro"/>
    <x v="6"/>
    <s v="NW"/>
    <n v="60"/>
    <n v="60"/>
    <n v="1"/>
    <n v="1"/>
    <n v="60"/>
    <n v="60"/>
    <m/>
    <m/>
    <n v="0"/>
    <m/>
    <m/>
    <m/>
    <e v="#DIV/0!"/>
    <e v="#DIV/0!"/>
    <m/>
    <m/>
    <e v="#DIV/0!"/>
    <m/>
    <m/>
    <m/>
  </r>
  <r>
    <s v="Hydro_Chuncheon"/>
    <s v="Hydro_Chuncheon_NE"/>
    <s v="Hydro"/>
    <x v="6"/>
    <s v="NE"/>
    <n v="31.14"/>
    <n v="31.14"/>
    <n v="2"/>
    <n v="2"/>
    <n v="62.28"/>
    <n v="62.28"/>
    <n v="62280"/>
    <n v="112659"/>
    <n v="12825.478142076501"/>
    <n v="61800"/>
    <m/>
    <m/>
    <n v="0.20810058961741365"/>
    <n v="0.20649673150860895"/>
    <n v="1149.9926100000012"/>
    <m/>
    <n v="1.0207729608819546E-2"/>
    <n v="111509.00739"/>
    <m/>
    <m/>
  </r>
  <r>
    <s v="Hydro_Chungju"/>
    <s v="Hydro_Chungju_C"/>
    <s v="Hydro"/>
    <x v="6"/>
    <s v="C"/>
    <n v="103"/>
    <n v="103"/>
    <n v="4"/>
    <n v="4"/>
    <n v="412"/>
    <n v="412"/>
    <n v="412000"/>
    <n v="783302.88100000005"/>
    <n v="89173.825250455382"/>
    <n v="440520"/>
    <m/>
    <m/>
    <n v="0.20298314968777043"/>
    <n v="0.21703431335062287"/>
    <n v="14521.258320000139"/>
    <m/>
    <n v="1.8538497268721445E-2"/>
    <n v="768781.62267999991"/>
    <m/>
    <m/>
  </r>
  <r>
    <s v="Hydro_Chilbo"/>
    <s v="Hydro_Chilbo_SW"/>
    <s v="Hydro"/>
    <x v="6"/>
    <s v="SW"/>
    <n v="17.399999999999999"/>
    <n v="17.399999999999999"/>
    <n v="2"/>
    <n v="2"/>
    <n v="34.799999999999997"/>
    <n v="34.799999999999997"/>
    <n v="35000"/>
    <n v="80815.7"/>
    <n v="9200.3301457194884"/>
    <n v="30800"/>
    <m/>
    <m/>
    <n v="0.29953040680780407"/>
    <n v="0.26358675799086756"/>
    <n v="170.15868999999657"/>
    <m/>
    <n v="2.1055152649794109E-3"/>
    <n v="80645.541310000001"/>
    <s v="Discrepancy (C, 12)"/>
    <m/>
  </r>
  <r>
    <s v="Hydro_Paldang"/>
    <s v="Hydro_Paldang_NW"/>
    <s v="Hydro"/>
    <x v="6"/>
    <s v="NW"/>
    <n v="30"/>
    <n v="30"/>
    <n v="4"/>
    <n v="4"/>
    <n v="120"/>
    <n v="120"/>
    <n v="120000"/>
    <n v="324794"/>
    <n v="36975.637522768673"/>
    <n v="113800"/>
    <m/>
    <m/>
    <n v="0.3258079142290809"/>
    <n v="0.30897450532724507"/>
    <n v="2964.3521600000095"/>
    <m/>
    <n v="9.1268685997894349E-3"/>
    <n v="321829.64783999999"/>
    <s v="Discrepancy (C, 10)"/>
    <m/>
  </r>
  <r>
    <s v="Hydro_Hapcheon"/>
    <s v="Hydro_Hapcheon_SE"/>
    <s v="Hydro"/>
    <x v="6"/>
    <s v="SE"/>
    <n v="50"/>
    <n v="50"/>
    <n v="2"/>
    <n v="2"/>
    <n v="100"/>
    <n v="100"/>
    <n v="100000"/>
    <n v="178451.46"/>
    <n v="20315.512295081968"/>
    <n v="54000"/>
    <m/>
    <m/>
    <n v="0.3772439117199391"/>
    <n v="0.20371171232876711"/>
    <n v="1806.5344840000034"/>
    <m/>
    <n v="1.0123394249618375E-2"/>
    <n v="176644.92551599999"/>
    <m/>
    <m/>
  </r>
  <r>
    <s v="Hydro_Hwacheon"/>
    <s v="Hydro_Hwacheon_NE"/>
    <s v="Hydro"/>
    <x v="6"/>
    <s v="NE"/>
    <n v="27"/>
    <n v="27"/>
    <n v="4"/>
    <n v="4"/>
    <n v="108"/>
    <n v="108"/>
    <n v="108000"/>
    <n v="201126"/>
    <n v="22896.857923497268"/>
    <n v="108700"/>
    <m/>
    <m/>
    <n v="0.21121977038726669"/>
    <n v="0.21258878741755455"/>
    <n v="2422.9584219999961"/>
    <m/>
    <n v="1.2046967681950599E-2"/>
    <n v="198703.041578"/>
    <m/>
    <m/>
  </r>
  <r>
    <s v="Bio_South_Jeju"/>
    <s v="Bio_South_Jeju"/>
    <s v="Bio heavy oil"/>
    <x v="7"/>
    <s v="Jeju"/>
    <n v="100"/>
    <n v="100"/>
    <n v="2"/>
    <n v="2"/>
    <n v="200"/>
    <n v="200"/>
    <n v="200000"/>
    <n v="764204.7"/>
    <n v="86999.62431693988"/>
    <n v="203900"/>
    <m/>
    <m/>
    <n v="0.42784688304097496"/>
    <n v="0.43618989726027396"/>
    <n v="65369.89534399996"/>
    <m/>
    <n v="8.5539771404180009E-2"/>
    <n v="698834.80465599999"/>
    <m/>
    <m/>
  </r>
  <r>
    <s v="Bio_Jeju"/>
    <s v="Bio_Jeju"/>
    <s v="Bio heavy oil"/>
    <x v="7"/>
    <s v="Jeju"/>
    <n v="75"/>
    <n v="75"/>
    <n v="2"/>
    <n v="2"/>
    <n v="150"/>
    <n v="150"/>
    <n v="150000"/>
    <n v="600027"/>
    <n v="68309.084699453553"/>
    <n v="158000"/>
    <m/>
    <m/>
    <n v="0.43352046124501475"/>
    <n v="0.45664155251141553"/>
    <n v="51590.890999999974"/>
    <m/>
    <n v="8.5980949190619715E-2"/>
    <n v="548436.10900000005"/>
    <m/>
    <m/>
  </r>
  <r>
    <s v="Solar_PV_Utility_C"/>
    <s v="Solar_PV_Utility_C"/>
    <s v="Solar"/>
    <x v="8"/>
    <s v="C"/>
    <n v="1"/>
    <n v="1"/>
    <n v="2493.7871490285715"/>
    <n v="7694.6102156275192"/>
    <n v="2493.7871490285715"/>
    <n v="7694.6102156275192"/>
    <n v="14528.467010571432"/>
    <m/>
    <n v="0"/>
    <m/>
    <m/>
    <m/>
    <e v="#DIV/0!"/>
    <n v="0"/>
    <m/>
    <m/>
    <e v="#DIV/0!"/>
    <m/>
    <m/>
    <m/>
  </r>
  <r>
    <s v="Solar_PV_Utility_NW"/>
    <s v="Solar_PV_Utility_NW"/>
    <s v="Solar"/>
    <x v="8"/>
    <s v="NW"/>
    <n v="1"/>
    <n v="1"/>
    <n v="902.52525800000012"/>
    <n v="2784.7525290094832"/>
    <n v="902.52525800000012"/>
    <n v="2784.7525290094832"/>
    <m/>
    <m/>
    <n v="0"/>
    <m/>
    <m/>
    <m/>
    <e v="#DIV/0!"/>
    <e v="#DIV/0!"/>
    <m/>
    <m/>
    <e v="#DIV/0!"/>
    <m/>
    <m/>
    <m/>
  </r>
  <r>
    <s v="Solar_PV_Utility_SE"/>
    <s v="Solar_PV_Utility_SE"/>
    <s v="Solar"/>
    <x v="8"/>
    <s v="SE"/>
    <n v="1"/>
    <n v="1"/>
    <n v="2660.9960606000004"/>
    <n v="8210.5353215944269"/>
    <n v="2660.9960606000004"/>
    <n v="8210.5353215944269"/>
    <m/>
    <m/>
    <n v="0"/>
    <m/>
    <m/>
    <m/>
    <e v="#DIV/0!"/>
    <e v="#DIV/0!"/>
    <m/>
    <m/>
    <e v="#DIV/0!"/>
    <m/>
    <m/>
    <m/>
  </r>
  <r>
    <s v="Solar_PV_Utility_SW"/>
    <s v="Solar_PV_Utility_SW"/>
    <s v="Solar"/>
    <x v="8"/>
    <s v="SW"/>
    <n v="1"/>
    <n v="1"/>
    <n v="6492.7697509428581"/>
    <n v="20033.519088741552"/>
    <n v="6492.7697509428581"/>
    <n v="20033.519088741552"/>
    <m/>
    <m/>
    <n v="0"/>
    <m/>
    <m/>
    <m/>
    <e v="#DIV/0!"/>
    <e v="#DIV/0!"/>
    <m/>
    <m/>
    <e v="#DIV/0!"/>
    <m/>
    <m/>
    <m/>
  </r>
  <r>
    <s v="Solar_PV_Utility_NE"/>
    <s v="Solar_PV_Utility_NE"/>
    <s v="Solar"/>
    <x v="8"/>
    <s v="NE"/>
    <n v="1"/>
    <n v="1"/>
    <n v="0"/>
    <n v="0"/>
    <n v="0"/>
    <n v="0"/>
    <m/>
    <m/>
    <n v="0"/>
    <m/>
    <m/>
    <m/>
    <e v="#DIV/0!"/>
    <e v="#DIV/0!"/>
    <m/>
    <m/>
    <e v="#DIV/0!"/>
    <m/>
    <m/>
    <m/>
  </r>
  <r>
    <s v="Solar_PV_Utility_Jeju"/>
    <s v="Solar_PV_Utility_Jeju"/>
    <s v="Solar"/>
    <x v="8"/>
    <s v="Jeju"/>
    <n v="1"/>
    <n v="1"/>
    <n v="359.02386057142866"/>
    <n v="1107.7724361050889"/>
    <n v="359.02386057142866"/>
    <n v="1107.7724361050889"/>
    <m/>
    <m/>
    <m/>
    <m/>
    <m/>
    <m/>
    <m/>
    <m/>
    <m/>
    <m/>
    <m/>
    <m/>
    <m/>
    <m/>
  </r>
  <r>
    <s v="Solar_PV_Buildings_C"/>
    <s v="Solar_PV_Buildings_C"/>
    <s v="Solar"/>
    <x v="8"/>
    <s v="C"/>
    <n v="1"/>
    <n v="1"/>
    <n v="321.77898697142859"/>
    <n v="1113.2627546014282"/>
    <n v="321.77898697142859"/>
    <n v="1113.2627546014282"/>
    <m/>
    <m/>
    <n v="0"/>
    <m/>
    <m/>
    <m/>
    <e v="#DIV/0!"/>
    <e v="#DIV/0!"/>
    <m/>
    <m/>
    <e v="#DIV/0!"/>
    <m/>
    <m/>
    <m/>
  </r>
  <r>
    <s v="Solar_PV_Buildings_NW"/>
    <s v="Solar_PV_Buildings_NW"/>
    <s v="Solar"/>
    <x v="8"/>
    <s v="NW"/>
    <n v="1"/>
    <n v="1"/>
    <n v="116.45487200000001"/>
    <n v="402.90036589924432"/>
    <n v="116.45487200000001"/>
    <n v="402.90036589924432"/>
    <m/>
    <m/>
    <n v="0"/>
    <m/>
    <m/>
    <m/>
    <e v="#DIV/0!"/>
    <e v="#DIV/0!"/>
    <m/>
    <m/>
    <e v="#DIV/0!"/>
    <m/>
    <m/>
    <m/>
  </r>
  <r>
    <s v="Solar_PV_Buildings_SE"/>
    <s v="Solar_PV_Buildings_SE"/>
    <s v="Solar"/>
    <x v="8"/>
    <s v="SE"/>
    <n v="1"/>
    <n v="1"/>
    <n v="343.35433040000009"/>
    <n v="1187.9072380179171"/>
    <n v="343.35433040000009"/>
    <n v="1187.9072380179171"/>
    <m/>
    <m/>
    <n v="0"/>
    <m/>
    <m/>
    <m/>
    <e v="#DIV/0!"/>
    <e v="#DIV/0!"/>
    <m/>
    <m/>
    <e v="#DIV/0!"/>
    <m/>
    <m/>
    <m/>
  </r>
  <r>
    <s v="Solar_PV_Buildings_SW"/>
    <s v="Solar_PV_Buildings_SW"/>
    <s v="Solar"/>
    <x v="8"/>
    <s v="SW"/>
    <n v="1"/>
    <n v="1"/>
    <n v="837.776742057143"/>
    <n v="2898.4665915626074"/>
    <n v="837.776742057143"/>
    <n v="2898.4665915626074"/>
    <m/>
    <m/>
    <n v="0"/>
    <m/>
    <m/>
    <m/>
    <e v="#DIV/0!"/>
    <e v="#DIV/0!"/>
    <m/>
    <m/>
    <e v="#DIV/0!"/>
    <m/>
    <m/>
    <m/>
  </r>
  <r>
    <s v="Solar_PV_Buildings_NE"/>
    <s v="Solar_PV_Buildings_NE"/>
    <s v="Solar"/>
    <x v="8"/>
    <s v="NE"/>
    <n v="1"/>
    <n v="1"/>
    <n v="0"/>
    <n v="0"/>
    <n v="0"/>
    <n v="0"/>
    <m/>
    <m/>
    <n v="0"/>
    <m/>
    <m/>
    <m/>
    <e v="#DIV/0!"/>
    <e v="#DIV/0!"/>
    <m/>
    <m/>
    <e v="#DIV/0!"/>
    <m/>
    <m/>
    <m/>
  </r>
  <r>
    <s v="Solar_PV_Buildings_Jeju"/>
    <s v="Solar_PV_Buildings_Jeju"/>
    <s v="Solar"/>
    <x v="8"/>
    <s v="Jeju"/>
    <n v="1"/>
    <n v="1"/>
    <n v="46.325659428571434"/>
    <n v="160.27345884073623"/>
    <n v="46.325659428571434"/>
    <n v="160.27345884073623"/>
    <m/>
    <m/>
    <m/>
    <m/>
    <m/>
    <m/>
    <m/>
    <m/>
    <m/>
    <m/>
    <m/>
    <m/>
    <m/>
    <m/>
  </r>
  <r>
    <s v="Wind_Onshore_C"/>
    <s v="Wind_Onshore_C"/>
    <s v="Wind"/>
    <x v="9"/>
    <s v="C"/>
    <n v="1"/>
    <n v="1"/>
    <n v="2"/>
    <n v="18.715068425229017"/>
    <n v="2"/>
    <n v="18.715068425229017"/>
    <n v="1635.8024"/>
    <m/>
    <n v="0"/>
    <m/>
    <m/>
    <m/>
    <e v="#DIV/0!"/>
    <n v="0"/>
    <m/>
    <m/>
    <e v="#DIV/0!"/>
    <m/>
    <m/>
    <m/>
  </r>
  <r>
    <s v="Wind_Onshore_NW"/>
    <s v="Wind_Onshore_NW"/>
    <s v="Wind"/>
    <x v="9"/>
    <s v="NW"/>
    <n v="1"/>
    <n v="1"/>
    <n v="54.326000000000001"/>
    <n v="508.35740363449582"/>
    <n v="54.326000000000001"/>
    <n v="508.35740363449582"/>
    <m/>
    <m/>
    <n v="0"/>
    <m/>
    <m/>
    <m/>
    <e v="#DIV/0!"/>
    <e v="#DIV/0!"/>
    <m/>
    <m/>
    <e v="#DIV/0!"/>
    <m/>
    <m/>
    <m/>
  </r>
  <r>
    <s v="Wind_Onshore_SE"/>
    <s v="Wind_Onshore_SE"/>
    <s v="Wind"/>
    <x v="9"/>
    <s v="SE"/>
    <n v="1"/>
    <n v="1"/>
    <n v="481.154"/>
    <n v="4502.4150165363217"/>
    <n v="481.154"/>
    <n v="4502.4150165363217"/>
    <m/>
    <m/>
    <n v="0"/>
    <m/>
    <m/>
    <m/>
    <e v="#DIV/0!"/>
    <e v="#DIV/0!"/>
    <m/>
    <m/>
    <e v="#DIV/0!"/>
    <m/>
    <m/>
    <m/>
  </r>
  <r>
    <s v="Wind_Onshore_SW"/>
    <s v="Wind_Onshore_SW"/>
    <s v="Wind"/>
    <x v="9"/>
    <s v="SW"/>
    <n v="1"/>
    <n v="1"/>
    <n v="803.62300000000005"/>
    <n v="7519.9297165439093"/>
    <n v="803.62300000000005"/>
    <n v="7519.9297165439093"/>
    <m/>
    <m/>
    <n v="0"/>
    <m/>
    <m/>
    <m/>
    <e v="#DIV/0!"/>
    <e v="#DIV/0!"/>
    <m/>
    <m/>
    <e v="#DIV/0!"/>
    <m/>
    <m/>
    <m/>
  </r>
  <r>
    <s v="Wind_Onshore_NE"/>
    <s v="Wind_Onshore_NE"/>
    <s v="Wind"/>
    <x v="9"/>
    <s v="NE"/>
    <n v="1"/>
    <n v="1"/>
    <n v="0"/>
    <n v="0"/>
    <n v="0"/>
    <n v="0"/>
    <m/>
    <m/>
    <n v="0"/>
    <m/>
    <m/>
    <m/>
    <e v="#DIV/0!"/>
    <e v="#DIV/0!"/>
    <m/>
    <m/>
    <e v="#DIV/0!"/>
    <m/>
    <m/>
    <m/>
  </r>
  <r>
    <s v="Wind_Onshore_Jeju"/>
    <s v="Wind_Onshore_Jeju"/>
    <s v="Wind"/>
    <x v="9"/>
    <s v="Jeju"/>
    <n v="1"/>
    <n v="1"/>
    <n v="294.69940000000003"/>
    <n v="2757.6597179369683"/>
    <n v="294.69940000000003"/>
    <n v="2757.6597179369683"/>
    <m/>
    <m/>
    <m/>
    <m/>
    <m/>
    <m/>
    <m/>
    <m/>
    <m/>
    <m/>
    <m/>
    <m/>
    <m/>
    <m/>
  </r>
  <r>
    <s v="Wind_Offshore_C"/>
    <s v="Wind_Offshore_C"/>
    <s v="Wind"/>
    <x v="9"/>
    <s v="C"/>
    <n v="1"/>
    <n v="1"/>
    <n v="0"/>
    <n v="11.696917765768136"/>
    <n v="0"/>
    <n v="11.696917765768136"/>
    <m/>
    <m/>
    <n v="0"/>
    <m/>
    <m/>
    <m/>
    <e v="#DIV/0!"/>
    <e v="#DIV/0!"/>
    <m/>
    <m/>
    <e v="#DIV/0!"/>
    <m/>
    <m/>
    <m/>
  </r>
  <r>
    <s v="Wind_Offshore_NW"/>
    <s v="Wind_Offshore_NW"/>
    <s v="Wind"/>
    <x v="9"/>
    <s v="NW"/>
    <n v="1"/>
    <n v="1"/>
    <n v="0"/>
    <n v="317.72337727155991"/>
    <n v="0"/>
    <n v="317.72337727155991"/>
    <m/>
    <m/>
    <n v="0"/>
    <m/>
    <m/>
    <m/>
    <e v="#DIV/0!"/>
    <e v="#DIV/0!"/>
    <m/>
    <m/>
    <e v="#DIV/0!"/>
    <m/>
    <m/>
    <m/>
  </r>
  <r>
    <s v="Wind_Offshore_SE"/>
    <s v="Wind_Offshore_SE"/>
    <s v="Wind"/>
    <x v="9"/>
    <s v="SE"/>
    <n v="1"/>
    <n v="1"/>
    <n v="0"/>
    <n v="2814.0093853352009"/>
    <n v="0"/>
    <n v="2814.0093853352009"/>
    <m/>
    <m/>
    <n v="0"/>
    <m/>
    <m/>
    <m/>
    <e v="#DIV/0!"/>
    <e v="#DIV/0!"/>
    <m/>
    <m/>
    <e v="#DIV/0!"/>
    <m/>
    <m/>
    <m/>
  </r>
  <r>
    <s v="Wind_Offshore_SW"/>
    <s v="Wind_Offshore_SW"/>
    <s v="Wind"/>
    <x v="9"/>
    <s v="SW"/>
    <n v="1"/>
    <n v="1"/>
    <n v="0"/>
    <n v="4699.9560728399438"/>
    <n v="0"/>
    <n v="4699.9560728399438"/>
    <m/>
    <m/>
    <n v="0"/>
    <m/>
    <m/>
    <m/>
    <e v="#DIV/0!"/>
    <e v="#DIV/0!"/>
    <m/>
    <m/>
    <e v="#DIV/0!"/>
    <m/>
    <m/>
    <m/>
  </r>
  <r>
    <s v="Wind_Offshore_NE"/>
    <s v="Wind_Offshore_NE"/>
    <s v="Wind"/>
    <x v="9"/>
    <s v="NE"/>
    <n v="1"/>
    <n v="1"/>
    <n v="0"/>
    <n v="0"/>
    <n v="0"/>
    <n v="0"/>
    <m/>
    <m/>
    <n v="0"/>
    <m/>
    <m/>
    <m/>
    <e v="#DIV/0!"/>
    <e v="#DIV/0!"/>
    <m/>
    <m/>
    <e v="#DIV/0!"/>
    <m/>
    <m/>
    <m/>
  </r>
  <r>
    <s v="Wind_Offshore_Jeju"/>
    <s v="Wind_Offshore_Jeju"/>
    <s v="Wind"/>
    <x v="9"/>
    <s v="Jeju"/>
    <n v="1"/>
    <n v="1"/>
    <n v="0"/>
    <n v="1723.5373237106053"/>
    <n v="0"/>
    <n v="1723.5373237106053"/>
    <m/>
    <m/>
    <m/>
    <m/>
    <m/>
    <m/>
    <m/>
    <m/>
    <m/>
    <m/>
    <m/>
    <m/>
    <m/>
    <m/>
  </r>
  <r>
    <s v="LF_Jeju_diesel_GT"/>
    <s v="LF_Jeju_diesel_GT_Jeju"/>
    <s v="Diesel"/>
    <x v="2"/>
    <s v="Jeju"/>
    <n v="55"/>
    <n v="55"/>
    <n v="0"/>
    <n v="0"/>
    <n v="0"/>
    <n v="0"/>
    <m/>
    <m/>
    <n v="0"/>
    <m/>
    <m/>
    <m/>
    <e v="#DIV/0!"/>
    <e v="#DIV/0!"/>
    <m/>
    <m/>
    <e v="#DIV/0!"/>
    <m/>
    <m/>
    <m/>
  </r>
  <r>
    <s v="Coal_Gas_Gunjang_cogen"/>
    <s v="Coal_Gas_Gunjang_cogen_SW"/>
    <s v="Coal/LNG"/>
    <x v="2"/>
    <s v="SW"/>
    <n v="60"/>
    <n v="60"/>
    <n v="0"/>
    <n v="0"/>
    <n v="0"/>
    <n v="0"/>
    <m/>
    <m/>
    <n v="0"/>
    <m/>
    <m/>
    <m/>
    <e v="#DIV/0!"/>
    <e v="#DIV/0!"/>
    <m/>
    <m/>
    <e v="#DIV/0!"/>
    <m/>
    <m/>
    <m/>
  </r>
  <r>
    <s v="HydroRoR_C"/>
    <s v="HydroRoR_C"/>
    <s v="Hydro"/>
    <x v="6"/>
    <s v="C"/>
    <n v="1.7645875926489079"/>
    <n v="1.7628248379006588"/>
    <n v="28"/>
    <n v="63"/>
    <n v="49.408452594169418"/>
    <n v="111.05796478774151"/>
    <n v="223.32076137998649"/>
    <m/>
    <n v="0"/>
    <m/>
    <m/>
    <m/>
    <e v="#DIV/0!"/>
    <n v="0"/>
    <m/>
    <m/>
    <e v="#DIV/0!"/>
    <m/>
    <m/>
    <m/>
  </r>
  <r>
    <s v="HydroRoR_NW"/>
    <s v="HydroRoR_NW"/>
    <s v="Hydro"/>
    <x v="6"/>
    <s v="NW"/>
    <n v="2.2263373308805017"/>
    <n v="2.2432866965739171"/>
    <n v="13"/>
    <n v="29"/>
    <n v="28.942385301446521"/>
    <n v="65.055314200643593"/>
    <m/>
    <m/>
    <n v="0"/>
    <m/>
    <m/>
    <m/>
    <e v="#DIV/0!"/>
    <e v="#DIV/0!"/>
    <m/>
    <m/>
    <e v="#DIV/0!"/>
    <m/>
    <m/>
    <m/>
  </r>
  <r>
    <s v="HydroRoR_SE"/>
    <s v="HydroRoR_SE"/>
    <s v="Hydro"/>
    <x v="6"/>
    <s v="SE"/>
    <n v="1.8618443271408536"/>
    <n v="1.8555976609771692"/>
    <n v="47"/>
    <n v="106"/>
    <n v="87.506683375620113"/>
    <n v="196.69335206357994"/>
    <m/>
    <m/>
    <n v="0"/>
    <m/>
    <m/>
    <m/>
    <e v="#DIV/0!"/>
    <e v="#DIV/0!"/>
    <m/>
    <m/>
    <e v="#DIV/0!"/>
    <m/>
    <m/>
    <m/>
  </r>
  <r>
    <s v="HydroRoR_SW"/>
    <s v="HydroRoR_SW"/>
    <s v="Hydro"/>
    <x v="6"/>
    <s v="SW"/>
    <n v="0.94669084764458422"/>
    <n v="0.94831509972701866"/>
    <n v="41"/>
    <n v="92"/>
    <n v="38.814324753427954"/>
    <n v="87.244989174885717"/>
    <m/>
    <m/>
    <n v="0"/>
    <m/>
    <m/>
    <m/>
    <e v="#DIV/0!"/>
    <e v="#DIV/0!"/>
    <m/>
    <m/>
    <e v="#DIV/0!"/>
    <m/>
    <m/>
    <m/>
  </r>
  <r>
    <s v="HydroRoR_NE"/>
    <s v="HydroRoR_NE"/>
    <s v="Hydro"/>
    <x v="6"/>
    <s v="NE"/>
    <n v="1.4345319504094201"/>
    <n v="1.4454532094159163"/>
    <n v="13"/>
    <n v="29"/>
    <n v="18.648915355322462"/>
    <n v="41.918143073061572"/>
    <m/>
    <m/>
    <n v="0"/>
    <m/>
    <m/>
    <m/>
    <e v="#DIV/0!"/>
    <e v="#DIV/0!"/>
    <m/>
    <m/>
    <e v="#DIV/0!"/>
    <m/>
    <m/>
    <m/>
  </r>
  <r>
    <s v="HydroRoR_Jeju"/>
    <s v="HydroRoR_Jeju"/>
    <s v="Hydro"/>
    <x v="6"/>
    <s v="Jeju"/>
    <n v="0.23361931000676286"/>
    <n v="0.26255917502189985"/>
    <n v="2"/>
    <n v="4"/>
    <n v="0.46723862001352573"/>
    <n v="1.0502367000875994"/>
    <m/>
    <m/>
    <m/>
    <m/>
    <m/>
    <m/>
    <m/>
    <m/>
    <m/>
    <m/>
    <m/>
    <m/>
    <m/>
    <m/>
  </r>
  <r>
    <s v="LF_Small_diesel_C"/>
    <s v="LF_Small_diesel_C"/>
    <s v="Diesel"/>
    <x v="10"/>
    <s v="C"/>
    <n v="0.17384615384615382"/>
    <n v="0.17384615384615382"/>
    <n v="0"/>
    <n v="0"/>
    <n v="0"/>
    <n v="0"/>
    <n v="0"/>
    <m/>
    <n v="0"/>
    <m/>
    <m/>
    <m/>
    <e v="#DIV/0!"/>
    <e v="#DIV/0!"/>
    <m/>
    <m/>
    <e v="#DIV/0!"/>
    <m/>
    <m/>
    <m/>
  </r>
  <r>
    <s v="LF_Small_diesel_NW"/>
    <s v="LF_Small_diesel_NW"/>
    <s v="Diesel"/>
    <x v="10"/>
    <s v="NW"/>
    <n v="0.7893181818181817"/>
    <n v="0.7893181818181817"/>
    <n v="0"/>
    <n v="0"/>
    <n v="0"/>
    <n v="0"/>
    <m/>
    <m/>
    <n v="0"/>
    <m/>
    <m/>
    <m/>
    <e v="#DIV/0!"/>
    <e v="#DIV/0!"/>
    <m/>
    <m/>
    <e v="#DIV/0!"/>
    <m/>
    <m/>
    <m/>
  </r>
  <r>
    <s v="LF_Small_diesel_SE"/>
    <s v="LF_Small_diesel_SE"/>
    <s v="Diesel"/>
    <x v="10"/>
    <s v="SE"/>
    <n v="0.97550000000000003"/>
    <n v="0.97550000000000003"/>
    <n v="0"/>
    <n v="0"/>
    <n v="0"/>
    <n v="0"/>
    <m/>
    <m/>
    <n v="0"/>
    <m/>
    <m/>
    <m/>
    <e v="#DIV/0!"/>
    <e v="#DIV/0!"/>
    <m/>
    <m/>
    <e v="#DIV/0!"/>
    <m/>
    <m/>
    <m/>
  </r>
  <r>
    <s v="LF_Small_diesel_SW"/>
    <s v="LF_Small_diesel_SW"/>
    <s v="Diesel"/>
    <x v="10"/>
    <s v="SW"/>
    <n v="2.1379890109890107"/>
    <n v="2.1379890109890107"/>
    <n v="0"/>
    <n v="0"/>
    <n v="0"/>
    <n v="0"/>
    <m/>
    <m/>
    <n v="0"/>
    <m/>
    <m/>
    <m/>
    <e v="#DIV/0!"/>
    <e v="#DIV/0!"/>
    <m/>
    <m/>
    <e v="#DIV/0!"/>
    <m/>
    <m/>
    <m/>
  </r>
  <r>
    <s v="Gas_NEW_Green_cogen_C"/>
    <s v="Gas_NEW_Green_cogen_C"/>
    <s v="LNG"/>
    <x v="1"/>
    <s v="C"/>
    <n v="0"/>
    <n v="495"/>
    <n v="0"/>
    <n v="1"/>
    <n v="0"/>
    <n v="495"/>
    <m/>
    <m/>
    <m/>
    <m/>
    <m/>
    <m/>
    <m/>
    <m/>
    <m/>
    <m/>
    <m/>
    <m/>
    <m/>
    <m/>
  </r>
  <r>
    <s v="Gas_NEW_Gimpo_cogen_NW"/>
    <s v="Gas_NEW_Gimpo_cogen_NW"/>
    <s v="LNG"/>
    <x v="1"/>
    <s v="NW"/>
    <n v="0"/>
    <n v="495"/>
    <n v="0"/>
    <n v="1"/>
    <n v="0"/>
    <n v="495"/>
    <m/>
    <m/>
    <m/>
    <m/>
    <m/>
    <m/>
    <m/>
    <m/>
    <m/>
    <m/>
    <m/>
    <m/>
    <m/>
    <m/>
  </r>
  <r>
    <s v="Gas_NEW_Yangsan_cogen_SE"/>
    <s v="Gas_NEW_Yangsan_cogen_SE"/>
    <s v="LNG"/>
    <x v="1"/>
    <s v="SE"/>
    <n v="0"/>
    <n v="119"/>
    <n v="0"/>
    <n v="1"/>
    <n v="0"/>
    <n v="119"/>
    <m/>
    <m/>
    <m/>
    <m/>
    <m/>
    <m/>
    <m/>
    <m/>
    <m/>
    <m/>
    <m/>
    <m/>
    <m/>
    <m/>
  </r>
  <r>
    <s v="Daejeon Combined Heat and Power"/>
    <s v="Gas_NEW_Daejeon_cogen_C"/>
    <s v="LNG"/>
    <x v="1"/>
    <s v="C"/>
    <n v="0"/>
    <n v="25"/>
    <n v="0"/>
    <n v="1"/>
    <n v="0"/>
    <n v="25"/>
    <m/>
    <m/>
    <m/>
    <m/>
    <m/>
    <m/>
    <m/>
    <m/>
    <m/>
    <m/>
    <m/>
    <m/>
    <m/>
    <m/>
  </r>
  <r>
    <s v="Magok cogeneration"/>
    <s v="Gas_NEW_Magok_cogen_NW"/>
    <s v="LNG"/>
    <x v="1"/>
    <s v="NW"/>
    <n v="0"/>
    <n v="285"/>
    <n v="0"/>
    <n v="1"/>
    <n v="0"/>
    <n v="285"/>
    <m/>
    <m/>
    <m/>
    <m/>
    <m/>
    <m/>
    <m/>
    <m/>
    <m/>
    <m/>
    <m/>
    <m/>
    <m/>
    <m/>
  </r>
  <r>
    <s v="Sejong Happy City"/>
    <s v="Gas_NEW_Sejong_cogen_C"/>
    <s v="LNG"/>
    <x v="1"/>
    <s v="C"/>
    <n v="0"/>
    <n v="585"/>
    <n v="0"/>
    <n v="1"/>
    <n v="0"/>
    <n v="585"/>
    <m/>
    <m/>
    <m/>
    <m/>
    <m/>
    <m/>
    <m/>
    <m/>
    <m/>
    <m/>
    <m/>
    <m/>
    <m/>
    <m/>
  </r>
  <r>
    <s v="Cheongju cogeneration replacement"/>
    <s v="Gas_NEW_Cheongju_cogen_C"/>
    <s v="LNG"/>
    <x v="1"/>
    <s v="C"/>
    <n v="0"/>
    <n v="261"/>
    <n v="0"/>
    <n v="1"/>
    <n v="0"/>
    <n v="261"/>
    <m/>
    <m/>
    <m/>
    <m/>
    <m/>
    <m/>
    <m/>
    <m/>
    <m/>
    <m/>
    <m/>
    <m/>
    <m/>
    <m/>
  </r>
  <r>
    <s v="Daegu cogeneration replacement"/>
    <s v="Gas_NEW_Daegu_cogen_SE"/>
    <s v="LNG"/>
    <x v="1"/>
    <s v="SE"/>
    <n v="0"/>
    <n v="261"/>
    <n v="0"/>
    <n v="1"/>
    <n v="0"/>
    <n v="261"/>
    <m/>
    <m/>
    <m/>
    <m/>
    <m/>
    <m/>
    <m/>
    <m/>
    <m/>
    <m/>
    <m/>
    <m/>
    <m/>
    <m/>
  </r>
  <r>
    <s v="Bucheon cogeneration #2-1"/>
    <s v="Gas_NEW_Bucheon_cogen_NW"/>
    <s v="LNG"/>
    <x v="1"/>
    <s v="NW"/>
    <n v="0"/>
    <n v="498"/>
    <n v="0"/>
    <n v="2"/>
    <n v="0"/>
    <n v="996"/>
    <m/>
    <m/>
    <m/>
    <m/>
    <m/>
    <m/>
    <m/>
    <m/>
    <m/>
    <m/>
    <m/>
    <m/>
    <m/>
    <m/>
  </r>
  <r>
    <s v="NEW_cogen_1"/>
    <s v="NEW_cogen_1_NW"/>
    <s v="LNG"/>
    <x v="1"/>
    <s v="NW"/>
    <n v="21"/>
    <n v="21"/>
    <n v="0"/>
    <n v="0"/>
    <n v="0"/>
    <n v="0"/>
    <m/>
    <m/>
    <n v="0"/>
    <m/>
    <m/>
    <m/>
    <e v="#DIV/0!"/>
    <e v="#DIV/0!"/>
    <m/>
    <m/>
    <e v="#DIV/0!"/>
    <m/>
    <m/>
    <m/>
  </r>
  <r>
    <s v="NEW_cogen_2"/>
    <s v="NEW_cogen_2_NW"/>
    <s v="LNG"/>
    <x v="1"/>
    <s v="NW"/>
    <n v="990"/>
    <n v="990"/>
    <n v="0"/>
    <n v="0"/>
    <n v="0"/>
    <n v="0"/>
    <m/>
    <m/>
    <n v="0"/>
    <m/>
    <m/>
    <m/>
    <e v="#DIV/0!"/>
    <e v="#DIV/0!"/>
    <m/>
    <m/>
    <e v="#DIV/0!"/>
    <m/>
    <m/>
    <m/>
  </r>
  <r>
    <s v="NEW_cogen_3"/>
    <s v="NEW_cogen_3_NW"/>
    <s v="LNG"/>
    <x v="1"/>
    <s v="NW"/>
    <n v="1014"/>
    <n v="1014"/>
    <n v="0"/>
    <n v="0"/>
    <n v="0"/>
    <n v="0"/>
    <m/>
    <m/>
    <n v="0"/>
    <m/>
    <m/>
    <m/>
    <e v="#DIV/0!"/>
    <e v="#DIV/0!"/>
    <m/>
    <m/>
    <e v="#DIV/0!"/>
    <m/>
    <m/>
    <m/>
  </r>
  <r>
    <s v="NEW_cogen_4"/>
    <s v="NEW_cogen_4_NW"/>
    <s v="LNG"/>
    <x v="1"/>
    <s v="NW"/>
    <n v="572"/>
    <n v="572"/>
    <n v="0"/>
    <n v="0"/>
    <n v="0"/>
    <n v="0"/>
    <m/>
    <m/>
    <n v="0"/>
    <m/>
    <m/>
    <m/>
    <e v="#DIV/0!"/>
    <e v="#DIV/0!"/>
    <m/>
    <m/>
    <e v="#DIV/0!"/>
    <m/>
    <m/>
    <m/>
  </r>
  <r>
    <s v="NEW_cogen_5"/>
    <s v="NEW_cogen_5_NW"/>
    <s v="LNG"/>
    <x v="1"/>
    <s v="NW"/>
    <n v="498"/>
    <n v="498"/>
    <n v="0"/>
    <n v="0"/>
    <n v="0"/>
    <n v="0"/>
    <m/>
    <m/>
    <n v="0"/>
    <m/>
    <m/>
    <m/>
    <e v="#DIV/0!"/>
    <e v="#DIV/0!"/>
    <m/>
    <m/>
    <e v="#DIV/0!"/>
    <m/>
    <m/>
    <m/>
  </r>
  <r>
    <s v="NEW_cogen_6"/>
    <s v="NEW_cogen_6_NW"/>
    <s v="LNG"/>
    <x v="1"/>
    <s v="NW"/>
    <n v="48"/>
    <n v="48"/>
    <n v="0"/>
    <n v="0"/>
    <n v="0"/>
    <n v="0"/>
    <m/>
    <m/>
    <n v="0"/>
    <m/>
    <m/>
    <m/>
    <e v="#DIV/0!"/>
    <e v="#DIV/0!"/>
    <m/>
    <m/>
    <e v="#DIV/0!"/>
    <m/>
    <m/>
    <m/>
  </r>
  <r>
    <s v="NEW_CCGT_1"/>
    <s v="NEW_CCGT_1_NW"/>
    <s v="LNG"/>
    <x v="1"/>
    <s v="NW"/>
    <n v="500"/>
    <n v="500"/>
    <n v="0"/>
    <n v="2"/>
    <n v="0"/>
    <n v="1000"/>
    <m/>
    <m/>
    <n v="0"/>
    <m/>
    <m/>
    <m/>
    <e v="#DIV/0!"/>
    <e v="#DIV/0!"/>
    <m/>
    <m/>
    <e v="#DIV/0!"/>
    <m/>
    <m/>
    <m/>
  </r>
  <r>
    <s v="NEW_PSH_1"/>
    <s v="NEW_PSH_1_NE"/>
    <s v="PSH"/>
    <x v="5"/>
    <s v="NE"/>
    <n v="500"/>
    <n v="500"/>
    <n v="0"/>
    <n v="1"/>
    <n v="0"/>
    <n v="500"/>
    <m/>
    <m/>
    <n v="0"/>
    <m/>
    <m/>
    <m/>
    <e v="#DIV/0!"/>
    <e v="#DIV/0!"/>
    <m/>
    <m/>
    <e v="#DIV/0!"/>
    <m/>
    <m/>
    <m/>
  </r>
  <r>
    <s v="NEW_PSH_2"/>
    <s v="NEW_PSH_2_SE"/>
    <s v="PSH"/>
    <x v="5"/>
    <s v="SE"/>
    <n v="600"/>
    <n v="600"/>
    <n v="0"/>
    <n v="1"/>
    <n v="0"/>
    <n v="600"/>
    <m/>
    <m/>
    <n v="0"/>
    <m/>
    <m/>
    <m/>
    <e v="#DIV/0!"/>
    <e v="#DIV/0!"/>
    <m/>
    <m/>
    <e v="#DIV/0!"/>
    <m/>
    <m/>
    <m/>
  </r>
  <r>
    <s v="NEW_PSH_3"/>
    <s v="NEW_PSH_3_SE"/>
    <s v="PSH"/>
    <x v="5"/>
    <s v="SE"/>
    <n v="700"/>
    <n v="700"/>
    <n v="0"/>
    <n v="1"/>
    <n v="0"/>
    <n v="700"/>
    <m/>
    <m/>
    <n v="0"/>
    <m/>
    <m/>
    <m/>
    <e v="#DIV/0!"/>
    <e v="#DIV/0!"/>
    <m/>
    <m/>
    <e v="#DIV/0!"/>
    <m/>
    <m/>
    <m/>
  </r>
  <r>
    <s v="Coal_Taean_IGCC"/>
    <s v="Coal_Taean_IGCC_SE"/>
    <s v="Lignite"/>
    <x v="11"/>
    <s v="SE"/>
    <n v="346.3"/>
    <n v="346.3"/>
    <n v="1"/>
    <n v="1"/>
    <n v="346.3"/>
    <n v="346.3"/>
    <n v="346330"/>
    <n v="2377373.7999999998"/>
    <n v="270648.20127504552"/>
    <n v="409700"/>
    <m/>
    <m/>
    <n v="0.66241079618341958"/>
    <n v="0.78361592468555141"/>
    <n v="541245.85823999974"/>
    <m/>
    <n v="0.22766544253158666"/>
    <n v="1836127.9417600001"/>
    <s v="Discrepancy (C, 259)"/>
    <m/>
  </r>
  <r>
    <s v="Bio_gen_C"/>
    <s v="Bio_gen_C"/>
    <s v="Biomass"/>
    <x v="7"/>
    <s v="C"/>
    <n v="9.8880277777777774"/>
    <n v="9.930406904358744"/>
    <n v="36"/>
    <n v="52"/>
    <n v="355.96899999999999"/>
    <n v="516.3811590266547"/>
    <n v="964.84899999999993"/>
    <m/>
    <n v="0"/>
    <m/>
    <m/>
    <m/>
    <e v="#DIV/0!"/>
    <n v="0"/>
    <m/>
    <m/>
    <e v="#DIV/0!"/>
    <m/>
    <m/>
    <m/>
  </r>
  <r>
    <s v="Bio_gen_NW"/>
    <s v="Bio_gen_NW"/>
    <s v="Biomass"/>
    <x v="7"/>
    <s v="NW"/>
    <n v="10.30707142857143"/>
    <n v="9.9678670342197062"/>
    <n v="14"/>
    <n v="21"/>
    <n v="144.29900000000001"/>
    <n v="209.32520771861383"/>
    <m/>
    <m/>
    <n v="0"/>
    <m/>
    <m/>
    <m/>
    <e v="#DIV/0!"/>
    <e v="#DIV/0!"/>
    <m/>
    <m/>
    <e v="#DIV/0!"/>
    <m/>
    <m/>
    <m/>
  </r>
  <r>
    <s v="Bio_gen_SE"/>
    <s v="Bio_gen_SE"/>
    <s v="Biomass"/>
    <x v="7"/>
    <s v="SE"/>
    <n v="9.8719999999999999"/>
    <n v="10.740502969172459"/>
    <n v="3"/>
    <n v="4"/>
    <n v="29.616"/>
    <n v="42.962011876689836"/>
    <m/>
    <m/>
    <n v="0"/>
    <m/>
    <m/>
    <m/>
    <e v="#DIV/0!"/>
    <e v="#DIV/0!"/>
    <m/>
    <m/>
    <e v="#DIV/0!"/>
    <m/>
    <m/>
    <m/>
  </r>
  <r>
    <s v="Bio_gen_SW"/>
    <s v="Bio_gen_SW"/>
    <s v="Biomass"/>
    <x v="7"/>
    <s v="SW"/>
    <n v="10.115465116279069"/>
    <n v="10.015484710079704"/>
    <n v="43"/>
    <n v="63"/>
    <n v="434.96499999999992"/>
    <n v="630.97553673502136"/>
    <m/>
    <m/>
    <n v="0"/>
    <m/>
    <m/>
    <m/>
    <e v="#DIV/0!"/>
    <e v="#DIV/0!"/>
    <m/>
    <m/>
    <e v="#DIV/0!"/>
    <m/>
    <m/>
    <m/>
  </r>
  <r>
    <s v="Bio_gen_NE"/>
    <s v="Bio_gen_NE"/>
    <s v="Biomass"/>
    <x v="7"/>
    <s v="NE"/>
    <n v="0"/>
    <n v="0"/>
    <n v="0"/>
    <n v="0"/>
    <n v="0"/>
    <n v="0"/>
    <m/>
    <m/>
    <n v="0"/>
    <m/>
    <m/>
    <m/>
    <e v="#DIV/0!"/>
    <e v="#DIV/0!"/>
    <m/>
    <m/>
    <e v="#DIV/0!"/>
    <m/>
    <m/>
    <m/>
  </r>
  <r>
    <s v="Bio_gen_Jeju"/>
    <s v="Bio_gen_Jeju"/>
    <s v="Biomass"/>
    <x v="7"/>
    <s v="Jeju"/>
    <n v="7.13900000000001"/>
    <n v="10.356084643020299"/>
    <n v="1"/>
    <n v="1"/>
    <n v="7.13900000000001"/>
    <n v="10.356084643020299"/>
    <m/>
    <m/>
    <m/>
    <m/>
    <m/>
    <m/>
    <m/>
    <m/>
    <m/>
    <m/>
    <m/>
    <m/>
    <m/>
    <m/>
  </r>
  <r>
    <s v="Tidal_Sihwa_Lake"/>
    <s v="Tidal_Sihwa_Lake_NW"/>
    <s v="Tidal"/>
    <x v="12"/>
    <s v="NW"/>
    <n v="256"/>
    <n v="256"/>
    <n v="1"/>
    <n v="1"/>
    <n v="256"/>
    <n v="256"/>
    <m/>
    <m/>
    <n v="0"/>
    <m/>
    <m/>
    <m/>
    <e v="#DIV/0!"/>
    <e v="#DIV/0!"/>
    <m/>
    <m/>
    <e v="#DIV/0!"/>
    <m/>
    <m/>
    <m/>
  </r>
  <r>
    <s v="FuelCell_C"/>
    <s v="FuelCell_C"/>
    <s v="Hydrogen"/>
    <x v="13"/>
    <s v="C"/>
    <n v="9.9434003235688042"/>
    <n v="10.040518433415832"/>
    <n v="21"/>
    <n v="110"/>
    <n v="208.8114067949449"/>
    <n v="1104.4570276757415"/>
    <n v="605"/>
    <m/>
    <n v="0"/>
    <m/>
    <m/>
    <m/>
    <e v="#DIV/0!"/>
    <n v="0"/>
    <m/>
    <m/>
    <e v="#DIV/0!"/>
    <m/>
    <m/>
    <m/>
  </r>
  <r>
    <s v="FuelCell_NW"/>
    <s v="FuelCell_NW"/>
    <s v="Hydrogen"/>
    <x v="13"/>
    <s v="NW"/>
    <n v="9.9556411682019537"/>
    <n v="10.002066199735653"/>
    <n v="34"/>
    <n v="179"/>
    <n v="338.49179971886645"/>
    <n v="1790.3698497526818"/>
    <m/>
    <m/>
    <n v="0"/>
    <m/>
    <m/>
    <m/>
    <e v="#DIV/0!"/>
    <e v="#DIV/0!"/>
    <m/>
    <m/>
    <e v="#DIV/0!"/>
    <m/>
    <m/>
    <m/>
  </r>
  <r>
    <s v="FuelCell_SE"/>
    <s v="FuelCell_SE"/>
    <s v="Hydrogen"/>
    <x v="13"/>
    <s v="SE"/>
    <n v="9.5820348587922748"/>
    <n v="10.136367453929017"/>
    <n v="3"/>
    <n v="15"/>
    <n v="28.746104576376823"/>
    <n v="152.04551180893526"/>
    <m/>
    <m/>
    <n v="0"/>
    <m/>
    <m/>
    <m/>
    <e v="#DIV/0!"/>
    <e v="#DIV/0!"/>
    <m/>
    <m/>
    <e v="#DIV/0!"/>
    <m/>
    <m/>
    <m/>
  </r>
  <r>
    <s v="FuelCell_SW"/>
    <s v="FuelCell_SW"/>
    <s v="Hydrogen"/>
    <x v="13"/>
    <s v="SW"/>
    <n v="9.5666576049719954"/>
    <n v="10.120100606912525"/>
    <n v="3"/>
    <n v="15"/>
    <n v="28.699972814915988"/>
    <n v="151.80150910368786"/>
    <m/>
    <m/>
    <n v="0"/>
    <m/>
    <m/>
    <m/>
    <e v="#DIV/0!"/>
    <e v="#DIV/0!"/>
    <m/>
    <m/>
    <e v="#DIV/0!"/>
    <m/>
    <m/>
    <m/>
  </r>
  <r>
    <s v="FuelCell_NE"/>
    <s v="FuelCell_NE"/>
    <s v="Hydrogen"/>
    <x v="13"/>
    <s v="NE"/>
    <n v="0"/>
    <n v="0"/>
    <n v="0"/>
    <n v="0"/>
    <n v="0"/>
    <n v="0"/>
    <m/>
    <m/>
    <n v="0"/>
    <m/>
    <m/>
    <m/>
    <e v="#DIV/0!"/>
    <e v="#DIV/0!"/>
    <m/>
    <m/>
    <e v="#DIV/0!"/>
    <m/>
    <m/>
    <m/>
  </r>
</pivotCacheRecords>
</file>

<file path=xl/pivotCache/pivotCacheRecords2.xml><?xml version="1.0" encoding="utf-8"?>
<pivotCacheRecords xmlns="http://schemas.openxmlformats.org/spreadsheetml/2006/main" xmlns:r="http://schemas.openxmlformats.org/officeDocument/2006/relationships" count="137">
  <r>
    <s v="Coal_Dangjin_500"/>
    <x v="0"/>
    <s v="C"/>
    <n v="500"/>
    <n v="8"/>
    <n v="4"/>
    <n v="4000"/>
    <n v="2000"/>
  </r>
  <r>
    <s v="Coal_Dangjin_1020"/>
    <x v="0"/>
    <s v="C"/>
    <n v="1020"/>
    <n v="2"/>
    <n v="2"/>
    <n v="2040"/>
    <n v="2040"/>
  </r>
  <r>
    <s v="Gas_Dangjin_500_conversion"/>
    <x v="1"/>
    <s v="C"/>
    <n v="500"/>
    <n v="0"/>
    <n v="4"/>
    <n v="0"/>
    <n v="2000"/>
  </r>
  <r>
    <s v="Coal_Donghae"/>
    <x v="2"/>
    <s v="NE"/>
    <n v="200"/>
    <n v="2"/>
    <n v="2"/>
    <n v="400"/>
    <n v="400"/>
  </r>
  <r>
    <s v="Coal_Boryeong"/>
    <x v="0"/>
    <s v="C"/>
    <n v="500"/>
    <n v="8"/>
    <n v="4"/>
    <n v="4000"/>
    <n v="2000"/>
  </r>
  <r>
    <s v="Gas_Boryeong_conversion"/>
    <x v="1"/>
    <s v="C"/>
    <n v="500"/>
    <n v="0"/>
    <n v="2"/>
    <n v="0"/>
    <n v="1000"/>
  </r>
  <r>
    <s v="Coal_Bukpyeong"/>
    <x v="0"/>
    <s v="NE"/>
    <n v="595"/>
    <n v="2"/>
    <n v="2"/>
    <n v="1190"/>
    <n v="1190"/>
  </r>
  <r>
    <s v="Coal_Samcheok_Green_Power"/>
    <x v="0"/>
    <s v="NE"/>
    <n v="1022"/>
    <n v="2"/>
    <n v="2"/>
    <n v="2044"/>
    <n v="2044"/>
  </r>
  <r>
    <s v="Coal_Samcheonpo_560"/>
    <x v="0"/>
    <s v="SE"/>
    <n v="560"/>
    <n v="4"/>
    <n v="0"/>
    <n v="2240"/>
    <n v="0"/>
  </r>
  <r>
    <s v="Coal_Samcheonpo_500"/>
    <x v="0"/>
    <s v="SE"/>
    <n v="500"/>
    <n v="2"/>
    <n v="0"/>
    <n v="1000"/>
    <n v="0"/>
  </r>
  <r>
    <s v="Gas_Samcheonpo_500_conversion"/>
    <x v="1"/>
    <s v="SE"/>
    <n v="500"/>
    <n v="0"/>
    <n v="2"/>
    <n v="0"/>
    <n v="1000"/>
  </r>
  <r>
    <s v="Coal_New_Boryeong"/>
    <x v="0"/>
    <s v="C"/>
    <n v="1019"/>
    <n v="2"/>
    <n v="2"/>
    <n v="2038"/>
    <n v="2038"/>
  </r>
  <r>
    <s v="Coal_Yeosu"/>
    <x v="0"/>
    <s v="SW"/>
    <n v="334.3"/>
    <n v="2"/>
    <n v="2"/>
    <n v="668.6"/>
    <n v="668.6"/>
  </r>
  <r>
    <s v="Coal_Yeongdong"/>
    <x v="0"/>
    <s v="NE"/>
    <n v="200"/>
    <n v="1"/>
    <n v="1"/>
    <n v="200"/>
    <n v="200"/>
  </r>
  <r>
    <s v="Coal_Yeongheung_800"/>
    <x v="0"/>
    <s v="NW"/>
    <n v="800"/>
    <n v="2"/>
    <n v="0"/>
    <n v="1600"/>
    <n v="0"/>
  </r>
  <r>
    <s v="Coal_Yeongheung_870"/>
    <x v="0"/>
    <s v="NW"/>
    <n v="870"/>
    <n v="4"/>
    <n v="4"/>
    <n v="3480"/>
    <n v="3480"/>
  </r>
  <r>
    <s v="Gas_Yeongheung_800_conversion"/>
    <x v="1"/>
    <s v="NW"/>
    <n v="800"/>
    <n v="0"/>
    <n v="2"/>
    <n v="0"/>
    <n v="1600"/>
  </r>
  <r>
    <s v="Coal_Taean_500"/>
    <x v="0"/>
    <s v="C"/>
    <n v="500"/>
    <n v="8"/>
    <n v="2"/>
    <n v="4000"/>
    <n v="1000"/>
  </r>
  <r>
    <s v="Coal_Taean_1050"/>
    <x v="0"/>
    <s v="C"/>
    <n v="1050"/>
    <n v="2"/>
    <n v="2"/>
    <n v="2100"/>
    <n v="2100"/>
  </r>
  <r>
    <s v="Gas_Taean_500_conversion"/>
    <x v="1"/>
    <s v="C"/>
    <n v="500"/>
    <n v="0"/>
    <n v="6"/>
    <n v="0"/>
    <n v="3000"/>
  </r>
  <r>
    <s v="Coal_Hadong_super"/>
    <x v="0"/>
    <s v="SE"/>
    <n v="500"/>
    <n v="6"/>
    <n v="0"/>
    <n v="3000"/>
    <n v="0"/>
  </r>
  <r>
    <s v="Coal_Hadong_ultra"/>
    <x v="3"/>
    <s v="SE"/>
    <n v="500"/>
    <n v="2"/>
    <n v="2"/>
    <n v="1000"/>
    <n v="1000"/>
  </r>
  <r>
    <s v="Gas_Hadong_conversion"/>
    <x v="1"/>
    <s v="SE"/>
    <n v="500"/>
    <n v="0"/>
    <n v="6"/>
    <n v="0"/>
    <n v="3000"/>
  </r>
  <r>
    <s v="Coal_Honam"/>
    <x v="0"/>
    <s v="SW"/>
    <n v="250"/>
    <n v="2"/>
    <n v="0"/>
    <n v="500"/>
    <n v="0"/>
  </r>
  <r>
    <s v="Coal_Gunjang_cogen"/>
    <x v="0"/>
    <s v="SW"/>
    <n v="250"/>
    <n v="1"/>
    <n v="1"/>
    <n v="250"/>
    <n v="250"/>
  </r>
  <r>
    <s v="Coal_Gunjang_small_cogen"/>
    <x v="0"/>
    <s v="SW"/>
    <n v="37.83"/>
    <n v="3"/>
    <n v="3"/>
    <n v="113.5"/>
    <n v="113.5"/>
  </r>
  <r>
    <s v="Coal_Gumi_cogen"/>
    <x v="0"/>
    <s v="SE"/>
    <n v="85.5"/>
    <n v="1"/>
    <n v="1"/>
    <n v="85.5"/>
    <n v="85.5"/>
  </r>
  <r>
    <s v="Coal_Kumho_Yeosu_cogen"/>
    <x v="0"/>
    <s v="SW"/>
    <n v="132"/>
    <n v="2"/>
    <n v="2"/>
    <n v="264"/>
    <n v="264"/>
  </r>
  <r>
    <s v="Coal_Gimcheon_cogen"/>
    <x v="0"/>
    <s v="SE"/>
    <n v="59"/>
    <n v="1"/>
    <n v="1"/>
    <n v="59"/>
    <n v="59"/>
  </r>
  <r>
    <s v="Coal_Daegu_dyeing_cogen"/>
    <x v="0"/>
    <s v="SE"/>
    <n v="24.3"/>
    <n v="3"/>
    <n v="3"/>
    <n v="72.900000000000006"/>
    <n v="72.900000000000006"/>
  </r>
  <r>
    <s v="Coal_Banwol_cogen"/>
    <x v="0"/>
    <s v="NW"/>
    <n v="25.65"/>
    <n v="3"/>
    <n v="3"/>
    <n v="76.949999999999989"/>
    <n v="76.949999999999989"/>
  </r>
  <r>
    <s v="Coal_Busan_dye_cogen"/>
    <x v="0"/>
    <s v="SE"/>
    <n v="19"/>
    <n v="1"/>
    <n v="1"/>
    <n v="19"/>
    <n v="19"/>
  </r>
  <r>
    <s v="Coal_Sanggong_cogen"/>
    <x v="0"/>
    <s v="SW"/>
    <n v="9.8000000000000007"/>
    <n v="1"/>
    <n v="1"/>
    <n v="9.8000000000000007"/>
    <n v="9.8000000000000007"/>
  </r>
  <r>
    <s v="Coal_Saemangeum_cogen"/>
    <x v="0"/>
    <s v="SW"/>
    <n v="151.5"/>
    <n v="2"/>
    <n v="2"/>
    <n v="303"/>
    <n v="303"/>
  </r>
  <r>
    <s v="Coal_Yeosu_cogen"/>
    <x v="0"/>
    <s v="SW"/>
    <n v="24.2"/>
    <n v="1"/>
    <n v="1"/>
    <n v="24.2"/>
    <n v="24.2"/>
  </r>
  <r>
    <s v="Coal_Iksan_cogen"/>
    <x v="0"/>
    <s v="SW"/>
    <n v="19"/>
    <n v="1"/>
    <n v="1"/>
    <n v="19"/>
    <n v="19"/>
  </r>
  <r>
    <s v="Coal_Pocheon_Green_Energy"/>
    <x v="0"/>
    <s v="NW"/>
    <n v="169.9"/>
    <n v="1"/>
    <n v="1"/>
    <n v="169.9"/>
    <n v="169.9"/>
  </r>
  <r>
    <s v="Coal_New_Seocheon"/>
    <x v="0"/>
    <s v="C"/>
    <n v="1000"/>
    <n v="0"/>
    <n v="1"/>
    <n v="0"/>
    <n v="1000"/>
  </r>
  <r>
    <s v="Coal_Goseong_Hai"/>
    <x v="0"/>
    <s v="SE"/>
    <n v="1040"/>
    <n v="0"/>
    <n v="2"/>
    <n v="0"/>
    <n v="2080"/>
  </r>
  <r>
    <s v="Coal_Anin_Power_Station"/>
    <x v="0"/>
    <s v="NE"/>
    <n v="1040"/>
    <n v="0"/>
    <n v="2"/>
    <n v="0"/>
    <n v="2080"/>
  </r>
  <r>
    <s v="Coal_Anin_Power_Station"/>
    <x v="0"/>
    <s v="NE"/>
    <n v="1050"/>
    <n v="0"/>
    <n v="2"/>
    <n v="0"/>
    <n v="2100"/>
  </r>
  <r>
    <s v="Gas_Gwangyang_CCGT"/>
    <x v="1"/>
    <s v="SW"/>
    <n v="494.4"/>
    <n v="2"/>
    <n v="2"/>
    <n v="988.8"/>
    <n v="988.8"/>
  </r>
  <r>
    <s v="Gas_Gunsan_CCGT"/>
    <x v="1"/>
    <s v="SW"/>
    <n v="718.4"/>
    <n v="1"/>
    <n v="1"/>
    <n v="718.4"/>
    <n v="718.4"/>
  </r>
  <r>
    <s v="Gas_Dangjin_1_CCGT"/>
    <x v="1"/>
    <s v="C"/>
    <n v="500.75"/>
    <n v="1"/>
    <n v="1"/>
    <n v="500.75"/>
    <n v="500.75"/>
  </r>
  <r>
    <s v="Gas_Dangjin_2_CCGT"/>
    <x v="1"/>
    <s v="C"/>
    <n v="533"/>
    <n v="1"/>
    <n v="1"/>
    <n v="533"/>
    <n v="533"/>
  </r>
  <r>
    <s v="Gas_Dangjin_3_CCGT"/>
    <x v="1"/>
    <s v="C"/>
    <n v="382"/>
    <n v="1"/>
    <n v="1"/>
    <n v="382"/>
    <n v="382"/>
  </r>
  <r>
    <s v="Gas_Dangjin_4_CCGT"/>
    <x v="1"/>
    <s v="C"/>
    <n v="846"/>
    <n v="1"/>
    <n v="1"/>
    <n v="846"/>
    <n v="846"/>
  </r>
  <r>
    <s v="Gas_Daesan_CCGT"/>
    <x v="1"/>
    <s v="C"/>
    <n v="465.8"/>
    <n v="1"/>
    <n v="1"/>
    <n v="465.8"/>
    <n v="465.8"/>
  </r>
  <r>
    <s v="Gas_Dongducheon_CCGT"/>
    <x v="1"/>
    <s v="NW"/>
    <n v="858.4"/>
    <n v="2"/>
    <n v="2"/>
    <n v="1716.8"/>
    <n v="1716.8"/>
  </r>
  <r>
    <s v="Gas_Boryeong_1_CCGT"/>
    <x v="1"/>
    <s v="C"/>
    <n v="450"/>
    <n v="3"/>
    <n v="3"/>
    <n v="1350"/>
    <n v="1350"/>
  </r>
  <r>
    <s v="Gas_Busan_CCGT"/>
    <x v="1"/>
    <s v="SE"/>
    <n v="450"/>
    <n v="4"/>
    <n v="4"/>
    <n v="1800"/>
    <n v="1800"/>
  </r>
  <r>
    <s v="Gas_Busan_Jeongkwan_Energy_CCGT"/>
    <x v="1"/>
    <s v="SE"/>
    <n v="45.835999999999999"/>
    <n v="1"/>
    <n v="1"/>
    <n v="45.835999999999999"/>
    <n v="45.835999999999999"/>
  </r>
  <r>
    <s v="Gas_Bundang_1_CCGT"/>
    <x v="1"/>
    <s v="NW"/>
    <n v="573.79"/>
    <n v="1"/>
    <n v="1"/>
    <n v="573.79"/>
    <n v="573.79"/>
  </r>
  <r>
    <s v="Gas_Bundang_2_CCGT"/>
    <x v="1"/>
    <s v="NW"/>
    <n v="348.274"/>
    <n v="1"/>
    <n v="1"/>
    <n v="348.274"/>
    <n v="348.274"/>
  </r>
  <r>
    <s v="Gas_Seoul_Complex_1_CCGT"/>
    <x v="1"/>
    <s v="NW"/>
    <n v="369.173"/>
    <n v="2"/>
    <n v="2"/>
    <n v="738.346"/>
    <n v="738.346"/>
  </r>
  <r>
    <s v="Gas_Seoincheon_CCGT"/>
    <x v="1"/>
    <s v="NW"/>
    <n v="225"/>
    <n v="8"/>
    <n v="0"/>
    <n v="1800"/>
    <n v="0"/>
  </r>
  <r>
    <s v="Gas_New_Incheon_CCGT"/>
    <x v="1"/>
    <s v="NW"/>
    <n v="450"/>
    <n v="4"/>
    <n v="4"/>
    <n v="1800"/>
    <n v="1800"/>
  </r>
  <r>
    <s v="Gas_New_Pyeongtaek_CCGT"/>
    <x v="1"/>
    <s v="NW"/>
    <n v="863.3"/>
    <n v="1"/>
    <n v="1"/>
    <n v="863.3"/>
    <n v="863.3"/>
  </r>
  <r>
    <s v="Gas_Andong_CCGT"/>
    <x v="1"/>
    <s v="SE"/>
    <n v="361.6"/>
    <n v="1"/>
    <n v="1"/>
    <n v="361.6"/>
    <n v="361.6"/>
  </r>
  <r>
    <s v="Gas_Ansan_CCGT"/>
    <x v="1"/>
    <s v="NW"/>
    <n v="751.2"/>
    <n v="1"/>
    <n v="1"/>
    <n v="751.2"/>
    <n v="751.2"/>
  </r>
  <r>
    <s v="Gas_Yeongnam_Power_CCGT"/>
    <x v="1"/>
    <s v="SE"/>
    <n v="442.8"/>
    <n v="1"/>
    <n v="1"/>
    <n v="442.8"/>
    <n v="442.8"/>
  </r>
  <r>
    <s v="Gas_Yeongwol_CCGT"/>
    <x v="1"/>
    <s v="NE"/>
    <n v="848"/>
    <n v="1"/>
    <n v="1"/>
    <n v="848"/>
    <n v="848"/>
  </r>
  <r>
    <s v="Gas_Oseong_CCGT"/>
    <x v="1"/>
    <s v="NW"/>
    <n v="769.83"/>
    <n v="1"/>
    <n v="1"/>
    <n v="769.83"/>
    <n v="769.83"/>
  </r>
  <r>
    <s v="Gas_Ulsan_1_CCGT"/>
    <x v="1"/>
    <s v="SE"/>
    <n v="300"/>
    <n v="1"/>
    <n v="1"/>
    <n v="300"/>
    <n v="300"/>
  </r>
  <r>
    <s v="Gas_Ulsan_2-3_CCGT"/>
    <x v="1"/>
    <s v="SE"/>
    <n v="450"/>
    <n v="2"/>
    <n v="2"/>
    <n v="900"/>
    <n v="900"/>
  </r>
  <r>
    <s v="Gas_Ulsan_4_CCGT"/>
    <x v="1"/>
    <s v="SE"/>
    <n v="871.9"/>
    <n v="1"/>
    <n v="1"/>
    <n v="871.9"/>
    <n v="871.9"/>
  </r>
  <r>
    <s v="Gas_Yulchon_1_CCGT"/>
    <x v="1"/>
    <s v="SW"/>
    <n v="525.5"/>
    <n v="1"/>
    <n v="1"/>
    <n v="525.5"/>
    <n v="525.5"/>
  </r>
  <r>
    <s v="Gas_Yulchon_2_CCGT"/>
    <x v="1"/>
    <s v="SW"/>
    <n v="864.2"/>
    <n v="1"/>
    <n v="1"/>
    <n v="864.2"/>
    <n v="864.2"/>
  </r>
  <r>
    <s v="Gas_Incheon_1_CCGT"/>
    <x v="1"/>
    <s v="NW"/>
    <n v="503.53899999999999"/>
    <n v="1"/>
    <n v="1"/>
    <n v="503.53899999999999"/>
    <n v="503.53899999999999"/>
  </r>
  <r>
    <s v="Gas_Incheon_2_CCGT"/>
    <x v="1"/>
    <s v="NW"/>
    <n v="508.90800000000002"/>
    <n v="1"/>
    <n v="1"/>
    <n v="508.90800000000002"/>
    <n v="508.90800000000002"/>
  </r>
  <r>
    <s v="Gas_Incheon_3_CCGT"/>
    <x v="1"/>
    <s v="NW"/>
    <n v="450"/>
    <n v="1"/>
    <n v="1"/>
    <n v="450"/>
    <n v="450"/>
  </r>
  <r>
    <s v="Gas_Ilsan_1_CCGT"/>
    <x v="1"/>
    <s v="NW"/>
    <n v="600"/>
    <n v="1"/>
    <n v="1"/>
    <n v="600"/>
    <n v="600"/>
  </r>
  <r>
    <s v="Gas_Ilsan_2_CCGT"/>
    <x v="1"/>
    <s v="NW"/>
    <n v="300"/>
    <n v="1"/>
    <n v="1"/>
    <n v="300"/>
    <n v="300"/>
  </r>
  <r>
    <s v="Gas_Paju_Munsan_CCGT"/>
    <x v="1"/>
    <s v="NW"/>
    <n v="847.6"/>
    <n v="2"/>
    <n v="2"/>
    <n v="1695.2"/>
    <n v="1695.2"/>
  </r>
  <r>
    <s v="Gas_Pyeongtaek_2_CCGT"/>
    <x v="1"/>
    <s v="NW"/>
    <n v="868.5"/>
    <n v="1"/>
    <n v="1"/>
    <n v="868.5"/>
    <n v="868.5"/>
  </r>
  <r>
    <s v="Gas_POSCO_3-4_CCGT"/>
    <x v="1"/>
    <s v="NW"/>
    <n v="450"/>
    <n v="2"/>
    <n v="2"/>
    <n v="900"/>
    <n v="900"/>
  </r>
  <r>
    <s v="Gas_POSCO_5-6_CCGT"/>
    <x v="1"/>
    <s v="NW"/>
    <n v="574.6"/>
    <n v="2"/>
    <n v="2"/>
    <n v="1149.2"/>
    <n v="1149.2"/>
  </r>
  <r>
    <s v="Gas_POSCO_7-9_CCGT"/>
    <x v="1"/>
    <s v="NW"/>
    <n v="375.6"/>
    <n v="3"/>
    <n v="3"/>
    <n v="1126.8000000000002"/>
    <n v="1126.8000000000002"/>
  </r>
  <r>
    <s v="Gas_Pocheon_1_CCGT"/>
    <x v="1"/>
    <s v="NW"/>
    <n v="725"/>
    <n v="2"/>
    <n v="2"/>
    <n v="1450"/>
    <n v="1450"/>
  </r>
  <r>
    <s v="Gas_Pocheon_Natural_CCGT"/>
    <x v="1"/>
    <s v="NW"/>
    <n v="874.2"/>
    <n v="1"/>
    <n v="1"/>
    <n v="874.2"/>
    <n v="874.2"/>
  </r>
  <r>
    <s v="Gas_Hanlim_CCGT"/>
    <x v="1"/>
    <s v="SW"/>
    <n v="105"/>
    <n v="1"/>
    <n v="1"/>
    <n v="105"/>
    <n v="105"/>
  </r>
  <r>
    <s v="Gas_Yeoju_CCGT"/>
    <x v="1"/>
    <s v="NW"/>
    <n v="1000"/>
    <n v="0"/>
    <n v="1"/>
    <n v="0"/>
    <n v="1000"/>
  </r>
  <r>
    <s v="Gas_Tongyeong_CCGT"/>
    <x v="1"/>
    <s v="SE"/>
    <n v="920"/>
    <n v="0"/>
    <n v="1"/>
    <n v="0"/>
    <n v="920"/>
  </r>
  <r>
    <s v="Gas_Eumseong_CCGT"/>
    <x v="1"/>
    <s v="C"/>
    <n v="1122"/>
    <n v="0"/>
    <n v="1"/>
    <n v="0"/>
    <n v="1122"/>
  </r>
  <r>
    <s v="Gas_Ulsan_GPS_CCGT"/>
    <x v="4"/>
    <s v="SE"/>
    <n v="1122"/>
    <n v="0"/>
    <n v="1"/>
    <n v="0"/>
    <n v="1122"/>
  </r>
  <r>
    <s v="Gas_Samcheonpo_conversion"/>
    <x v="1"/>
    <s v="SE"/>
    <n v="560"/>
    <n v="0"/>
    <n v="2"/>
    <n v="0"/>
    <n v="1120"/>
  </r>
  <r>
    <s v="Gas_Gwanggyo_cogen"/>
    <x v="1"/>
    <s v="NW"/>
    <n v="144.79"/>
    <n v="1"/>
    <n v="1"/>
    <n v="144.79"/>
    <n v="144.79"/>
  </r>
  <r>
    <s v="Gas_Nowon_cogen"/>
    <x v="1"/>
    <s v="NW"/>
    <n v="37"/>
    <n v="1"/>
    <n v="1"/>
    <n v="37"/>
    <n v="37"/>
  </r>
  <r>
    <s v="Gas_Nonhyeon_cogen"/>
    <x v="1"/>
    <s v="NW"/>
    <n v="24"/>
    <n v="1"/>
    <n v="1"/>
    <n v="24"/>
    <n v="24"/>
  </r>
  <r>
    <s v="Gas_Daegu_Green_Power_cogen"/>
    <x v="1"/>
    <s v="SE"/>
    <n v="370.7"/>
    <n v="1"/>
    <n v="1"/>
    <n v="370.7"/>
    <n v="370.7"/>
  </r>
  <r>
    <s v="Gas_Southwest_Daejeon_cogen"/>
    <x v="1"/>
    <s v="C"/>
    <n v="48.3"/>
    <n v="1"/>
    <n v="1"/>
    <n v="48.3"/>
    <n v="48.3"/>
  </r>
  <r>
    <s v="Gas_Dongtan_cogen"/>
    <x v="1"/>
    <s v="NW"/>
    <n v="378.38"/>
    <n v="2"/>
    <n v="2"/>
    <n v="756.76"/>
    <n v="756.76"/>
  </r>
  <r>
    <s v="Gas_Osan_cogen"/>
    <x v="1"/>
    <s v="NW"/>
    <n v="436.1"/>
    <n v="1"/>
    <n v="1"/>
    <n v="436.1"/>
    <n v="436.1"/>
  </r>
  <r>
    <s v="Gas_Mokdong_cogen"/>
    <x v="1"/>
    <s v="NW"/>
    <n v="21"/>
    <n v="1"/>
    <n v="1"/>
    <n v="21"/>
    <n v="21"/>
  </r>
  <r>
    <s v="Gas_Byeolnae_cogen"/>
    <x v="1"/>
    <s v="NW"/>
    <n v="115.41"/>
    <n v="1"/>
    <n v="1"/>
    <n v="115.41"/>
    <n v="115.41"/>
  </r>
  <r>
    <s v="Gas_Bucheon_cogen"/>
    <x v="1"/>
    <s v="NW"/>
    <n v="450"/>
    <n v="1"/>
    <n v="1"/>
    <n v="450"/>
    <n v="450"/>
  </r>
  <r>
    <s v="Gas_Sejong_cogen"/>
    <x v="1"/>
    <s v="C"/>
    <n v="530.44000000000005"/>
    <n v="1"/>
    <n v="1"/>
    <n v="530.44000000000005"/>
    <n v="530.44000000000005"/>
  </r>
  <r>
    <s v="Gas_Songdo_cogen"/>
    <x v="1"/>
    <s v="NW"/>
    <n v="187.3"/>
    <n v="1"/>
    <n v="1"/>
    <n v="187.3"/>
    <n v="187.3"/>
  </r>
  <r>
    <s v="Gas_Suwan_cogen"/>
    <x v="1"/>
    <s v="SW"/>
    <n v="115.25"/>
    <n v="1"/>
    <n v="1"/>
    <n v="115.25"/>
    <n v="115.25"/>
  </r>
  <r>
    <s v="Gas_Asan_Baebang_cogen"/>
    <x v="1"/>
    <s v="C"/>
    <n v="101.7"/>
    <n v="1"/>
    <n v="1"/>
    <n v="101.7"/>
    <n v="101.7"/>
  </r>
  <r>
    <s v="Gas_Ansan_cogen"/>
    <x v="1"/>
    <s v="NW"/>
    <n v="60"/>
    <n v="1"/>
    <n v="1"/>
    <n v="60"/>
    <n v="60"/>
  </r>
  <r>
    <s v="Gas_Anyang_1_cogen"/>
    <x v="1"/>
    <s v="NW"/>
    <n v="450"/>
    <n v="1"/>
    <n v="1"/>
    <n v="450"/>
    <n v="450"/>
  </r>
  <r>
    <s v="Gas_Anyang_2_cogen"/>
    <x v="1"/>
    <s v="NW"/>
    <n v="481.69"/>
    <n v="1"/>
    <n v="1"/>
    <n v="481.69"/>
    <n v="481.69"/>
  </r>
  <r>
    <s v="Gas_Yangju_cogen"/>
    <x v="1"/>
    <s v="NW"/>
    <n v="524.29999999999995"/>
    <n v="1"/>
    <n v="1"/>
    <n v="524.29999999999995"/>
    <n v="524.29999999999995"/>
  </r>
  <r>
    <s v="Gas_Wirye_cogen"/>
    <x v="1"/>
    <s v="NW"/>
    <n v="412.59999999999997"/>
    <n v="1"/>
    <n v="1"/>
    <n v="412.59999999999997"/>
    <n v="412.59999999999997"/>
  </r>
  <r>
    <s v="Gas_Incheon_Airport_cogen"/>
    <x v="1"/>
    <s v="NW"/>
    <n v="127"/>
    <n v="1"/>
    <n v="1"/>
    <n v="127"/>
    <n v="127"/>
  </r>
  <r>
    <s v="Gas_Chuncheon_cogen"/>
    <x v="1"/>
    <s v="NE"/>
    <n v="431.20000000000005"/>
    <n v="1"/>
    <n v="1"/>
    <n v="431.20000000000005"/>
    <n v="431.20000000000005"/>
  </r>
  <r>
    <s v="Gas_Paju_cogen"/>
    <x v="1"/>
    <s v="NW"/>
    <n v="515.5"/>
    <n v="1"/>
    <n v="1"/>
    <n v="515.5"/>
    <n v="515.5"/>
  </r>
  <r>
    <s v="Gas_Pangyo_cogen"/>
    <x v="1"/>
    <s v="NW"/>
    <n v="73.156999999999996"/>
    <n v="2"/>
    <n v="2"/>
    <n v="146.31399999999999"/>
    <n v="146.31399999999999"/>
  </r>
  <r>
    <s v="Gas_Hanam_cogen"/>
    <x v="1"/>
    <s v="NW"/>
    <n v="363.8"/>
    <n v="1"/>
    <n v="1"/>
    <n v="363.8"/>
    <n v="363.8"/>
  </r>
  <r>
    <s v="Gas_Hwaseong_cogen"/>
    <x v="1"/>
    <s v="NW"/>
    <n v="511.8"/>
    <n v="1"/>
    <n v="1"/>
    <n v="511.8"/>
    <n v="511.8"/>
  </r>
  <r>
    <s v="Nuclear_Gori_nuclear_650"/>
    <x v="5"/>
    <s v="SE"/>
    <n v="650"/>
    <n v="1"/>
    <n v="0"/>
    <n v="650"/>
    <n v="0"/>
  </r>
  <r>
    <s v="Nuclear_Gori_nuclear_950"/>
    <x v="5"/>
    <s v="SE"/>
    <n v="950"/>
    <n v="2"/>
    <n v="0"/>
    <n v="1900"/>
    <n v="0"/>
  </r>
  <r>
    <s v="Nuclear_New_Gori_1000"/>
    <x v="5"/>
    <s v="SE"/>
    <n v="1000"/>
    <n v="2"/>
    <n v="2"/>
    <n v="2000"/>
    <n v="2000"/>
  </r>
  <r>
    <s v="Nuclear_New_Gori_1400"/>
    <x v="5"/>
    <s v="SE"/>
    <n v="1400"/>
    <n v="2"/>
    <n v="4"/>
    <n v="2800"/>
    <n v="5600"/>
  </r>
  <r>
    <s v="Nuclear_New_Wolseong"/>
    <x v="5"/>
    <s v="SE"/>
    <n v="1000"/>
    <n v="2"/>
    <n v="2"/>
    <n v="2000"/>
    <n v="2000"/>
  </r>
  <r>
    <s v="Nuclear_Wolseong"/>
    <x v="6"/>
    <s v="SE"/>
    <n v="700"/>
    <n v="3"/>
    <n v="0"/>
    <n v="2100"/>
    <n v="0"/>
  </r>
  <r>
    <s v="Nuclear_Hanbit_950"/>
    <x v="5"/>
    <s v="SW"/>
    <n v="950"/>
    <n v="2"/>
    <n v="0"/>
    <n v="1900"/>
    <n v="0"/>
  </r>
  <r>
    <s v="Nuclear_Hanbit_1000"/>
    <x v="5"/>
    <s v="SW"/>
    <n v="1000"/>
    <n v="4"/>
    <n v="3"/>
    <n v="4000"/>
    <n v="3000"/>
  </r>
  <r>
    <s v="Nuclear_Hanul_950"/>
    <x v="5"/>
    <s v="SE"/>
    <n v="950"/>
    <n v="2"/>
    <n v="0"/>
    <n v="1900"/>
    <n v="0"/>
  </r>
  <r>
    <s v="Nuclear_Hanul_1000"/>
    <x v="5"/>
    <s v="SE"/>
    <n v="1000"/>
    <n v="4"/>
    <n v="4"/>
    <n v="4000"/>
    <n v="4000"/>
  </r>
  <r>
    <s v="Nuclear_New_Hanul"/>
    <x v="5"/>
    <s v="SE"/>
    <n v="1400"/>
    <n v="0"/>
    <n v="2"/>
    <n v="0"/>
    <n v="2800"/>
  </r>
  <r>
    <s v="LF_Ulsan_Oil"/>
    <x v="7"/>
    <s v="SE"/>
    <n v="400"/>
    <n v="3"/>
    <n v="0"/>
    <n v="1200"/>
    <n v="0"/>
  </r>
  <r>
    <s v="LF_Pyeongtaek_Oil"/>
    <x v="7"/>
    <s v="NW"/>
    <n v="350"/>
    <n v="4"/>
    <n v="0"/>
    <n v="1400"/>
    <n v="0"/>
  </r>
  <r>
    <s v="Gas_Pyeongtaek_conversion"/>
    <x v="1"/>
    <s v="NW"/>
    <n v="350"/>
    <n v="0"/>
    <n v="4"/>
    <n v="0"/>
    <n v="1400"/>
  </r>
  <r>
    <s v="LF_Jeju_Internal_combustion_Oil"/>
    <x v="7"/>
    <s v="SW"/>
    <n v="40"/>
    <n v="2"/>
    <n v="2"/>
    <n v="80"/>
    <n v="80"/>
  </r>
  <r>
    <s v="Gas_Jeju_Complex_1_CCGT"/>
    <x v="8"/>
    <s v="SW"/>
    <n v="114.367"/>
    <n v="1"/>
    <n v="1"/>
    <n v="114.367"/>
    <n v="114.367"/>
  </r>
  <r>
    <s v="Gas_Jeju_Complex_2_CCGT"/>
    <x v="8"/>
    <s v="SW"/>
    <n v="93.722999999999999"/>
    <n v="1"/>
    <n v="1"/>
    <n v="93.722999999999999"/>
    <n v="93.722999999999999"/>
  </r>
  <r>
    <s v="LF_Gumi_cogen"/>
    <x v="7"/>
    <s v="SE"/>
    <n v="11.6"/>
    <n v="1"/>
    <n v="1"/>
    <n v="11.6"/>
    <n v="11.6"/>
  </r>
  <r>
    <s v="LF_Daegu_cogen"/>
    <x v="7"/>
    <s v="C"/>
    <n v="43.5"/>
    <n v="1"/>
    <n v="1"/>
    <n v="43.5"/>
    <n v="43.5"/>
  </r>
  <r>
    <s v="LF_Daejeon_cogen"/>
    <x v="7"/>
    <s v="C"/>
    <n v="88"/>
    <n v="1"/>
    <n v="1"/>
    <n v="88"/>
    <n v="88"/>
  </r>
  <r>
    <s v="LF_Moorim_Powertech_cogen"/>
    <x v="7"/>
    <s v="SE"/>
    <n v="26.3"/>
    <n v="1"/>
    <n v="1"/>
    <n v="26.3"/>
    <n v="26.3"/>
  </r>
  <r>
    <s v="LF_Suwon_cogen"/>
    <x v="7"/>
    <s v="NW"/>
    <n v="43.2"/>
    <n v="1"/>
    <n v="1"/>
    <n v="43.2"/>
    <n v="43.2"/>
  </r>
  <r>
    <s v="LF_Cheongju_cogen"/>
    <x v="7"/>
    <s v="C"/>
    <n v="58.3"/>
    <n v="1"/>
    <n v="1"/>
    <n v="58.3"/>
    <n v="58.3"/>
  </r>
  <r>
    <s v="PSH_Muju"/>
    <x v="9"/>
    <s v="SW"/>
    <n v="300"/>
    <n v="2"/>
    <n v="2"/>
    <n v="600"/>
    <n v="600"/>
  </r>
  <r>
    <s v="PSH_Sancheong"/>
    <x v="9"/>
    <s v="SE"/>
    <n v="350"/>
    <n v="2"/>
    <n v="2"/>
    <n v="700"/>
    <n v="700"/>
  </r>
  <r>
    <s v="PSH_Samrangjin"/>
    <x v="9"/>
    <s v="SE"/>
    <n v="300"/>
    <n v="2"/>
    <n v="2"/>
    <n v="600"/>
    <n v="600"/>
  </r>
</pivotCacheRecords>
</file>

<file path=xl/pivotCache/pivotCacheRecords3.xml><?xml version="1.0" encoding="utf-8"?>
<pivotCacheRecords xmlns="http://schemas.openxmlformats.org/spreadsheetml/2006/main" xmlns:r="http://schemas.openxmlformats.org/officeDocument/2006/relationships" count="112">
  <r>
    <s v="flame resistance"/>
    <s v="Gageodo"/>
    <s v="가거도"/>
    <n v="300"/>
    <n v="0.3"/>
    <s v="One"/>
    <n v="300"/>
    <n v="2004.8"/>
    <s v="internal combustion"/>
    <s v="via"/>
    <s v="-"/>
    <s v="STX"/>
    <s v="Boguk Electric"/>
    <s v="KEPCO"/>
    <s v="-"/>
    <s v="for business"/>
    <s v="Non-members"/>
    <s v="out of market"/>
    <s v="non-central"/>
    <x v="0"/>
    <s v="Jeollanam-do"/>
    <s v="Gageodo-ri, Heuksan-myeon, Sinan-gun, Jeollanam-do"/>
  </r>
  <r>
    <s v="flame resistance"/>
    <s v="Gageodo"/>
    <s v="가거도"/>
    <n v="250"/>
    <n v="0.25"/>
    <n v="3"/>
    <n v="750"/>
    <n v="2009.9"/>
    <s v="internal combustion"/>
    <s v="via"/>
    <s v="-"/>
    <s v="Ssangyong"/>
    <s v="Hyundai Heavy Electric"/>
    <s v="KEPCO"/>
    <s v="-"/>
    <s v="for business"/>
    <s v="Non-members"/>
    <s v="out of market"/>
    <s v="non-central"/>
    <x v="0"/>
    <s v="Jeollanam-do"/>
    <s v="Gageodo-ri, Heuksan-myeon, Sinan-gun, Jeollanam-do"/>
  </r>
  <r>
    <s v="flame resistance"/>
    <s v="intention"/>
    <s v="가의도"/>
    <n v="80"/>
    <n v="0.08"/>
    <n v="3"/>
    <n v="240"/>
    <n v="1996.7"/>
    <s v="internal combustion"/>
    <s v="via"/>
    <s v="-"/>
    <s v="Ssangyong CUMMINS"/>
    <s v="Hyundai Electric"/>
    <s v="KEPCO"/>
    <s v="-"/>
    <s v="for business"/>
    <s v="Non-members"/>
    <s v="out of market"/>
    <s v="non-central"/>
    <x v="1"/>
    <s v="Chungcheongnam-do"/>
    <s v="Gaui-dori, Geunheung-myeon, Taean-gun, Chungcheongnam-do"/>
  </r>
  <r>
    <s v="flame resistance"/>
    <s v="Gapado"/>
    <s v="가파도"/>
    <n v="150"/>
    <n v="0.15"/>
    <n v="3"/>
    <n v="450"/>
    <n v="1993.2"/>
    <s v="internal combustion"/>
    <s v="via"/>
    <s v="-"/>
    <s v="Ssangyong Heavy Industries"/>
    <s v="Hyundai Heavy Electric"/>
    <s v="KEPCO"/>
    <s v="-"/>
    <s v="for business"/>
    <s v="Non-members"/>
    <s v="out of market"/>
    <s v="non-central"/>
    <x v="2"/>
    <s v="Jeju"/>
    <s v="Gapari, Daejeong-eup, Seogwipo-si, Jeju-do"/>
  </r>
  <r>
    <s v="flame resistance"/>
    <s v="dog"/>
    <s v="개야도"/>
    <n v="250"/>
    <n v="0.25"/>
    <n v="2"/>
    <n v="500"/>
    <n v="1994.3"/>
    <s v="internal combustion"/>
    <s v="via"/>
    <s v="-"/>
    <s v="Ssangyong NIIGATA"/>
    <s v="Hyundai Heavy Electric"/>
    <s v="KEPCO"/>
    <s v="-"/>
    <s v="for business"/>
    <s v="Non-members"/>
    <s v="out of market"/>
    <s v="non-central"/>
    <x v="0"/>
    <s v="Jeollabuk-do"/>
    <s v="Gaeya-dori, Okdo-myeon, Gunsan-si, Jeollabuk-do"/>
  </r>
  <r>
    <s v="flame resistance"/>
    <s v="dog"/>
    <s v="개야도"/>
    <n v="500"/>
    <n v="0.5"/>
    <n v="2"/>
    <n v="1000"/>
    <n v="2006.9"/>
    <s v="internal combustion"/>
    <s v="via"/>
    <s v="-"/>
    <s v="STX"/>
    <s v="Boguk Electric"/>
    <s v="KEPCO"/>
    <s v="-"/>
    <s v="for business"/>
    <s v="Non-members"/>
    <s v="out of market"/>
    <s v="non-central"/>
    <x v="0"/>
    <s v="Jeollabuk-do"/>
    <s v="Gaeya-dori, Okdo-myeon, Gunsan-si, Jeollabuk-do"/>
  </r>
  <r>
    <s v="flame resistance"/>
    <s v="Geomundo"/>
    <s v="거문도"/>
    <n v="1000"/>
    <n v="1"/>
    <n v="2"/>
    <n v="2000"/>
    <n v="1989.4"/>
    <s v="internal combustion"/>
    <s v="via"/>
    <s v="-"/>
    <s v="Man B&amp;W"/>
    <s v="Hyundai Heavy Electric"/>
    <s v="KEPCO"/>
    <s v="-"/>
    <s v="for business"/>
    <s v="Non-members"/>
    <s v="out of market"/>
    <s v="non-central"/>
    <x v="0"/>
    <s v="Jeollanam-do"/>
    <s v="Deokchon-ri, Samsan-myeon, Yeosu-si, Jeollanam-do"/>
  </r>
  <r>
    <s v="flame resistance"/>
    <s v="Geomundo"/>
    <s v="거문도"/>
    <n v="500"/>
    <n v="0.5"/>
    <s v="One"/>
    <n v="500"/>
    <n v="1997.7"/>
    <s v="internal combustion"/>
    <s v="via"/>
    <s v="-"/>
    <s v="Ssangyong Heavy Industries (Man B&amp;W)"/>
    <s v="Boguk Electric"/>
    <s v="KEPCO"/>
    <s v="-"/>
    <s v="for business"/>
    <s v="Non-members"/>
    <s v="out of market"/>
    <s v="non-central"/>
    <x v="0"/>
    <s v="Jeollanam-do"/>
    <s v="Deokchon-ri, Samsan-myeon, Yeosu-si, Jeollanam-do"/>
  </r>
  <r>
    <s v="flame resistance"/>
    <s v="Geomundo"/>
    <s v="거문도"/>
    <n v="1000"/>
    <n v="1"/>
    <n v="2"/>
    <n v="2000"/>
    <n v="2005.8"/>
    <s v="internal combustion"/>
    <s v="via"/>
    <s v="-"/>
    <s v="STX(Man B&amp;W)"/>
    <s v="Hyosung Heavy Industries"/>
    <s v="KEPCO"/>
    <s v="-"/>
    <s v="for business"/>
    <s v="Non-members"/>
    <s v="out of market"/>
    <s v="non-central"/>
    <x v="0"/>
    <s v="Jeollanam-do"/>
    <s v="Deokchon-ri, Samsan-myeon, Yeosu-si, Jeollanam-do"/>
  </r>
  <r>
    <s v="flame resistance"/>
    <s v="antiquity"/>
    <s v="고대도"/>
    <n v="100"/>
    <n v="0.1"/>
    <s v="One"/>
    <n v="100"/>
    <n v="1996.4"/>
    <s v="internal combustion"/>
    <s v="via"/>
    <s v="-"/>
    <s v="Ssangyong (CUMMINS)"/>
    <s v="Hyundai Heavy Electric"/>
    <s v="KEPCO"/>
    <s v="-"/>
    <s v="for business"/>
    <s v="Non-members"/>
    <s v="out of market"/>
    <s v="non-central"/>
    <x v="1"/>
    <s v="Chungcheongnam-do"/>
    <s v="Ocheon-myeon, Boryeong-si, Chungcheongnam-do"/>
  </r>
  <r>
    <s v="flame resistance"/>
    <s v="antiquity"/>
    <s v="고대도"/>
    <n v="150"/>
    <n v="0.15"/>
    <n v="2"/>
    <n v="300"/>
    <n v="1996.4"/>
    <s v="internal combustion"/>
    <s v="via"/>
    <s v="-"/>
    <s v="Ssangyong (CUMMINS)"/>
    <s v="Hyundai Heavy Electric"/>
    <s v="KEPCO"/>
    <s v="-"/>
    <s v="for business"/>
    <s v="Non-members"/>
    <s v="out of market"/>
    <s v="non-central"/>
    <x v="1"/>
    <s v="Chungcheongnam-do"/>
    <s v="Ocheon-myeon, Boryeong-si, Chungcheongnam-do"/>
  </r>
  <r>
    <s v="flame resistance"/>
    <s v="Gu Ja-do"/>
    <s v="구자도"/>
    <n v="80"/>
    <n v="0.08"/>
    <n v="3"/>
    <n v="240"/>
    <n v="2007.4"/>
    <s v="internal combustion"/>
    <s v="via"/>
    <s v="-"/>
    <s v="STX(CUMMINS)"/>
    <s v="Boguk Electric"/>
    <s v="KEPCO"/>
    <s v="-"/>
    <s v="for business"/>
    <s v="Non-members"/>
    <s v="out of market"/>
    <s v="non-central"/>
    <x v="0"/>
    <s v="Jeollanam-do"/>
    <s v="Uisin-myeon, Jindo-gun, Jeollanam-do"/>
  </r>
  <r>
    <s v="flame resistance"/>
    <s v="Nakwoldo"/>
    <s v="낙월도"/>
    <n v="250"/>
    <n v="0.25"/>
    <n v="3"/>
    <n v="750"/>
    <n v="1994.5"/>
    <s v="internal combustion"/>
    <s v="via"/>
    <s v="-"/>
    <s v="Ssangyong NIIGATA"/>
    <s v="Hyundai Heavy Electric"/>
    <s v="KEPCO"/>
    <s v="-"/>
    <s v="for business"/>
    <s v="Non-members"/>
    <s v="out of market"/>
    <s v="non-central"/>
    <x v="0"/>
    <s v="Jeollanam-do"/>
    <s v="Nakwol-myeon, Yeonggwang-gun, Jeollanam-do"/>
  </r>
  <r>
    <s v="flame resistance"/>
    <s v="green island"/>
    <s v="녹도"/>
    <n v="80"/>
    <n v="0.08"/>
    <n v="2"/>
    <n v="160"/>
    <n v="1996.1"/>
    <s v="internal combustion"/>
    <s v="via"/>
    <s v="-"/>
    <s v="DOOSAN LISTERPETTER"/>
    <s v="Boguk Electric"/>
    <s v="KEPCO"/>
    <s v="-"/>
    <s v="for business"/>
    <s v="Non-members"/>
    <s v="out of market"/>
    <s v="non-central"/>
    <x v="1"/>
    <s v="Chungcheongnam-do"/>
    <s v="Ocheon-myeon, Boryeong-si, Chungcheongnam-do"/>
  </r>
  <r>
    <s v="flame resistance"/>
    <s v="green island"/>
    <s v="녹도"/>
    <n v="100"/>
    <n v="0.1"/>
    <s v="One"/>
    <n v="100"/>
    <n v="2011.5"/>
    <s v="internal combustion"/>
    <s v="via"/>
    <s v="-"/>
    <s v="CUMMINS"/>
    <s v="Boguk Electric"/>
    <s v="KEPCO"/>
    <s v="-"/>
    <s v="for business"/>
    <s v="Non-members"/>
    <s v="out of market"/>
    <s v="non-central"/>
    <x v="1"/>
    <s v="Chungcheongnam-do"/>
    <s v="Ocheon-myeon, Boryeong-si, Chungcheongnam-do"/>
  </r>
  <r>
    <s v="flame resistance"/>
    <s v="Daecheongdo"/>
    <s v="대청도"/>
    <n v="450"/>
    <n v="0.45"/>
    <s v="One"/>
    <n v="450"/>
    <n v="1995.2"/>
    <s v="internal combustion"/>
    <s v="via"/>
    <s v="-"/>
    <s v="Ssangyong Heavy Industries"/>
    <s v="Hyundai Heavy Electric"/>
    <s v="KEPCO"/>
    <s v="-"/>
    <s v="for business"/>
    <s v="Non-members"/>
    <s v="out of market"/>
    <s v="non-central"/>
    <x v="3"/>
    <s v="Incheon"/>
    <s v="Daecheong-ri, Daecheong-myeon, Ongjin-gun, Incheon"/>
  </r>
  <r>
    <s v="flame resistance"/>
    <s v="Daecheongdo"/>
    <s v="대청도"/>
    <n v="500"/>
    <n v="0.5"/>
    <s v="One"/>
    <n v="500"/>
    <n v="2006.8"/>
    <s v="internal combustion"/>
    <s v="via"/>
    <s v="-"/>
    <s v="STX(Man B&amp;W)"/>
    <s v="Hyosung Heavy Industries"/>
    <s v="KEPCO"/>
    <s v="-"/>
    <s v="for business"/>
    <s v="Non-members"/>
    <s v="out of market"/>
    <s v="non-central"/>
    <x v="3"/>
    <s v="Incheon"/>
    <s v="Daecheong-ri, Daecheong-myeon, Ongjin-gun, Incheon"/>
  </r>
  <r>
    <s v="flame resistance"/>
    <s v="Daecheongdo"/>
    <s v="대청도"/>
    <n v="1300"/>
    <n v="1.3"/>
    <n v="2"/>
    <n v="2600"/>
    <n v="2011.3"/>
    <s v="internal combustion"/>
    <s v="via"/>
    <s v="-"/>
    <s v="Hyundai Heavy Machinary"/>
    <s v="Boguk Electric"/>
    <s v="KEPCO"/>
    <s v="-"/>
    <s v="for business"/>
    <s v="Non-members"/>
    <s v="out of market"/>
    <s v="non-central"/>
    <x v="3"/>
    <s v="Incheon"/>
    <s v="Daecheong-ri, Daecheong-myeon, Ongjin-gun, Incheon"/>
  </r>
  <r>
    <s v="flame resistance"/>
    <s v="Deokwoodo"/>
    <s v="덕우도"/>
    <n v="80"/>
    <n v="0.08"/>
    <n v="3"/>
    <n v="240"/>
    <n v="1996.5"/>
    <s v="internal combustion"/>
    <s v="via"/>
    <s v="-"/>
    <s v="RISTERPETTER DAEWOO"/>
    <s v="Boguk Electric"/>
    <s v="KEPCO"/>
    <s v="-"/>
    <s v="for business"/>
    <s v="Non-members"/>
    <s v="out of market"/>
    <s v="non-central"/>
    <x v="0"/>
    <s v="Jeollanam-do"/>
    <s v="Bongseon-ri, Birthday-myeon, Wando-gun, Jeollanam-do"/>
  </r>
  <r>
    <s v="flame resistance"/>
    <s v="Deokwoodo"/>
    <s v="덕우도"/>
    <n v="150"/>
    <n v="0.15"/>
    <s v="One"/>
    <n v="150"/>
    <n v="2000.1"/>
    <s v="internal combustion"/>
    <s v="via"/>
    <s v="-"/>
    <s v="Ssangyong Heavy Industries (CUMMINS)"/>
    <s v="Boguk Electric"/>
    <s v="KEPCO"/>
    <s v="-"/>
    <s v="for business"/>
    <s v="Non-members"/>
    <s v="out of market"/>
    <s v="non-central"/>
    <x v="0"/>
    <s v="Jeollanam-do"/>
    <s v="Bongseon-ri, Birthday-myeon, Wando-gun, Jeollanam-do"/>
  </r>
  <r>
    <s v="flame resistance"/>
    <s v="Deokjeokdo Island"/>
    <s v="덕적도"/>
    <n v="300"/>
    <n v="0.3"/>
    <n v="3"/>
    <n v="900"/>
    <n v="1989.8"/>
    <s v="internal combustion"/>
    <s v="via"/>
    <s v="-"/>
    <s v="Niigata"/>
    <s v="Hyosung Heavy Industries"/>
    <s v="KEPCO"/>
    <s v="-"/>
    <s v="for business"/>
    <s v="Non-members"/>
    <s v="out of market"/>
    <s v="non-central"/>
    <x v="3"/>
    <s v="Incheon"/>
    <s v="Deokjeok-myeon, Ongjin-gun, Incheon"/>
  </r>
  <r>
    <s v="flame resistance"/>
    <s v="Deokjeokdo Island"/>
    <s v="덕적도"/>
    <n v="500"/>
    <n v="0.5"/>
    <s v="One"/>
    <n v="500"/>
    <n v="1997.7"/>
    <s v="internal combustion"/>
    <s v="via"/>
    <s v="-"/>
    <s v="Ssangyong Heavy Industries (Man B&amp;W)"/>
    <s v="Boguk Electric"/>
    <s v="KEPCO"/>
    <s v="-"/>
    <s v="for business"/>
    <s v="Non-members"/>
    <s v="out of market"/>
    <s v="non-central"/>
    <x v="3"/>
    <s v="Incheon"/>
    <s v="Deokjeok-myeon, Ongjin-gun, Incheon"/>
  </r>
  <r>
    <s v="flame resistance"/>
    <s v="Deokjeokdo Island"/>
    <s v="덕적도"/>
    <n v="500"/>
    <n v="0.5"/>
    <s v="One"/>
    <n v="500"/>
    <n v="2001.6"/>
    <s v="internal combustion"/>
    <s v="via"/>
    <s v="-"/>
    <s v="Hyundai Heavy Industries (Man B&amp;W)"/>
    <s v="Hyundai Heavy Electric"/>
    <s v="KEPCO"/>
    <s v="-"/>
    <s v="for business"/>
    <s v="Non-members"/>
    <s v="out of market"/>
    <s v="non-central"/>
    <x v="3"/>
    <s v="Incheon"/>
    <s v="Deokjeok-myeon, Ongjin-gun, Incheon"/>
  </r>
  <r>
    <s v="flame resistance"/>
    <s v="Deokjeokdo Island"/>
    <s v="덕적도"/>
    <n v="500"/>
    <n v="0.5"/>
    <n v="2"/>
    <n v="1000"/>
    <n v="2005.6"/>
    <s v="internal combustion"/>
    <s v="via"/>
    <s v="-"/>
    <s v="STX(Man B&amp;W)"/>
    <s v="Hyundai Heavy Electric"/>
    <s v="KEPCO"/>
    <s v="-"/>
    <s v="for business"/>
    <s v="Non-members"/>
    <s v="out of market"/>
    <s v="non-central"/>
    <x v="3"/>
    <s v="Incheon"/>
    <s v="Deokjeok-myeon, Ongjin-gun, Incheon"/>
  </r>
  <r>
    <s v="flame resistance"/>
    <s v="living alone"/>
    <s v="독거도"/>
    <n v="80"/>
    <n v="0.08"/>
    <s v="One"/>
    <n v="80"/>
    <n v="2004.11"/>
    <s v="internal combustion"/>
    <s v="via"/>
    <s v="-"/>
    <s v="STX(CUMMINS)"/>
    <s v="Boguk Electric"/>
    <s v="KEPCO"/>
    <s v="-"/>
    <s v="for business"/>
    <s v="Non-members"/>
    <s v="out of market"/>
    <s v="non-central"/>
    <x v="0"/>
    <s v="Jeollanam-do"/>
    <s v="Jodo-myeon, Jindo-gun, Jeollanam-do"/>
  </r>
  <r>
    <s v="flame resistance"/>
    <s v="living alone"/>
    <s v="독거도"/>
    <n v="40"/>
    <n v="0.04"/>
    <n v="2"/>
    <n v="80"/>
    <n v="2010.1"/>
    <s v="internal combustion"/>
    <s v="via"/>
    <s v="-"/>
    <s v="Hyundai Heavy Machinary"/>
    <s v="Boguk Electric"/>
    <s v="KEPCO"/>
    <s v="-"/>
    <s v="for business"/>
    <s v="Non-members"/>
    <s v="out of market"/>
    <s v="non-central"/>
    <x v="0"/>
    <s v="Jeollanam-do"/>
    <s v="Jodo-myeon, Jindo-gun, Jeollanam-do"/>
  </r>
  <r>
    <s v="flame resistance"/>
    <s v="Deukryangdo"/>
    <s v="득량도"/>
    <n v="100"/>
    <n v="0.1"/>
    <n v="3"/>
    <n v="300"/>
    <n v="1994.6"/>
    <s v="internal combustion"/>
    <s v="via"/>
    <s v="-"/>
    <s v="Ssangyong NIIGATA"/>
    <s v="Hyundai Heavy Electric"/>
    <s v="KEPCO"/>
    <s v="-"/>
    <s v="for business"/>
    <s v="Non-members"/>
    <s v="out of market"/>
    <s v="non-central"/>
    <x v="0"/>
    <s v="Jeollanam-do"/>
    <s v="Doyang-eup, Goheung-gun, Jeollanam-do"/>
  </r>
  <r>
    <s v="flame resistance"/>
    <s v="Marado"/>
    <s v="마라도"/>
    <n v="273"/>
    <n v="0.27300000000000002"/>
    <s v="One"/>
    <n v="273"/>
    <n v="2011.11"/>
    <s v="internal combustion"/>
    <s v="via"/>
    <s v="-"/>
    <s v="Doosan Heavy Industries &amp; Construction"/>
    <s v="UN Tech"/>
    <s v="KEPCO"/>
    <s v="-"/>
    <s v="for business"/>
    <s v="Non-members"/>
    <s v="out of market"/>
    <s v="non-central"/>
    <x v="2"/>
    <s v="Jeju"/>
    <s v="Daejeong-eup, Seogwipo-si, Jeju-do"/>
  </r>
  <r>
    <s v="flame resistance"/>
    <s v="Marado"/>
    <s v="마라도"/>
    <n v="182"/>
    <n v="0.182"/>
    <s v="One"/>
    <n v="182"/>
    <n v="2011.11"/>
    <s v="internal combustion"/>
    <s v="via"/>
    <s v="-"/>
    <s v="Doosan Heavy Industries &amp; Construction"/>
    <s v="BKH"/>
    <s v="KEPCO"/>
    <s v="-"/>
    <s v="for business"/>
    <s v="Non-members"/>
    <s v="out of market"/>
    <s v="non-central"/>
    <x v="2"/>
    <s v="Jeju"/>
    <s v="Daejeong-eup, Seogwipo-si, Jeju-do"/>
  </r>
  <r>
    <s v="flame resistance"/>
    <s v="Marado"/>
    <s v="마라도"/>
    <n v="182"/>
    <n v="0.182"/>
    <s v="One"/>
    <n v="182"/>
    <n v="2013.6"/>
    <s v="internal combustion"/>
    <s v="via"/>
    <s v="-"/>
    <s v="Doosan Heavy Industries &amp; Construction"/>
    <s v="EAST POWER"/>
    <s v="KEPCO"/>
    <s v="-"/>
    <s v="for business"/>
    <s v="Non-members"/>
    <s v="out of market"/>
    <s v="non-central"/>
    <x v="2"/>
    <s v="Jeju"/>
    <s v="Daejeong-eup, Seogwipo-si, Jeju-do"/>
  </r>
  <r>
    <s v="flame resistance"/>
    <s v="sale"/>
    <s v="매물도"/>
    <n v="150"/>
    <n v="0.15"/>
    <n v="3"/>
    <n v="450"/>
    <n v="1994.3"/>
    <s v="internal combustion"/>
    <s v="via"/>
    <s v="-"/>
    <s v="Gwangyang YANMAR"/>
    <s v="Boguk Electric"/>
    <s v="KEPCO"/>
    <s v="-"/>
    <s v="for business"/>
    <s v="Non-members"/>
    <s v="out of market"/>
    <s v="non-central"/>
    <x v="4"/>
    <s v="Gyeongsangnam-do"/>
    <s v="Hansan-myeon, Tongyeong-si, Gyeongsangnam-do"/>
  </r>
  <r>
    <s v="flame resistance"/>
    <s v="Moon Gap Island"/>
    <s v="문갑도"/>
    <n v="80"/>
    <n v="0.08"/>
    <n v="3"/>
    <n v="240"/>
    <n v="2004.1"/>
    <s v="internal combustion"/>
    <s v="via"/>
    <s v="-"/>
    <s v="Ssangyong (CUMMINS)"/>
    <s v="Hyundai Heavy Electric"/>
    <s v="KEPCO"/>
    <s v="-"/>
    <s v="for business"/>
    <s v="Non-members"/>
    <s v="out of market"/>
    <s v="non-central"/>
    <x v="3"/>
    <s v="Incheon"/>
    <s v="Deokjeok-myeon, Ongjin-gun, Incheon"/>
  </r>
  <r>
    <s v="flame resistance"/>
    <s v="Baengnyeongdo"/>
    <s v="백령도"/>
    <n v="1500"/>
    <n v="1.5"/>
    <n v="3"/>
    <n v="4500"/>
    <n v="1999.12"/>
    <s v="internal combustion"/>
    <s v="via"/>
    <s v="-"/>
    <s v="Ssangyong Heavy Industries (Man B&amp;W)"/>
    <s v="Boguk Electric"/>
    <s v="KEPCO"/>
    <s v="-"/>
    <s v="for business"/>
    <s v="Non-members"/>
    <s v="out of market"/>
    <s v="non-central"/>
    <x v="3"/>
    <s v="Incheon"/>
    <s v="Baengnyeong-myeon, Ongjin-gun, Incheon"/>
  </r>
  <r>
    <s v="flame resistance"/>
    <s v="Baengnyeongdo"/>
    <s v="백령도"/>
    <n v="1500"/>
    <n v="1.5"/>
    <s v="One"/>
    <n v="1500"/>
    <n v="2001.6"/>
    <s v="internal combustion"/>
    <s v="via"/>
    <s v="-"/>
    <s v="Hyundai Heavy Industries (Man B&amp;W)"/>
    <s v="Hyundai Heavy Electric"/>
    <s v="KEPCO"/>
    <s v="-"/>
    <s v="for business"/>
    <s v="Non-members"/>
    <s v="out of market"/>
    <s v="non-central"/>
    <x v="3"/>
    <s v="Incheon"/>
    <s v="Baengnyeong-myeon, Ongjin-gun, Incheon"/>
  </r>
  <r>
    <s v="flame resistance"/>
    <s v="Baengnyeongdo"/>
    <s v="백령도"/>
    <n v="1500"/>
    <n v="1.5"/>
    <n v="2"/>
    <n v="3000"/>
    <n v="2003.7"/>
    <s v="internal combustion"/>
    <s v="via"/>
    <s v="-"/>
    <s v="STX"/>
    <s v="Hyosung Heavy Industries"/>
    <s v="KEPCO"/>
    <s v="-"/>
    <s v="for business"/>
    <s v="Non-members"/>
    <s v="out of market"/>
    <s v="non-central"/>
    <x v="3"/>
    <s v="Incheon"/>
    <s v="Baengnyeong-myeon, Ongjin-gun, Incheon"/>
  </r>
  <r>
    <s v="flame resistance"/>
    <s v="Baengnyeongdo"/>
    <s v="백령도"/>
    <n v="3000"/>
    <n v="3"/>
    <n v="2"/>
    <n v="6000"/>
    <n v="2013.3"/>
    <s v="internal combustion"/>
    <s v="via"/>
    <s v="-"/>
    <s v="Hyundai Heavy Industries (HIMSEN)"/>
    <s v="Hyundai Heavy Electric"/>
    <s v="KEPCO"/>
    <s v="-"/>
    <s v="for business"/>
    <s v="Non-members"/>
    <s v="out of market"/>
    <s v="non-central"/>
    <x v="3"/>
    <s v="Incheon"/>
    <s v="Baengnyeong-myeon, Ongjin-gun, Incheon"/>
  </r>
  <r>
    <s v="flame resistance"/>
    <s v="Biando"/>
    <s v="비안도"/>
    <n v="150"/>
    <n v="0.15"/>
    <n v="3"/>
    <n v="450"/>
    <n v="1994.3"/>
    <s v="internal combustion"/>
    <s v="via"/>
    <s v="-"/>
    <s v="Gwangyang Heavy Industries"/>
    <s v="Boguk Electric"/>
    <s v="KEPCO"/>
    <s v="-"/>
    <s v="for business"/>
    <s v="Non-members"/>
    <s v="out of market"/>
    <s v="non-central"/>
    <x v="0"/>
    <s v="Jeollabuk-do"/>
    <s v="Bian-dori, Okdo-myeon, Gunsan-si, Jeollabuk-do"/>
  </r>
  <r>
    <s v="flame resistance"/>
    <s v="non-transfer"/>
    <s v="비양도"/>
    <n v="80"/>
    <n v="0.08"/>
    <n v="3"/>
    <n v="240"/>
    <n v="1996.4"/>
    <s v="internal combustion"/>
    <s v="via"/>
    <s v="-"/>
    <s v="RISTERPETTER"/>
    <s v="Boguk Electric"/>
    <s v="KEPCO"/>
    <s v="-"/>
    <s v="for business"/>
    <s v="Non-members"/>
    <s v="out of market"/>
    <s v="non-central"/>
    <x v="2"/>
    <s v="Jeju"/>
    <s v="Hyeopjae-ri, Hallim-eup, Jeju-si, Jeju-do"/>
  </r>
  <r>
    <s v="flame resistance"/>
    <s v="Sapsido"/>
    <s v="삽시도"/>
    <n v="500"/>
    <n v="0.5"/>
    <n v="2"/>
    <n v="1000"/>
    <n v="1993.2"/>
    <s v="internal combustion"/>
    <s v="via"/>
    <s v="-"/>
    <s v="Ssangyong Heavy Industries"/>
    <s v="Hyundai Heavy Machinary"/>
    <s v="KEPCO"/>
    <s v="-"/>
    <s v="for business"/>
    <s v="Non-members"/>
    <s v="out of market"/>
    <s v="non-central"/>
    <x v="1"/>
    <s v="Chungcheongnam-do"/>
    <s v="Sapsido-ri, Ocheon-myeon, Boryeong-si, Chungcheongnam-do"/>
  </r>
  <r>
    <s v="flame resistance"/>
    <s v="Sapsido"/>
    <s v="삽시도"/>
    <n v="300"/>
    <n v="0.3"/>
    <n v="2"/>
    <n v="600"/>
    <n v="2006.9"/>
    <s v="internal combustion"/>
    <s v="via"/>
    <s v="-"/>
    <s v="STX"/>
    <s v="Boguk Electric"/>
    <s v="KEPCO"/>
    <s v="-"/>
    <s v="for business"/>
    <s v="Non-members"/>
    <s v="out of market"/>
    <s v="non-central"/>
    <x v="1"/>
    <s v="Chungcheongnam-do"/>
    <s v="Sapsido-ri, Ocheon-myeon, Boryeong-si, Chungcheongnam-do"/>
  </r>
  <r>
    <s v="flame resistance"/>
    <s v="Sanghwado"/>
    <s v="상화도"/>
    <n v="80"/>
    <n v="0.08"/>
    <s v="One"/>
    <n v="80"/>
    <n v="2006.7"/>
    <s v="internal combustion"/>
    <s v="via"/>
    <s v="-"/>
    <s v="Doosan Heavy Industries &amp; Construction"/>
    <s v="Boguk Electric"/>
    <s v="KEPCO"/>
    <s v="-"/>
    <s v="for business"/>
    <s v="Non-members"/>
    <s v="out of market"/>
    <s v="non-central"/>
    <x v="0"/>
    <s v="Jeollanam-do"/>
    <s v="Hwajeong-myeon, Yeosu-si, Jeollanam-do"/>
  </r>
  <r>
    <s v="flame resistance"/>
    <s v="Sanghwado"/>
    <s v="상화도"/>
    <n v="80"/>
    <n v="0.08"/>
    <s v="One"/>
    <n v="80"/>
    <n v="2006.12"/>
    <s v="internal combustion"/>
    <s v="via"/>
    <s v="-"/>
    <s v="Doosan Heavy Industries &amp; Construction"/>
    <s v="Boguk Electric"/>
    <s v="KEPCO"/>
    <s v="-"/>
    <s v="for business"/>
    <s v="Non-members"/>
    <s v="out of market"/>
    <s v="non-central"/>
    <x v="0"/>
    <s v="Jeollanam-do"/>
    <s v="Hwajeong-myeon, Yeosu-si, Jeollanam-do"/>
  </r>
  <r>
    <s v="flame resistance"/>
    <s v="Sanghwado"/>
    <s v="상화도"/>
    <n v="80"/>
    <n v="0.08"/>
    <s v="One"/>
    <n v="80"/>
    <n v="2008.12"/>
    <s v="internal combustion"/>
    <s v="via"/>
    <s v="-"/>
    <s v="Doosan Heavy Industries &amp; Construction"/>
    <s v="Boguk Electric"/>
    <s v="KEPCO"/>
    <s v="-"/>
    <s v="for business"/>
    <s v="Non-members"/>
    <s v="out of market"/>
    <s v="non-central"/>
    <x v="0"/>
    <s v="Jeollanam-do"/>
    <s v="Hwajeong-myeon, Yeosu-si, Jeollanam-do"/>
  </r>
  <r>
    <s v="flame resistance"/>
    <s v="Seongnam-do"/>
    <s v="성남도"/>
    <n v="80"/>
    <n v="0.08"/>
    <s v="One"/>
    <n v="80"/>
    <n v="2004.12"/>
    <s v="internal combustion"/>
    <s v="via"/>
    <s v="-"/>
    <s v="STX(CUMMINS)"/>
    <s v="Boguk Electric"/>
    <s v="KEPCO"/>
    <s v="-"/>
    <s v="for business"/>
    <s v="Non-members"/>
    <s v="out of market"/>
    <s v="non-central"/>
    <x v="0"/>
    <s v="Jeollanam-do"/>
    <s v="Jodo-myeon, Jindo-gun, Jeollanam-do"/>
  </r>
  <r>
    <s v="flame resistance"/>
    <s v="Seongnam-do"/>
    <s v="성남도"/>
    <n v="40"/>
    <n v="0.04"/>
    <n v="2"/>
    <n v="80"/>
    <n v="2010.4"/>
    <s v="internal combustion"/>
    <s v="via"/>
    <s v="-"/>
    <s v="Hyundai Heavy Machinary"/>
    <s v="Boguk Electric"/>
    <s v="KEPCO"/>
    <s v="-"/>
    <s v="for business"/>
    <s v="Non-members"/>
    <s v="out of market"/>
    <s v="non-central"/>
    <x v="0"/>
    <s v="Jeollanam-do"/>
    <s v="Jodo-myeon, Jindo-gun, Jeollanam-do"/>
  </r>
  <r>
    <s v="flame resistance"/>
    <s v="Soyeonpyeong Island"/>
    <s v="소연평도"/>
    <n v="250"/>
    <n v="0.25"/>
    <n v="2"/>
    <n v="500"/>
    <n v="2002.12"/>
    <s v="internal combustion"/>
    <s v="via"/>
    <s v="-"/>
    <s v="CUMMINS"/>
    <s v="Boguk Electric"/>
    <s v="KEPCO"/>
    <s v="-"/>
    <s v="for business"/>
    <s v="Non-members"/>
    <s v="out of market"/>
    <s v="non-central"/>
    <x v="3"/>
    <s v="Incheon"/>
    <s v="Yeonpyeong-myeon, Woongjin-gun, Incheon"/>
  </r>
  <r>
    <s v="flame resistance"/>
    <s v="Soyeonpyeong Island"/>
    <s v="소연평도"/>
    <n v="100"/>
    <n v="0.1"/>
    <s v="One"/>
    <n v="100"/>
    <n v="2002.12"/>
    <s v="internal combustion"/>
    <s v="via"/>
    <s v="-"/>
    <s v="Doosan Heavy Industries &amp; Construction"/>
    <s v="Boguk Electric"/>
    <s v="KEPCO"/>
    <s v="-"/>
    <s v="for business"/>
    <s v="Non-members"/>
    <s v="out of market"/>
    <s v="non-central"/>
    <x v="3"/>
    <s v="Incheon"/>
    <s v="Yeonpyeong-myeon, Woongjin-gun, Incheon"/>
  </r>
  <r>
    <s v="flame resistance"/>
    <s v="Socheongdo"/>
    <s v="소청도"/>
    <n v="800"/>
    <n v="0.8"/>
    <n v="3"/>
    <n v="2400"/>
    <n v="1995.1"/>
    <s v="internal combustion"/>
    <s v="via"/>
    <s v="-"/>
    <s v="Ssangyong Heavy Industries"/>
    <s v="Hyundai Heavy Electric"/>
    <s v="KEPCO"/>
    <s v="-"/>
    <s v="for business"/>
    <s v="Non-members"/>
    <s v="out of market"/>
    <s v="non-central"/>
    <x v="3"/>
    <s v="Incheon"/>
    <s v="Socheong-ri, Daecheong-myeon, Ongjin-gun, Incheon"/>
  </r>
  <r>
    <s v="flame resistance"/>
    <s v="Son Jukdo"/>
    <s v="손죽도"/>
    <n v="100"/>
    <n v="0.1"/>
    <n v="3"/>
    <n v="300"/>
    <n v="1994.6"/>
    <s v="internal combustion"/>
    <s v="via"/>
    <s v="-"/>
    <s v="Ssangyong (Niigata)"/>
    <s v="Modern"/>
    <s v="KEPCO"/>
    <s v="-"/>
    <s v="for business"/>
    <s v="Non-members"/>
    <s v="out of market"/>
    <s v="non-central"/>
    <x v="0"/>
    <s v="Jeollanam-do"/>
    <s v="Samsan-myeon, Yeosu-si, Jeollanam-do"/>
  </r>
  <r>
    <s v="flame resistance"/>
    <s v="Song Yi-do"/>
    <s v="송이도"/>
    <n v="100"/>
    <n v="0.1"/>
    <n v="2"/>
    <n v="200"/>
    <n v="1996.1"/>
    <s v="internal combustion"/>
    <s v="via"/>
    <s v="-"/>
    <s v="LISTERPETTER Daewoo Heavy Industries &amp; Construction Doosan Infracore"/>
    <s v="Boguk Electric"/>
    <s v="KEPCO"/>
    <s v="-"/>
    <s v="for business"/>
    <s v="Non-members"/>
    <s v="out of market"/>
    <s v="non-central"/>
    <x v="0"/>
    <s v="Jeollanam-do"/>
    <s v="Nakwol-myeon, Yeonggwang-gun, Jeollanam-do"/>
  </r>
  <r>
    <s v="flame resistance"/>
    <s v="Song Yi-do"/>
    <s v="송이도"/>
    <n v="100"/>
    <n v="0.1"/>
    <s v="One"/>
    <n v="100"/>
    <n v="2011.5"/>
    <s v="internal combustion"/>
    <s v="via"/>
    <s v="-"/>
    <s v="CUMMINS"/>
    <s v="Boguk Electric"/>
    <s v="KEPCO"/>
    <s v="-"/>
    <s v="for business"/>
    <s v="Non-members"/>
    <s v="out of market"/>
    <s v="non-central"/>
    <x v="0"/>
    <s v="Jeollanam-do"/>
    <s v="Nakwol-myeon, Yeonggwang-gun, Jeollanam-do"/>
  </r>
  <r>
    <s v="flame resistance"/>
    <s v="Suudo"/>
    <s v="수우도"/>
    <n v="80"/>
    <n v="0.08"/>
    <s v="One"/>
    <n v="80"/>
    <n v="1996.6"/>
    <s v="internal combustion"/>
    <s v="via"/>
    <s v="-"/>
    <s v="Ssangyong (CUMMINS)"/>
    <s v="Hyundai Heavy Electric"/>
    <s v="KEPCO"/>
    <s v="-"/>
    <s v="for business"/>
    <s v="Non-members"/>
    <s v="out of market"/>
    <s v="non-central"/>
    <x v="4"/>
    <s v="Gyeongsangnam-do"/>
    <s v="Saryang-myeon, Tongyeong-si, Gyeongnam"/>
  </r>
  <r>
    <s v="flame resistance"/>
    <s v="Suudo"/>
    <s v="수우도"/>
    <n v="40"/>
    <n v="0.04"/>
    <n v="2"/>
    <n v="80"/>
    <n v="2008.6"/>
    <s v="internal combustion"/>
    <s v="via"/>
    <s v="-"/>
    <s v="Hyundai Heavy Machinary"/>
    <s v="Hyundai Heavy Machinary"/>
    <s v="KEPCO"/>
    <s v="-"/>
    <s v="for business"/>
    <s v="Non-members"/>
    <s v="out of market"/>
    <s v="non-central"/>
    <x v="4"/>
    <s v="Gyeongsangnam-do"/>
    <s v="Saryang-myeon, Tongyeong-si, Gyeongnam"/>
  </r>
  <r>
    <s v="flame resistance"/>
    <s v="Suldo"/>
    <s v="슬도"/>
    <n v="80"/>
    <n v="0.08"/>
    <n v="3"/>
    <n v="240"/>
    <n v="2006.11"/>
    <s v="internal combustion"/>
    <s v="via"/>
    <s v="-"/>
    <s v="STX(CUMMINS)"/>
    <s v="Boguk Electric"/>
    <s v="KEPCO"/>
    <s v="-"/>
    <s v="for business"/>
    <s v="Non-members"/>
    <s v="out of market"/>
    <s v="non-central"/>
    <x v="0"/>
    <s v="Jeollanam-do"/>
    <s v="Jodo-myeon, Jindo-gun, Jeollanam-do"/>
  </r>
  <r>
    <s v="flame resistance"/>
    <s v="Seungbongdo"/>
    <s v="승봉도"/>
    <n v="150"/>
    <n v="0.15"/>
    <n v="3"/>
    <n v="450"/>
    <n v="1994.12"/>
    <s v="internal combustion"/>
    <s v="via"/>
    <s v="-"/>
    <s v="Ssangyong Heavy Industries"/>
    <s v="Hyundai Heavy Electric"/>
    <s v="KEPCO"/>
    <s v="-"/>
    <s v="for business"/>
    <s v="Non-members"/>
    <s v="out of market"/>
    <s v="non-central"/>
    <x v="5"/>
    <m/>
    <s v="Incheon Ongjin-gun Jawol-myeon"/>
  </r>
  <r>
    <s v="flame resistance"/>
    <s v="Seungbongdo"/>
    <s v="승봉도"/>
    <n v="500"/>
    <n v="0.5"/>
    <s v="One"/>
    <n v="500"/>
    <n v="2004.7"/>
    <s v="internal combustion"/>
    <s v="via"/>
    <s v="-"/>
    <s v="STX"/>
    <s v="Boguk Electric"/>
    <s v="KEPCO"/>
    <s v="-"/>
    <s v="for business"/>
    <s v="Non-members"/>
    <s v="out of market"/>
    <s v="non-central"/>
    <x v="5"/>
    <m/>
    <s v="Incheon Ongjin-gun Jawol-myeon"/>
  </r>
  <r>
    <s v="flame resistance"/>
    <s v="Seungbongdo"/>
    <s v="승봉도"/>
    <n v="500"/>
    <n v="0.5"/>
    <n v="2"/>
    <n v="1000"/>
    <n v="2008.1"/>
    <s v="internal combustion"/>
    <s v="via"/>
    <s v="-"/>
    <s v="Hyundai Heavy Machinary"/>
    <s v="Boguk Electric"/>
    <s v="KEPCO"/>
    <s v="-"/>
    <s v="for business"/>
    <s v="Non-members"/>
    <s v="out of market"/>
    <s v="non-central"/>
    <x v="5"/>
    <m/>
    <s v="Incheon Ongjin-gun Jawol-myeon"/>
  </r>
  <r>
    <s v="flame resistance"/>
    <s v="sisando"/>
    <s v="시산도"/>
    <n v="250"/>
    <n v="0.25"/>
    <n v="3"/>
    <n v="750"/>
    <n v="1994.8"/>
    <s v="internal combustion"/>
    <s v="via"/>
    <s v="-"/>
    <s v="Ssangyong NIIGATA"/>
    <s v="Hyundai Heavy Electric"/>
    <s v="KEPCO"/>
    <s v="-"/>
    <s v="for business"/>
    <s v="Non-members"/>
    <s v="out of market"/>
    <s v="non-central"/>
    <x v="0"/>
    <s v="Jeollanam-do"/>
    <s v="Doyang-eup, Goheung-gun, Jeollanam-do"/>
  </r>
  <r>
    <s v="flame resistance"/>
    <s v="eoryongdo"/>
    <s v="어룡도"/>
    <n v="80"/>
    <n v="0.08"/>
    <n v="3"/>
    <n v="240"/>
    <n v="2006.12"/>
    <s v="internal combustion"/>
    <s v="via"/>
    <s v="-"/>
    <s v="(CUMMINS)"/>
    <s v="Boguk Electric"/>
    <s v="KEPCO"/>
    <s v="-"/>
    <s v="for business"/>
    <s v="Non-members"/>
    <s v="out of market"/>
    <s v="non-central"/>
    <x v="0"/>
    <s v="Jeollanam-do"/>
    <s v="Nohwa-eup, Wando-gun, Jeollanam-do"/>
  </r>
  <r>
    <s v="flame resistance"/>
    <s v="meaning"/>
    <s v="어의도"/>
    <n v="80"/>
    <n v="0.08"/>
    <s v="One"/>
    <n v="80"/>
    <n v="1996.1"/>
    <s v="internal combustion"/>
    <s v="via"/>
    <s v="-"/>
    <s v="LISTER PETTER"/>
    <s v="Boguk Electric"/>
    <s v="KEPCO"/>
    <s v="-"/>
    <s v="for business"/>
    <s v="Non-members"/>
    <s v="out of market"/>
    <s v="non-central"/>
    <x v="4"/>
    <s v="Gyeongsangnam-do"/>
    <s v="Yongnam-myeon, Tongyeong-si, Gyeongnam"/>
  </r>
  <r>
    <s v="flame resistance"/>
    <s v="meaning"/>
    <s v="어의도"/>
    <n v="40"/>
    <n v="0.04"/>
    <n v="2"/>
    <n v="80"/>
    <n v="1996.1"/>
    <s v="internal combustion"/>
    <s v="via"/>
    <s v="-"/>
    <s v="LISTER PETTER"/>
    <s v="Boguk Electric"/>
    <s v="KEPCO"/>
    <s v="-"/>
    <s v="for business"/>
    <s v="Non-members"/>
    <s v="out of market"/>
    <s v="non-central"/>
    <x v="4"/>
    <s v="Gyeongsangnam-do"/>
    <s v="Yongnam-myeon, Tongyeong-si, Gyeongnam"/>
  </r>
  <r>
    <s v="flame resistance"/>
    <s v="Eocheongdo Island"/>
    <s v="어청도"/>
    <n v="150"/>
    <n v="0.15"/>
    <n v="2"/>
    <n v="300"/>
    <n v="1994.2"/>
    <s v="internal combustion"/>
    <s v="via"/>
    <s v="-"/>
    <s v="Ssangyong Heavy Industries"/>
    <s v="Hyundai Heavy Electric"/>
    <s v="KEPCO"/>
    <s v="-"/>
    <s v="for business"/>
    <s v="Non-members"/>
    <s v="out of market"/>
    <s v="non-central"/>
    <x v="0"/>
    <s v="Jeollabuk-do"/>
    <s v="Eocheong-dori, Okdo-myeon, Gunsan-si, Jeollabuk-do"/>
  </r>
  <r>
    <s v="flame resistance"/>
    <s v="Eocheongdo Island"/>
    <s v="어청도"/>
    <n v="300"/>
    <n v="0.3"/>
    <n v="2"/>
    <n v="600"/>
    <n v="2007.7"/>
    <s v="internal combustion"/>
    <s v="via"/>
    <s v="-"/>
    <s v="STX (NIIGATA)"/>
    <s v="Boguk Electric"/>
    <s v="KEPCO"/>
    <s v="-"/>
    <s v="for business"/>
    <s v="Non-members"/>
    <s v="out of market"/>
    <s v="non-central"/>
    <x v="0"/>
    <s v="Jeollabuk-do"/>
    <s v="Eocheong-dori, Okdo-myeon, Gunsan-si, Jeollabuk-do"/>
  </r>
  <r>
    <s v="flame resistance"/>
    <s v="Eocheongdo Island"/>
    <s v="어청도"/>
    <n v="500"/>
    <n v="0.5"/>
    <s v="One"/>
    <n v="500"/>
    <n v="2012.8"/>
    <s v="internal combustion"/>
    <s v="via"/>
    <s v="-"/>
    <s v="STX"/>
    <s v="Boguk Electric"/>
    <s v="KEPCO"/>
    <s v="-"/>
    <s v="for business"/>
    <s v="Non-members"/>
    <s v="out of market"/>
    <s v="non-central"/>
    <x v="0"/>
    <s v="Jeollabuk-do"/>
    <s v="Eocheong-dori, Okdo-myeon, Gunsan-si, Jeollabuk-do"/>
  </r>
  <r>
    <s v="flame resistance"/>
    <s v="Yeodo"/>
    <s v="여서도"/>
    <n v="80"/>
    <n v="0.08"/>
    <n v="3"/>
    <n v="240"/>
    <n v="1996.7"/>
    <s v="internal combustion"/>
    <s v="via"/>
    <s v="-"/>
    <s v="Ssangyong Heavy Industries"/>
    <s v="Hyundai Heavy Electric"/>
    <s v="KEPCO"/>
    <s v="-"/>
    <s v="for business"/>
    <s v="Non-members"/>
    <s v="out of market"/>
    <s v="non-central"/>
    <x v="0"/>
    <s v="Jeollanam-do"/>
    <s v="Yeosu-ri, Cheongsan-myeon, Wando-gun, Jeollanam-do"/>
  </r>
  <r>
    <s v="flame resistance"/>
    <s v="woman too"/>
    <s v="여자도"/>
    <n v="150"/>
    <n v="0.15"/>
    <n v="3"/>
    <n v="450"/>
    <n v="1994.4"/>
    <s v="internal combustion"/>
    <s v="via"/>
    <s v="-"/>
    <s v="Ssangyong NIIGATA"/>
    <s v="Hyundai Heavy Electric"/>
    <s v="KEPCO"/>
    <s v="-"/>
    <s v="for business"/>
    <s v="Non-members"/>
    <s v="out of market"/>
    <s v="non-central"/>
    <x v="0"/>
    <s v="Jeollanam-do"/>
    <s v="Hwajeong-myeon, Yeosu-si, Jeollanam-do"/>
  </r>
  <r>
    <s v="flame resistance"/>
    <s v="year"/>
    <s v="연도"/>
    <n v="80"/>
    <n v="0.08"/>
    <n v="2"/>
    <n v="160"/>
    <n v="1996.4"/>
    <s v="internal combustion"/>
    <s v="via"/>
    <s v="-"/>
    <s v="RISTERPETTER"/>
    <s v="Boguk Electric"/>
    <s v="KEPCO"/>
    <s v="-"/>
    <s v="for business"/>
    <s v="Non-members"/>
    <s v="out of market"/>
    <s v="non-central"/>
    <x v="0"/>
    <s v="Jeollabuk-do"/>
    <s v="Yeondo-ri, Okdo-myeon, Gunsan-si, Jeollabuk-do"/>
  </r>
  <r>
    <s v="flame resistance"/>
    <s v="year"/>
    <s v="연도"/>
    <n v="100"/>
    <n v="0.1"/>
    <s v="One"/>
    <n v="100"/>
    <n v="2011.5"/>
    <s v="internal combustion"/>
    <s v="via"/>
    <s v="-"/>
    <s v="CUMMINS"/>
    <s v="Boguk Electric"/>
    <s v="KEPCO"/>
    <s v="-"/>
    <s v="for business"/>
    <s v="Non-members"/>
    <s v="out of market"/>
    <s v="non-central"/>
    <x v="0"/>
    <s v="Jeollabuk-do"/>
    <s v="Yeondo-ri, Okdo-myeon, Gunsan-si, Jeollabuk-do"/>
  </r>
  <r>
    <s v="flame resistance"/>
    <s v="Yeonpyeong Island"/>
    <s v="연평도"/>
    <n v="1000"/>
    <n v="1"/>
    <n v="2"/>
    <n v="2000"/>
    <n v="2005.7"/>
    <s v="internal combustion"/>
    <s v="via"/>
    <s v="-"/>
    <s v="STX(Man B&amp;W)"/>
    <s v="Boguk Electric"/>
    <s v="KEPCO"/>
    <s v="-"/>
    <s v="for business"/>
    <s v="Non-members"/>
    <s v="out of market"/>
    <s v="non-central"/>
    <x v="3"/>
    <s v="Incheon"/>
    <s v="Yeonpyeong-ri, Yeonpyeong-myeon, Ongjin-gun, Incheon"/>
  </r>
  <r>
    <s v="flame resistance"/>
    <s v="Yeonpyeong Island"/>
    <s v="연평도"/>
    <n v="1900"/>
    <n v="1.9"/>
    <n v="3"/>
    <n v="5700"/>
    <n v="2011.7"/>
    <s v="internal combustion"/>
    <s v="via"/>
    <s v="-"/>
    <s v="Hyundai Heavy Machinary"/>
    <s v="Boguk Electric"/>
    <s v="KEPCO"/>
    <s v="-"/>
    <s v="for business"/>
    <s v="Non-members"/>
    <s v="out of market"/>
    <s v="non-central"/>
    <x v="3"/>
    <s v="Incheon"/>
    <s v="Yeonpyeong-ri, Yeonpyeong-myeon, Ongjin-gun, Incheon"/>
  </r>
  <r>
    <s v="flame resistance"/>
    <s v="Yeongsan-do"/>
    <s v="영산도"/>
    <n v="80"/>
    <n v="0.08"/>
    <n v="3"/>
    <n v="240"/>
    <n v="2015.11"/>
    <s v="internal combustion"/>
    <s v="via"/>
    <s v="-"/>
    <s v="CUMMINS"/>
    <s v="Hyundai Heavy Machinary"/>
    <s v="KEPCO"/>
    <s v="-"/>
    <s v="for business"/>
    <s v="Non-members"/>
    <s v="out of market"/>
    <s v="non-central"/>
    <x v="0"/>
    <s v="Jeollanam-do"/>
    <s v="Heuksan-myeon, Sinan-gun, Jeollanam-do"/>
  </r>
  <r>
    <s v="flame resistance"/>
    <s v="royal road"/>
    <s v="왕등도"/>
    <n v="80"/>
    <n v="0.08"/>
    <n v="3"/>
    <n v="240"/>
    <n v="2006.4"/>
    <s v="internal combustion"/>
    <s v="via"/>
    <s v="-"/>
    <s v="CUMMINS"/>
    <s v="Boguk Electric"/>
    <s v="KEPCO"/>
    <s v="-"/>
    <s v="for business"/>
    <s v="Non-members"/>
    <s v="out of market"/>
    <s v="non-central"/>
    <x v="0"/>
    <s v="Jeollanam-do"/>
    <s v="Wido-myeon, Buan-gun, Jeollanam-do"/>
  </r>
  <r>
    <s v="flame resistance"/>
    <s v="Affair"/>
    <s v="외도"/>
    <n v="80"/>
    <n v="0.08"/>
    <n v="2"/>
    <n v="160"/>
    <n v="2015.11"/>
    <s v="internal combustion"/>
    <s v="via"/>
    <s v="-"/>
    <s v="CUMMINS"/>
    <s v="Boguk Electric"/>
    <s v="KEPCO"/>
    <s v="-"/>
    <s v="for business"/>
    <s v="Non-members"/>
    <s v="out of market"/>
    <s v="non-central"/>
    <x v="1"/>
    <s v="Chungcheongnam-do"/>
    <s v="Anmyeon-eup, Taean-gun, Chungnam"/>
  </r>
  <r>
    <s v="flame resistance"/>
    <s v="Affair"/>
    <s v="외도"/>
    <n v="60"/>
    <n v="0.06"/>
    <s v="One"/>
    <n v="60"/>
    <n v="2015.11"/>
    <s v="internal combustion"/>
    <s v="via"/>
    <s v="-"/>
    <s v="CUMMINS"/>
    <s v="Boguk Electric"/>
    <s v="KEPCO"/>
    <s v="-"/>
    <s v="for business"/>
    <s v="Non-members"/>
    <s v="out of market"/>
    <s v="non-central"/>
    <x v="1"/>
    <s v="Chungcheongnam-do"/>
    <s v="Anmyeon-eup, Taean-gun, Chungnam"/>
  </r>
  <r>
    <s v="flame resistance"/>
    <s v="Oeyeondo"/>
    <s v="외연도"/>
    <n v="150"/>
    <n v="0.15"/>
    <n v="3"/>
    <n v="450"/>
    <n v="1994.8"/>
    <s v="internal combustion"/>
    <s v="via"/>
    <s v="-"/>
    <s v="Ssangyong Heavy Industries"/>
    <s v="Hyundai Heavy Electric"/>
    <s v="KEPCO"/>
    <s v="-"/>
    <s v="for business"/>
    <s v="Non-members"/>
    <s v="out of market"/>
    <s v="non-central"/>
    <x v="1"/>
    <s v="Chungcheongnam-do"/>
    <s v="Oeyeon-dori, Ocheon-myeon, Boryeong-si, Chungcheongnam-do"/>
  </r>
  <r>
    <s v="flame resistance"/>
    <s v="Oeyeondo"/>
    <s v="외연도"/>
    <n v="300"/>
    <n v="0.3"/>
    <s v="One"/>
    <n v="300"/>
    <n v="2004.7"/>
    <s v="internal combustion"/>
    <s v="via"/>
    <s v="-"/>
    <s v="STX"/>
    <s v="Boguk Electric"/>
    <s v="KEPCO"/>
    <s v="-"/>
    <s v="for business"/>
    <s v="Non-members"/>
    <s v="out of market"/>
    <s v="non-central"/>
    <x v="1"/>
    <s v="Chungcheongnam-do"/>
    <s v="Oeyeon-dori, Ocheon-myeon, Boryeong-si, Chungcheongnam-do"/>
  </r>
  <r>
    <s v="flame resistance"/>
    <s v="Uldo"/>
    <s v="울도"/>
    <n v="80"/>
    <n v="0.08"/>
    <n v="3"/>
    <n v="240"/>
    <n v="2003.3"/>
    <s v="internal combustion"/>
    <s v="via"/>
    <s v="-"/>
    <s v="Hyundai Heavy Machinary"/>
    <s v="Boguk Electric"/>
    <s v="KEPCO"/>
    <s v="-"/>
    <s v="for business"/>
    <s v="Non-members"/>
    <s v="out of market"/>
    <s v="non-central"/>
    <x v="3"/>
    <s v="Incheon"/>
    <s v="Deokjeok-myeon, Ongjin-gun, Incheon"/>
  </r>
  <r>
    <s v="flame resistance"/>
    <s v="Ulleungdo"/>
    <s v="울릉도"/>
    <n v="1000"/>
    <n v="1"/>
    <n v="2"/>
    <n v="2000"/>
    <n v="1986.6"/>
    <s v="internal combustion"/>
    <s v="via"/>
    <s v="-"/>
    <s v="Niigata"/>
    <s v="Hyosung Heavy Industries"/>
    <s v="KEPCO"/>
    <s v="-"/>
    <s v="for business"/>
    <s v="Non-members"/>
    <s v="out of market"/>
    <s v="non-central"/>
    <x v="4"/>
    <s v="Gyeongsangbuk-do"/>
    <s v="Seomyeon, Ulleung-eup, Ulleung-gun, Gyeongsangbuk-do"/>
  </r>
  <r>
    <s v="flame resistance"/>
    <s v="Ulleungdo"/>
    <s v="울릉도"/>
    <n v="1500"/>
    <n v="1.5"/>
    <n v="2"/>
    <n v="3000"/>
    <n v="1996.8"/>
    <s v="internal combustion"/>
    <s v="via"/>
    <s v="-"/>
    <s v="Ssangyong Heavy Industries (Man B&amp;W)"/>
    <s v="Hyosung Heavy Industries"/>
    <s v="KEPCO"/>
    <s v="-"/>
    <s v="for business"/>
    <s v="Non-members"/>
    <s v="out of market"/>
    <s v="non-central"/>
    <x v="4"/>
    <s v="Gyeongsangbuk-do"/>
    <s v="Seomyeon, Ulleung-eup, Ulleung-gun, Gyeongsangbuk-do"/>
  </r>
  <r>
    <s v="flame resistance"/>
    <s v="Ulleungdo"/>
    <s v="울릉도"/>
    <n v="1500"/>
    <n v="1.5"/>
    <s v="One"/>
    <n v="1500"/>
    <n v="2002.9"/>
    <s v="internal combustion"/>
    <s v="via"/>
    <s v="-"/>
    <s v="STX(Man B&amp;W)"/>
    <s v="Hyundai Heavy Machinary"/>
    <s v="KEPCO"/>
    <s v="-"/>
    <s v="for business"/>
    <s v="Non-members"/>
    <s v="out of market"/>
    <s v="non-central"/>
    <x v="4"/>
    <s v="Gyeongsangbuk-do"/>
    <s v="Seomyeon, Ulleung-eup, Ulleung-gun, Gyeongsangbuk-do"/>
  </r>
  <r>
    <s v="flame resistance"/>
    <s v="Ulleungdo"/>
    <s v="울릉도"/>
    <n v="3000"/>
    <n v="3"/>
    <n v="2"/>
    <n v="6000"/>
    <n v="2007.12"/>
    <s v="internal combustion"/>
    <s v="via"/>
    <s v="-"/>
    <s v="STX(Man B&amp;W)"/>
    <s v="Hyundai Heavy Machinary"/>
    <s v="KEPCO"/>
    <s v="-"/>
    <s v="for business"/>
    <s v="Non-members"/>
    <s v="out of market"/>
    <s v="non-central"/>
    <x v="4"/>
    <s v="Gyeongsangbuk-do"/>
    <s v="Seomyeon, Ulleung-eup, Ulleung-gun, Gyeongsangbuk-do"/>
  </r>
  <r>
    <s v="flame resistance"/>
    <s v="Ulleungdo"/>
    <s v="울릉도"/>
    <n v="3000"/>
    <n v="3"/>
    <n v="2"/>
    <n v="6000"/>
    <n v="2011.12"/>
    <s v="internal combustion"/>
    <s v="via"/>
    <s v="-"/>
    <s v="Hyundai Heavy Machinary"/>
    <s v="Hyundai Heavy Machinary"/>
    <s v="KEPCO"/>
    <s v="-"/>
    <s v="for business"/>
    <s v="Non-members"/>
    <s v="out of market"/>
    <s v="non-central"/>
    <x v="4"/>
    <s v="Gyeongsangbuk-do"/>
    <s v="Seomyeon, Ulleung-eup, Ulleung-gun, Gyeongsangbuk-do"/>
  </r>
  <r>
    <s v="flame resistance"/>
    <s v="Latitude"/>
    <s v="위도"/>
    <n v="450"/>
    <n v="0.45"/>
    <n v="3"/>
    <n v="1350"/>
    <n v="1993.2"/>
    <s v="internal combustion"/>
    <s v="via"/>
    <s v="-"/>
    <s v="Sulzzer"/>
    <s v="Hyundai Heavy Electric"/>
    <s v="KEPCO"/>
    <s v="-"/>
    <s v="for business"/>
    <s v="Non-members"/>
    <s v="out of market"/>
    <s v="non-central"/>
    <x v="0"/>
    <s v="Jeollabuk-do"/>
    <s v="Jinri, Wido-myeon, Buan-gun, Jeollabuk-do"/>
  </r>
  <r>
    <s v="flame resistance"/>
    <s v="Latitude"/>
    <s v="위도"/>
    <n v="500"/>
    <n v="0.5"/>
    <s v="One"/>
    <n v="500"/>
    <n v="2002.8"/>
    <s v="internal combustion"/>
    <s v="via"/>
    <s v="-"/>
    <s v="STX(Man B&amp;W)"/>
    <s v="Hyundai Heavy Machinary"/>
    <s v="KEPCO"/>
    <s v="-"/>
    <s v="for business"/>
    <s v="Non-members"/>
    <s v="out of market"/>
    <s v="non-central"/>
    <x v="0"/>
    <s v="Jeollabuk-do"/>
    <s v="Jinri, Wido-myeon, Buan-gun, Jeollabuk-do"/>
  </r>
  <r>
    <s v="flame resistance"/>
    <s v="Latitude"/>
    <s v="위도"/>
    <n v="1000"/>
    <n v="1"/>
    <s v="One"/>
    <n v="1000"/>
    <n v="2003.6"/>
    <s v="internal combustion"/>
    <s v="via"/>
    <s v="-"/>
    <s v="STX(Man B&amp;W)"/>
    <s v="Hyosung"/>
    <s v="KEPCO"/>
    <s v="-"/>
    <s v="for business"/>
    <s v="Non-members"/>
    <s v="out of market"/>
    <s v="non-central"/>
    <x v="0"/>
    <s v="Jeollabuk-do"/>
    <s v="Jinri, Wido-myeon, Buan-gun, Jeollabuk-do"/>
  </r>
  <r>
    <s v="flame resistance"/>
    <s v="Jawoldo"/>
    <s v="자월도"/>
    <n v="150"/>
    <n v="0.15"/>
    <s v="One"/>
    <n v="150"/>
    <n v="1993.1"/>
    <s v="internal combustion"/>
    <s v="via"/>
    <s v="-"/>
    <s v="Ssangyong Heavy Industries"/>
    <s v="Hyundai Heavy Electric"/>
    <s v="KEPCO"/>
    <s v="-"/>
    <s v="for business"/>
    <s v="Non-members"/>
    <s v="out of market"/>
    <s v="non-central"/>
    <x v="3"/>
    <s v="Incheon"/>
    <s v="Jawol-ri, Jawol-myeon, Ongjin-gun, Incheon"/>
  </r>
  <r>
    <s v="flame resistance"/>
    <s v="Jawoldo"/>
    <s v="자월도"/>
    <n v="500"/>
    <n v="0.5"/>
    <n v="3"/>
    <n v="1500"/>
    <n v="2004.9"/>
    <s v="internal combustion"/>
    <s v="via"/>
    <s v="-"/>
    <s v="STX"/>
    <s v="Boguk Electric"/>
    <s v="KEPCO"/>
    <s v="-"/>
    <s v="for business"/>
    <s v="Non-members"/>
    <s v="out of market"/>
    <s v="non-central"/>
    <x v="3"/>
    <s v="Incheon"/>
    <s v="Jawol-ri, Jawol-myeon, Ongjin-gun, Incheon"/>
  </r>
  <r>
    <s v="flame resistance"/>
    <s v="Django Island"/>
    <s v="장고도"/>
    <n v="150"/>
    <n v="0.15"/>
    <n v="3"/>
    <n v="450"/>
    <n v="1996.1"/>
    <s v="internal combustion"/>
    <s v="via"/>
    <s v="-"/>
    <s v="Ssangyong (CUMMINS)"/>
    <s v="Hyundai Heavy Electric"/>
    <s v="KEPCO"/>
    <s v="-"/>
    <s v="for business"/>
    <s v="Non-members"/>
    <s v="out of market"/>
    <s v="non-central"/>
    <x v="1"/>
    <s v="Chungcheongnam-do"/>
    <s v="Ocheon-myeon, Boryeong-si, Chungcheongnam-do"/>
  </r>
  <r>
    <s v="flame resistance"/>
    <s v="Jeju GT#1,2"/>
    <s v="제주GT#1,2"/>
    <n v="55000"/>
    <n v="55"/>
    <n v="2"/>
    <n v="110000"/>
    <n v="1977.12"/>
    <s v="internal combustion"/>
    <s v="via"/>
    <s v="-"/>
    <s v="UTI"/>
    <s v="BRUSH"/>
    <s v="KEPCO"/>
    <s v="-"/>
    <s v="for business"/>
    <s v="Non-members"/>
    <s v="out of market"/>
    <s v="non-central"/>
    <x v="2"/>
    <s v="Jeju"/>
    <s v="Samyang-dong, Jeju City, Jeju"/>
  </r>
  <r>
    <s v="flame resistance"/>
    <s v="Jeju GT#3"/>
    <s v="제주GT#3"/>
    <n v="55000"/>
    <n v="55"/>
    <s v="One"/>
    <n v="55000"/>
    <n v="1977.12"/>
    <s v="internal combustion"/>
    <s v="via"/>
    <s v="-"/>
    <s v="UTI"/>
    <s v="BRUSH"/>
    <s v="Korea Midland Power Co., Ltd."/>
    <s v="-"/>
    <s v="for business"/>
    <s v="Regular member"/>
    <s v="market"/>
    <s v="center"/>
    <x v="2"/>
    <s v="Jeju"/>
    <s v="Samyang-dong, Jeju City, Jeju"/>
  </r>
  <r>
    <s v="flame resistance"/>
    <s v="illuminance"/>
    <s v="조도"/>
    <n v="500"/>
    <n v="0.5"/>
    <n v="2"/>
    <n v="1000"/>
    <n v="1996.1"/>
    <s v="internal combustion"/>
    <s v="via"/>
    <s v="-"/>
    <s v="Ssangyong Heavy Industries (Man B&amp;W)"/>
    <s v="Hyosung Heavy Industries"/>
    <s v="KEPCO"/>
    <s v="-"/>
    <s v="for business"/>
    <s v="Non-members"/>
    <s v="out of market"/>
    <s v="non-central"/>
    <x v="0"/>
    <s v="Jeollanam-do"/>
    <s v="Jodo-myeon, Jindo-gun, Jeollanam-do"/>
  </r>
  <r>
    <s v="flame resistance"/>
    <s v="illuminance"/>
    <s v="조도"/>
    <n v="800"/>
    <n v="0.8"/>
    <n v="2"/>
    <n v="1600"/>
    <n v="2008.5"/>
    <s v="internal combustion"/>
    <s v="via"/>
    <s v="-"/>
    <s v="Hyundai Heavy Industries (HIMSEN)"/>
    <s v="Hyosung Heavy Industries"/>
    <s v="KEPCO"/>
    <s v="-"/>
    <s v="for business"/>
    <s v="Non-members"/>
    <s v="out of market"/>
    <s v="non-central"/>
    <x v="0"/>
    <s v="Jeollanam-do"/>
    <s v="Jodo-myeon, Jindo-gun, Jeollanam-do"/>
  </r>
  <r>
    <s v="flame resistance"/>
    <s v="illuminance"/>
    <s v="조도"/>
    <n v="800"/>
    <n v="0.8"/>
    <s v="One"/>
    <n v="800"/>
    <n v="2016.2"/>
    <s v="internal combustion"/>
    <s v="via"/>
    <s v="-"/>
    <s v="STX"/>
    <s v="Boguk Electric"/>
    <s v="KEPCO"/>
    <s v="-"/>
    <s v="for business"/>
    <s v="Non-members"/>
    <s v="out of market"/>
    <s v="non-central"/>
    <x v="0"/>
    <s v="Jeollanam-do"/>
    <s v="Jodo-myeon, Jindo-gun, Jeollanam-do"/>
  </r>
  <r>
    <s v="flame resistance"/>
    <s v="first draft"/>
    <s v="초도"/>
    <n v="250"/>
    <n v="0.25"/>
    <n v="3"/>
    <n v="750"/>
    <n v="1992.5"/>
    <s v="internal combustion"/>
    <s v="via"/>
    <s v="-"/>
    <s v="Ssangyong (Niigata)"/>
    <s v="Modern"/>
    <s v="KEPCO"/>
    <s v="-"/>
    <s v="for business"/>
    <s v="Non-members"/>
    <s v="out of market"/>
    <s v="non-central"/>
    <x v="0"/>
    <s v="Jeollanam-do"/>
    <s v="Samsan-myeon, Yeosu-si, Jeollanam-do"/>
  </r>
  <r>
    <s v="flame resistance"/>
    <s v="mourning"/>
    <s v="추도"/>
    <n v="80"/>
    <n v="0.08"/>
    <n v="3"/>
    <n v="240"/>
    <n v="1994.2"/>
    <s v="internal combustion"/>
    <s v="via"/>
    <s v="-"/>
    <s v="Gwangyang YANMAR"/>
    <s v="Boguk Electric"/>
    <s v="KEPCO"/>
    <s v="-"/>
    <s v="for business"/>
    <s v="Non-members"/>
    <s v="out of market"/>
    <s v="non-central"/>
    <x v="4"/>
    <s v="Gyeongsangnam-do"/>
    <s v="Sanyang-eup, Tongyeong-si, Gyeongnam"/>
  </r>
  <r>
    <s v="flame resistance"/>
    <s v="Chujado"/>
    <s v="추자도"/>
    <n v="500"/>
    <n v="0.5"/>
    <s v="One"/>
    <n v="500"/>
    <n v="1995.12"/>
    <s v="internal combustion"/>
    <s v="via"/>
    <s v="-"/>
    <s v="Hyundai Heavy Industries (Man B&amp;W)"/>
    <s v="Hyundai Heavy Electric"/>
    <s v="KEPCO"/>
    <s v="-"/>
    <s v="for business"/>
    <s v="Non-members"/>
    <s v="out of market"/>
    <s v="non-central"/>
    <x v="5"/>
    <m/>
    <s v="Jeju-si Chuja-myeon"/>
  </r>
  <r>
    <s v="flame resistance"/>
    <s v="Chujado"/>
    <s v="추자도"/>
    <n v="500"/>
    <n v="0.5"/>
    <s v="One"/>
    <n v="500"/>
    <n v="1999.5"/>
    <s v="internal combustion"/>
    <s v="via"/>
    <s v="-"/>
    <s v="Hyundai Heavy Industries (Man B&amp;W)"/>
    <s v="Hyundai Heavy Electric"/>
    <s v="KEPCO"/>
    <s v="-"/>
    <s v="for business"/>
    <s v="Non-members"/>
    <s v="out of market"/>
    <s v="non-central"/>
    <x v="5"/>
    <m/>
    <s v="Jeju-si Chuja-myeon"/>
  </r>
  <r>
    <s v="flame resistance"/>
    <s v="Chujado"/>
    <s v="추자도"/>
    <n v="500"/>
    <n v="0.5"/>
    <s v="One"/>
    <n v="500"/>
    <n v="1999.7"/>
    <s v="internal combustion"/>
    <s v="via"/>
    <s v="-"/>
    <s v="Ssangyong Heavy Industries (Man B&amp;W)"/>
    <s v="Hyosung Heavy Industries"/>
    <s v="KEPCO"/>
    <s v="-"/>
    <s v="for business"/>
    <s v="Non-members"/>
    <s v="out of market"/>
    <s v="non-central"/>
    <x v="5"/>
    <m/>
    <s v="Jeju-si Chuja-myeon"/>
  </r>
  <r>
    <s v="flame resistance"/>
    <s v="Chujado"/>
    <s v="추자도"/>
    <n v="1000"/>
    <n v="1"/>
    <n v="2"/>
    <n v="2000"/>
    <n v="2007.2"/>
    <s v="internal combustion"/>
    <s v="via"/>
    <s v="-"/>
    <s v="Hyundai Heavy Industries (HIMSEN)"/>
    <s v="Hyosung Heavy Industries"/>
    <s v="KEPCO"/>
    <s v="-"/>
    <s v="for business"/>
    <s v="Non-members"/>
    <s v="out of market"/>
    <s v="non-central"/>
    <x v="5"/>
    <m/>
    <s v="Jeju-si Chuja-myeon"/>
  </r>
  <r>
    <s v="flame resistance"/>
    <s v="Chujado"/>
    <s v="추자도"/>
    <n v="1000"/>
    <n v="1"/>
    <n v="2"/>
    <n v="2000"/>
    <n v="2012.5"/>
    <s v="internal combustion"/>
    <s v="via"/>
    <s v="-"/>
    <s v="Hyundai Heavy Industries (HIMSEN)"/>
    <s v="Boguk Electric"/>
    <s v="KEPCO"/>
    <s v="-"/>
    <s v="for business"/>
    <s v="Non-members"/>
    <s v="out of market"/>
    <s v="non-central"/>
    <x v="5"/>
    <m/>
    <s v="Jeju-si Chuja-myeon"/>
  </r>
  <r>
    <s v="flame resistance"/>
    <s v="flat"/>
    <s v="평도"/>
    <n v="80"/>
    <n v="0.08"/>
    <n v="3"/>
    <n v="240"/>
    <n v="2005.1"/>
    <s v="internal combustion"/>
    <s v="via"/>
    <s v="-"/>
    <s v="Ssangyong (Niigata)"/>
    <s v="Modern"/>
    <s v="KEPCO"/>
    <s v="-"/>
    <s v="for business"/>
    <s v="Non-members"/>
    <s v="out of market"/>
    <s v="non-central"/>
    <x v="0"/>
    <s v="Jeollanam-do"/>
    <s v="Samsan-myeon, Yeosu-si, Jeollanam-do"/>
  </r>
  <r>
    <s v="flame resistance"/>
    <s v="abundance"/>
    <s v="풍도"/>
    <n v="150"/>
    <n v="0.15"/>
    <n v="3"/>
    <n v="450"/>
    <n v="1996.8"/>
    <s v="internal combustion"/>
    <s v="via"/>
    <s v="-"/>
    <s v="Ssangyong CUMMINS"/>
    <s v="Hyundai Electric"/>
    <s v="KEPCO"/>
    <s v="-"/>
    <s v="for business"/>
    <s v="Non-members"/>
    <s v="out of market"/>
    <s v="non-central"/>
    <x v="3"/>
    <s v="Gyeonggi-do"/>
    <s v="Pungdo-dong, Danwon-gu, Ansan-si, Gyeonggi-do"/>
  </r>
  <r>
    <s v="flame resistance"/>
    <s v="walnut"/>
    <s v="호도"/>
    <n v="200"/>
    <n v="0.2"/>
    <n v="3"/>
    <n v="600"/>
    <n v="1997.7"/>
    <s v="internal combustion"/>
    <s v="via"/>
    <s v="-"/>
    <s v="Ssangyong (CUMMINS)"/>
    <s v="Boguk Electric"/>
    <s v="KEPCO"/>
    <s v="-"/>
    <s v="for business"/>
    <s v="Non-members"/>
    <s v="out of market"/>
    <s v="non-central"/>
    <x v="1"/>
    <s v="Chungcheongnam-do"/>
    <s v="Ocheon-myeon, Boryeong-si, Chungcheongnam-do"/>
  </r>
  <r>
    <s v="flame resistance"/>
    <s v="Hongdo"/>
    <s v="홍도"/>
    <n v="250"/>
    <n v="0.25"/>
    <s v="One"/>
    <n v="250"/>
    <n v="1993.3"/>
    <s v="internal combustion"/>
    <s v="via"/>
    <s v="-"/>
    <s v="Ssangyong Heavy Industries"/>
    <s v="Hyundai Heavy Electric"/>
    <s v="KEPCO"/>
    <s v="-"/>
    <s v="for business"/>
    <s v="Non-members"/>
    <s v="out of market"/>
    <s v="non-central"/>
    <x v="0"/>
    <s v="Jeollanam-do"/>
    <s v="Hongdo-ri, Heuksan-myeon, Sinan-gun, Jeollanam-do"/>
  </r>
  <r>
    <s v="flame resistance"/>
    <s v="Hongdo"/>
    <s v="홍도"/>
    <n v="500"/>
    <n v="0.5"/>
    <s v="One"/>
    <n v="500"/>
    <n v="2004.11"/>
    <s v="internal combustion"/>
    <s v="via"/>
    <s v="-"/>
    <s v="STX"/>
    <s v="Boguk Electric"/>
    <s v="KEPCO"/>
    <s v="-"/>
    <s v="for business"/>
    <s v="Non-members"/>
    <s v="out of market"/>
    <s v="non-central"/>
    <x v="0"/>
    <s v="Jeollanam-do"/>
    <s v="Hongdo-ri, Heuksan-myeon, Sinan-gun, Jeollanam-do"/>
  </r>
  <r>
    <s v="flame resistance"/>
    <s v="Hongdo"/>
    <s v="홍도"/>
    <n v="800"/>
    <n v="0.8"/>
    <n v="2"/>
    <n v="1600"/>
    <n v="2010.5"/>
    <s v="internal combustion"/>
    <s v="via"/>
    <s v="-"/>
    <s v="STX"/>
    <s v="Boguk Electric"/>
    <s v="KEPCO"/>
    <s v="-"/>
    <s v="for business"/>
    <s v="Non-members"/>
    <s v="out of market"/>
    <s v="non-central"/>
    <x v="0"/>
    <s v="Jeollanam-do"/>
    <s v="Hongdo-ri, Heuksan-myeon, Sinan-gun, Jeollanam-do"/>
  </r>
  <r>
    <s v="flame resistance"/>
    <s v="Hwado"/>
    <s v="화도"/>
    <n v="80"/>
    <n v="0.08"/>
    <s v="One"/>
    <n v="80"/>
    <n v="200202"/>
    <s v="internal combustion"/>
    <s v="via"/>
    <s v="-"/>
    <s v="Doosan Heavy Industries &amp; Construction"/>
    <s v="Boguk Electric"/>
    <s v="KEPCO"/>
    <s v="-"/>
    <s v="for business"/>
    <s v="Non-members"/>
    <s v="out of market"/>
    <s v="non-central"/>
    <x v="0"/>
    <s v="Jeollanam-do"/>
    <s v="Doyang-eup, Goheung-gun, Jeollanam-do"/>
  </r>
  <r>
    <s v="flame resistance"/>
    <s v="Hwado"/>
    <s v="화도"/>
    <n v="80"/>
    <n v="0.08"/>
    <s v="One"/>
    <n v="80"/>
    <n v="200707"/>
    <s v="internal combustion"/>
    <s v="via"/>
    <s v="-"/>
    <s v="Doosan Heavy Industries &amp; Construction"/>
    <s v="Boguk Electric"/>
    <s v="KEPCO"/>
    <s v="-"/>
    <s v="for business"/>
    <s v="Non-members"/>
    <s v="out of market"/>
    <s v="non-central"/>
    <x v="0"/>
    <s v="Jeollanam-do"/>
    <s v="Doyang-eup, Goheung-gun, Jeollanam-do"/>
  </r>
  <r>
    <s v="flame resistance"/>
    <s v="Hwado"/>
    <s v="화도"/>
    <n v="80"/>
    <n v="0.08"/>
    <s v="One"/>
    <n v="80"/>
    <n v="201010"/>
    <s v="internal combustion"/>
    <s v="via"/>
    <s v="-"/>
    <s v="Doosan Heavy Industries &amp; Construction"/>
    <s v="Boguk Electric"/>
    <s v="KEPCO"/>
    <s v="-"/>
    <s v="for business"/>
    <s v="Non-members"/>
    <s v="out of market"/>
    <s v="non-central"/>
    <x v="0"/>
    <s v="Jeollanam-do"/>
    <s v="Doyang-eup, Goheung-gun, Jeollanam-do"/>
  </r>
  <r>
    <s v="flame resistance"/>
    <s v="Heuksando"/>
    <s v="흑산도"/>
    <n v="500"/>
    <n v="0.5"/>
    <s v="One"/>
    <n v="500"/>
    <n v="1994.8"/>
    <s v="internal combustion"/>
    <s v="via"/>
    <s v="-"/>
    <s v="Hyundai Heavy Industries (Man B&amp;W)"/>
    <s v="Hyundai Heavy Electric"/>
    <s v="KEPCO"/>
    <s v="-"/>
    <s v="for business"/>
    <s v="Non-members"/>
    <s v="out of market"/>
    <s v="non-central"/>
    <x v="0"/>
    <s v="Jeollanam-do"/>
    <s v="Heuksan-myeon, Sinan-gun, Jeollanam-do"/>
  </r>
  <r>
    <s v="flame resistance"/>
    <s v="Heuksando"/>
    <s v="흑산도"/>
    <n v="750"/>
    <n v="0.75"/>
    <n v="2"/>
    <n v="1500"/>
    <n v="1996.8"/>
    <s v="internal combustion"/>
    <s v="via"/>
    <s v="-"/>
    <s v="Hyundai Heavy Industries (Man B&amp;W)"/>
    <s v="Hyundai Heavy Electric"/>
    <s v="KEPCO"/>
    <s v="-"/>
    <s v="for business"/>
    <s v="Non-members"/>
    <s v="out of market"/>
    <s v="non-central"/>
    <x v="0"/>
    <s v="Jeollanam-do"/>
    <s v="Heuksan-myeon, Sinan-gun, Jeollanam-do"/>
  </r>
  <r>
    <s v="flame resistance"/>
    <s v="Heuksando"/>
    <s v="흑산도"/>
    <n v="1000"/>
    <n v="1"/>
    <n v="2"/>
    <n v="2000"/>
    <n v="2008.3"/>
    <s v="internal combustion"/>
    <s v="via"/>
    <s v="-"/>
    <s v="Hyundai Heavy Industries (Man B&amp;W) (HIMSEN)"/>
    <s v="Hyosung Heavy Industries"/>
    <s v="KEPCO"/>
    <s v="-"/>
    <s v="for business"/>
    <s v="Non-members"/>
    <s v="out of market"/>
    <s v="non-central"/>
    <x v="0"/>
    <s v="Jeollanam-do"/>
    <s v="Heuksan-myeon, Sinan-gun, Jeollanam-do"/>
  </r>
</pivotCacheRecords>
</file>

<file path=xl/pivotCache/pivotCacheRecords4.xml><?xml version="1.0" encoding="utf-8"?>
<pivotCacheRecords xmlns="http://schemas.openxmlformats.org/spreadsheetml/2006/main" xmlns:r="http://schemas.openxmlformats.org/officeDocument/2006/relationships" count="139">
  <r>
    <s v="water power"/>
    <s v="KC Hydro"/>
    <s v="KC하이드로"/>
    <n v="400"/>
    <n v="0.4"/>
    <s v="One"/>
    <n v="400"/>
    <n v="2013.5"/>
    <s v="small power"/>
    <s v="small power"/>
    <s v="-"/>
    <s v="Elaf"/>
    <s v="Elaf"/>
    <s v="KC Hydro Co., Ltd."/>
    <s v="-"/>
    <s v="renewable"/>
    <s v="Regular member"/>
    <s v="market"/>
    <s v="non-central"/>
    <x v="0"/>
    <s v="Jeju"/>
    <s v="Jeju-si, Jeju-si, Hangyeong-myeon"/>
  </r>
  <r>
    <s v="water power"/>
    <s v="go north"/>
    <s v="가북"/>
    <n v="650"/>
    <n v="0.65"/>
    <s v="One"/>
    <n v="650"/>
    <n v="2014.4"/>
    <s v="small power"/>
    <s v="small power"/>
    <s v="-"/>
    <s v="Daeyang Hydro"/>
    <s v="Iljin Electric"/>
    <s v="Rural Community Corporation"/>
    <s v="-"/>
    <s v="renewable"/>
    <s v="Regular member"/>
    <s v="market"/>
    <s v="non-central"/>
    <x v="1"/>
    <s v="Gyeongsangnam-do"/>
    <s v="Gabuk-myeon, Geochang-gun, Gyeongsangnam-do"/>
  </r>
  <r>
    <s v="water power"/>
    <s v="Gangjeong Goryeongbo"/>
    <s v="강정고령보"/>
    <n v="3000"/>
    <n v="3"/>
    <s v="One"/>
    <n v="3000"/>
    <n v="2011.12"/>
    <s v="small power"/>
    <s v="small power"/>
    <s v="-"/>
    <s v="Mavel"/>
    <s v="Hyosung Heavy Industries"/>
    <s v="Water Resources Corporation"/>
    <s v="-"/>
    <s v="renewable"/>
    <s v="Regular member"/>
    <s v="market"/>
    <s v="non-central"/>
    <x v="1"/>
    <s v="Daegu"/>
    <s v="Dasa-eup, Dalseong-gun, Daegu"/>
  </r>
  <r>
    <s v="water power"/>
    <s v="Kang Cheonbo"/>
    <s v="강천보"/>
    <n v="4950"/>
    <n v="4.95"/>
    <s v="One"/>
    <n v="4950"/>
    <n v="2011.12"/>
    <s v="small power"/>
    <s v="small power"/>
    <s v="-"/>
    <s v="Gugler"/>
    <s v="Hyosung Heavy Industries"/>
    <s v="Water Resources Corporation"/>
    <s v="-"/>
    <s v="renewable"/>
    <s v="Regular member"/>
    <s v="market"/>
    <s v="non-central"/>
    <x v="2"/>
    <s v="Gyeonggi-do"/>
    <s v="Yeoju-eup, Yeoju-gun, Gyeonggi-do"/>
  </r>
  <r>
    <s v="water power"/>
    <s v="chapbo"/>
    <s v="개취보"/>
    <n v="420"/>
    <n v="0.42"/>
    <s v="One"/>
    <n v="420"/>
    <n v="2013.8"/>
    <s v="small power"/>
    <s v="small power"/>
    <s v="-"/>
    <s v="Daeyang Hydro"/>
    <s v="Daeyang Hydro"/>
    <s v="Sancheong-gun"/>
    <s v="-"/>
    <s v="renewable"/>
    <s v="Regular member"/>
    <s v="market"/>
    <s v="non-central"/>
    <x v="1"/>
    <s v="Gyeongsangnam-do"/>
    <s v="Geumseo-myeon, Sancheong-gun, Gyeongnam"/>
  </r>
  <r>
    <s v="water power"/>
    <s v="Gyeongcheon #1"/>
    <s v="경천#1"/>
    <n v="800"/>
    <n v="0.8"/>
    <s v="One"/>
    <n v="800"/>
    <n v="1995.6"/>
    <s v="small power"/>
    <s v="small power"/>
    <s v="-"/>
    <s v="Daeyang Electric"/>
    <s v="Daeyang Electric"/>
    <s v="Rural Community Corporation"/>
    <s v="-"/>
    <s v="renewable"/>
    <s v="Regular member"/>
    <s v="market"/>
    <s v="non-central"/>
    <x v="1"/>
    <s v="Gyeongsangbuk-do"/>
    <s v="Dongro-myeon, Mungyeong-si, Gyeongsangbuk-do"/>
  </r>
  <r>
    <s v="water power"/>
    <s v="Gyeongcheon #2"/>
    <s v="경천#2"/>
    <n v="2100"/>
    <n v="2.1"/>
    <s v="One"/>
    <n v="2100"/>
    <n v="2010.1"/>
    <s v="small power"/>
    <s v="small power"/>
    <s v="-"/>
    <s v="-"/>
    <s v="-"/>
    <s v="Gyeongcheon"/>
    <s v="-"/>
    <s v="renewable"/>
    <s v="Regular member"/>
    <s v="market"/>
    <s v="non-central"/>
    <x v="1"/>
    <s v="Gyeongsangbuk-do"/>
    <s v="Dongro-myeon, Mungyeong-si, Gyeongsangbuk-do"/>
  </r>
  <r>
    <s v="water power"/>
    <s v="Gyeongcheon District"/>
    <s v="경천지구"/>
    <n v="440"/>
    <n v="0.44"/>
    <s v="One"/>
    <n v="440"/>
    <n v="2008.12"/>
    <s v="small power"/>
    <s v="small power"/>
    <s v="-"/>
    <s v="-"/>
    <s v="-"/>
    <s v="Rural Community Corporation"/>
    <s v="-"/>
    <s v="renewable"/>
    <s v="Regular member"/>
    <s v="market"/>
    <s v="non-central"/>
    <x v="3"/>
    <s v="Jeollabuk-do"/>
    <s v="Gyeongcheon-myeon, Wanju-gun, Jeollabuk-do"/>
  </r>
  <r>
    <s v="water power"/>
    <s v="torture"/>
    <s v="고문"/>
    <n v="1500"/>
    <n v="1.5"/>
    <s v="One"/>
    <n v="1500"/>
    <n v="2007.8"/>
    <s v="small power"/>
    <s v="small power"/>
    <s v="-"/>
    <s v="Daeyang Electric"/>
    <s v="Daeyang Electric"/>
    <s v="New Energy Co., Ltd."/>
    <s v="-"/>
    <s v="renewable"/>
    <s v="Regular member"/>
    <s v="market"/>
    <s v="non-central"/>
    <x v="2"/>
    <s v="Gyeonggi-do"/>
    <s v="Yeoncheon-eup, Yeoncheon-gun, Gyeonggi-do"/>
  </r>
  <r>
    <s v="water power"/>
    <s v="alpine"/>
    <s v="고산"/>
    <n v="560"/>
    <n v="0.56000000000000005"/>
    <s v="One"/>
    <n v="560"/>
    <n v="2009.12"/>
    <s v="small power"/>
    <s v="small power"/>
    <s v="-"/>
    <s v="Daeyang Electric"/>
    <s v="Daeyang Electric"/>
    <s v="Water Resources Corporation"/>
    <s v="-"/>
    <s v="renewable"/>
    <s v="Regular member"/>
    <s v="market"/>
    <s v="non-central"/>
    <x v="1"/>
    <s v="Daegu"/>
    <s v="Nobyeon-dong, Suseong-gu, Daegu"/>
  </r>
  <r>
    <s v="water power"/>
    <s v="expert"/>
    <s v="고수"/>
    <n v="99"/>
    <n v="9.9000000000000005E-2"/>
    <s v="One"/>
    <n v="99"/>
    <n v="2014.6"/>
    <s v="small power"/>
    <s v="small power"/>
    <s v="-"/>
    <s v="Goldstar E&amp;C"/>
    <s v="Hansung Heavy Industries"/>
    <s v="Rural Community Corporation"/>
    <s v="-"/>
    <s v="renewable"/>
    <s v="Regular member"/>
    <s v="market"/>
    <s v="non-central"/>
    <x v="3"/>
    <s v="Jeollabuk-do"/>
    <s v="Gochang-eup, Gochang-gun, Jeollabuk-do"/>
  </r>
  <r>
    <s v="water power"/>
    <s v="Gongju Bo"/>
    <s v="공주보"/>
    <n v="3000"/>
    <n v="3"/>
    <s v="One"/>
    <n v="3000"/>
    <n v="2011.12"/>
    <s v="small power"/>
    <s v="small power"/>
    <s v="-"/>
    <s v="Gugler"/>
    <s v="Hyundai Heavy Machinary"/>
    <s v="Water Resources Corporation"/>
    <s v="-"/>
    <s v="renewable"/>
    <s v="Regular member"/>
    <s v="market"/>
    <s v="non-central"/>
    <x v="4"/>
    <s v="Chungcheongnam-do"/>
    <s v="Wooseong-myeon, Gongju-si, Chungcheongnam-do"/>
  </r>
  <r>
    <s v="water power"/>
    <s v="Gwangju Lake"/>
    <s v="광주호"/>
    <n v="240"/>
    <n v="0.24"/>
    <s v="One"/>
    <n v="240"/>
    <n v="2013.1"/>
    <s v="small power"/>
    <s v="small power"/>
    <s v="-"/>
    <s v="Daeyang Hydro"/>
    <s v="Daeyang Hydro"/>
    <s v="Rural Community Corporation"/>
    <s v="-"/>
    <s v="renewable"/>
    <s v="Regular member"/>
    <s v="market"/>
    <s v="non-central"/>
    <x v="3"/>
    <s v="Jeollanam-do"/>
    <s v="Goseo-myeon, Damyang-gun, Jeollanam-do"/>
  </r>
  <r>
    <s v="water power"/>
    <s v="spa"/>
    <s v="광천"/>
    <n v="450"/>
    <n v="0.45"/>
    <s v="One"/>
    <n v="450"/>
    <n v="1992.1"/>
    <s v="small power"/>
    <s v="small power"/>
    <s v="-"/>
    <s v="Dependable"/>
    <s v="Dependable"/>
    <s v="Water Resources Corporation"/>
    <s v="-"/>
    <s v="renewable"/>
    <s v="Regular member"/>
    <s v="market"/>
    <s v="non-central"/>
    <x v="3"/>
    <s v="Jeollanam-do"/>
    <s v="Juam-myeon, Suncheon-si, Jeollanam-do"/>
  </r>
  <r>
    <s v="water power"/>
    <s v="Goesan"/>
    <s v="괴산"/>
    <n v="2600"/>
    <n v="2.6"/>
    <s v="One"/>
    <n v="2600"/>
    <n v="1957.2"/>
    <s v="small power"/>
    <s v="small power"/>
    <s v="-"/>
    <s v="James Leffel"/>
    <s v="GE"/>
    <s v="KHNP"/>
    <s v="-"/>
    <s v="renewable"/>
    <s v="Regular member"/>
    <s v="market"/>
    <s v="non-central"/>
    <x v="4"/>
    <s v="Chungcheongbuk-do"/>
    <s v="Chilseong-myeon, Goesan-gun, Chungcheongbuk-do (Namhan River Chilseongho Lake)"/>
  </r>
  <r>
    <s v="water power"/>
    <s v="suffocation"/>
    <s v="구만"/>
    <n v="170"/>
    <n v="0.17"/>
    <s v="One"/>
    <n v="170"/>
    <n v="2014.5"/>
    <s v="small power"/>
    <s v="small power"/>
    <s v="-"/>
    <s v="Daeyang Hydro"/>
    <s v="Daeyang Hydro"/>
    <s v="Rural Community Corporation"/>
    <s v="-"/>
    <s v="renewable"/>
    <s v="Regular member"/>
    <s v="market"/>
    <s v="non-central"/>
    <x v="3"/>
    <s v="Jeollanam-do"/>
    <s v="Gwangui-myeon, Gurye-gun, Jeollanam-do"/>
  </r>
  <r>
    <s v="water power"/>
    <s v="Gumibo"/>
    <s v="구미보"/>
    <n v="3000"/>
    <n v="3"/>
    <s v="One"/>
    <n v="3000"/>
    <n v="2011.12"/>
    <s v="small power"/>
    <s v="small power"/>
    <s v="-"/>
    <s v="Gugler"/>
    <s v="Hyosung Heavy Industries"/>
    <s v="Water Resources Corporation"/>
    <s v="-"/>
    <s v="renewable"/>
    <s v="Regular member"/>
    <s v="market"/>
    <s v="non-central"/>
    <x v="1"/>
    <s v="Gyeongsangbuk-do"/>
    <s v="Haepyeong-myeon, Gumi-si, Gyeongsangbuk-do"/>
  </r>
  <r>
    <s v="water power"/>
    <s v="Gunwi Dam"/>
    <s v="군위댐"/>
    <n v="500"/>
    <n v="0.5"/>
    <s v="One"/>
    <n v="500"/>
    <n v="2010.1"/>
    <s v="small power"/>
    <s v="small power"/>
    <s v="-"/>
    <s v="Daeyang Electric"/>
    <s v="Daeyang Electric"/>
    <s v="Water Resources Corporation"/>
    <s v="-"/>
    <s v="renewable"/>
    <s v="Regular member"/>
    <s v="market"/>
    <s v="non-central"/>
    <x v="1"/>
    <s v="Gyeongsangbuk-do"/>
    <s v="Goro-myeon, Gunwi-gun, Gyeongsangbuk-do"/>
  </r>
  <r>
    <s v="water power"/>
    <s v="Gungpyeong"/>
    <s v="궁평"/>
    <n v="180"/>
    <n v="0.18"/>
    <s v="One"/>
    <n v="180"/>
    <n v="2012.1"/>
    <s v="small power"/>
    <s v="small power"/>
    <s v="-"/>
    <s v="-"/>
    <s v="-"/>
    <s v="-"/>
    <s v="-"/>
    <s v="renewable"/>
    <s v="Non-members"/>
    <s v="out of market"/>
    <s v="non-central"/>
    <x v="4"/>
    <s v="Chungcheongnam-do"/>
    <s v="Songak-myeon, Asan-si, Chungcheongnam-do"/>
  </r>
  <r>
    <s v="water power"/>
    <s v="Far East"/>
    <s v="극동"/>
    <n v="1500"/>
    <n v="1.5"/>
    <s v="One"/>
    <n v="1500"/>
    <n v="2011.8"/>
    <s v="small power"/>
    <s v="small power"/>
    <s v="-"/>
    <s v="Ossberger"/>
    <s v="Ossberger"/>
    <s v="Far East Small Hydro"/>
    <s v="-"/>
    <s v="renewable"/>
    <s v="Regular member"/>
    <s v="market"/>
    <s v="non-central"/>
    <x v="3"/>
    <s v="Jeollabuk-do"/>
    <s v="Sanoe-myeon, Jeongeup-si, Jeollabuk-do"/>
  </r>
  <r>
    <s v="water power"/>
    <s v="Far East 2"/>
    <s v="극동제2"/>
    <n v="750"/>
    <n v="0.75"/>
    <s v="One"/>
    <n v="750"/>
    <n v="2013.4"/>
    <s v="small power"/>
    <s v="small power"/>
    <s v="-"/>
    <s v="light hydrogen hydro"/>
    <s v="Chongqing Shirimong"/>
    <s v="Kukdong 2nd small hydro power plant"/>
    <s v="-"/>
    <s v="renewable"/>
    <s v="Regular member"/>
    <s v="market"/>
    <s v="non-central"/>
    <x v="3"/>
    <s v="Jeollabuk-do"/>
    <s v="Sanoe-myeon, Jeongeup-si, Jeollabuk-do"/>
  </r>
  <r>
    <s v="water power"/>
    <s v="Geumgang"/>
    <s v="금강"/>
    <n v="1350"/>
    <n v="1.35"/>
    <s v="One"/>
    <n v="1350"/>
    <n v="1988.3"/>
    <s v="small power"/>
    <s v="small power"/>
    <s v="-"/>
    <s v="ACEC"/>
    <s v="Hyundai Heavy Machinary"/>
    <s v="Clean Energy"/>
    <s v="-"/>
    <s v="renewable"/>
    <s v="Regular member"/>
    <s v="market"/>
    <s v="non-central"/>
    <x v="4"/>
    <s v="Chungcheongbuk-do"/>
    <s v="Dongmyeon, Okcheon-gun, Chungcheongbuk-do"/>
  </r>
  <r>
    <s v="water power"/>
    <s v="gold"/>
    <s v="금계"/>
    <n v="280"/>
    <n v="0.28000000000000003"/>
    <s v="One"/>
    <n v="280"/>
    <n v="2014.4"/>
    <s v="small power"/>
    <s v="small power"/>
    <s v="-"/>
    <s v="Daeyang Hydro"/>
    <s v="Daeyang Hydro"/>
    <s v="Rural Community Corporation"/>
    <s v="-"/>
    <s v="renewable"/>
    <s v="Non-members"/>
    <s v="out of market"/>
    <s v="non-central"/>
    <x v="1"/>
    <s v="Gyeongsangbuk-do"/>
    <s v="Punggi-eup, Yeongju-si, Gyeongsangbuk-do"/>
  </r>
  <r>
    <s v="water power"/>
    <s v="Nakdanbo"/>
    <s v="낙단보"/>
    <n v="3000"/>
    <n v="3"/>
    <s v="One"/>
    <n v="3000"/>
    <n v="2012.6"/>
    <s v="small power"/>
    <s v="small power"/>
    <s v="-"/>
    <s v="Mavel"/>
    <s v="Hyosung Heavy Industries"/>
    <s v="Water Resources Corporation"/>
    <s v="-"/>
    <s v="renewable"/>
    <s v="Regular member"/>
    <s v="market"/>
    <s v="non-central"/>
    <x v="1"/>
    <s v="Gyeongsangbuk-do"/>
    <s v="Danmil-myeon, Uiseong-gun, Gyeongsangbuk-do"/>
  </r>
  <r>
    <s v="water power"/>
    <s v="depravity"/>
    <s v="낙덕"/>
    <n v="60"/>
    <n v="0.06"/>
    <s v="One"/>
    <n v="60"/>
    <n v="2014.4"/>
    <s v="small power"/>
    <s v="small power"/>
    <s v="-"/>
    <s v="Daeyang Electric"/>
    <s v="Daeyang Electric"/>
    <s v="Rural Community Corporation"/>
    <s v="-"/>
    <s v="renewable"/>
    <s v="Non-members"/>
    <s v="out of market"/>
    <s v="non-central"/>
    <x v="3"/>
    <s v="Jeollabuk-do"/>
    <s v="Bokheung-myeon, Sunchang-gun, Jeollabuk-do"/>
  </r>
  <r>
    <s v="water power"/>
    <s v="Namgang"/>
    <s v="남강"/>
    <n v="14000"/>
    <n v="14"/>
    <s v="One"/>
    <n v="14000"/>
    <n v="1998.1"/>
    <s v="small power"/>
    <s v="small power"/>
    <s v="-"/>
    <s v="Alsthom"/>
    <s v="Alsthom"/>
    <s v="Water Resources Corporation"/>
    <s v="-"/>
    <s v="for business"/>
    <s v="Regular member"/>
    <s v="market"/>
    <s v="non-central"/>
    <x v="1"/>
    <s v="Gyeongsangnam-do"/>
    <s v="Panmun-dong, Jinju-si, Gyeongsangnam-do (Namgang Jinyangho Lake in the Nakdong River System)"/>
  </r>
  <r>
    <s v="water power"/>
    <s v="Namgang #2"/>
    <s v="남강#2"/>
    <n v="9000"/>
    <n v="9"/>
    <s v="One"/>
    <n v="9000"/>
    <n v="2019.11"/>
    <s v="small power"/>
    <s v="small power"/>
    <s v="-"/>
    <s v="Andritz"/>
    <s v="Andritz"/>
    <s v="Water Resources Corporation"/>
    <s v="-"/>
    <s v="renewable"/>
    <s v="Regular member"/>
    <s v="market"/>
    <s v="non-central"/>
    <x v="1"/>
    <s v="Gyeongsangnam-do"/>
    <s v="Naedong-myeon, Jinju-si, Gyeongnam"/>
  </r>
  <r>
    <s v="water power"/>
    <s v="Noryangjin"/>
    <s v="노량진"/>
    <n v="300"/>
    <n v="0.3"/>
    <s v="One"/>
    <n v="300"/>
    <n v="2013.12"/>
    <s v="small power"/>
    <s v="small power"/>
    <s v="-"/>
    <s v="Andritz"/>
    <s v="SIEMENS"/>
    <s v="Seoul Water and Sewerage"/>
    <s v="-"/>
    <s v="renewable"/>
    <s v="Non-members"/>
    <s v="out of market"/>
    <s v="non-central"/>
    <x v="2"/>
    <s v="Seoul"/>
    <s v="Noryangjin-dong, Dongjak-gu, Seoul"/>
  </r>
  <r>
    <s v="water power"/>
    <s v="Rural Community Corporation"/>
    <s v="농어촌공사"/>
    <n v="490"/>
    <n v="0.49"/>
    <s v="One"/>
    <n v="490"/>
    <n v="2010.1"/>
    <s v="small power"/>
    <s v="small power"/>
    <s v="-"/>
    <s v="-"/>
    <s v="-"/>
    <s v="Rural Community Corporation"/>
    <s v="-"/>
    <s v="renewable"/>
    <s v="Non-members"/>
    <s v="out of market"/>
    <s v="non-central"/>
    <x v="4"/>
    <s v="Chungcheongnam-do"/>
    <s v="Jukjeong-dong, Boryeong-si, Chungcheongnam-do"/>
  </r>
  <r>
    <s v="water power"/>
    <s v="Danyang Water Intermediate"/>
    <s v="단양수중보"/>
    <n v="2400"/>
    <n v="2.4"/>
    <s v="One"/>
    <n v="2400"/>
    <n v="2019.6"/>
    <s v="small power"/>
    <s v="small power"/>
    <s v="-"/>
    <s v="Daeyang Hydro"/>
    <s v="Daeyang Hydro"/>
    <s v="Water Resources Corporation"/>
    <s v="-"/>
    <s v="renewable"/>
    <s v="Regular member"/>
    <s v="market"/>
    <s v="non-central"/>
    <x v="4"/>
    <s v="Chungcheongbuk-do"/>
    <s v="Danseong-myeon, Danyang-gun, Chungcheongbuk-do"/>
  </r>
  <r>
    <s v="water power"/>
    <s v="Dalbang"/>
    <s v="달방"/>
    <n v="170"/>
    <n v="0.17"/>
    <s v="One"/>
    <n v="170"/>
    <n v="2007.2"/>
    <s v="small power"/>
    <s v="small power"/>
    <s v="-"/>
    <s v="Daeyang Electric"/>
    <s v="Daeyang Electric"/>
    <s v="Water Resources Corporation"/>
    <s v="-"/>
    <s v="renewable"/>
    <s v="Regular member"/>
    <s v="market"/>
    <s v="non-central"/>
    <x v="5"/>
    <s v="Gangwon-do"/>
    <s v="Iro-dong, Donghae-si, Gangwon-do"/>
  </r>
  <r>
    <s v="water power"/>
    <s v="Dalseongbo"/>
    <s v="달성보"/>
    <n v="2856"/>
    <n v="2.8559999999999999"/>
    <s v="One"/>
    <n v="2856"/>
    <n v="2012.6"/>
    <s v="small power"/>
    <s v="small power"/>
    <s v="-"/>
    <s v="Andritz"/>
    <s v="Andritz"/>
    <s v="Water Resources Corporation"/>
    <s v="-"/>
    <s v="renewable"/>
    <s v="Regular member"/>
    <s v="market"/>
    <s v="non-central"/>
    <x v="1"/>
    <s v="Gyeongsangbuk-do"/>
    <s v="Gaejin-myeon, Goryeong-gun, Gyeongsangbuk-do"/>
  </r>
  <r>
    <s v="water power"/>
    <s v="Damyang"/>
    <s v="담양"/>
    <n v="1274"/>
    <n v="1.274"/>
    <s v="One"/>
    <n v="1274"/>
    <n v="2007.5"/>
    <s v="small power"/>
    <s v="small power"/>
    <s v="-"/>
    <s v="Daeyang Electric"/>
    <s v="Daeyang Electric"/>
    <s v="Rural Community Corporation"/>
    <s v="-"/>
    <s v="renewable"/>
    <s v="Regular member"/>
    <s v="market"/>
    <s v="non-central"/>
    <x v="3"/>
    <s v="Jeollanam-do"/>
    <s v="Geumseong-myeon, Damyang-gun, Jeollanam-do"/>
  </r>
  <r>
    <s v="water power"/>
    <s v="Dangjin Thermal Power #1"/>
    <s v="당진화력#1"/>
    <n v="4998"/>
    <n v="4.9980000000000002"/>
    <s v="One"/>
    <n v="4998"/>
    <n v="2010.5"/>
    <s v="small power"/>
    <s v="small power"/>
    <s v="-"/>
    <s v="Daeyang Electric"/>
    <s v="Daeyang Electric"/>
    <s v="East-West Power"/>
    <s v="-"/>
    <s v="renewable"/>
    <s v="Regular member"/>
    <s v="market"/>
    <s v="non-central"/>
    <x v="4"/>
    <s v="Chungcheongnam-do"/>
    <s v="Seokmun-myeon, Dangjin-si, Chungcheongnam-do"/>
  </r>
  <r>
    <s v="water power"/>
    <s v="Dangjin Thermal Power 2 small hydro power"/>
    <s v="당진화력2소수력"/>
    <n v="3200"/>
    <n v="3.2"/>
    <s v="One"/>
    <n v="3200"/>
    <n v="2014.8"/>
    <s v="small power"/>
    <s v="small power"/>
    <s v="-"/>
    <s v="harbin electricity machinery"/>
    <s v="harbin electricity machinery"/>
    <s v="East-West Power"/>
    <s v="-"/>
    <s v="renewable"/>
    <s v="Regular member"/>
    <s v="market"/>
    <s v="non-central"/>
    <x v="4"/>
    <s v="Chungcheongnam-do"/>
    <s v="Seokmun-myeon, Dangjin-si, Chungcheongnam-do"/>
  </r>
  <r>
    <s v="water power"/>
    <s v="Daegok"/>
    <s v="대곡"/>
    <n v="300"/>
    <n v="0.3"/>
    <s v="One"/>
    <n v="300"/>
    <n v="2005.6"/>
    <s v="small power"/>
    <s v="small power"/>
    <s v="-"/>
    <s v="Daeyang Electric"/>
    <s v="Daeyang Electric"/>
    <s v="Water Resources Corporation"/>
    <s v="-"/>
    <s v="renewable"/>
    <s v="Regular member"/>
    <s v="market"/>
    <s v="non-central"/>
    <x v="1"/>
    <s v="Ulsan"/>
    <s v="Dudong-myeon, Ulju-gun, Ulsan"/>
  </r>
  <r>
    <s v="water power"/>
    <s v="Daeah"/>
    <s v="대아"/>
    <n v="3000"/>
    <n v="3"/>
    <s v="One"/>
    <n v="3000"/>
    <n v="1993.6"/>
    <s v="small power"/>
    <s v="small power"/>
    <s v="-"/>
    <s v="Daeyang Electric"/>
    <s v="Daeyang Electric"/>
    <s v="Rural Community Corporation"/>
    <s v="-"/>
    <s v="renewable"/>
    <s v="Regular member"/>
    <s v="market"/>
    <s v="non-central"/>
    <x v="3"/>
    <s v="Jeollabuk-do"/>
    <s v="Juan-myeon, Suncheon-si, Jeollabuk-do"/>
  </r>
  <r>
    <s v="water power"/>
    <s v="Daeah"/>
    <s v="대아"/>
    <m/>
    <n v="0"/>
    <m/>
    <m/>
    <n v="1994.5"/>
    <s v="small power"/>
    <s v="small power"/>
    <s v="-"/>
    <s v="-"/>
    <s v="-"/>
    <s v="-"/>
    <s v="-"/>
    <s v="-"/>
    <s v="-"/>
    <s v="-"/>
    <s v="-"/>
    <x v="4"/>
    <m/>
    <s v="-"/>
  </r>
  <r>
    <s v="water power"/>
    <s v="Daecheong Dam #1"/>
    <s v="대청댐#1"/>
    <n v="800"/>
    <n v="0.8"/>
    <s v="One"/>
    <n v="800"/>
    <n v="2008.6"/>
    <s v="small power"/>
    <s v="small power"/>
    <s v="-"/>
    <s v="Daeyang Electric"/>
    <s v="Daeyang Electric"/>
    <s v="Water Resources Corporation"/>
    <s v="-"/>
    <s v="renewable"/>
    <s v="Regular member"/>
    <s v="market"/>
    <s v="non-central"/>
    <x v="4"/>
    <s v="Chungcheongbuk-do"/>
    <s v="Hyeondo-myeon, Cheongwon-gun, Chungcheongbuk-do"/>
  </r>
  <r>
    <s v="water power"/>
    <s v="Daecheong Dam 2"/>
    <s v="대청댐2"/>
    <n v="900"/>
    <n v="0.9"/>
    <s v="One"/>
    <n v="900"/>
    <n v="2017.12"/>
    <s v="small power"/>
    <s v="small power"/>
    <s v="-"/>
    <s v="-"/>
    <s v="-"/>
    <s v="Water Resources Corporation"/>
    <s v="-"/>
    <s v="renewable"/>
    <s v="Regular member"/>
    <s v="market"/>
    <s v="non-central"/>
    <x v="4"/>
    <s v="Chungcheongbuk-do"/>
    <s v="Sangdang-gu, Cheongju-si, Chungcheongbuk-do"/>
  </r>
  <r>
    <s v="water power"/>
    <s v="Daehan Boryeong"/>
    <s v="대한보령"/>
    <n v="1100"/>
    <n v="1.1000000000000001"/>
    <s v="One"/>
    <n v="1100"/>
    <n v="2009.5"/>
    <s v="small power"/>
    <s v="small power"/>
    <s v="-"/>
    <s v="-"/>
    <s v="-"/>
    <s v="Korea Hydro Power Co., Ltd."/>
    <s v="-"/>
    <s v="renewable"/>
    <s v="Regular member"/>
    <s v="market"/>
    <s v="non-central"/>
    <x v="3"/>
    <s v="Jeollanam-do"/>
    <s v="Deuknyang-myeon, Boseong-gun, Jeollanam-do"/>
  </r>
  <r>
    <s v="water power"/>
    <s v="Deoknam Water Purification Plant"/>
    <s v="덕남정수장"/>
    <n v="270"/>
    <n v="0.27"/>
    <s v="One"/>
    <n v="270"/>
    <n v="2014.5"/>
    <s v="small power"/>
    <s v="small power"/>
    <s v="-"/>
    <s v="Daeyang Hydro"/>
    <s v="Hyosung Heavy Industries"/>
    <s v="GS Power Co., Ltd."/>
    <s v="-"/>
    <s v="renewable"/>
    <s v="Regular member"/>
    <s v="market"/>
    <s v="non-central"/>
    <x v="3"/>
    <s v="Gwangju"/>
    <s v="Deoknam 1-gil, Nam-gu, Gwangju"/>
  </r>
  <r>
    <s v="water power"/>
    <s v="frostbite"/>
    <s v="동상"/>
    <n v="590"/>
    <n v="0.59"/>
    <s v="One"/>
    <n v="590"/>
    <n v="2012.1"/>
    <s v="small power"/>
    <s v="small power"/>
    <s v="-"/>
    <s v="-"/>
    <s v="-"/>
    <s v="Rural Community Corporation"/>
    <s v="-"/>
    <s v="renewable"/>
    <s v="Regular member"/>
    <s v="market"/>
    <s v="non-central"/>
    <x v="3"/>
    <s v="Jeollabuk-do"/>
    <s v="Dongsang-myeon, Wanju-gun, Jeollabuk-do"/>
  </r>
  <r>
    <s v="water power"/>
    <s v="Donghwa Dam"/>
    <s v="동화댐"/>
    <n v="1000"/>
    <n v="1"/>
    <s v="One"/>
    <n v="1000"/>
    <n v="2005.5"/>
    <s v="small power"/>
    <s v="small power"/>
    <s v="-"/>
    <s v="Daeyang Electric"/>
    <s v="Daeyang Electric"/>
    <s v="Rural Community Corporation"/>
    <s v="-"/>
    <s v="renewable"/>
    <s v="Regular member"/>
    <s v="market"/>
    <s v="non-central"/>
    <x v="3"/>
    <s v="Jeollabuk-do"/>
    <s v="Beonan-myeon, Jangsu-gun, Jeollabuk-do"/>
  </r>
  <r>
    <s v="water power"/>
    <s v="Dongwha Water Purification Plant"/>
    <s v="동화정수장"/>
    <n v="120"/>
    <n v="0.12"/>
    <s v="One"/>
    <n v="120"/>
    <n v="2015.1"/>
    <s v="small power"/>
    <s v="small power"/>
    <s v="-"/>
    <s v="Daeyang Hydro"/>
    <s v="Daeyang Hydro"/>
    <s v="Water Resources Corporation"/>
    <s v="-"/>
    <s v="renewable"/>
    <s v="Regular member"/>
    <s v="market"/>
    <s v="non-central"/>
    <x v="3"/>
    <s v="Jeollabuk-do"/>
    <s v="Beonam-myeon, Jangsu-gun, Jeollabuk-do"/>
  </r>
  <r>
    <s v="water power"/>
    <s v="savagery"/>
    <s v="맹동"/>
    <n v="360"/>
    <n v="0.36"/>
    <s v="One"/>
    <n v="360"/>
    <n v="2016.4"/>
    <s v="small power"/>
    <s v="small power"/>
    <s v="-"/>
    <s v="Venus ENC"/>
    <s v="Venus ENC"/>
    <s v="Korea Rural Community Corporation"/>
    <s v="-"/>
    <s v="renewable"/>
    <s v="Regular member"/>
    <s v="market"/>
    <s v="non-central"/>
    <x v="4"/>
    <s v="Chungcheongbuk-do"/>
    <s v="Maengdong-myeon, Eumseong-gun, Chungcheongbuk-do"/>
  </r>
  <r>
    <s v="water power"/>
    <s v="no-water hydropower"/>
    <s v="무주소수력"/>
    <n v="400"/>
    <n v="0.4"/>
    <s v="One"/>
    <n v="400"/>
    <n v="2003.4"/>
    <s v="small power"/>
    <s v="small power"/>
    <s v="-"/>
    <s v="Daeyang Electric"/>
    <s v="Daeyang Electric"/>
    <s v="KHNP"/>
    <s v="-"/>
    <s v="renewable"/>
    <s v="Regular member"/>
    <s v="market"/>
    <s v="non-central"/>
    <x v="3"/>
    <s v="Jeollabuk-do"/>
    <s v="Jeoksang-myeon, Muju-gun, Jeollabuk-do"/>
  </r>
  <r>
    <s v="water power"/>
    <s v="water"/>
    <s v="물야"/>
    <n v="410"/>
    <n v="0.41"/>
    <s v="One"/>
    <n v="410"/>
    <n v="2011.12"/>
    <s v="small power"/>
    <s v="small power"/>
    <s v="-"/>
    <s v="-"/>
    <s v="-"/>
    <s v="-"/>
    <s v="-"/>
    <s v="renewable"/>
    <s v="Non-members"/>
    <s v="out of market"/>
    <s v="non-central"/>
    <x v="1"/>
    <s v="Gyeongsangbuk-do"/>
    <s v="Mullya-myeon, Bonghwa-gun, Gyeongsangbuk-do"/>
  </r>
  <r>
    <s v="water power"/>
    <s v="Miryang"/>
    <s v="밀양"/>
    <n v="1300"/>
    <n v="1.3"/>
    <s v="One"/>
    <n v="1300"/>
    <n v="2001.1"/>
    <s v="small power"/>
    <s v="small power"/>
    <s v="-"/>
    <s v="Daeyang Electric"/>
    <s v="Daeyang Electric"/>
    <s v="Water Resources Corporation"/>
    <s v="-"/>
    <s v="renewable"/>
    <s v="Regular member"/>
    <s v="market"/>
    <s v="non-central"/>
    <x v="1"/>
    <s v="Gyeongsangnam-do"/>
    <s v="Sanoe-myeon, Miryang-si, Gyeongnam"/>
  </r>
  <r>
    <s v="water power"/>
    <s v="half stool"/>
    <s v="반변"/>
    <n v="1060"/>
    <n v="1.06"/>
    <s v="One"/>
    <n v="1060"/>
    <n v="1996.1"/>
    <s v="small power"/>
    <s v="small power"/>
    <s v="-"/>
    <s v="FLYGT"/>
    <s v="FLYGT"/>
    <s v="Water Resources Corporation"/>
    <s v="-"/>
    <s v="renewable"/>
    <s v="Regular member"/>
    <s v="market"/>
    <s v="non-central"/>
    <x v="1"/>
    <s v="Gyeongsangbuk-do"/>
    <s v="Imja-myeon, Andong-si, Gyeongsangbuk-do"/>
  </r>
  <r>
    <s v="water power"/>
    <s v="room"/>
    <s v="방우리"/>
    <n v="2120"/>
    <n v="2.12"/>
    <s v="One"/>
    <n v="2120"/>
    <n v="1987.3"/>
    <s v="small power"/>
    <s v="small power"/>
    <s v="-"/>
    <s v="FLYGT"/>
    <s v="FLYGT"/>
    <s v="Cheongpung Energy Co., Ltd."/>
    <s v="-"/>
    <s v="renewable"/>
    <s v="Regular member"/>
    <s v="market"/>
    <s v="non-central"/>
    <x v="4"/>
    <s v="Chungcheongnam-do"/>
    <s v="Buri-myeon, Geumsan-gun, Chungcheongnam-do"/>
  </r>
  <r>
    <s v="water power"/>
    <s v="one hundred grains"/>
    <s v="백곡"/>
    <n v="430"/>
    <n v="0.43"/>
    <s v="One"/>
    <n v="430"/>
    <n v="2007.5"/>
    <s v="small power"/>
    <s v="small power"/>
    <s v="-"/>
    <s v="Daeyang Electric"/>
    <s v="Daeyang Electric"/>
    <s v="Rural Community Corporation"/>
    <s v="-"/>
    <s v="renewable"/>
    <s v="Regular member"/>
    <s v="market"/>
    <s v="non-central"/>
    <x v="4"/>
    <s v="Chungcheongbuk-do"/>
    <s v="Jincheon-eup, Jincheon-gun, Chungbuk"/>
  </r>
  <r>
    <s v="water power"/>
    <s v="Baekunje #1"/>
    <s v="백운제#1"/>
    <n v="160"/>
    <n v="0.16"/>
    <s v="One"/>
    <n v="160"/>
    <n v="2014.5"/>
    <s v="small power"/>
    <s v="small power"/>
    <s v="-"/>
    <s v="Daeyang Hydro"/>
    <s v="Daeyang Hydro"/>
    <s v="Rural Community Corporation"/>
    <s v="-"/>
    <s v="renewable"/>
    <s v="Regular member"/>
    <s v="market"/>
    <s v="non-central"/>
    <x v="3"/>
    <s v="Jeollanam-do"/>
    <s v="Jisil-gil, Gwangyang-si, Jeollanam-do"/>
  </r>
  <r>
    <s v="water power"/>
    <s v="Baekjebo"/>
    <s v="백제보"/>
    <n v="2640"/>
    <n v="2.64"/>
    <s v="One"/>
    <n v="2640"/>
    <n v="2011.12"/>
    <s v="small power"/>
    <s v="small power"/>
    <s v="-"/>
    <s v="Gugler"/>
    <s v="Hyundai Heavy Machinary"/>
    <s v="Water Resources Corporation"/>
    <s v="-"/>
    <s v="renewable"/>
    <s v="Regular member"/>
    <s v="market"/>
    <s v="non-central"/>
    <x v="4"/>
    <s v="Chungcheongnam-do"/>
    <s v="Buyeo-eup, Buyeo-gun, Chungcheongnam-do"/>
  </r>
  <r>
    <s v="water power"/>
    <s v="Boryeong"/>
    <s v="보령"/>
    <n v="145"/>
    <n v="0.14499999999999999"/>
    <s v="One"/>
    <n v="145"/>
    <n v="1997.12"/>
    <s v="small power"/>
    <s v="small power"/>
    <s v="-"/>
    <s v="Dependable"/>
    <s v="Marathon (US)"/>
    <s v="Water Resources Corporation"/>
    <s v="-"/>
    <s v="renewable"/>
    <s v="Regular member"/>
    <s v="market"/>
    <s v="non-central"/>
    <x v="4"/>
    <s v="Chungcheongnam-do"/>
    <s v="Misan-myeon, Boryeong-si, Chungcheongnam-do"/>
  </r>
  <r>
    <s v="water power"/>
    <s v="Boryeong"/>
    <s v="보령"/>
    <n v="556"/>
    <n v="0.55600000000000005"/>
    <s v="One"/>
    <n v="556"/>
    <n v="1999.3"/>
    <s v="small power"/>
    <s v="small power"/>
    <s v="-"/>
    <s v="ABB"/>
    <s v="ABB"/>
    <s v="Water Resources Corporation"/>
    <s v="-"/>
    <s v="renewable"/>
    <s v="Regular member"/>
    <s v="market"/>
    <s v="non-central"/>
    <x v="4"/>
    <s v="Chungcheongnam-do"/>
    <s v="Misan-myeon, Boryeong-si, Chungcheongnam-do"/>
  </r>
  <r>
    <s v="water power"/>
    <s v="Boryeong Firepower #1"/>
    <s v="보령화력#1"/>
    <n v="5000"/>
    <n v="5"/>
    <s v="One"/>
    <n v="5000"/>
    <n v="2009.7"/>
    <s v="small power"/>
    <s v="small power"/>
    <s v="-"/>
    <s v="Daeyang Electric"/>
    <s v="Daeyang Electric"/>
    <s v="Korea Midland Power"/>
    <s v="-"/>
    <s v="renewable"/>
    <s v="Regular member"/>
    <s v="market"/>
    <s v="non-central"/>
    <x v="4"/>
    <s v="Chungcheongnam-do"/>
    <s v="Ocheon-myeon, Boryeong-si, Chungcheongnam-do"/>
  </r>
  <r>
    <s v="water power"/>
    <s v="Boryeong Thermal Power #2"/>
    <s v="보령화력#2"/>
    <n v="2500"/>
    <n v="2.5"/>
    <s v="One"/>
    <n v="2500"/>
    <n v="2008.6"/>
    <s v="small power"/>
    <s v="small power"/>
    <s v="-"/>
    <s v="Daeyang Electric"/>
    <s v="Daeyang Electric"/>
    <s v="Korea Midland Power"/>
    <s v="-"/>
    <s v="renewable"/>
    <s v="Regular member"/>
    <s v="market"/>
    <s v="non-central"/>
    <x v="4"/>
    <s v="Chungcheongnam-do"/>
    <s v="Opo, ​​Ocheon-myeon, Boryeong-gun, Chungcheongnam-do"/>
  </r>
  <r>
    <s v="water power"/>
    <s v="Boseong River"/>
    <s v="보성강"/>
    <n v="4500"/>
    <n v="4.5"/>
    <s v="One"/>
    <n v="4500"/>
    <n v="1990.5"/>
    <s v="small power"/>
    <s v="small power"/>
    <s v="-"/>
    <s v="Fuji"/>
    <s v="Korea and China"/>
    <s v="KHNP"/>
    <s v="-"/>
    <s v="renewable"/>
    <s v="Regular member"/>
    <s v="market"/>
    <s v="non-central"/>
    <x v="3"/>
    <s v="Jeollanam-do"/>
    <s v="Deuknyang-myeon, Boseong-gun, Jeollanam-do (Boseong River Boseong Reservoir, Seomjin River System)"/>
  </r>
  <r>
    <s v="water power"/>
    <s v="hearing aid"/>
    <s v="보청"/>
    <n v="350"/>
    <n v="0.35"/>
    <s v="One"/>
    <n v="350"/>
    <n v="2016.5"/>
    <s v="small power"/>
    <s v="small power"/>
    <s v="-"/>
    <s v="TINK"/>
    <s v="MARELLI"/>
    <s v="Heedo Electric Power Co., Ltd."/>
    <s v="-"/>
    <s v="renewable"/>
    <s v="Regular member"/>
    <s v="market"/>
    <s v="non-central"/>
    <x v="4"/>
    <s v="Chungcheongbuk-do"/>
    <s v="Suhan-myeon, Boeun-gun, Chungcheongbuk-do"/>
  </r>
  <r>
    <s v="water power"/>
    <s v="Bohyeonsan Dam"/>
    <s v="보현산댐"/>
    <n v="170"/>
    <n v="0.17"/>
    <s v="One"/>
    <n v="170"/>
    <n v="2017.5"/>
    <s v="small power"/>
    <s v="small power"/>
    <s v="-"/>
    <s v="-"/>
    <s v="-"/>
    <s v="Water Resources Corporation"/>
    <s v="-"/>
    <s v="renewable"/>
    <s v="Regular member"/>
    <s v="market"/>
    <s v="non-central"/>
    <x v="1"/>
    <s v="Gyeongsangbuk-do"/>
    <s v="Hwabuk-myeon, Yeongcheon-si, Gyeongsangbuk-do"/>
  </r>
  <r>
    <s v="water power"/>
    <s v="beacon"/>
    <s v="봉화"/>
    <n v="2100"/>
    <n v="2.1"/>
    <s v="One"/>
    <n v="2100"/>
    <n v="1988.9"/>
    <s v="small power"/>
    <s v="small power"/>
    <s v="-"/>
    <s v="Obermeyer"/>
    <s v="Hyundai Heavy Electric"/>
    <s v="Clean Energy"/>
    <s v="-"/>
    <s v="renewable"/>
    <s v="Regular member"/>
    <s v="market"/>
    <s v="non-central"/>
    <x v="4"/>
    <s v="Chungcheongbuk-do"/>
    <s v="Myeongho-myeon, Bonghwa-gun, Chungcheongbuk-do"/>
  </r>
  <r>
    <s v="water power"/>
    <s v="beacon"/>
    <s v="봉화"/>
    <m/>
    <n v="0"/>
    <m/>
    <m/>
    <n v="2011.1"/>
    <s v="small power"/>
    <s v="small power"/>
    <s v="-"/>
    <s v="-"/>
    <s v="-"/>
    <s v="-"/>
    <s v="-"/>
    <s v="-"/>
    <s v="-"/>
    <s v="-"/>
    <s v="-"/>
    <x v="4"/>
    <m/>
    <s v="-"/>
  </r>
  <r>
    <s v="water power"/>
    <s v="Buan"/>
    <s v="부안"/>
    <n v="193"/>
    <n v="0.193"/>
    <s v="One"/>
    <n v="193"/>
    <n v="1998.6"/>
    <s v="small power"/>
    <s v="small power"/>
    <s v="-"/>
    <s v="Dependable"/>
    <s v="Marathon (US)"/>
    <s v="Water Resources Corporation"/>
    <s v="-"/>
    <s v="renewable"/>
    <s v="Regular member"/>
    <s v="market"/>
    <s v="non-central"/>
    <x v="3"/>
    <s v="Jeollabuk-do"/>
    <s v="Byeonsan-myeon, Buan-gun, Jeollabuk-do"/>
  </r>
  <r>
    <s v="water power"/>
    <s v="Buhang Dam"/>
    <s v="부항댐"/>
    <n v="600"/>
    <n v="0.6"/>
    <s v="One"/>
    <n v="600"/>
    <n v="2013.1"/>
    <s v="small power"/>
    <s v="small power"/>
    <s v="-"/>
    <s v="Daeyang Hydro"/>
    <s v="Daeyang Hydro"/>
    <s v="Water Resources Corporation"/>
    <s v="-"/>
    <s v="renewable"/>
    <s v="Regular member"/>
    <s v="market"/>
    <s v="non-central"/>
    <x v="1"/>
    <s v="Gyeongsangbuk-do"/>
    <s v="Jirye-myeon, Gimcheon-si, Gyeongsangbuk-do"/>
  </r>
  <r>
    <s v="water power"/>
    <s v="Bukpyeong Offshore Hydropower"/>
    <s v="북평해양수력"/>
    <n v="5000"/>
    <n v="5"/>
    <s v="One"/>
    <n v="5000"/>
    <n v="2016.1"/>
    <s v="small power"/>
    <s v="small power"/>
    <s v="-"/>
    <s v="Jinren (China)"/>
    <s v="Hyosung"/>
    <s v="GS Donghae Electric Power Co., Ltd."/>
    <s v="-"/>
    <s v="renewable"/>
    <s v="Regular member"/>
    <s v="market"/>
    <s v="non-central"/>
    <x v="5"/>
    <s v="Gangwon-do"/>
    <s v="Gongdan 4-ro, Donghae-si, Gangwon-do"/>
  </r>
  <r>
    <s v="water power"/>
    <s v="mountain"/>
    <s v="산내"/>
    <n v="820"/>
    <n v="0.82"/>
    <s v="One"/>
    <n v="820"/>
    <n v="1989.9"/>
    <s v="small power"/>
    <s v="small power"/>
    <s v="-"/>
    <s v="British Columbia"/>
    <s v="Icheon Electric"/>
    <s v="Sannae small hydro power plant"/>
    <s v="-"/>
    <s v="renewable"/>
    <s v="Regular member"/>
    <s v="market"/>
    <s v="non-central"/>
    <x v="3"/>
    <s v="Jeollabuk-do"/>
    <s v="Sannae-myeon, Namwon-si, Jeollabuk-do"/>
  </r>
  <r>
    <s v="water power"/>
    <s v="acid scavenging hydraulic power*"/>
    <s v="산청소수력*"/>
    <n v="400"/>
    <n v="0.4"/>
    <s v="One"/>
    <n v="995"/>
    <n v="2001.12"/>
    <s v="small power"/>
    <s v="small power"/>
    <s v="-"/>
    <s v="Doosan Heavy Industries &amp; Construction"/>
    <s v="Doosan Heavy Industries &amp; Construction"/>
    <s v="KHNP"/>
    <s v="-"/>
    <s v="renewable"/>
    <s v="Regular member"/>
    <s v="market"/>
    <s v="non-central"/>
    <x v="1"/>
    <s v="Gyeongsangnam-do"/>
    <s v="Sicheon-myeon, Sancheong-gun, Gyeongnam"/>
  </r>
  <r>
    <s v="water power"/>
    <s v="acid scavenging hydraulic power*"/>
    <s v="산청소수력*"/>
    <n v="595"/>
    <n v="0.59499999999999997"/>
    <s v="One"/>
    <m/>
    <n v="2010.11"/>
    <s v="small power"/>
    <s v="small power"/>
    <s v="-"/>
    <s v="ALSTOM"/>
    <s v="ALSTOM"/>
    <s v="KHNP"/>
    <s v="-"/>
    <s v="renewable"/>
    <s v="Regular member"/>
    <s v="market"/>
    <s v="non-central"/>
    <x v="1"/>
    <s v="Gyeongsangnam-do"/>
    <s v="Sicheon-myeon, Sancheong-gun, Gyeongnam"/>
  </r>
  <r>
    <s v="water power"/>
    <s v="Samcheok Green Power Offshore Hydropower"/>
    <s v="삼척그린파워 해양소수력"/>
    <n v="2750"/>
    <n v="2.75"/>
    <s v="One"/>
    <n v="2750"/>
    <n v="2017.8"/>
    <s v="small power"/>
    <s v="small power"/>
    <s v="-"/>
    <s v="Daeyang Hydro"/>
    <s v="CG Electric Systems Hungary Zrt"/>
    <s v="Southern Power"/>
    <s v="-"/>
    <s v="renewable"/>
    <s v="Regular member"/>
    <s v="market"/>
    <s v="non-central"/>
    <x v="5"/>
    <s v="Gangwon-do"/>
    <s v="Wondeok-eup, Samcheok-si, Gangwon-do"/>
  </r>
  <r>
    <s v="water power"/>
    <s v="Samcheonpo Marine"/>
    <s v="삼천포 해양"/>
    <n v="1000"/>
    <n v="1"/>
    <n v="6"/>
    <n v="6000"/>
    <n v="2007.2"/>
    <s v="small power"/>
    <s v="small power"/>
    <s v="-"/>
    <s v="Germany Ossberger"/>
    <s v="Germany Flender-Loher"/>
    <s v="South-East Power"/>
    <s v="-"/>
    <s v="renewable"/>
    <s v="Regular member"/>
    <s v="market"/>
    <s v="non-central"/>
    <x v="1"/>
    <s v="Gyeongsangnam-do"/>
    <s v="Hi-myeon, Goseong-gun, Gyeongnam"/>
  </r>
  <r>
    <s v="water power"/>
    <s v="Samhan Energy"/>
    <s v="삼한에너지"/>
    <n v="2800"/>
    <n v="2.8"/>
    <s v="One"/>
    <n v="2800"/>
    <n v="2014.9"/>
    <s v="small power"/>
    <s v="small power"/>
    <s v="-"/>
    <s v="-"/>
    <s v="-"/>
    <s v="Apple Energy"/>
    <s v="-"/>
    <s v="renewable"/>
    <s v="Regular member"/>
    <s v="market"/>
    <s v="non-central"/>
    <x v="5"/>
    <s v="Gangwon-do"/>
    <s v="Jeongseon-eup, Jeongseon-gun, Gangwon-do"/>
  </r>
  <r>
    <s v="water power"/>
    <s v="Satgatbo"/>
    <s v="삿갓보"/>
    <n v="400"/>
    <n v="0.4"/>
    <s v="One"/>
    <n v="400"/>
    <n v="2011.8"/>
    <s v="small power"/>
    <s v="small power"/>
    <s v="-"/>
    <s v="Daeyang Hydro"/>
    <s v="Daeyang Hydro"/>
    <s v="Rural Community Corporation"/>
    <s v="-"/>
    <s v="renewable"/>
    <s v="Regular member"/>
    <s v="market"/>
    <s v="non-central"/>
    <x v="3"/>
    <s v="Jeollabuk-do"/>
    <s v="Eungdong-myeon, Jeongeup-si, Jeollabuk-do"/>
  </r>
  <r>
    <s v="water power"/>
    <s v="Sangjubo"/>
    <s v="상주보"/>
    <n v="3000"/>
    <n v="3"/>
    <s v="One"/>
    <n v="3000"/>
    <n v="2012.6"/>
    <s v="small power"/>
    <s v="small power"/>
    <s v="-"/>
    <s v="Andritz"/>
    <s v="Andritz"/>
    <s v="Water Resources Corporation"/>
    <s v="-"/>
    <s v="renewable"/>
    <s v="Regular member"/>
    <s v="market"/>
    <s v="non-central"/>
    <x v="1"/>
    <s v="Gyeongsangbuk-do"/>
    <s v="Jungdong-myeon, Sangju-si, Gyeongsangbuk-do"/>
  </r>
  <r>
    <s v="water power"/>
    <s v="Servo"/>
    <s v="서리보"/>
    <n v="1500"/>
    <n v="1.5"/>
    <s v="One"/>
    <n v="1500"/>
    <n v="2010.1"/>
    <s v="small power"/>
    <s v="small power"/>
    <s v="-"/>
    <s v="Daeyang Electric"/>
    <s v="Daeyang Electric"/>
    <s v="Inje County Office"/>
    <s v="-"/>
    <s v="renewable"/>
    <s v="Regular member"/>
    <s v="market"/>
    <s v="non-central"/>
    <x v="5"/>
    <s v="Gangwon-do"/>
    <s v="Kirin-myeon, Inje-gun, Gangwon-do"/>
  </r>
  <r>
    <s v="water power"/>
    <s v="Seopo"/>
    <s v="서포"/>
    <n v="350"/>
    <n v="0.35"/>
    <s v="One"/>
    <n v="350"/>
    <n v="2014.9"/>
    <s v="small power"/>
    <s v="small power"/>
    <s v="-"/>
    <s v="Goldstar E&amp;C"/>
    <s v="Hansung Heavy Industries"/>
    <s v="Rural Community Corporation"/>
    <s v="-"/>
    <s v="renewable"/>
    <s v="Regular member"/>
    <s v="market"/>
    <s v="non-central"/>
    <x v="3"/>
    <s v="Jeollabuk-do"/>
    <s v="Gajeong-myeon, Gunsan-si, Jeollabuk-do"/>
  </r>
  <r>
    <s v="water power"/>
    <s v="Seomjingang Dam"/>
    <s v="섬진강댐"/>
    <n v="1650"/>
    <n v="1.65"/>
    <s v="One"/>
    <n v="1650"/>
    <n v="2016.7"/>
    <s v="small power"/>
    <s v="small power"/>
    <s v="-"/>
    <s v="GEA"/>
    <s v="Hyosung"/>
    <s v="Water Resources Corporation"/>
    <s v="-"/>
    <s v="renewable"/>
    <s v="Regular member"/>
    <s v="market"/>
    <s v="non-central"/>
    <x v="3"/>
    <s v="Jeollabuk-do"/>
    <s v="Gangjin-myeon, Imsil-gun, Jeollabuk-do"/>
  </r>
  <r>
    <s v="water power"/>
    <s v="Seong-Nam"/>
    <s v="성남"/>
    <n v="340"/>
    <n v="0.34"/>
    <s v="One"/>
    <n v="340"/>
    <n v="2004.2"/>
    <s v="small power"/>
    <s v="small power"/>
    <s v="-"/>
    <s v="Daeyang Electric"/>
    <s v="Daeyang Electric"/>
    <s v="Water Resources Corporation"/>
    <s v="-"/>
    <s v="renewable"/>
    <s v="Regular member"/>
    <s v="market"/>
    <s v="non-central"/>
    <x v="2"/>
    <s v="Gyeonggi-do"/>
    <s v="Sujeong-gu, Seongnam-si, Gyeonggi-do"/>
  </r>
  <r>
    <s v="water power"/>
    <s v="Seongnam 2nd small hydroelectric power plant"/>
    <s v="성남 제2소수력"/>
    <n v="360"/>
    <n v="0.36"/>
    <s v="One"/>
    <n v="360"/>
    <n v="2008.12"/>
    <s v="small power"/>
    <s v="small power"/>
    <s v="-"/>
    <s v="Shinhan Precision"/>
    <s v="Hyosung Heavy Industries"/>
    <s v="Water Resources Corporation"/>
    <s v="-"/>
    <s v="renewable"/>
    <s v="Regular member"/>
    <s v="market"/>
    <s v="non-central"/>
    <x v="2"/>
    <s v="Gyeonggi-do"/>
    <s v="Sujeong-gu, Seongnam-si, Gyeonggi-do"/>
  </r>
  <r>
    <s v="water power"/>
    <s v="Seongdeok Dam"/>
    <s v="성덕댐"/>
    <n v="230"/>
    <n v="0.23"/>
    <s v="One"/>
    <n v="230"/>
    <n v="2014.9"/>
    <s v="small power"/>
    <s v="small power"/>
    <s v="-"/>
    <s v="GEA"/>
    <s v="ADDA"/>
    <s v="Water Resources Corporation"/>
    <s v="-"/>
    <s v="renewable"/>
    <s v="Regular member"/>
    <s v="market"/>
    <s v="non-central"/>
    <x v="1"/>
    <s v="Gyeongsangbuk-do"/>
    <s v="Andeok-myeon, Cheongsong-gun, Gyeongsangbuk-do"/>
  </r>
  <r>
    <s v="water power"/>
    <s v="castellan"/>
    <s v="성주"/>
    <n v="1800"/>
    <n v="1.8"/>
    <s v="One"/>
    <n v="1800"/>
    <n v="1999.9"/>
    <s v="small power"/>
    <s v="small power"/>
    <s v="-"/>
    <s v="Daeyang Electric"/>
    <s v="Daeyang Electric"/>
    <s v="Seongju Power Co., Ltd."/>
    <s v="-"/>
    <s v="renewable"/>
    <s v="Regular member"/>
    <s v="market"/>
    <s v="non-central"/>
    <x v="1"/>
    <s v="Gyeongsangbuk-do"/>
    <s v="Gacheon-myeon, Seongju-gun, Gyeongsangbuk-do"/>
  </r>
  <r>
    <s v="water power"/>
    <s v="Sejongbo"/>
    <s v="세종보"/>
    <n v="2310"/>
    <n v="2.31"/>
    <s v="One"/>
    <n v="2310"/>
    <n v="2011.8"/>
    <s v="small power"/>
    <s v="small power"/>
    <s v="-"/>
    <s v="Gugler"/>
    <s v="Hyundai Heavy Machinary"/>
    <s v="Water Resources Corporation"/>
    <s v="-"/>
    <s v="renewable"/>
    <s v="Regular member"/>
    <s v="market"/>
    <s v="non-central"/>
    <x v="4"/>
    <s v="Chungcheongnam-do"/>
    <s v="Sejong Yeongmyeon"/>
  </r>
  <r>
    <s v="water power"/>
    <s v="Socheon"/>
    <s v="소천"/>
    <n v="2400"/>
    <n v="2.4"/>
    <s v="One"/>
    <n v="2400"/>
    <n v="1987.7"/>
    <s v="small power"/>
    <s v="small power"/>
    <s v="-"/>
    <s v="FLYGT"/>
    <s v="FLYGT"/>
    <s v="Han Yeoul Co., Ltd."/>
    <s v="-"/>
    <s v="renewable"/>
    <s v="Regular member"/>
    <s v="market"/>
    <s v="non-central"/>
    <x v="1"/>
    <s v="Gyeongsangbuk-do"/>
    <s v="Socheon-myeon, Bonghwa-gun, Gyeongsangbuk-do"/>
  </r>
  <r>
    <s v="water power"/>
    <s v="Sohyang"/>
    <s v="소향"/>
    <n v="3000"/>
    <n v="3"/>
    <s v="One"/>
    <n v="3000"/>
    <n v="2018.12"/>
    <s v="small power"/>
    <s v="small power"/>
    <s v="-"/>
    <s v="-"/>
    <s v="-"/>
    <s v="Rural Community Corporation"/>
    <s v="-"/>
    <s v="renewable"/>
    <s v="Regular member"/>
    <s v="market"/>
    <s v="non-central"/>
    <x v="3"/>
    <s v="Jeollabuk-do"/>
    <s v="Gosan-myeon, Wanju-gun, Jeonju"/>
  </r>
  <r>
    <s v="water power"/>
    <s v="Solhyang Gangneung"/>
    <s v="솔향강릉"/>
    <n v="340"/>
    <n v="0.34"/>
    <s v="One"/>
    <n v="340"/>
    <n v="2011.12"/>
    <s v="small power"/>
    <s v="small power"/>
    <s v="-"/>
    <s v="-"/>
    <s v="-"/>
    <s v="-"/>
    <s v="-"/>
    <s v="renewable"/>
    <s v="Non-members"/>
    <s v="out of market"/>
    <s v="non-central"/>
    <x v="5"/>
    <s v="Gangwon-do"/>
    <s v="Hongje-dong, Gangneung-si, Gangwon-do"/>
  </r>
  <r>
    <s v="water power"/>
    <s v="seungchonbo"/>
    <s v="승촌보"/>
    <n v="800"/>
    <n v="0.8"/>
    <s v="One"/>
    <n v="800"/>
    <n v="2011.12"/>
    <s v="small power"/>
    <s v="small power"/>
    <s v="-"/>
    <s v="Mavel"/>
    <s v="Hyosung Heavy Industries"/>
    <s v="Water Resources Corporation"/>
    <s v="-"/>
    <s v="renewable"/>
    <s v="Regular member"/>
    <s v="market"/>
    <s v="non-central"/>
    <x v="3"/>
    <s v="Gwangju"/>
    <s v="Seungcheon-dong, Nam-gu, Gwangju"/>
  </r>
  <r>
    <s v="water power"/>
    <s v="Shin Boryeong"/>
    <s v="신보령"/>
    <n v="5000"/>
    <n v="5"/>
    <s v="One"/>
    <n v="5000"/>
    <n v="2016.1"/>
    <s v="small power"/>
    <s v="small power"/>
    <s v="-"/>
    <s v="Daeyang Hydro"/>
    <s v="Daeyang Hydro"/>
    <s v="Korea Midland Power"/>
    <s v="-"/>
    <s v="renewable"/>
    <s v="Regular member"/>
    <s v="market"/>
    <s v="non-central"/>
    <x v="4"/>
    <s v="Chungcheongnam-do"/>
    <s v="Joogyo-myeon, Boryeong-si, Chungcheongnam-do"/>
  </r>
  <r>
    <s v="water power"/>
    <s v="sight"/>
    <s v="안계"/>
    <n v="990"/>
    <n v="0.99"/>
    <s v="One"/>
    <n v="990"/>
    <n v="2013.2"/>
    <s v="small power"/>
    <s v="small power"/>
    <s v="-"/>
    <s v="Ossberger"/>
    <s v="Hyosung Heavy Industries"/>
    <s v="Water Resources Corporation"/>
    <s v="-"/>
    <s v="renewable"/>
    <s v="Regular member"/>
    <s v="market"/>
    <s v="non-central"/>
    <x v="1"/>
    <s v="Gyeongsangbuk-do"/>
    <s v="Gangdong-myeon, Gyeongju-si, Gyeongsangbuk-do"/>
  </r>
  <r>
    <s v="water power"/>
    <s v="Andong small hydro power"/>
    <s v="안동소수력"/>
    <n v="1500"/>
    <n v="1.5"/>
    <s v="One"/>
    <n v="1500"/>
    <n v="2003.9"/>
    <s v="small power"/>
    <s v="small power"/>
    <s v="-"/>
    <s v="Daeyang Electric"/>
    <s v="Daeyang Electric"/>
    <s v="Water Resources Corporation"/>
    <s v="-"/>
    <s v="renewable"/>
    <s v="Regular member"/>
    <s v="market"/>
    <s v="non-central"/>
    <x v="1"/>
    <s v="Gyeongsangbuk-do"/>
    <s v="Seonggok-dong, Andong-si, Gyeongsangbuk-do"/>
  </r>
  <r>
    <s v="water power"/>
    <s v="Anheung"/>
    <s v="안흥"/>
    <n v="450"/>
    <n v="0.45"/>
    <s v="One"/>
    <n v="450"/>
    <n v="1978.5"/>
    <s v="small power"/>
    <s v="small power"/>
    <s v="-"/>
    <s v="Hyosung Heavy Industries"/>
    <s v="Hyosung Heavy Industries"/>
    <s v="KHNP"/>
    <s v="-"/>
    <s v="renewable"/>
    <s v="Regular member"/>
    <s v="market"/>
    <s v="non-central"/>
    <x v="5"/>
    <s v="Gangwon-do"/>
    <s v="Doam-myeon, Pyeongchang-gun, Gangwon-do (Jucheon River, a tributary of Namhang River)"/>
  </r>
  <r>
    <s v="water power"/>
    <s v="Yangyang small hydropower"/>
    <s v="양양소수력"/>
    <n v="1400"/>
    <n v="1.4"/>
    <s v="One"/>
    <n v="1400"/>
    <n v="2005.8"/>
    <s v="small power"/>
    <s v="small power"/>
    <s v="-"/>
    <s v="Daeyang Electric"/>
    <s v="Daeyang Electric"/>
    <s v="KHNP"/>
    <s v="-"/>
    <s v="renewable"/>
    <s v="Regular member"/>
    <s v="market"/>
    <s v="non-central"/>
    <x v="5"/>
    <s v="Gangwon-do"/>
    <s v="Seomyeon, Yangyang-gun, Gangwon-do"/>
  </r>
  <r>
    <s v="water power"/>
    <s v="honeysuckle"/>
    <s v="여주보"/>
    <n v="4950"/>
    <n v="4.95"/>
    <s v="One"/>
    <n v="4950"/>
    <n v="2012.3"/>
    <s v="small power"/>
    <s v="small power"/>
    <s v="-"/>
    <s v="Andritz"/>
    <s v="Andritz"/>
    <s v="Water Resources Corporation"/>
    <s v="-"/>
    <s v="renewable"/>
    <s v="Regular member"/>
    <s v="market"/>
    <s v="non-central"/>
    <x v="2"/>
    <s v="Gyeonggi-do"/>
    <s v="Neungseo-myeon, Yeoju-si, Gyeonggi-do"/>
  </r>
  <r>
    <s v="water power"/>
    <s v="Yeongju Dam"/>
    <s v="영주댐"/>
    <n v="5000"/>
    <n v="5"/>
    <s v="One"/>
    <n v="5000"/>
    <n v="2016.8"/>
    <s v="small power"/>
    <s v="small power"/>
    <s v="-"/>
    <s v="Daeyang Hydro"/>
    <s v="Daeyang Hydro"/>
    <s v="Water Resources Corporation"/>
    <s v="-"/>
    <s v="renewable"/>
    <s v="Regular member"/>
    <s v="market"/>
    <s v="non-central"/>
    <x v="1"/>
    <s v="Gyeongsangbuk-do"/>
    <s v="Pyeongeun-myeon, Yeongju-si, Gyeongsangbuk-do"/>
  </r>
  <r>
    <s v="water power"/>
    <s v="Yeongcheon"/>
    <s v="영천"/>
    <n v="1000"/>
    <n v="1"/>
    <s v="One"/>
    <n v="1000"/>
    <n v="2001.8"/>
    <s v="small power"/>
    <s v="small power"/>
    <s v="-"/>
    <s v="Daeyang Electric"/>
    <s v="Daeyang Electric"/>
    <s v="Water Resources Corporation"/>
    <s v="-"/>
    <s v="renewable"/>
    <s v="Regular member"/>
    <s v="market"/>
    <s v="non-central"/>
    <x v="1"/>
    <s v="Gyeongsangbuk-do"/>
    <s v="Imgo-myeon, Yeongcheon-si, Gyeongsangbuk-do"/>
  </r>
  <r>
    <s v="water power"/>
    <s v="Yeongheung Marine #1"/>
    <s v="영흥해양#1"/>
    <n v="3000"/>
    <n v="3"/>
    <s v="One"/>
    <n v="3000"/>
    <n v="2008.3"/>
    <s v="small power"/>
    <s v="small power"/>
    <s v="-"/>
    <s v="castler"/>
    <s v="TES (Czech Republic)"/>
    <s v="South-East Power"/>
    <s v="-"/>
    <s v="renewable"/>
    <s v="Regular member"/>
    <s v="market"/>
    <s v="non-central"/>
    <x v="2"/>
    <s v="Incheon"/>
    <s v="Yeongheung-myeon, Ongjin-gun, Incheon"/>
  </r>
  <r>
    <s v="water power"/>
    <s v="Yeongheung Marine #2"/>
    <s v="영흥해양#2"/>
    <n v="4599"/>
    <n v="4.5990000000000002"/>
    <s v="One"/>
    <n v="4599"/>
    <n v="2011.9"/>
    <s v="small power"/>
    <s v="small power"/>
    <s v="-"/>
    <s v="hydro energy"/>
    <s v="Hyundai Heavy Machinary"/>
    <s v="South-East Power"/>
    <s v="-"/>
    <s v="renewable"/>
    <s v="Regular member"/>
    <s v="market"/>
    <s v="non-central"/>
    <x v="2"/>
    <s v="Incheon"/>
    <s v="Yeongheung-myeon, Woongjin-gun, Incheon"/>
  </r>
  <r>
    <s v="water power"/>
    <s v="Yeongheung Marine #3"/>
    <s v="영흥해양#3"/>
    <n v="5000"/>
    <n v="5"/>
    <s v="One"/>
    <n v="5000"/>
    <n v="2014.5"/>
    <s v="small power"/>
    <s v="small power"/>
    <s v="-"/>
    <s v="Hydro-energy"/>
    <s v="Hyosung Heavy Industries"/>
    <s v="South-East Power"/>
    <s v="-"/>
    <s v="renewable"/>
    <s v="Regular member"/>
    <s v="market"/>
    <s v="non-central"/>
    <x v="2"/>
    <s v="Incheon"/>
    <s v="Yeongheung-myeon, Ongjin-gun, Incheon"/>
  </r>
  <r>
    <s v="water power"/>
    <s v="Yedang"/>
    <s v="예당"/>
    <n v="480"/>
    <n v="0.48"/>
    <s v="One"/>
    <n v="480"/>
    <n v="2012.1"/>
    <s v="small power"/>
    <s v="small power"/>
    <s v="-"/>
    <s v="-"/>
    <s v="-"/>
    <s v="-"/>
    <s v="-"/>
    <s v="renewable"/>
    <s v="Non-members"/>
    <s v="out of market"/>
    <s v="non-central"/>
    <x v="4"/>
    <s v="Chungcheongnam-do"/>
    <s v="Eungbong-myeon, Yesan-gun, Chungcheongnam-do"/>
  </r>
  <r>
    <s v="water power"/>
    <s v="Yecheon small hydro power"/>
    <s v="예천소수력"/>
    <n v="900"/>
    <n v="0.9"/>
    <s v="One"/>
    <n v="900"/>
    <n v="2011.12"/>
    <s v="small power"/>
    <s v="small power"/>
    <s v="-"/>
    <s v="-"/>
    <s v="-"/>
    <s v="KHNP"/>
    <s v="-"/>
    <s v="renewable"/>
    <s v="Regular member"/>
    <s v="market"/>
    <s v="non-central"/>
    <x v="1"/>
    <s v="Gyeongsangbuk-do"/>
    <s v="Yecheon-gun, Gyeongsangbuk-do"/>
  </r>
  <r>
    <s v="water power"/>
    <s v="Obong District"/>
    <s v="오봉지구"/>
    <n v="530"/>
    <n v="0.53"/>
    <s v="One"/>
    <n v="530"/>
    <n v="2012.6"/>
    <s v="small power"/>
    <s v="small power"/>
    <s v="-"/>
    <s v="-"/>
    <s v="-"/>
    <s v="-"/>
    <s v="-"/>
    <s v="renewable"/>
    <s v="Non-members"/>
    <s v="out of market"/>
    <s v="non-central"/>
    <x v="5"/>
    <s v="Gangwon-do"/>
    <s v="Seongsan-myeon, Gangneung-si, Gangwon-do"/>
  </r>
  <r>
    <s v="water power"/>
    <s v="Gentian"/>
    <s v="용담"/>
    <n v="2300"/>
    <n v="2.2999999999999998"/>
    <s v="One"/>
    <n v="4100"/>
    <n v="2001.9"/>
    <s v="small power"/>
    <s v="small power"/>
    <s v="-"/>
    <s v="Fuji"/>
    <s v="Fuji"/>
    <s v="Water Resources Corporation"/>
    <s v="-"/>
    <s v="renewable"/>
    <s v="Regular member"/>
    <s v="market"/>
    <s v="non-central"/>
    <x v="3"/>
    <s v="Jeollabuk-do"/>
    <s v="Yongdam-myeon, Jinan-gun, Jeollabuk-do"/>
  </r>
  <r>
    <s v="water power"/>
    <s v="Gentian"/>
    <s v="용담"/>
    <n v="1800"/>
    <n v="1.8"/>
    <s v="One"/>
    <n v="1800"/>
    <n v="2004.12"/>
    <s v="small power"/>
    <s v="small power"/>
    <s v="-"/>
    <s v="Fuji"/>
    <s v="Hyundai Heavy Machinary"/>
    <s v="Water Resources Corporation"/>
    <s v="-"/>
    <s v="renewable"/>
    <s v="Regular member"/>
    <s v="market"/>
    <s v="non-central"/>
    <x v="3"/>
    <s v="Jeollabuk-do"/>
    <s v="Yongdam-myeon, Jinan-gun, Jeollabuk-do"/>
  </r>
  <r>
    <s v="water power"/>
    <s v="Yongdam High Mountain #1"/>
    <s v="용담고산#1"/>
    <n v="800"/>
    <n v="0.8"/>
    <s v="One"/>
    <n v="800"/>
    <n v="2016.7"/>
    <s v="small power"/>
    <s v="small power"/>
    <s v="-"/>
    <s v="WKV"/>
    <s v="Hansung Heavy Industries"/>
    <s v="Water Resources Corporation"/>
    <s v="-"/>
    <s v="renewable"/>
    <s v="Regular member"/>
    <s v="market"/>
    <s v="non-central"/>
    <x v="3"/>
    <s v="Jeollabuk-do"/>
    <s v="Gosan-myeon, Wanju-gun, Jeollabuk-do"/>
  </r>
  <r>
    <s v="water power"/>
    <s v="Yonglim"/>
    <s v="용림"/>
    <n v="600"/>
    <n v="0.6"/>
    <s v="One"/>
    <n v="600"/>
    <n v="2011.12"/>
    <s v="small power"/>
    <s v="small power"/>
    <s v="-"/>
    <s v="Daeyang Hydro"/>
    <s v="Daeyang Hydro"/>
    <s v="Rural Community Corporation"/>
    <s v="-"/>
    <s v="renewable"/>
    <s v="Regular member"/>
    <s v="market"/>
    <s v="non-central"/>
    <x v="3"/>
    <s v="Jeollabuk-do"/>
    <s v="Jangsu-eup, Jangsu-gun, Jeollabuk-do"/>
  </r>
  <r>
    <s v="water power"/>
    <s v="Yongyeon Water Purification Plant"/>
    <s v="용연 정수장"/>
    <n v="760"/>
    <n v="0.76"/>
    <s v="One"/>
    <n v="760"/>
    <n v="2016.6"/>
    <s v="small power"/>
    <s v="small power"/>
    <s v="-"/>
    <s v="Daeyang Hydro"/>
    <s v="Daeyang Hydro"/>
    <s v="GS Power Co., Ltd."/>
    <s v="-"/>
    <s v="renewable"/>
    <s v="Regular member"/>
    <s v="market"/>
    <s v="non-central"/>
    <x v="3"/>
    <s v="Gwangju"/>
    <s v="Yongyeon-dong, Dong-gu, Gwangju"/>
  </r>
  <r>
    <s v="water power"/>
    <s v="verse"/>
    <s v="운문"/>
    <n v="360"/>
    <n v="0.36"/>
    <s v="One"/>
    <n v="360"/>
    <n v="1998.1"/>
    <s v="small power"/>
    <s v="small power"/>
    <s v="-"/>
    <s v="Daeyang Electric"/>
    <s v="Daeyang Electric"/>
    <s v="Water Resources Corporation"/>
    <s v="-"/>
    <s v="renewable"/>
    <s v="Regular member"/>
    <s v="market"/>
    <s v="non-central"/>
    <x v="1"/>
    <s v="Gyeongsangbuk-do"/>
    <s v="Unmun-myeon, Cheongdo-gun, Gyeongsangbuk-do"/>
  </r>
  <r>
    <s v="water power"/>
    <s v="Unseobo"/>
    <s v="운서보"/>
    <n v="400"/>
    <n v="0.4"/>
    <s v="One"/>
    <n v="400"/>
    <n v="2014.9"/>
    <s v="small power"/>
    <s v="small power"/>
    <s v="-"/>
    <s v="Tink"/>
    <s v="Marelli"/>
    <s v="Hamyang County Office"/>
    <s v="-"/>
    <s v="renewable"/>
    <s v="Regular member"/>
    <s v="market"/>
    <s v="non-central"/>
    <x v="1"/>
    <s v="Gyeongsangnam-do"/>
    <s v="Hyucheon-myeon, Hamyang-gun, Gyeongsangnam-do"/>
  </r>
  <r>
    <s v="water power"/>
    <s v="away"/>
    <s v="원정수"/>
    <n v="600"/>
    <n v="0.6"/>
    <s v="One"/>
    <n v="600"/>
    <n v="2007.5"/>
    <s v="small power"/>
    <s v="small power"/>
    <s v="-"/>
    <s v="Daeyang Electric"/>
    <s v="Daeyang Electric"/>
    <s v="POSCO"/>
    <s v="-"/>
    <s v="renewable"/>
    <s v="Regular member"/>
    <s v="market"/>
    <s v="non-central"/>
    <x v="3"/>
    <s v="Jeollanam-do"/>
    <s v="Geumho-dong, Gwangyang-si, Jeollanam-do"/>
  </r>
  <r>
    <s v="water power"/>
    <s v="Wontongbo"/>
    <s v="원통보"/>
    <n v="200"/>
    <n v="0.2"/>
    <s v="One"/>
    <n v="200"/>
    <n v="2011.8"/>
    <s v="small power"/>
    <s v="small power"/>
    <s v="-"/>
    <s v="Daeyang Hydro"/>
    <s v="Daeyang Hydro"/>
    <s v="Inje County Office"/>
    <s v="-"/>
    <s v="renewable"/>
    <s v="Regular member"/>
    <s v="market"/>
    <s v="non-central"/>
    <x v="5"/>
    <s v="Gangwon-do"/>
    <s v="Buk-myeon, Inje-gun, Gangwon-do"/>
  </r>
  <r>
    <s v="water power"/>
    <s v="Yulhyeon"/>
    <s v="율현"/>
    <n v="560"/>
    <n v="0.56000000000000005"/>
    <s v="One"/>
    <n v="560"/>
    <n v="2008.1"/>
    <s v="small power"/>
    <s v="small power"/>
    <s v="-"/>
    <s v="-"/>
    <s v="-"/>
    <s v="Rural Community Corporation"/>
    <s v="-"/>
    <s v="renewable"/>
    <s v="Regular member"/>
    <s v="market"/>
    <s v="non-central"/>
    <x v="1"/>
    <s v="Gyeongsangnam-do"/>
    <s v="Sindong-myeon, Sancheong-gun, Gyeongnam"/>
  </r>
  <r>
    <s v="water power"/>
    <s v="Ipovo"/>
    <s v="이포보"/>
    <n v="3000"/>
    <n v="3"/>
    <s v="One"/>
    <n v="3000"/>
    <n v="2011.12"/>
    <s v="small power"/>
    <s v="small power"/>
    <s v="-"/>
    <s v="Mavel"/>
    <s v="Hyundai Heavy Machinary"/>
    <s v="Water Resources Corporation"/>
    <s v="-"/>
    <s v="renewable"/>
    <s v="Regular member"/>
    <s v="market"/>
    <s v="non-central"/>
    <x v="2"/>
    <s v="Gyeonggi-do"/>
    <s v="Geumsa-myeon, Yeoju-gun, Gyeonggi-do"/>
  </r>
  <r>
    <s v="water power"/>
    <s v="Ilsan water purification plant"/>
    <s v="일산정수장"/>
    <n v="250"/>
    <n v="0.25"/>
    <s v="One"/>
    <n v="250"/>
    <n v="2017.6"/>
    <s v="small power"/>
    <s v="small power"/>
    <s v="-"/>
    <s v="Googler"/>
    <s v="Hyosung"/>
    <s v="Water Resources Corporation"/>
    <s v="-"/>
    <s v="renewable"/>
    <s v="Regular member"/>
    <s v="market"/>
    <s v="non-central"/>
    <x v="2"/>
    <s v="Gyeonggi-do"/>
    <s v="Deogyang-gu, Goyang-si, Gyeonggi-do"/>
  </r>
  <r>
    <s v="water power"/>
    <s v="term of office"/>
    <s v="임기"/>
    <n v="1200"/>
    <n v="1.2"/>
    <s v="One"/>
    <n v="1200"/>
    <n v="1986.8"/>
    <s v="small power"/>
    <s v="small power"/>
    <s v="-"/>
    <s v="Daeyang Electric"/>
    <s v="Daeyang Electric"/>
    <s v="Daedong Enterprise Co., Ltd."/>
    <s v="-"/>
    <s v="renewable"/>
    <s v="Regular member"/>
    <s v="market"/>
    <s v="non-central"/>
    <x v="1"/>
    <s v="Gyeongsangbuk-do"/>
    <s v="Socheon-myeon, Bonghwa-gun, Gyeongsangbuk-do"/>
  </r>
  <r>
    <s v="water power"/>
    <s v="Jainjeong"/>
    <s v="자인정"/>
    <n v="65"/>
    <n v="6.5000000000000002E-2"/>
    <s v="One"/>
    <n v="65"/>
    <n v="2012.12"/>
    <s v="small power"/>
    <s v="small power"/>
    <s v="-"/>
    <s v="Daeyang Hydro"/>
    <s v="Hyosung Heavy Industries"/>
    <s v="Water Resources Corporation"/>
    <s v="-"/>
    <s v="renewable"/>
    <s v="Regular member"/>
    <s v="market"/>
    <s v="non-central"/>
    <x v="1"/>
    <s v="Gyeongsangbuk-do"/>
    <s v="Jain-myeon, Gyeongsan-si, Gyeongsangbuk-do"/>
  </r>
  <r>
    <s v="water power"/>
    <s v="great wall"/>
    <s v="장성"/>
    <n v="1392"/>
    <n v="1.3919999999999999"/>
    <s v="One"/>
    <n v="1392"/>
    <n v="2013.7"/>
    <s v="small power"/>
    <s v="small power"/>
    <s v="-"/>
    <s v="money company"/>
    <s v="Iljin Electric"/>
    <s v="Rural Community Corporation"/>
    <s v="-"/>
    <s v="renewable"/>
    <s v="Regular member"/>
    <s v="market"/>
    <s v="non-central"/>
    <x v="3"/>
    <s v="Jeollanam-do"/>
    <s v="Jangseong-eup, Jangseong-gun, Jeollanam-do"/>
  </r>
  <r>
    <s v="water power"/>
    <s v="Jangheung"/>
    <s v="장흥"/>
    <n v="800"/>
    <n v="0.8"/>
    <s v="One"/>
    <n v="800"/>
    <n v="2005.2"/>
    <s v="small power"/>
    <s v="small power"/>
    <s v="-"/>
    <s v="Daeyang Electric"/>
    <s v="Daeyang Electric"/>
    <s v="Water Resources Corporation"/>
    <s v="-"/>
    <s v="renewable"/>
    <s v="Regular member"/>
    <s v="market"/>
    <s v="non-central"/>
    <x v="3"/>
    <s v="Jeollanam-do"/>
    <s v="Busan-myeon, Jangheung-gun, Jeollanam-do"/>
  </r>
  <r>
    <s v="water power"/>
    <s v="Jeongseon (Bongjeong)"/>
    <s v="정선(봉정)"/>
    <n v="1920"/>
    <n v="1.92"/>
    <s v="One"/>
    <n v="1920"/>
    <n v="1993.5"/>
    <s v="small power"/>
    <s v="small power"/>
    <s v="-"/>
    <s v="FLYGT"/>
    <s v="FLYGT"/>
    <s v="Jeongseon Small Hydro"/>
    <s v="-"/>
    <s v="renewable"/>
    <s v="Regular member"/>
    <s v="market"/>
    <s v="non-central"/>
    <x v="5"/>
    <s v="Gangwon-do"/>
    <s v="Buk-myeon, Jeongseon-gun, Gangwon-do"/>
  </r>
  <r>
    <s v="water power"/>
    <s v="Jung Woo #2"/>
    <s v="정우#2"/>
    <n v="75"/>
    <n v="7.4999999999999997E-2"/>
    <s v="One"/>
    <n v="75"/>
    <n v="2013.7"/>
    <s v="small power"/>
    <s v="small power"/>
    <s v="-"/>
    <s v="Goldstar E&amp;C"/>
    <s v="Iljin Electric"/>
    <s v="Rural Community Corporation"/>
    <s v="-"/>
    <s v="renewable"/>
    <s v="Regular member"/>
    <s v="market"/>
    <s v="non-central"/>
    <x v="3"/>
    <s v="Jeollabuk-do"/>
    <s v="Jeongwoo-myeon, Jeongeup-si, Jeollabuk-do"/>
  </r>
  <r>
    <s v="water power"/>
    <s v="Juam"/>
    <s v="주암"/>
    <n v="1000"/>
    <n v="1"/>
    <s v="One"/>
    <n v="1000"/>
    <n v="2007.5"/>
    <s v="small power"/>
    <s v="small power"/>
    <s v="-"/>
    <s v="Daeyang Electric"/>
    <s v="Daeyang Electric"/>
    <s v="Water Resources Corporation"/>
    <s v="-"/>
    <s v="renewable"/>
    <s v="Regular member"/>
    <s v="market"/>
    <s v="non-central"/>
    <x v="3"/>
    <s v="Jeollanam-do"/>
    <s v="Juam-myeon, Suncheon-si, Jeollanam-do"/>
  </r>
  <r>
    <s v="water power"/>
    <s v="Juam Reverse Adjustment Dam"/>
    <s v="주암 역조정지댐"/>
    <n v="55"/>
    <n v="5.5E-2"/>
    <s v="One"/>
    <n v="55"/>
    <n v="2012.11"/>
    <s v="small power"/>
    <s v="small power"/>
    <s v="-"/>
    <s v="Goldstar E&amp;C"/>
    <s v="Hyundai Heavy Machinary"/>
    <s v="Water Resources Corporation"/>
    <s v="-"/>
    <s v="renewable"/>
    <s v="Regular member"/>
    <s v="market"/>
    <s v="non-central"/>
    <x v="3"/>
    <s v="Jeollanam-do"/>
    <s v="Sasang-myeon, Suncheon-si, Jeollanam-do"/>
  </r>
  <r>
    <s v="water power"/>
    <s v="Juksanbo"/>
    <s v="죽산보"/>
    <n v="1220"/>
    <n v="1.22"/>
    <s v="One"/>
    <n v="1220"/>
    <n v="2011.12"/>
    <s v="small power"/>
    <s v="small power"/>
    <s v="-"/>
    <s v="Gugler"/>
    <s v="Hyundai Heavy Machinary"/>
    <s v="Water Resources Corporation"/>
    <s v="-"/>
    <s v="renewable"/>
    <s v="Regular member"/>
    <s v="market"/>
    <s v="non-central"/>
    <x v="3"/>
    <s v="Jeollabuk-do"/>
    <s v="Naju, Jeollabuk-do"/>
  </r>
  <r>
    <s v="water power"/>
    <s v="Jukjeon"/>
    <s v="죽전"/>
    <n v="190"/>
    <n v="0.19"/>
    <s v="One"/>
    <n v="190"/>
    <n v="2014.6"/>
    <s v="small power"/>
    <s v="small power"/>
    <s v="-"/>
    <s v="Daeyang Hydro"/>
    <s v="Daeyang Hydro"/>
    <s v="Rural Community Corporation"/>
    <s v="-"/>
    <s v="renewable"/>
    <s v="Regular member"/>
    <s v="market"/>
    <s v="non-central"/>
    <x v="1"/>
    <s v="Gyeongsangnam-do"/>
    <s v="Gaya-myeon, Hapcheon-gun, Gyeongnam"/>
  </r>
  <r>
    <s v="water power"/>
    <s v="estimate"/>
    <s v="추산"/>
    <n v="600"/>
    <n v="0.6"/>
    <s v="One"/>
    <n v="600"/>
    <n v="1969.5"/>
    <s v="small power"/>
    <s v="small power"/>
    <s v="-"/>
    <s v="KAWASAKI"/>
    <s v="Icheon Electric"/>
    <s v="KEPCO"/>
    <s v="-"/>
    <s v="renewable"/>
    <s v="Non-members"/>
    <s v="out of market"/>
    <s v="non-central"/>
    <x v="1"/>
    <s v="Gyeongsangbuk-do"/>
    <s v="Buk-myeon, Ulleung-gun, Gyeongsangbuk-do (Nari Basin Water Source)"/>
  </r>
  <r>
    <s v="water power"/>
    <s v="estimate"/>
    <s v="추산"/>
    <n v="100"/>
    <n v="0.1"/>
    <s v="One"/>
    <n v="100"/>
    <n v="1978.6"/>
    <s v="small power"/>
    <s v="small power"/>
    <s v="-"/>
    <s v="Icheon Electric"/>
    <s v="Icheon Electric"/>
    <s v="KEPCO"/>
    <s v="-"/>
    <s v="renewable"/>
    <s v="Non-members"/>
    <s v="out of market"/>
    <s v="non-central"/>
    <x v="1"/>
    <s v="Gyeongsangbuk-do"/>
    <s v="Buk-myeon, Ulleung-gun, Gyeongsangbuk-do (Nari Basin Water Source)"/>
  </r>
  <r>
    <s v="water power"/>
    <s v="Chilgokbo"/>
    <s v="칠곡보"/>
    <n v="3000"/>
    <n v="3"/>
    <s v="One"/>
    <n v="3000"/>
    <n v="2012.6"/>
    <s v="small power"/>
    <s v="small power"/>
    <s v="-"/>
    <s v="Andritz"/>
    <s v="Andritz"/>
    <s v="Water Resources Corporation"/>
    <s v="-"/>
    <s v="renewable"/>
    <s v="Regular member"/>
    <s v="market"/>
    <s v="non-central"/>
    <x v="1"/>
    <s v="Gyeongsangbuk-do"/>
    <s v="Seokjeok-eup, Chilgok-gun, Gyeongsangbuk-do"/>
  </r>
  <r>
    <s v="water power"/>
    <s v="top"/>
    <s v="탑정"/>
    <n v="320"/>
    <n v="0.32"/>
    <s v="One"/>
    <n v="320"/>
    <n v="2010.1"/>
    <s v="small power"/>
    <s v="small power"/>
    <s v="-"/>
    <s v="-"/>
    <s v="-"/>
    <s v="top"/>
    <s v="-"/>
    <s v="renewable"/>
    <s v="Non-members"/>
    <s v="out of market"/>
    <s v="non-central"/>
    <x v="4"/>
    <s v="Chungcheongnam-do"/>
    <s v="Bujeok-myeon, Nonsan-si, Chungcheongnam-do"/>
  </r>
  <r>
    <s v="water power"/>
    <s v="Taean Small Hydro"/>
    <s v="태안소수력"/>
    <n v="2200"/>
    <n v="2.2000000000000002"/>
    <s v="One"/>
    <n v="2200"/>
    <n v="2008.6"/>
    <s v="small power"/>
    <s v="small power"/>
    <s v="Water Wheel: Daeyang Electric"/>
    <s v="Water gate: Doosan Heavy Industries &amp; Construction"/>
    <s v="Doosan Heavy Industries &amp; Construction"/>
    <s v="Western Power"/>
    <s v="-"/>
    <s v="renewable"/>
    <s v="Regular member"/>
    <s v="market"/>
    <s v="non-central"/>
    <x v="4"/>
    <s v="Chungcheongnam-do"/>
    <s v="Wonbuk-myeon, Taean-gun, Chungcheongnam-do"/>
  </r>
  <r>
    <s v="water power"/>
    <s v="topography"/>
    <s v="토평"/>
    <n v="45"/>
    <n v="4.4999999999999998E-2"/>
    <s v="One"/>
    <n v="45"/>
    <n v="2011.12"/>
    <s v="small power"/>
    <s v="small power"/>
    <s v="-"/>
    <s v="-"/>
    <s v="-"/>
    <s v="KHNP"/>
    <s v="-"/>
    <s v="renewable"/>
    <s v="Non-members"/>
    <s v="out of market"/>
    <s v="non-central"/>
    <x v="2"/>
    <s v="Gyeonggi-do"/>
    <s v="Sutaek-dong, Guri-si, Gyeonggi-do"/>
  </r>
  <r>
    <s v="water power"/>
    <s v="Pangyo Press Station"/>
    <s v="판교가압장"/>
    <n v="200"/>
    <n v="0.2"/>
    <s v="One"/>
    <n v="200"/>
    <n v="2011.8"/>
    <s v="small power"/>
    <s v="small power"/>
    <s v="-"/>
    <s v="Gugler"/>
    <s v="Hyosung Heavy Industries"/>
    <s v="Water Resources Corporation"/>
    <s v="-"/>
    <s v="renewable"/>
    <s v="Regular member"/>
    <s v="market"/>
    <s v="non-central"/>
    <x v="2"/>
    <s v="Gyeonggi-do"/>
    <s v="Bundang-gu, Seongnam-si, Gyeonggi-do"/>
  </r>
  <r>
    <s v="water power"/>
    <s v="Ha Dong-ho"/>
    <s v="하동호"/>
    <n v="825"/>
    <n v="0.82499999999999996"/>
    <s v="One"/>
    <n v="825"/>
    <n v="2006.6"/>
    <s v="small power"/>
    <s v="small power"/>
    <s v="-"/>
    <s v="Daeyang Electric"/>
    <s v="Daeyang Electric"/>
    <s v="Rural Community Corporation"/>
    <s v="-"/>
    <s v="renewable"/>
    <s v="Regular member"/>
    <s v="market"/>
    <s v="non-central"/>
    <x v="3"/>
    <s v="Jeollanam-do"/>
    <s v="Cheongam-myeon, Hadong-gun, Jeollanam-do"/>
  </r>
  <r>
    <s v="water power"/>
    <s v="Han Seok"/>
    <s v="한석"/>
    <n v="2214"/>
    <n v="2.214"/>
    <s v="One"/>
    <n v="2214"/>
    <n v="1989.4"/>
    <s v="small power"/>
    <s v="small power"/>
    <s v="-"/>
    <s v="Omy"/>
    <s v="Hyundai Heavy Machinary"/>
    <s v="Hanseok Energy Co., Ltd."/>
    <s v="-"/>
    <s v="renewable"/>
    <s v="Regular member"/>
    <s v="market"/>
    <s v="non-central"/>
    <x v="4"/>
    <s v="Chungcheongbuk-do"/>
    <s v="Yeongchun-myeon, Danyang-gun, Chungcheongbuk-do"/>
  </r>
  <r>
    <s v="water power"/>
    <s v="Hamanbo"/>
    <s v="함안보"/>
    <n v="5000"/>
    <n v="5"/>
    <s v="One"/>
    <n v="5000"/>
    <n v="2012.3"/>
    <s v="small power"/>
    <s v="small power"/>
    <s v="-"/>
    <s v="Andritz"/>
    <s v="Andritz"/>
    <s v="Water Resources Corporation"/>
    <s v="-"/>
    <s v="renewable"/>
    <s v="Regular member"/>
    <s v="market"/>
    <s v="non-central"/>
    <x v="1"/>
    <s v="Gyeongsangnam-do"/>
    <s v="Chilbuk-myeon, Haman-gun, Gyeongsangnam-do"/>
  </r>
  <r>
    <s v="water power"/>
    <s v="Hapcheon·Changnyeongbo"/>
    <s v="합천·창녕보"/>
    <n v="5000"/>
    <n v="5"/>
    <s v="One"/>
    <n v="5000"/>
    <n v="2012.6"/>
    <s v="small power"/>
    <s v="small power"/>
    <s v="-"/>
    <s v="Mavel"/>
    <s v="Hyundai Heavy Machinary"/>
    <s v="Water Resources Corporation"/>
    <s v="-"/>
    <s v="renewable"/>
    <s v="Regular member"/>
    <s v="market"/>
    <s v="non-central"/>
    <x v="1"/>
    <s v="Gyeongsangnam-do"/>
    <s v="Cheongdeok-myeon, Hapcheon-gun, Gyeongnam"/>
  </r>
  <r>
    <s v="water power"/>
    <s v="Hapcheon 2 Hydro"/>
    <s v="합천2수력"/>
    <n v="1800"/>
    <n v="1.8"/>
    <s v="One"/>
    <n v="1800"/>
    <n v="2017.12"/>
    <s v="small power"/>
    <s v="small power"/>
    <s v="-"/>
    <s v="Daeyang Hydro"/>
    <s v="Daeyang Hydro"/>
    <s v="Water Resources Corporation"/>
    <s v="-"/>
    <s v="renewable"/>
    <s v="Regular member"/>
    <s v="market"/>
    <s v="non-central"/>
    <x v="1"/>
    <s v="Gyeongsangnam-do"/>
    <s v="Yongju-myeon, Hapcheon-gun, Gyeongnam"/>
  </r>
  <r>
    <s v="water power"/>
    <s v="Haengwon"/>
    <s v="행원"/>
    <n v="60"/>
    <n v="0.06"/>
    <s v="One"/>
    <n v="60"/>
    <n v="2010.11"/>
    <s v="small power"/>
    <s v="small power"/>
    <s v="-"/>
    <s v="Daeyang Electric"/>
    <s v="Daeyang Electric"/>
    <s v="Southern Power"/>
    <s v="-"/>
    <s v="renewable"/>
    <s v="Regular member"/>
    <s v="market"/>
    <s v="non-central"/>
    <x v="0"/>
    <s v="Jeju"/>
    <s v="Gujwa-eup, Jeju City, Jeju"/>
  </r>
  <r>
    <s v="water power"/>
    <s v="Dongjin Hong"/>
    <s v="홍익동진"/>
    <n v="850"/>
    <n v="0.85"/>
    <s v="One"/>
    <n v="850"/>
    <n v="2008.6"/>
    <s v="small power"/>
    <s v="small power"/>
    <s v="-"/>
    <s v="-"/>
    <s v="-"/>
    <s v="Hongik E&amp;R Co., Ltd."/>
    <s v="-"/>
    <s v="renewable"/>
    <s v="Regular member"/>
    <s v="market"/>
    <s v="non-central"/>
    <x v="3"/>
    <s v="Jeollabuk-do"/>
    <s v="Chilbo-myeon, Jeongeup-si, Jeollabuk-do"/>
  </r>
  <r>
    <s v="water power"/>
    <s v="Hoedong Dam"/>
    <s v="회동댐"/>
    <n v="55"/>
    <n v="5.5E-2"/>
    <s v="One"/>
    <n v="55"/>
    <n v="2012.12"/>
    <s v="small power"/>
    <s v="small power"/>
    <s v="-"/>
    <s v="Iljin Electric"/>
    <s v="Iljin Electric"/>
    <s v="-"/>
    <s v="-"/>
    <s v="renewable"/>
    <s v="Non-members"/>
    <s v="out of market"/>
    <s v="non-central"/>
    <x v="1"/>
    <s v="Busan"/>
    <s v="Hoedong-dong, Geumjeong-gu, Busan"/>
  </r>
  <r>
    <s v="water power"/>
    <s v="Hoengseong"/>
    <s v="횡성"/>
    <n v="1000"/>
    <n v="1"/>
    <s v="One"/>
    <n v="1000"/>
    <n v="2000.8"/>
    <s v="small power"/>
    <s v="small power"/>
    <s v="-"/>
    <s v="Daeyang Electric"/>
    <s v="Daeyang Electric"/>
    <s v="Water Resources Corporation"/>
    <s v="-"/>
    <s v="renewable"/>
    <s v="Regular member"/>
    <s v="market"/>
    <s v="non-central"/>
    <x v="5"/>
    <s v="Gangwon-do"/>
    <s v="Gapcheon-myeon, Hoengseong-gun, Gangwon-do"/>
  </r>
  <r>
    <s v="water power"/>
    <s v="Hoengseong Dam 2"/>
    <s v="횡성댐2"/>
    <n v="300"/>
    <n v="0.3"/>
    <s v="One"/>
    <n v="300"/>
    <n v="2011.1"/>
    <s v="small power"/>
    <s v="small power"/>
    <s v="-"/>
    <s v="Ossberger"/>
    <s v="Hyosung Heavy Industries"/>
    <s v="Water Resources Corporation"/>
    <s v="-"/>
    <s v="renewable"/>
    <s v="Regular member"/>
    <s v="market"/>
    <s v="non-central"/>
    <x v="5"/>
    <s v="Gangwon-do"/>
    <s v="Gapcheon-myeon, Hoengseong-gun, Gangwon-do"/>
  </r>
</pivotCacheRecords>
</file>

<file path=xl/pivotCache/pivotCacheRecords5.xml><?xml version="1.0" encoding="utf-8"?>
<pivotCacheRecords xmlns="http://schemas.openxmlformats.org/spreadsheetml/2006/main" xmlns:r="http://schemas.openxmlformats.org/officeDocument/2006/relationships" count="181">
  <r>
    <s v="Coal_Dangjin_500"/>
    <s v="Dangjin #1, 2 (LNG conversion, 1,000), Dangjin #3,4 (LNG conversion, 1,000)"/>
    <s v="NA"/>
    <s v="http://globalenergyobservatory.org/geoid/2865"/>
    <m/>
    <s v="Coal_Supercritical_3"/>
    <m/>
    <x v="0"/>
    <m/>
    <s v="C"/>
    <n v="500"/>
    <n v="8"/>
    <n v="4"/>
    <n v="4000"/>
    <n v="2000"/>
    <s v="Chungcheongnam-do"/>
    <m/>
    <s v="Coal_Dangjin_500"/>
  </r>
  <r>
    <s v="Coal_Dangjin_1020"/>
    <m/>
    <s v="NA"/>
    <s v="https://www.gem.wiki/Dangjin_power_station"/>
    <m/>
    <s v="Coal_Ultrasupercritical_3"/>
    <m/>
    <x v="0"/>
    <m/>
    <s v="C"/>
    <n v="1020"/>
    <n v="2"/>
    <n v="2"/>
    <n v="2040"/>
    <n v="2040"/>
    <s v="Chungcheongnam-do"/>
    <m/>
    <s v="Coal_Dangjin_1020"/>
  </r>
  <r>
    <s v="Gas_Dangjin_500_conversion"/>
    <s v="Dangjin #1, 2 (LNG conversion, 1,000), Dangjin #3,4 (LNG conversion, 1,000)"/>
    <s v="NA"/>
    <m/>
    <m/>
    <s v="Refurbishment Gas GT"/>
    <m/>
    <x v="1"/>
    <m/>
    <s v="C"/>
    <n v="500"/>
    <n v="0"/>
    <n v="4"/>
    <n v="0"/>
    <n v="2000"/>
    <s v="Chungcheongnam-do"/>
    <m/>
    <s v="Gas_Dangjin_500_conversion"/>
  </r>
  <r>
    <s v="Coal_Donghae"/>
    <m/>
    <s v="NA"/>
    <m/>
    <m/>
    <s v="Coal_Subcritical_3"/>
    <m/>
    <x v="2"/>
    <m/>
    <s v="NE"/>
    <n v="200"/>
    <n v="2"/>
    <n v="2"/>
    <n v="400"/>
    <n v="400"/>
    <s v="Gangwon-do"/>
    <s v="Not sure what coal technology"/>
    <s v="Coal_Donghae"/>
  </r>
  <r>
    <s v="Coal_Boryeong"/>
    <s v="Boryeong #1, 2 (December, -1,000), Boryeong #5,6 (LNG conversion, 1,000)"/>
    <s v="NA"/>
    <s v="https://www.gem.wiki/Boryeong_power_station"/>
    <m/>
    <s v="Coal_Subcritical_3"/>
    <m/>
    <x v="0"/>
    <m/>
    <s v="C"/>
    <n v="500"/>
    <n v="8"/>
    <n v="4"/>
    <n v="4000"/>
    <n v="2000"/>
    <s v="Chungcheongnam-do"/>
    <m/>
    <s v="Coal_Boryeong"/>
  </r>
  <r>
    <s v="Gas_Boryeong_conversion"/>
    <s v="Boryeong #5,6 (LNG conversion, 1,000)"/>
    <m/>
    <m/>
    <m/>
    <s v="NEW Gas CCGT"/>
    <m/>
    <x v="1"/>
    <m/>
    <s v="C"/>
    <n v="500"/>
    <n v="0"/>
    <n v="2"/>
    <n v="0"/>
    <n v="1000"/>
    <s v="Chungcheongnam-do"/>
    <m/>
    <s v="Gas_Boryeong_conversion"/>
  </r>
  <r>
    <s v="Coal_Bukpyeong"/>
    <m/>
    <s v="NA"/>
    <s v="https://www.gem.wiki/Bukpyung_power_station"/>
    <m/>
    <s v="Coal_Supercritical_3"/>
    <m/>
    <x v="0"/>
    <m/>
    <s v="NE"/>
    <n v="595"/>
    <n v="2"/>
    <n v="2"/>
    <n v="1190"/>
    <n v="1190"/>
    <s v="Gangwon-do"/>
    <m/>
    <s v="Coal_Bukpyeong"/>
  </r>
  <r>
    <s v="Coal_Samcheok_Green_Power"/>
    <m/>
    <s v="NA"/>
    <s v="https://www.gem.wiki/Samcheok_Green_power_station"/>
    <m/>
    <s v="Coal_Ultrasupercritical_5"/>
    <m/>
    <x v="0"/>
    <m/>
    <s v="NE"/>
    <n v="1022"/>
    <n v="2"/>
    <n v="2"/>
    <n v="2044"/>
    <n v="2044"/>
    <s v="Gangwon-do"/>
    <m/>
    <s v="Coal_Samcheok_Green_Power"/>
  </r>
  <r>
    <s v="Coal_Samcheonpo_560"/>
    <s v="Samcheonpo #1, 2 (April, -1,120), Samcheonpo #3,4 (LNG conversion, 1,120)"/>
    <s v="NA"/>
    <s v="https://www.gem.wiki/Samchonpo_power_station"/>
    <m/>
    <s v="Coal_Subcritical_3"/>
    <m/>
    <x v="0"/>
    <m/>
    <s v="SE"/>
    <n v="560"/>
    <n v="4"/>
    <n v="0"/>
    <n v="2240"/>
    <n v="0"/>
    <s v="Gyeongsangnam-do"/>
    <m/>
    <s v="Coal_Samcheonpo_560"/>
  </r>
  <r>
    <s v="Coal_Samcheonpo_500"/>
    <s v="Samcheonpo #5 (LNG conversion, 500), Samcheonpo #6 (LNG conversion, 500)"/>
    <s v="NA"/>
    <s v="https://www.gem.wiki/Samchonpo_power_station"/>
    <m/>
    <s v="Coal_Supercritical_3"/>
    <m/>
    <x v="0"/>
    <m/>
    <s v="SE"/>
    <n v="500"/>
    <n v="2"/>
    <n v="0"/>
    <n v="1000"/>
    <n v="0"/>
    <s v="Gyeongsangnam-do"/>
    <m/>
    <s v="Coal_Samcheonpo_500"/>
  </r>
  <r>
    <s v="Gas_Samcheonpo_500_conversion"/>
    <s v="Samcheonpo #5 (LNG conversion, 500), Samcheonpo #6 (LNG conversion, 500)"/>
    <m/>
    <s v="https://www.gem.wiki/Samchonpo_power_station"/>
    <m/>
    <s v="NEW Gas CCGT"/>
    <m/>
    <x v="1"/>
    <m/>
    <s v="SE"/>
    <n v="500"/>
    <n v="0"/>
    <n v="2"/>
    <n v="0"/>
    <n v="1000"/>
    <s v="Gyeongsangnam-do"/>
    <m/>
    <s v="Gas_Samcheonpo_500_conversion"/>
  </r>
  <r>
    <s v="Coal_New_Boryeong"/>
    <m/>
    <s v="NA"/>
    <s v="https://www.gem.wiki/Shin_Boryeong_power_station"/>
    <m/>
    <s v="Coal_Ultrasupercritical_3"/>
    <m/>
    <x v="0"/>
    <m/>
    <s v="C"/>
    <n v="1019"/>
    <n v="2"/>
    <n v="2"/>
    <n v="2038"/>
    <n v="2038"/>
    <s v="Chungcheongnam-do"/>
    <m/>
    <s v="Coal_New_Boryeong"/>
  </r>
  <r>
    <s v="Coal_Yeosu"/>
    <m/>
    <s v="NA"/>
    <s v="https://www.gem.wiki/Yeosu_power_station"/>
    <m/>
    <s v="Coal_Subcritical_3"/>
    <m/>
    <x v="0"/>
    <m/>
    <s v="SW"/>
    <n v="334.3"/>
    <n v="2"/>
    <n v="2"/>
    <n v="668.6"/>
    <n v="668.6"/>
    <s v="Jeollanam-do"/>
    <m/>
    <s v="Coal_Yeosu"/>
  </r>
  <r>
    <s v="Coal_Yeongdong"/>
    <m/>
    <s v="NA"/>
    <m/>
    <m/>
    <s v="Coal_Subcritical_3"/>
    <m/>
    <x v="0"/>
    <m/>
    <s v="NE"/>
    <n v="200"/>
    <n v="1"/>
    <n v="1"/>
    <n v="200"/>
    <n v="200"/>
    <s v="Gangwon-do"/>
    <m/>
    <s v="Coal_Yeongdong"/>
  </r>
  <r>
    <s v="Coal_Yeongheung_800"/>
    <s v="Yeongheung #1, 2 (LNG conversion, 1,600)"/>
    <s v="NA"/>
    <s v="https://www.gem.wiki/Yeongheung_power_station"/>
    <m/>
    <s v="Coal_Subcritical_3"/>
    <m/>
    <x v="0"/>
    <m/>
    <s v="NW"/>
    <n v="800"/>
    <n v="2"/>
    <n v="0"/>
    <n v="1600"/>
    <n v="0"/>
    <s v="Incheon"/>
    <m/>
    <s v="Coal_Yeongheung_800"/>
  </r>
  <r>
    <s v="Coal_Yeongheung_870"/>
    <m/>
    <s v="NA"/>
    <s v="https://www.gem.wiki/Yeongheung_power_station"/>
    <m/>
    <s v="Coal_Supercritical_3"/>
    <m/>
    <x v="0"/>
    <m/>
    <s v="NW"/>
    <n v="870"/>
    <n v="4"/>
    <n v="4"/>
    <n v="3480"/>
    <n v="3480"/>
    <s v="Incheon"/>
    <m/>
    <s v="Coal_Yeongheung_870"/>
  </r>
  <r>
    <s v="Gas_Yeongheung_800_conversion"/>
    <s v="Yeongheung #1, 2 (LNG conversion, 1,600)"/>
    <m/>
    <m/>
    <m/>
    <s v="NEW Gas CCGT"/>
    <m/>
    <x v="1"/>
    <m/>
    <s v="NW"/>
    <n v="800"/>
    <n v="0"/>
    <n v="2"/>
    <n v="0"/>
    <n v="1600"/>
    <s v="Incheon"/>
    <m/>
    <s v="Gas_Yeongheung_800_conversion"/>
  </r>
  <r>
    <s v="Coal_Taean_500"/>
    <s v="Taean #1, 2 (LNG conversion, 1,000)"/>
    <s v="NA"/>
    <s v="https://www.gem.wiki/Taean_power_station"/>
    <m/>
    <s v="Coal_Supercritical_3"/>
    <m/>
    <x v="0"/>
    <m/>
    <s v="C"/>
    <n v="500"/>
    <n v="8"/>
    <n v="2"/>
    <n v="4000"/>
    <n v="1000"/>
    <s v="Chungcheongnam-do"/>
    <m/>
    <s v="Coal_Taean_500"/>
  </r>
  <r>
    <s v="Coal_Taean_1050"/>
    <m/>
    <s v="NA"/>
    <s v="https://www.gem.wiki/Taean_power_station"/>
    <m/>
    <s v="Coal_Ultrasupercritical_3"/>
    <m/>
    <x v="0"/>
    <m/>
    <s v="C"/>
    <n v="1050"/>
    <n v="2"/>
    <n v="2"/>
    <n v="2100"/>
    <n v="2100"/>
    <s v="Chungcheongnam-do"/>
    <m/>
    <s v="Coal_Taean_1050"/>
  </r>
  <r>
    <s v="Gas_Taean_500_conversion"/>
    <s v="Taean #1, 2 (LNG conversion, 1,000)"/>
    <m/>
    <m/>
    <m/>
    <s v="NEW Gas CCGT"/>
    <m/>
    <x v="1"/>
    <m/>
    <s v="C"/>
    <n v="500"/>
    <n v="0"/>
    <n v="6"/>
    <n v="0"/>
    <n v="3000"/>
    <s v="Chungcheongnam-do"/>
    <m/>
    <s v="Gas_Taean_500_conversion"/>
  </r>
  <r>
    <s v="Coal_Hadong_super"/>
    <s v="Hadong #1 (LNG conversion, 500), Hadong #2 (LNG conversion, 500), Hadong #3,4 (LNG conversion, 1,000), Hadong #5,6 (LNG conversion, 1,000)"/>
    <s v="NA"/>
    <s v="https://www.gem.wiki/Hadong_power_station"/>
    <m/>
    <s v="Coal_Supercritical_3"/>
    <m/>
    <x v="0"/>
    <m/>
    <s v="SE"/>
    <n v="500"/>
    <n v="6"/>
    <n v="0"/>
    <n v="3000"/>
    <n v="0"/>
    <s v="Gyeongsangnam-do"/>
    <m/>
    <s v="Coal_Hadong_super"/>
  </r>
  <r>
    <s v="Coal_Hadong_ultra"/>
    <m/>
    <s v="NA"/>
    <s v="https://www.gem.wiki/Hadong_power_station"/>
    <m/>
    <s v="Coal_Ultrasupercritical_3"/>
    <m/>
    <x v="3"/>
    <m/>
    <s v="SE"/>
    <n v="500"/>
    <n v="2"/>
    <n v="2"/>
    <n v="1000"/>
    <n v="1000"/>
    <s v="Gyeongsangnam-do"/>
    <m/>
    <s v="Coal_Hadong_ultra"/>
  </r>
  <r>
    <s v="Gas_Hadong_conversion"/>
    <s v="Hadong #1 (LNG conversion, 500), Hadong #2 (LNG conversion, 500), Hadong #3,4 (LNG conversion, 1,000), Hadong #5,6 (LNG conversion, 1,000)"/>
    <m/>
    <m/>
    <m/>
    <s v="NEW Gas CCGT"/>
    <m/>
    <x v="1"/>
    <m/>
    <s v="SE"/>
    <n v="500"/>
    <n v="0"/>
    <n v="6"/>
    <n v="0"/>
    <n v="3000"/>
    <s v="Gyeongsangnam-do"/>
    <m/>
    <s v="Gas_Hadong_conversion"/>
  </r>
  <r>
    <s v="Coal_Honam"/>
    <s v="Honam #1, 2 (December, -500)"/>
    <s v="NA"/>
    <s v="http://globalenergyobservatory.org/geoid/3578"/>
    <m/>
    <s v="Coal_Subcritical_3"/>
    <m/>
    <x v="0"/>
    <m/>
    <s v="SW"/>
    <n v="250"/>
    <n v="2"/>
    <n v="0"/>
    <n v="500"/>
    <n v="0"/>
    <s v="Jeollanam-do"/>
    <m/>
    <s v="Coal_Honam"/>
  </r>
  <r>
    <s v="Coal_Gunjang_cogen"/>
    <m/>
    <s v="NA"/>
    <m/>
    <m/>
    <s v="Coal_CHP_MaxMin"/>
    <m/>
    <x v="0"/>
    <m/>
    <s v="SW"/>
    <n v="250"/>
    <n v="1"/>
    <n v="1"/>
    <n v="250"/>
    <n v="250"/>
    <s v="Jeollabuk-do"/>
    <m/>
    <s v="Coal_Gunjang_cogen"/>
  </r>
  <r>
    <s v="Coal_Gunjang_small_cogen"/>
    <m/>
    <s v="NA"/>
    <m/>
    <m/>
    <s v="Coal_CHP_MaxMin"/>
    <m/>
    <x v="0"/>
    <m/>
    <s v="SW"/>
    <n v="37.86"/>
    <n v="3"/>
    <n v="3"/>
    <n v="113.58"/>
    <n v="113.58"/>
    <s v="Jeollabuk-do"/>
    <m/>
    <s v="Coal_Gunjang_small_cogen"/>
  </r>
  <r>
    <s v="Coal_Gumi_cogen"/>
    <m/>
    <s v="NA"/>
    <m/>
    <m/>
    <s v="Coal_CHP_MaxMin"/>
    <m/>
    <x v="0"/>
    <m/>
    <s v="SE"/>
    <n v="85.5"/>
    <n v="1"/>
    <n v="1"/>
    <n v="85.5"/>
    <n v="85.5"/>
    <s v="Gyeongsangbuk-do"/>
    <m/>
    <s v="Coal_Gumi_cogen"/>
  </r>
  <r>
    <s v="Coal_Kumho_Yeosu_cogen"/>
    <m/>
    <s v="NA"/>
    <m/>
    <m/>
    <s v="Coal_CHP_MaxMin"/>
    <m/>
    <x v="0"/>
    <m/>
    <s v="SW"/>
    <n v="132"/>
    <n v="2"/>
    <n v="2"/>
    <n v="264"/>
    <n v="264"/>
    <s v="Jeollanam-do"/>
    <m/>
    <s v="Coal_Kumho_Yeosu_cogen"/>
  </r>
  <r>
    <s v="Coal_Gimcheon_cogen"/>
    <m/>
    <s v="NA"/>
    <m/>
    <m/>
    <s v="Coal_CHP_MaxMin"/>
    <m/>
    <x v="0"/>
    <m/>
    <s v="SE"/>
    <n v="59"/>
    <n v="1"/>
    <n v="1"/>
    <n v="59"/>
    <n v="59"/>
    <s v="Gyeongsangbuk-do"/>
    <m/>
    <s v="Coal_Gimcheon_cogen"/>
  </r>
  <r>
    <s v="Coal_Daegu_dyeing_cogen"/>
    <m/>
    <s v="NA"/>
    <m/>
    <m/>
    <s v="Coal_CHP_MaxMin"/>
    <m/>
    <x v="0"/>
    <m/>
    <s v="SE"/>
    <n v="24.3"/>
    <n v="3"/>
    <n v="3"/>
    <n v="72.900000000000006"/>
    <n v="72.900000000000006"/>
    <s v="Daegu"/>
    <m/>
    <s v="Coal_Daegu_dyeing_cogen"/>
  </r>
  <r>
    <s v="Coal_Banwol_cogen"/>
    <m/>
    <s v="NA"/>
    <m/>
    <m/>
    <s v="Coal_CHP_MaxMin"/>
    <m/>
    <x v="0"/>
    <m/>
    <s v="NW"/>
    <n v="25.65"/>
    <n v="3"/>
    <n v="3"/>
    <n v="76.949999999999989"/>
    <n v="76.949999999999989"/>
    <s v="Gyeonggi-do"/>
    <m/>
    <s v="Coal_Banwol_cogen"/>
  </r>
  <r>
    <s v="Coal_Busan_dye_cogen"/>
    <m/>
    <s v="NA"/>
    <m/>
    <m/>
    <s v="Coal_CHP_MaxMin"/>
    <m/>
    <x v="0"/>
    <m/>
    <s v="SE"/>
    <n v="19"/>
    <n v="1"/>
    <n v="1"/>
    <n v="19"/>
    <n v="19"/>
    <s v="Busan"/>
    <m/>
    <s v="Coal_Busan_dye_cogen"/>
  </r>
  <r>
    <s v="Coal_Sanggong_cogen"/>
    <m/>
    <s v="NA"/>
    <m/>
    <m/>
    <s v="Coal_CHP_MaxMin"/>
    <m/>
    <x v="0"/>
    <m/>
    <s v="SW"/>
    <n v="9.8000000000000007"/>
    <n v="1"/>
    <n v="1"/>
    <n v="9.8000000000000007"/>
    <n v="9.8000000000000007"/>
    <s v="Jeollabuk-do"/>
    <m/>
    <s v="Coal_Sanggong_cogen"/>
  </r>
  <r>
    <s v="Coal_Saemangeum_cogen"/>
    <m/>
    <s v="NA"/>
    <m/>
    <m/>
    <s v="Coal_CHP_MaxMin"/>
    <m/>
    <x v="0"/>
    <m/>
    <s v="SW"/>
    <n v="151.5"/>
    <n v="2"/>
    <n v="2"/>
    <n v="303"/>
    <n v="303"/>
    <s v="Jeollabuk-do"/>
    <m/>
    <s v="Coal_Saemangeum_cogen"/>
  </r>
  <r>
    <s v="Coal_Yeosu_cogen"/>
    <m/>
    <s v="NA"/>
    <m/>
    <m/>
    <s v="Coal_CHP_MaxMin"/>
    <m/>
    <x v="0"/>
    <m/>
    <s v="SW"/>
    <n v="24.2"/>
    <n v="1"/>
    <n v="1"/>
    <n v="24.2"/>
    <n v="24.2"/>
    <s v="Jeollanam-do"/>
    <m/>
    <s v="Coal_Yeosu_cogen"/>
  </r>
  <r>
    <s v="Coal_Iksan_cogen"/>
    <m/>
    <s v="NA"/>
    <m/>
    <m/>
    <s v="Coal_CHP_MaxMin"/>
    <m/>
    <x v="0"/>
    <m/>
    <s v="SW"/>
    <n v="19"/>
    <n v="1"/>
    <n v="1"/>
    <n v="19"/>
    <n v="19"/>
    <s v="Jeollabuk-do"/>
    <m/>
    <s v="Coal_Iksan_cogen"/>
  </r>
  <r>
    <s v="Coal_Pocheon_Green_Energy"/>
    <m/>
    <s v="NA"/>
    <m/>
    <m/>
    <s v="Coal_CHP_MaxMin"/>
    <m/>
    <x v="0"/>
    <m/>
    <s v="NW"/>
    <n v="169.9"/>
    <n v="1"/>
    <n v="1"/>
    <n v="169.9"/>
    <n v="169.9"/>
    <s v="Gyeonggi-do"/>
    <m/>
    <s v="Coal_Pocheon_Green_Energy"/>
  </r>
  <r>
    <s v="Coal_New_Seocheon"/>
    <s v="Shinseocheon #1 (March, 1,000)"/>
    <s v="NA"/>
    <s v="https://www.gem.wiki/Seocheon_power_station"/>
    <m/>
    <s v="NEW_Coal_Ultrasupercritical"/>
    <m/>
    <x v="0"/>
    <m/>
    <s v="C"/>
    <n v="1000"/>
    <n v="0"/>
    <n v="1"/>
    <n v="0"/>
    <n v="1000"/>
    <s v="Chungcheongnam-do"/>
    <m/>
    <s v="Coal_New_Seocheon"/>
  </r>
  <r>
    <s v="Coal_Goseong_Hai"/>
    <s v="Goseong High #1 (April, 1,040), Goseong High #2 (October, 1,040)"/>
    <s v="NA"/>
    <s v="https://www.power-technology.com/projects/goseong-hai-power-plant-south-gyeongsang-province/"/>
    <m/>
    <s v="NEW_Coal_Ultrasupercritical"/>
    <m/>
    <x v="0"/>
    <m/>
    <s v="SE"/>
    <n v="1040"/>
    <n v="0"/>
    <n v="2"/>
    <n v="0"/>
    <n v="2080"/>
    <s v="Gyeongsangnam-do"/>
    <m/>
    <s v="Coal_Goseong_Hai"/>
  </r>
  <r>
    <s v="Coal_Anin_Power_Station"/>
    <s v="Gangneung Anin #1 (September, 1,040), Gangneung Anin #2 (March, 1,040)"/>
    <s v="NA"/>
    <s v="https://www.gem.wiki/Anin_power_station"/>
    <m/>
    <s v="NEW_Coal_Ultrasupercritical"/>
    <m/>
    <x v="0"/>
    <m/>
    <s v="NE"/>
    <n v="1040"/>
    <n v="0"/>
    <n v="2"/>
    <n v="0"/>
    <n v="2080"/>
    <s v="Gangwon-do"/>
    <m/>
    <s v="Coal_Anin_Power_Station"/>
  </r>
  <r>
    <s v="Coal_Pospower_Samcheok_CP"/>
    <s v="Samcheok Thermal Power #1 (October, 1,050), Samcheok Thermal #2 (April, 1,050)"/>
    <s v="NA"/>
    <s v="https://www.gem.wiki/Pospower_Samcheok_power_station"/>
    <m/>
    <s v="NEW_Coal_Ultrasupercritical"/>
    <m/>
    <x v="0"/>
    <m/>
    <s v="NE"/>
    <n v="1050"/>
    <n v="0"/>
    <n v="2"/>
    <n v="0"/>
    <n v="2100"/>
    <s v="Gangwon-do"/>
    <m/>
    <s v="Coal_Pospower_Samcheok_CP"/>
  </r>
  <r>
    <s v="Gas_Gwangyang_CCGT"/>
    <m/>
    <s v="Y"/>
    <s v="https://www.skens.com/en/sk/content/view.do?cate=energy&amp;m1=develop&amp;m2=gwangyanggas, https://www.power-technology.com/projects/kwangyang/"/>
    <m/>
    <s v="Gas_CCGT_3"/>
    <m/>
    <x v="1"/>
    <m/>
    <s v="SW"/>
    <n v="494.4"/>
    <n v="2"/>
    <n v="2"/>
    <n v="988.8"/>
    <n v="988.8"/>
    <s v="Jeollanam-do"/>
    <m/>
    <s v="Gas_Gwangyang_CCGT"/>
  </r>
  <r>
    <s v="Gas_Gunsan_CCGT"/>
    <m/>
    <s v="not sure"/>
    <s v="http://globalenergyobservatory.org/geoid/42511"/>
    <m/>
    <s v="Gas_CCGT_3"/>
    <m/>
    <x v="1"/>
    <m/>
    <s v="SW"/>
    <n v="718.4"/>
    <n v="1"/>
    <n v="1"/>
    <n v="718.4"/>
    <n v="718.4"/>
    <s v="Jeollabuk-do"/>
    <m/>
    <s v="Gas_Gunsan_CCGT"/>
  </r>
  <r>
    <s v="Gas_Dangjin_1_CCGT"/>
    <m/>
    <s v="not sure"/>
    <s v="https://www.enerdata.net/publications/daily-energy-news/903-mw-dangjin-4-ccgt-project-has-been-commissioned-south-korea.html"/>
    <m/>
    <s v="Gas_CCGT_3"/>
    <m/>
    <x v="1"/>
    <m/>
    <s v="C"/>
    <n v="500.75"/>
    <n v="1"/>
    <n v="1"/>
    <n v="500.75"/>
    <n v="500.75"/>
    <s v="Chungcheongnam-do"/>
    <m/>
    <s v="Gas_Dangjin_1_CCGT"/>
  </r>
  <r>
    <s v="Gas_Dangjin_2_CCGT"/>
    <m/>
    <s v="not sure"/>
    <m/>
    <m/>
    <s v="Gas_CCGT_3"/>
    <m/>
    <x v="1"/>
    <m/>
    <s v="C"/>
    <n v="533"/>
    <n v="1"/>
    <n v="1"/>
    <n v="533"/>
    <n v="533"/>
    <s v="Chungcheongnam-do"/>
    <m/>
    <s v="Gas_Dangjin_2_CCGT"/>
  </r>
  <r>
    <s v="Gas_Dangjin_3_CCGT"/>
    <m/>
    <s v="not sure"/>
    <m/>
    <m/>
    <s v="Gas_CCGT_3"/>
    <m/>
    <x v="1"/>
    <m/>
    <s v="C"/>
    <n v="382"/>
    <n v="1"/>
    <n v="1"/>
    <n v="382"/>
    <n v="382"/>
    <s v="Chungcheongnam-do"/>
    <m/>
    <s v="Gas_Dangjin_3_CCGT"/>
  </r>
  <r>
    <s v="Gas_Dangjin_4_CCGT"/>
    <m/>
    <s v="not sure"/>
    <m/>
    <m/>
    <s v="Gas_CCGT_3"/>
    <m/>
    <x v="1"/>
    <m/>
    <s v="C"/>
    <n v="846"/>
    <n v="1"/>
    <n v="1"/>
    <n v="846"/>
    <n v="846"/>
    <s v="Chungcheongnam-do"/>
    <m/>
    <s v="Gas_Dangjin_4_CCGT"/>
  </r>
  <r>
    <s v="Gas_Daesan_CCGT"/>
    <m/>
    <m/>
    <m/>
    <m/>
    <s v="Gas_CCGT_3"/>
    <m/>
    <x v="1"/>
    <m/>
    <s v="C"/>
    <n v="465.8"/>
    <n v="1"/>
    <n v="1"/>
    <n v="465.8"/>
    <n v="465.8"/>
    <s v="Chungcheongnam-do"/>
    <m/>
    <s v="Gas_Daesan_CCGT"/>
  </r>
  <r>
    <s v="Gas_Dongducheon_CCGT"/>
    <m/>
    <m/>
    <m/>
    <m/>
    <s v="Gas_CCGT_3"/>
    <m/>
    <x v="1"/>
    <m/>
    <s v="NW"/>
    <n v="858.4"/>
    <n v="2"/>
    <n v="2"/>
    <n v="1716.8"/>
    <n v="1716.8"/>
    <s v="Gyeonggi-do"/>
    <m/>
    <s v="Gas_Dongducheon_CCGT"/>
  </r>
  <r>
    <s v="Gas_Boryeong_1_CCGT"/>
    <m/>
    <m/>
    <s v="https://www.gem.wiki/Boryeong_power_station"/>
    <m/>
    <s v="Gas_CCGT_3"/>
    <m/>
    <x v="1"/>
    <m/>
    <s v="C"/>
    <n v="450"/>
    <n v="3"/>
    <n v="3"/>
    <n v="1350"/>
    <n v="1350"/>
    <s v="Chungcheongnam-do"/>
    <m/>
    <s v="Gas_Boryeong_1_CCGT"/>
  </r>
  <r>
    <s v="Gas_Busan_CCGT"/>
    <m/>
    <m/>
    <m/>
    <m/>
    <s v="Gas_CCGT_3"/>
    <m/>
    <x v="1"/>
    <m/>
    <s v="SE"/>
    <n v="450"/>
    <n v="4"/>
    <n v="4"/>
    <n v="1800"/>
    <n v="1800"/>
    <s v="Busan"/>
    <m/>
    <s v="Gas_Busan_CCGT"/>
  </r>
  <r>
    <s v="Gas_Busan_Jeongkwan_Energy_CCGT"/>
    <m/>
    <m/>
    <m/>
    <m/>
    <s v="Gas_CCGT_3"/>
    <m/>
    <x v="1"/>
    <m/>
    <s v="SE"/>
    <n v="45.835999999999999"/>
    <n v="1"/>
    <n v="1"/>
    <n v="45.835999999999999"/>
    <n v="45.835999999999999"/>
    <s v="Busan"/>
    <m/>
    <s v="Gas_Busan_Jeongkwan_Energy_CCGT"/>
  </r>
  <r>
    <s v="Gas_Bundang_1_CCGT"/>
    <m/>
    <m/>
    <m/>
    <m/>
    <s v="Gas_CCGT_3"/>
    <m/>
    <x v="1"/>
    <m/>
    <s v="NW"/>
    <n v="573.79"/>
    <n v="1"/>
    <n v="1"/>
    <n v="573.79"/>
    <n v="573.79"/>
    <s v="Gyeonggi-do"/>
    <m/>
    <s v="Gas_Bundang_1_CCGT"/>
  </r>
  <r>
    <s v="Gas_Bundang_2_CCGT"/>
    <m/>
    <m/>
    <m/>
    <m/>
    <s v="Gas_CCGT_3"/>
    <m/>
    <x v="1"/>
    <m/>
    <s v="NW"/>
    <n v="348.274"/>
    <n v="1"/>
    <n v="1"/>
    <n v="348.274"/>
    <n v="348.274"/>
    <s v="Gyeonggi-do"/>
    <m/>
    <s v="Gas_Bundang_2_CCGT"/>
  </r>
  <r>
    <s v="Gas_Seoul_Complex_1_CCGT"/>
    <m/>
    <m/>
    <m/>
    <m/>
    <s v="Gas_CCGT_3"/>
    <m/>
    <x v="1"/>
    <m/>
    <s v="NW"/>
    <n v="369.173"/>
    <n v="2"/>
    <n v="2"/>
    <n v="738.346"/>
    <n v="738.346"/>
    <s v="Seoul"/>
    <m/>
    <s v="Gas_Seoul_Complex_1_CCGT"/>
  </r>
  <r>
    <s v="Gas_Seoincheon_CCGT"/>
    <s v="Seoincheon #1~8 (December, -1,800)"/>
    <m/>
    <s v="https://www.power-technology.com/projects/seoinchon/"/>
    <m/>
    <s v="Gas_CCGT_3"/>
    <m/>
    <x v="1"/>
    <m/>
    <s v="NW"/>
    <n v="225"/>
    <n v="8"/>
    <n v="0"/>
    <n v="1800"/>
    <n v="0"/>
    <s v="Incheon"/>
    <m/>
    <s v="Gas_Seoincheon_CCGT"/>
  </r>
  <r>
    <s v="Gas_New_Incheon_CCGT"/>
    <m/>
    <m/>
    <m/>
    <m/>
    <s v="Gas_CCGT_3"/>
    <m/>
    <x v="1"/>
    <m/>
    <s v="NW"/>
    <n v="450"/>
    <n v="4"/>
    <n v="4"/>
    <n v="1800"/>
    <n v="1800"/>
    <s v="Incheon"/>
    <m/>
    <s v="Gas_New_Incheon_CCGT"/>
  </r>
  <r>
    <s v="Gas_New_Pyeongtaek_CCGT"/>
    <m/>
    <m/>
    <m/>
    <m/>
    <s v="Gas_CCGT_3"/>
    <m/>
    <x v="1"/>
    <m/>
    <s v="NW"/>
    <n v="863.3"/>
    <n v="1"/>
    <n v="1"/>
    <n v="863.3"/>
    <n v="863.3"/>
    <s v="Gyeonggi-do"/>
    <m/>
    <s v="Gas_New_Pyeongtaek_CCGT"/>
  </r>
  <r>
    <s v="Gas_Andong_CCGT"/>
    <m/>
    <m/>
    <m/>
    <m/>
    <s v="Gas_CCGT_3"/>
    <m/>
    <x v="1"/>
    <m/>
    <s v="SE"/>
    <n v="361.6"/>
    <n v="1"/>
    <n v="1"/>
    <n v="361.6"/>
    <n v="361.6"/>
    <s v="Gyeongsangbuk-do"/>
    <m/>
    <s v="Gas_Andong_CCGT"/>
  </r>
  <r>
    <s v="Gas_Ansan_CCGT"/>
    <m/>
    <m/>
    <m/>
    <m/>
    <s v="Gas_CCGT_3"/>
    <m/>
    <x v="1"/>
    <m/>
    <s v="NW"/>
    <n v="751.2"/>
    <n v="1"/>
    <n v="1"/>
    <n v="751.2"/>
    <n v="751.2"/>
    <s v="Gyeonggi-do"/>
    <m/>
    <s v="Gas_Ansan_CCGT"/>
  </r>
  <r>
    <s v="Gas_Yeongnam_Power_CCGT"/>
    <m/>
    <m/>
    <m/>
    <m/>
    <s v="Gas_CCGT_3"/>
    <m/>
    <x v="1"/>
    <m/>
    <s v="SE"/>
    <n v="442.8"/>
    <n v="1"/>
    <n v="1"/>
    <n v="442.8"/>
    <n v="442.8"/>
    <s v="Ulsan"/>
    <m/>
    <s v="Gas_Yeongnam_Power_CCGT"/>
  </r>
  <r>
    <s v="Gas_Yeongwol_CCGT"/>
    <m/>
    <m/>
    <m/>
    <m/>
    <s v="Gas_CCGT_3"/>
    <m/>
    <x v="1"/>
    <m/>
    <s v="NE"/>
    <n v="848"/>
    <n v="1"/>
    <n v="1"/>
    <n v="848"/>
    <n v="848"/>
    <s v="Gangwon-do"/>
    <m/>
    <s v="Gas_Yeongwol_CCGT"/>
  </r>
  <r>
    <s v="Gas_Oseong_CCGT"/>
    <m/>
    <m/>
    <m/>
    <m/>
    <s v="Gas_CCGT_3"/>
    <m/>
    <x v="1"/>
    <m/>
    <s v="NW"/>
    <n v="769.83"/>
    <n v="1"/>
    <n v="1"/>
    <n v="769.83"/>
    <n v="769.83"/>
    <s v="Gyeonggi-do"/>
    <m/>
    <s v="Gas_Oseong_CCGT"/>
  </r>
  <r>
    <s v="Gas_Ulsan_1_CCGT"/>
    <m/>
    <m/>
    <m/>
    <m/>
    <s v="Gas_CCGT_3"/>
    <m/>
    <x v="1"/>
    <m/>
    <s v="SE"/>
    <n v="300"/>
    <n v="1"/>
    <n v="1"/>
    <n v="300"/>
    <n v="300"/>
    <s v="Ulsan"/>
    <m/>
    <s v="Gas_Ulsan_1_CCGT"/>
  </r>
  <r>
    <s v="Gas_Ulsan_2-3_CCGT"/>
    <m/>
    <m/>
    <m/>
    <m/>
    <s v="Gas_CCGT_3"/>
    <m/>
    <x v="1"/>
    <m/>
    <s v="SE"/>
    <n v="450"/>
    <n v="2"/>
    <n v="2"/>
    <n v="900"/>
    <n v="900"/>
    <s v="Ulsan"/>
    <m/>
    <s v="Gas_Ulsan_2-3_CCGT"/>
  </r>
  <r>
    <s v="Gas_Ulsan_4_CCGT"/>
    <m/>
    <m/>
    <m/>
    <m/>
    <s v="Gas_CCGT_3"/>
    <m/>
    <x v="1"/>
    <m/>
    <s v="SE"/>
    <n v="871.9"/>
    <n v="1"/>
    <n v="1"/>
    <n v="871.9"/>
    <n v="871.9"/>
    <s v="Ulsan"/>
    <m/>
    <s v="Gas_Ulsan_4_CCGT"/>
  </r>
  <r>
    <s v="Gas_Yulchon_1_CCGT"/>
    <m/>
    <m/>
    <m/>
    <m/>
    <s v="Gas_CCGT_3"/>
    <m/>
    <x v="1"/>
    <m/>
    <s v="SW"/>
    <n v="525.5"/>
    <n v="1"/>
    <n v="1"/>
    <n v="525.5"/>
    <n v="525.5"/>
    <s v="Jeollanam-do"/>
    <m/>
    <s v="Gas_Yulchon_1_CCGT"/>
  </r>
  <r>
    <s v="Gas_Yulchon_2_CCGT"/>
    <m/>
    <m/>
    <m/>
    <m/>
    <s v="Gas_CCGT_3"/>
    <m/>
    <x v="1"/>
    <m/>
    <s v="SW"/>
    <n v="864.2"/>
    <n v="1"/>
    <n v="1"/>
    <n v="864.2"/>
    <n v="864.2"/>
    <s v="Jeollanam-do"/>
    <m/>
    <s v="Gas_Yulchon_2_CCGT"/>
  </r>
  <r>
    <s v="Gas_Incheon_1_CCGT"/>
    <m/>
    <m/>
    <m/>
    <m/>
    <s v="Gas_CCGT_3"/>
    <m/>
    <x v="1"/>
    <m/>
    <s v="NW"/>
    <n v="503.53899999999999"/>
    <n v="1"/>
    <n v="1"/>
    <n v="503.53899999999999"/>
    <n v="503.53899999999999"/>
    <s v="Incheon"/>
    <m/>
    <s v="Gas_Incheon_1_CCGT"/>
  </r>
  <r>
    <s v="Gas_Incheon_2_CCGT"/>
    <m/>
    <m/>
    <m/>
    <m/>
    <s v="Gas_CCGT_3"/>
    <m/>
    <x v="1"/>
    <m/>
    <s v="NW"/>
    <n v="508.90800000000002"/>
    <n v="1"/>
    <n v="1"/>
    <n v="508.90800000000002"/>
    <n v="508.90800000000002"/>
    <s v="Incheon"/>
    <m/>
    <s v="Gas_Incheon_2_CCGT"/>
  </r>
  <r>
    <s v="Gas_Incheon_3_CCGT"/>
    <m/>
    <m/>
    <m/>
    <m/>
    <s v="Gas_CCGT_3"/>
    <m/>
    <x v="1"/>
    <m/>
    <s v="NW"/>
    <n v="450"/>
    <n v="1"/>
    <n v="1"/>
    <n v="450"/>
    <n v="450"/>
    <s v="Incheon"/>
    <m/>
    <s v="Gas_Incheon_3_CCGT"/>
  </r>
  <r>
    <s v="Gas_Ilsan_1_CCGT"/>
    <m/>
    <m/>
    <m/>
    <m/>
    <s v="Gas_CCGT_3"/>
    <m/>
    <x v="1"/>
    <m/>
    <s v="NW"/>
    <n v="600"/>
    <n v="1"/>
    <n v="1"/>
    <n v="600"/>
    <n v="600"/>
    <s v="Gyeonggi-do"/>
    <m/>
    <s v="Gas_Ilsan_1_CCGT"/>
  </r>
  <r>
    <s v="Gas_Ilsan_2_CCGT"/>
    <m/>
    <m/>
    <m/>
    <m/>
    <s v="Gas_CCGT_3"/>
    <m/>
    <x v="1"/>
    <m/>
    <s v="NW"/>
    <n v="300"/>
    <n v="1"/>
    <n v="1"/>
    <n v="300"/>
    <n v="300"/>
    <s v="Gyeonggi-do"/>
    <m/>
    <s v="Gas_Ilsan_2_CCGT"/>
  </r>
  <r>
    <s v="Gas_Paju_Munsan_CCGT"/>
    <m/>
    <m/>
    <m/>
    <m/>
    <s v="Gas_CCGT_3"/>
    <m/>
    <x v="1"/>
    <m/>
    <s v="NW"/>
    <n v="847.6"/>
    <n v="2"/>
    <n v="2"/>
    <n v="1695.2"/>
    <n v="1695.2"/>
    <s v="Gyeonggi-do"/>
    <m/>
    <s v="Gas_Paju_Munsan_CCGT"/>
  </r>
  <r>
    <s v="Gas_Pyeongtaek_2_CCGT"/>
    <m/>
    <m/>
    <m/>
    <m/>
    <s v="Gas_CCGT_3"/>
    <m/>
    <x v="1"/>
    <m/>
    <s v="NW"/>
    <n v="868.5"/>
    <n v="1"/>
    <n v="1"/>
    <n v="868.5"/>
    <n v="868.5"/>
    <s v="Gyeonggi-do"/>
    <m/>
    <s v="Gas_Pyeongtaek_2_CCGT"/>
  </r>
  <r>
    <s v="Gas_POSCO_3-4_CCGT"/>
    <m/>
    <m/>
    <m/>
    <m/>
    <s v="Gas_CCGT_3"/>
    <m/>
    <x v="1"/>
    <m/>
    <s v="NW"/>
    <n v="450"/>
    <n v="2"/>
    <n v="2"/>
    <n v="900"/>
    <n v="900"/>
    <s v="Incheon"/>
    <m/>
    <s v="Gas_POSCO_3-4_CCGT"/>
  </r>
  <r>
    <s v="Gas_POSCO_5-6_CCGT"/>
    <m/>
    <m/>
    <m/>
    <m/>
    <s v="Gas_CCGT_3"/>
    <m/>
    <x v="1"/>
    <m/>
    <s v="NW"/>
    <n v="574.6"/>
    <n v="2"/>
    <n v="2"/>
    <n v="1149.2"/>
    <n v="1149.2"/>
    <s v="Incheon"/>
    <m/>
    <s v="Gas_POSCO_5-6_CCGT"/>
  </r>
  <r>
    <s v="Gas_POSCO_7-9_CCGT"/>
    <m/>
    <m/>
    <m/>
    <m/>
    <s v="Gas_CCGT_3"/>
    <m/>
    <x v="1"/>
    <m/>
    <s v="NW"/>
    <n v="375.6"/>
    <n v="3"/>
    <n v="3"/>
    <n v="1126.8000000000002"/>
    <n v="1126.8000000000002"/>
    <s v="Incheon"/>
    <m/>
    <s v="Gas_POSCO_7-9_CCGT"/>
  </r>
  <r>
    <s v="Gas_Pocheon_1_CCGT"/>
    <m/>
    <m/>
    <m/>
    <m/>
    <s v="Gas_CCGT_3"/>
    <m/>
    <x v="1"/>
    <m/>
    <s v="NW"/>
    <n v="725"/>
    <n v="2"/>
    <n v="2"/>
    <n v="1450"/>
    <n v="1450"/>
    <s v="Gyeonggi-do"/>
    <m/>
    <s v="Gas_Pocheon_1_CCGT"/>
  </r>
  <r>
    <s v="Gas_Pocheon_Natural_CCGT"/>
    <m/>
    <m/>
    <m/>
    <m/>
    <s v="Gas_CCGT_3"/>
    <m/>
    <x v="1"/>
    <m/>
    <s v="NW"/>
    <n v="874.2"/>
    <n v="1"/>
    <n v="1"/>
    <n v="874.2"/>
    <n v="874.2"/>
    <s v="Gyeonggi-do"/>
    <m/>
    <s v="Gas_Pocheon_Natural_CCGT"/>
  </r>
  <r>
    <s v="Gas_Hanlim_CCGT"/>
    <m/>
    <m/>
    <m/>
    <m/>
    <s v="Gas_CCGT_3"/>
    <m/>
    <x v="1"/>
    <m/>
    <s v="Jeju"/>
    <n v="105"/>
    <n v="1"/>
    <n v="1"/>
    <n v="105"/>
    <n v="105"/>
    <s v="Jeju"/>
    <m/>
    <s v="Gas_Hanlim_CCGT"/>
  </r>
  <r>
    <s v="Gas_Yeoju_CCGT"/>
    <s v="Yeoju Complex (December, 1,000)"/>
    <m/>
    <s v="https://www.nsenergybusiness.com/projects/yeoju-lng-power-plant/"/>
    <m/>
    <s v="NEW_Gas_CCGT"/>
    <m/>
    <x v="1"/>
    <m/>
    <s v="NW"/>
    <n v="1004"/>
    <n v="0"/>
    <n v="1"/>
    <n v="0"/>
    <n v="1004"/>
    <s v="Gyeonggi-do"/>
    <s v="Capacities approximated for now to make up total of 1004"/>
    <s v="Gas_Yeoju_CCGT"/>
  </r>
  <r>
    <s v="Gas_Tongyeong_CCGT"/>
    <s v="Tongyeong Complex (December, 920)"/>
    <m/>
    <s v="https://www.nsenergybusiness.com/projects/tongyeong-combined-cycle-power-project/"/>
    <m/>
    <s v="NEW_Gas_CCGT"/>
    <m/>
    <x v="1"/>
    <m/>
    <s v="SE"/>
    <n v="920"/>
    <n v="0"/>
    <n v="1"/>
    <n v="0"/>
    <n v="920"/>
    <s v="Gyeongsangnam-do"/>
    <s v="Capacities approximated for now to make up total of 920"/>
    <s v="Gas_Tongyeong_CCGT"/>
  </r>
  <r>
    <s v="Gas_Eumseong_CCGT"/>
    <s v="Eumseong Natural Gas (December, 1,122)"/>
    <m/>
    <s v="https://www.koreatenders.com/tender/eumseong-natural-gas-power-plant-energy-use-plan-establishment-service-2bb7129.php"/>
    <m/>
    <s v="NEW_Gas_CCGT"/>
    <m/>
    <x v="1"/>
    <m/>
    <s v="C"/>
    <n v="1122"/>
    <n v="0"/>
    <n v="1"/>
    <n v="0"/>
    <n v="1122"/>
    <s v="Chungcheongbuk-do"/>
    <s v="Capacities approximated for now to make up total of 1122"/>
    <s v="Gas_Eumseong_CCGT"/>
  </r>
  <r>
    <s v="Gas_Ulsan_GPS_CCGT"/>
    <s v="Ulsan GPS (December, 1,122)"/>
    <m/>
    <s v="http://eng.skgas.co.kr/LNG/gas_energy.aspx"/>
    <m/>
    <s v="NEW_Gas_CCGT"/>
    <m/>
    <x v="4"/>
    <m/>
    <s v="SE"/>
    <n v="1122"/>
    <n v="0"/>
    <n v="1"/>
    <n v="0"/>
    <n v="1122"/>
    <s v="Gyeongsangnam-do"/>
    <s v="Capacities approximated for now to make up total of 1122"/>
    <s v="Gas_Ulsan_GPS_CCGT"/>
  </r>
  <r>
    <s v="Gas_Samcheonpo_conversion"/>
    <s v="Samcheonpo #3,4 (LNG conversion, 1,120)"/>
    <m/>
    <m/>
    <m/>
    <s v="Refurbishment Gas GT"/>
    <m/>
    <x v="1"/>
    <m/>
    <s v="SE"/>
    <n v="560"/>
    <n v="0"/>
    <n v="2"/>
    <n v="0"/>
    <n v="1120"/>
    <s v="Gyeongsangnam-do"/>
    <m/>
    <s v="Gas_Samcheonpo_conversion"/>
  </r>
  <r>
    <s v="Gas_Gwanggyo_cogen"/>
    <m/>
    <m/>
    <m/>
    <m/>
    <s v="Gas_CHP_MaxMin"/>
    <m/>
    <x v="1"/>
    <m/>
    <s v="NW"/>
    <n v="144.79"/>
    <n v="1"/>
    <n v="1"/>
    <n v="144.79"/>
    <n v="144.79"/>
    <s v="Gyeonggi-do"/>
    <m/>
    <s v="Gas_Gwanggyo_cogen"/>
  </r>
  <r>
    <s v="Gas_Nowon_cogen"/>
    <m/>
    <m/>
    <m/>
    <m/>
    <s v="Gas_CHP_MaxMin"/>
    <m/>
    <x v="1"/>
    <m/>
    <s v="NW"/>
    <n v="37"/>
    <n v="1"/>
    <n v="1"/>
    <n v="37"/>
    <n v="37"/>
    <s v="Seoul"/>
    <m/>
    <s v="Gas_Nowon_cogen"/>
  </r>
  <r>
    <s v="Gas_Nonhyeon_cogen"/>
    <m/>
    <m/>
    <m/>
    <m/>
    <s v="Gas_CHP_MaxMin"/>
    <m/>
    <x v="1"/>
    <m/>
    <s v="NW"/>
    <n v="24"/>
    <n v="1"/>
    <n v="1"/>
    <n v="24"/>
    <n v="24"/>
    <s v="Incheon"/>
    <m/>
    <s v="Gas_Nonhyeon_cogen"/>
  </r>
  <r>
    <s v="Gas_Daegu_Green_Power_cogen"/>
    <m/>
    <m/>
    <m/>
    <m/>
    <s v="Gas_CHP_MaxMin"/>
    <m/>
    <x v="1"/>
    <m/>
    <s v="SE"/>
    <n v="370.7"/>
    <n v="1"/>
    <n v="1"/>
    <n v="370.7"/>
    <n v="370.7"/>
    <s v="Daegu"/>
    <m/>
    <s v="Gas_Daegu_Green_Power_cogen"/>
  </r>
  <r>
    <s v="Gas_Southwest_Daejeon_cogen"/>
    <m/>
    <m/>
    <m/>
    <m/>
    <s v="Gas_CHP_MaxMin"/>
    <m/>
    <x v="1"/>
    <m/>
    <s v="C"/>
    <n v="48.3"/>
    <n v="1"/>
    <n v="1"/>
    <n v="48.3"/>
    <n v="48.3"/>
    <s v="Daejeon"/>
    <m/>
    <s v="Gas_Southwest_Daejeon_cogen"/>
  </r>
  <r>
    <s v="Gas_Dongtan_cogen"/>
    <m/>
    <m/>
    <m/>
    <m/>
    <s v="Gas_CHP_MaxMin"/>
    <m/>
    <x v="1"/>
    <m/>
    <s v="NW"/>
    <n v="378.38"/>
    <n v="2"/>
    <n v="2"/>
    <n v="756.76"/>
    <n v="756.76"/>
    <s v="Gyeonggi-do"/>
    <m/>
    <s v="Gas_Dongtan_cogen"/>
  </r>
  <r>
    <s v="Gas_Osan_cogen"/>
    <m/>
    <m/>
    <m/>
    <m/>
    <s v="Gas_CHP_MaxMin"/>
    <m/>
    <x v="1"/>
    <m/>
    <s v="NW"/>
    <n v="436.1"/>
    <n v="1"/>
    <n v="1"/>
    <n v="436.1"/>
    <n v="436.1"/>
    <s v="Gyeonggi-do"/>
    <m/>
    <s v="Gas_Osan_cogen"/>
  </r>
  <r>
    <s v="Gas_Mokdong_cogen"/>
    <m/>
    <m/>
    <m/>
    <m/>
    <s v="Gas_CHP_MaxMin"/>
    <m/>
    <x v="1"/>
    <m/>
    <s v="NW"/>
    <n v="21"/>
    <n v="1"/>
    <n v="1"/>
    <n v="21"/>
    <n v="21"/>
    <s v="Seoul"/>
    <m/>
    <s v="Gas_Mokdong_cogen"/>
  </r>
  <r>
    <s v="Gas_Byeolnae_cogen"/>
    <m/>
    <m/>
    <m/>
    <m/>
    <s v="Gas_CHP_MaxMin"/>
    <m/>
    <x v="1"/>
    <m/>
    <s v="NW"/>
    <n v="115.41"/>
    <n v="1"/>
    <n v="1"/>
    <n v="115.41"/>
    <n v="115.41"/>
    <s v="Gyeonggi-do"/>
    <m/>
    <s v="Gas_Byeolnae_cogen"/>
  </r>
  <r>
    <s v="Gas_Bucheon_cogen"/>
    <m/>
    <m/>
    <m/>
    <m/>
    <s v="Gas_CHP_MaxMin"/>
    <m/>
    <x v="1"/>
    <m/>
    <s v="NW"/>
    <n v="450"/>
    <n v="1"/>
    <n v="1"/>
    <n v="450"/>
    <n v="450"/>
    <s v="Gyeonggi-do"/>
    <m/>
    <s v="Gas_Bucheon_cogen"/>
  </r>
  <r>
    <s v="Gas_Sejong_cogen"/>
    <m/>
    <m/>
    <m/>
    <m/>
    <s v="Gas_CHP_MaxMin"/>
    <m/>
    <x v="1"/>
    <m/>
    <s v="C"/>
    <n v="530.44000000000005"/>
    <n v="1"/>
    <n v="1"/>
    <n v="530.44000000000005"/>
    <n v="530.44000000000005"/>
    <s v="Sejong"/>
    <m/>
    <s v="Gas_Sejong_cogen"/>
  </r>
  <r>
    <s v="Gas_Songdo_cogen"/>
    <m/>
    <m/>
    <m/>
    <m/>
    <s v="Gas_CHP_MaxMin"/>
    <m/>
    <x v="1"/>
    <m/>
    <s v="NW"/>
    <n v="187.3"/>
    <n v="1"/>
    <n v="1"/>
    <n v="187.3"/>
    <n v="187.3"/>
    <s v="Incheon"/>
    <m/>
    <s v="Gas_Songdo_cogen"/>
  </r>
  <r>
    <s v="Gas_Suwan_cogen"/>
    <m/>
    <m/>
    <m/>
    <m/>
    <s v="Gas_CHP_MaxMin"/>
    <m/>
    <x v="1"/>
    <m/>
    <s v="SW"/>
    <n v="115.25"/>
    <n v="1"/>
    <n v="1"/>
    <n v="115.25"/>
    <n v="115.25"/>
    <s v="Gwangju"/>
    <m/>
    <s v="Gas_Suwan_cogen"/>
  </r>
  <r>
    <s v="Gas_Asan_Baebang_cogen"/>
    <m/>
    <m/>
    <m/>
    <m/>
    <s v="Gas_CHP_MaxMin"/>
    <m/>
    <x v="1"/>
    <m/>
    <s v="C"/>
    <n v="101.7"/>
    <n v="1"/>
    <n v="1"/>
    <n v="101.7"/>
    <n v="101.7"/>
    <s v="Chungcheongnam-do"/>
    <m/>
    <s v="Gas_Asan_Baebang_cogen"/>
  </r>
  <r>
    <s v="Gas_Ansan_cogen"/>
    <m/>
    <m/>
    <m/>
    <m/>
    <s v="Gas_CHP_MaxMin"/>
    <m/>
    <x v="1"/>
    <m/>
    <s v="NW"/>
    <n v="60"/>
    <n v="1"/>
    <n v="1"/>
    <n v="60"/>
    <n v="60"/>
    <s v="Gyeonggi-do"/>
    <m/>
    <s v="Gas_Ansan_cogen"/>
  </r>
  <r>
    <s v="Gas_Anyang_1_cogen"/>
    <m/>
    <m/>
    <m/>
    <m/>
    <s v="Gas_CHP_MaxMin"/>
    <m/>
    <x v="1"/>
    <m/>
    <s v="NW"/>
    <n v="450"/>
    <n v="1"/>
    <n v="1"/>
    <n v="450"/>
    <n v="450"/>
    <s v="Gyeonggi-do"/>
    <m/>
    <s v="Gas_Anyang_1_cogen"/>
  </r>
  <r>
    <s v="Gas_Anyang_2_cogen"/>
    <m/>
    <m/>
    <m/>
    <m/>
    <s v="Gas_CHP_MaxMin"/>
    <m/>
    <x v="1"/>
    <m/>
    <s v="NW"/>
    <n v="481.69"/>
    <n v="1"/>
    <n v="1"/>
    <n v="481.69"/>
    <n v="481.69"/>
    <s v="Gyeonggi-do"/>
    <m/>
    <s v="Gas_Anyang_2_cogen"/>
  </r>
  <r>
    <s v="Gas_Yangju_cogen"/>
    <m/>
    <m/>
    <m/>
    <m/>
    <s v="Gas_CHP_MaxMin"/>
    <m/>
    <x v="1"/>
    <m/>
    <s v="NW"/>
    <n v="524.29999999999995"/>
    <n v="1"/>
    <n v="1"/>
    <n v="524.29999999999995"/>
    <n v="524.29999999999995"/>
    <s v="Gyeonggi-do"/>
    <m/>
    <s v="Gas_Yangju_cogen"/>
  </r>
  <r>
    <s v="Gas_Wirye_cogen"/>
    <m/>
    <m/>
    <m/>
    <m/>
    <s v="Gas_CHP_MaxMin"/>
    <m/>
    <x v="1"/>
    <m/>
    <s v="NW"/>
    <n v="412.59999999999997"/>
    <n v="1"/>
    <n v="1"/>
    <n v="412.59999999999997"/>
    <n v="412.59999999999997"/>
    <s v="Gyeonggi-do"/>
    <m/>
    <s v="Gas_Wirye_cogen"/>
  </r>
  <r>
    <s v="Gas_Incheon_Airport_cogen"/>
    <m/>
    <m/>
    <m/>
    <m/>
    <s v="Gas_CHP_MaxMin"/>
    <m/>
    <x v="1"/>
    <m/>
    <s v="NW"/>
    <n v="127"/>
    <n v="1"/>
    <n v="1"/>
    <n v="127"/>
    <n v="127"/>
    <s v="Incheon"/>
    <m/>
    <s v="Gas_Incheon_Airport_cogen"/>
  </r>
  <r>
    <s v="Gas_Chuncheon_cogen"/>
    <m/>
    <m/>
    <m/>
    <m/>
    <s v="Gas_CHP_MaxMin"/>
    <m/>
    <x v="1"/>
    <m/>
    <s v="NE"/>
    <n v="431.20000000000005"/>
    <n v="1"/>
    <n v="1"/>
    <n v="431.20000000000005"/>
    <n v="431.20000000000005"/>
    <s v="Gangwon-do"/>
    <m/>
    <s v="Gas_Chuncheon_cogen"/>
  </r>
  <r>
    <s v="Gas_Paju_cogen"/>
    <m/>
    <m/>
    <m/>
    <m/>
    <s v="Gas_CHP_MaxMin"/>
    <m/>
    <x v="1"/>
    <m/>
    <s v="NW"/>
    <n v="515.5"/>
    <n v="1"/>
    <n v="1"/>
    <n v="515.5"/>
    <n v="515.5"/>
    <s v="Gyeonggi-do"/>
    <m/>
    <s v="Gas_Paju_cogen"/>
  </r>
  <r>
    <s v="Gas_Pangyo_cogen"/>
    <m/>
    <m/>
    <m/>
    <m/>
    <s v="Gas_CHP_MaxMin"/>
    <m/>
    <x v="1"/>
    <m/>
    <s v="NW"/>
    <n v="73.156999999999996"/>
    <n v="2"/>
    <n v="2"/>
    <n v="146.31399999999999"/>
    <n v="146.31399999999999"/>
    <s v="Gyeonggi-do"/>
    <s v="assumed to be separate gens"/>
    <s v="Gas_Pangyo_cogen"/>
  </r>
  <r>
    <s v="Gas_Hanam_cogen"/>
    <m/>
    <m/>
    <m/>
    <m/>
    <s v="Gas_CHP_MaxMin"/>
    <m/>
    <x v="1"/>
    <m/>
    <s v="NW"/>
    <n v="363.8"/>
    <n v="1"/>
    <n v="1"/>
    <n v="363.8"/>
    <n v="363.8"/>
    <s v="Gyeonggi-do"/>
    <s v="assumed to be CCGT"/>
    <s v="Gas_Hanam_cogen"/>
  </r>
  <r>
    <s v="Gas_Hwaseong_cogen"/>
    <m/>
    <m/>
    <m/>
    <m/>
    <s v="Gas_CHP_MaxMin"/>
    <m/>
    <x v="1"/>
    <m/>
    <s v="NW"/>
    <n v="511.8"/>
    <n v="1"/>
    <n v="1"/>
    <n v="511.8"/>
    <n v="511.8"/>
    <s v="Gyeonggi-do"/>
    <s v="assumed to be CCGT"/>
    <s v="Gas_Hwaseong_cogen"/>
  </r>
  <r>
    <s v="Nuclear_Gori_nuclear_650"/>
    <s v="Gori #2 (April, -650)"/>
    <m/>
    <m/>
    <m/>
    <s v="Nuclear_1"/>
    <m/>
    <x v="5"/>
    <m/>
    <s v="SE"/>
    <n v="650"/>
    <n v="1"/>
    <n v="0"/>
    <n v="650"/>
    <n v="0"/>
    <s v="Busan"/>
    <m/>
    <s v="Nuclear_Gori_nuclear_650"/>
  </r>
  <r>
    <s v="Nuclear_Gori_nuclear_950"/>
    <s v="Gori #3 (September, -950), Gori #4 (August, -950)"/>
    <m/>
    <m/>
    <m/>
    <s v="Nuclear_1"/>
    <m/>
    <x v="5"/>
    <m/>
    <s v="SE"/>
    <n v="950"/>
    <n v="2"/>
    <n v="0"/>
    <n v="1900"/>
    <n v="0"/>
    <s v="Busan"/>
    <m/>
    <s v="Nuclear_Gori_nuclear_950"/>
  </r>
  <r>
    <s v="Nuclear_New_Gori_1000"/>
    <m/>
    <m/>
    <s v="https://en.wikipedia.org/wiki/Kori_Nuclear_Power_Plant"/>
    <m/>
    <s v="Nuclear_1"/>
    <m/>
    <x v="5"/>
    <m/>
    <s v="SE"/>
    <n v="1000"/>
    <n v="2"/>
    <n v="2"/>
    <n v="2000"/>
    <n v="2000"/>
    <s v="Ulsan"/>
    <m/>
    <s v="Nuclear_New_Gori_1000"/>
  </r>
  <r>
    <s v="Nuclear_New_Gori_1400"/>
    <s v="Shin-Kori #5 (March, 1,400), Shin-Kori #6 (June, 1,400)"/>
    <m/>
    <s v="https://en.wikipedia.org/wiki/Kori_Nuclear_Power_Plant"/>
    <m/>
    <s v="Nuclear_1"/>
    <m/>
    <x v="5"/>
    <m/>
    <s v="SE"/>
    <n v="1400"/>
    <n v="2"/>
    <n v="4"/>
    <n v="2800"/>
    <n v="5600"/>
    <s v="Ulsan"/>
    <m/>
    <s v="Nuclear_New_Gori_1400"/>
  </r>
  <r>
    <s v="Nuclear_New_Wolseong"/>
    <m/>
    <m/>
    <m/>
    <m/>
    <s v="Nuclear_1"/>
    <m/>
    <x v="5"/>
    <m/>
    <s v="SE"/>
    <n v="1000"/>
    <n v="2"/>
    <n v="2"/>
    <n v="2000"/>
    <n v="2000"/>
    <s v="Gyeongsangbuk-do"/>
    <m/>
    <s v="Nuclear_New_Wolseong"/>
  </r>
  <r>
    <s v="Nuclear_Wolseong"/>
    <s v="Wolseong #2 (November, -700), Wolseong #3 (December, -700), Wolseong #4 (February, -700)"/>
    <m/>
    <m/>
    <m/>
    <s v="Nuclear_1"/>
    <m/>
    <x v="6"/>
    <m/>
    <s v="SE"/>
    <n v="700"/>
    <n v="3"/>
    <n v="0"/>
    <n v="2100"/>
    <n v="0"/>
    <s v="Gyeongsangbuk-do"/>
    <m/>
    <s v="Nuclear_Wolseong"/>
  </r>
  <r>
    <s v="Nuclear_Hanbit_950"/>
    <s v="Hanbit #1 (December, -950), Hanbit #2 (September, -950)"/>
    <m/>
    <s v="https://en.wikipedia.org/wiki/Hanbit_Nuclear_Power_Plant"/>
    <m/>
    <s v="Nuclear_1"/>
    <m/>
    <x v="5"/>
    <m/>
    <s v="SW"/>
    <n v="950"/>
    <n v="2"/>
    <n v="0"/>
    <n v="1900"/>
    <n v="0"/>
    <s v="Jeollanam-do"/>
    <m/>
    <s v="Nuclear_Hanbit_950"/>
  </r>
  <r>
    <s v="Nuclear_Hanbit_1000"/>
    <s v="Hanbit #3 (September, -1,000)"/>
    <m/>
    <s v="https://en.wikipedia.org/wiki/Hanbit_Nuclear_Power_Plant"/>
    <m/>
    <s v="Nuclear_1"/>
    <m/>
    <x v="5"/>
    <m/>
    <s v="SW"/>
    <n v="1000"/>
    <n v="4"/>
    <n v="3"/>
    <n v="4000"/>
    <n v="3000"/>
    <s v="Jeollanam-do"/>
    <m/>
    <s v="Nuclear_Hanbit_1000"/>
  </r>
  <r>
    <s v="Nuclear_Hanul_950"/>
    <s v="Hanul #1 (December, -950), Hanul #2 (December, -950)"/>
    <m/>
    <s v="https://en.wikipedia.org/wiki/Hanul_Nuclear_Power_Plant"/>
    <m/>
    <s v="Nuclear_1"/>
    <m/>
    <x v="5"/>
    <m/>
    <s v="SE"/>
    <n v="950"/>
    <n v="2"/>
    <n v="0"/>
    <n v="1900"/>
    <n v="0"/>
    <s v="Gyeongsangbuk-do"/>
    <m/>
    <s v="Nuclear_Hanul_950"/>
  </r>
  <r>
    <s v="Nuclear_Hanul_1000"/>
    <m/>
    <m/>
    <s v="https://en.wikipedia.org/wiki/Hanul_Nuclear_Power_Plant"/>
    <m/>
    <s v="Nuclear_1"/>
    <m/>
    <x v="5"/>
    <m/>
    <s v="SE"/>
    <n v="1000"/>
    <n v="4"/>
    <n v="4"/>
    <n v="4000"/>
    <n v="4000"/>
    <s v="Gyeongsangbuk-do"/>
    <m/>
    <s v="Nuclear_Hanul_1000"/>
  </r>
  <r>
    <s v="Nuclear_New_Hanul"/>
    <s v="Shinhanul #1 (July, 1,400); Shinhanul #2 (May, 1,400)"/>
    <m/>
    <s v="https://en.wikipedia.org/wiki/Hanul_Nuclear_Power_Plant"/>
    <m/>
    <s v="NEW_Nuclear"/>
    <m/>
    <x v="5"/>
    <m/>
    <s v="SE"/>
    <n v="1400"/>
    <n v="0"/>
    <n v="2"/>
    <n v="0"/>
    <n v="2800"/>
    <s v="Gyeongsangbuk-do"/>
    <m/>
    <s v="Nuclear_New_Hanul"/>
  </r>
  <r>
    <s v="LF_Ulsan_Oil"/>
    <s v="Ulsan #4~6 (January, -1,200)"/>
    <m/>
    <m/>
    <m/>
    <s v="Oil_GT_1"/>
    <m/>
    <x v="7"/>
    <m/>
    <s v="SE"/>
    <n v="400"/>
    <n v="3"/>
    <n v="0"/>
    <n v="1200"/>
    <n v="0"/>
    <s v="Ulsan"/>
    <m/>
    <s v="LF_Ulsan_Oil"/>
  </r>
  <r>
    <s v="LF_Pyeongtaek_Oil"/>
    <s v="Pyeongtaek #1~4 (LNG conversion, 1,400)"/>
    <m/>
    <m/>
    <m/>
    <s v="Oil_GT_1"/>
    <m/>
    <x v="7"/>
    <m/>
    <s v="NW"/>
    <n v="350"/>
    <n v="4"/>
    <n v="0"/>
    <n v="1400"/>
    <n v="0"/>
    <s v="Gyeonggi-do"/>
    <s v="as lng conversion is added in 2020 the base year is a bit unclear what the status of each is"/>
    <s v="LF_Pyeongtaek_Oil"/>
  </r>
  <r>
    <s v="Gas_Pyeongtaek_conversion"/>
    <s v="Pyeongtaek #1~4 (LNG conversion, 1,400)"/>
    <m/>
    <m/>
    <m/>
    <s v="NEW_Gas_GT"/>
    <m/>
    <x v="1"/>
    <m/>
    <s v="NW"/>
    <n v="350"/>
    <n v="0"/>
    <n v="4"/>
    <n v="0"/>
    <n v="1400"/>
    <s v="Gyeonggi-do"/>
    <s v="as lng conversion is added in 2020 the base year is a bit unclear what the status of each is"/>
    <s v="Gas_Pyeongtaek_conversion"/>
  </r>
  <r>
    <s v="LF_Jeju_Internal_combustion_Oil"/>
    <m/>
    <m/>
    <m/>
    <m/>
    <s v="Oil_GT_1"/>
    <m/>
    <x v="7"/>
    <m/>
    <s v="Jeju"/>
    <n v="40"/>
    <n v="2"/>
    <n v="2"/>
    <n v="80"/>
    <n v="80"/>
    <s v="Jeju"/>
    <m/>
    <s v="LF_Jeju_Internal_combustion_Oil"/>
  </r>
  <r>
    <s v="LF_Jeju_Complex_1_CCGT"/>
    <m/>
    <m/>
    <m/>
    <m/>
    <s v="Gas_CCGT_3"/>
    <m/>
    <x v="8"/>
    <m/>
    <s v="Jeju"/>
    <n v="114.367"/>
    <n v="1"/>
    <n v="1"/>
    <n v="114.367"/>
    <n v="114.367"/>
    <s v="Jeju"/>
    <m/>
    <s v="LF_Jeju_Complex_1_CCGT"/>
  </r>
  <r>
    <s v="LF_Jeju_Complex_2_CCGT"/>
    <m/>
    <m/>
    <m/>
    <m/>
    <s v="Gas_CCGT_3"/>
    <m/>
    <x v="8"/>
    <m/>
    <s v="Jeju"/>
    <n v="93.722999999999999"/>
    <n v="1"/>
    <n v="1"/>
    <n v="93.722999999999999"/>
    <n v="93.722999999999999"/>
    <s v="Jeju"/>
    <m/>
    <s v="LF_Jeju_Complex_2_CCGT"/>
  </r>
  <r>
    <s v="LF_Gumi_cogen"/>
    <m/>
    <m/>
    <m/>
    <m/>
    <s v="Oil_CHP_MaxMin"/>
    <m/>
    <x v="7"/>
    <m/>
    <s v="SE"/>
    <n v="11.6"/>
    <n v="1"/>
    <n v="1"/>
    <n v="11.6"/>
    <n v="11.6"/>
    <s v="Gyeongsangbuk-do"/>
    <m/>
    <s v="LF_Gumi_cogen"/>
  </r>
  <r>
    <s v="LF_Daegu_cogen"/>
    <m/>
    <m/>
    <m/>
    <m/>
    <s v="Oil_CHP_MaxMin"/>
    <m/>
    <x v="7"/>
    <m/>
    <s v="C"/>
    <n v="43.5"/>
    <n v="1"/>
    <n v="1"/>
    <n v="43.5"/>
    <n v="43.5"/>
    <s v="Daejeon"/>
    <m/>
    <s v="LF_Daegu_cogen"/>
  </r>
  <r>
    <s v="LF_Daejeon_cogen"/>
    <m/>
    <m/>
    <m/>
    <m/>
    <s v="Oil_CHP_MaxMin"/>
    <m/>
    <x v="7"/>
    <m/>
    <s v="C"/>
    <n v="88"/>
    <n v="1"/>
    <n v="1"/>
    <n v="88"/>
    <n v="88"/>
    <s v="Daejeon"/>
    <m/>
    <s v="LF_Daejeon_cogen"/>
  </r>
  <r>
    <s v="LF_Moorim_Powertech_cogen"/>
    <m/>
    <m/>
    <m/>
    <m/>
    <s v="Oil_CHP_MaxMin"/>
    <m/>
    <x v="7"/>
    <m/>
    <s v="SE"/>
    <n v="26.3"/>
    <n v="1"/>
    <n v="1"/>
    <n v="26.3"/>
    <n v="26.3"/>
    <s v="Gyeongsangnam-do"/>
    <m/>
    <s v="LF_Moorim_Powertech_cogen"/>
  </r>
  <r>
    <s v="LF_Suwon_cogen"/>
    <m/>
    <m/>
    <m/>
    <m/>
    <s v="Oil_CHP_MaxMin"/>
    <m/>
    <x v="7"/>
    <m/>
    <s v="NW"/>
    <n v="43.2"/>
    <n v="1"/>
    <n v="1"/>
    <n v="43.2"/>
    <n v="43.2"/>
    <s v="Gyeonggi-do"/>
    <m/>
    <s v="LF_Suwon_cogen"/>
  </r>
  <r>
    <s v="LF_Cheongju_cogen"/>
    <m/>
    <m/>
    <m/>
    <m/>
    <s v="Oil_CHP_MaxMin"/>
    <m/>
    <x v="7"/>
    <m/>
    <s v="C"/>
    <n v="58.3"/>
    <n v="1"/>
    <n v="1"/>
    <n v="58.3"/>
    <n v="58.3"/>
    <s v="Chungcheongbuk-do"/>
    <m/>
    <s v="LF_Cheongju_cogen"/>
  </r>
  <r>
    <s v="PSH_Muju"/>
    <m/>
    <m/>
    <m/>
    <m/>
    <s v="Hydro_PSH"/>
    <m/>
    <x v="9"/>
    <m/>
    <s v="SW"/>
    <n v="300"/>
    <n v="2"/>
    <n v="2"/>
    <n v="600"/>
    <n v="600"/>
    <s v="Jeollabuk-do"/>
    <m/>
    <s v="PSH_Muju"/>
  </r>
  <r>
    <s v="PSH_Sancheong"/>
    <m/>
    <m/>
    <m/>
    <m/>
    <s v="Hydro_PSH"/>
    <m/>
    <x v="9"/>
    <m/>
    <s v="SE"/>
    <n v="350"/>
    <n v="2"/>
    <n v="2"/>
    <n v="700"/>
    <n v="700"/>
    <s v="Gyeongsangnam-do"/>
    <m/>
    <s v="PSH_Sancheong"/>
  </r>
  <r>
    <s v="PSH_Samrangjin"/>
    <m/>
    <m/>
    <m/>
    <m/>
    <s v="Hydro_PSH"/>
    <m/>
    <x v="9"/>
    <m/>
    <s v="SE"/>
    <n v="300"/>
    <n v="2"/>
    <n v="2"/>
    <n v="600"/>
    <n v="600"/>
    <s v="Gyeongsangnam-do"/>
    <m/>
    <s v="PSH_Samrangjin"/>
  </r>
  <r>
    <m/>
    <m/>
    <m/>
    <m/>
    <m/>
    <s v="Hydro_PSH"/>
    <m/>
    <x v="9"/>
    <m/>
    <s v="SE"/>
    <n v="400"/>
    <n v="0"/>
    <n v="0"/>
    <n v="0"/>
    <n v="0"/>
    <s v="Gyeongsangbuk-do"/>
    <s v="It seems to probably be the second unit of Yecheon, combined"/>
    <m/>
  </r>
  <r>
    <s v="PSH_Yangyang"/>
    <m/>
    <m/>
    <m/>
    <m/>
    <s v="Hydro_PSH"/>
    <m/>
    <x v="9"/>
    <m/>
    <s v="NE"/>
    <n v="250"/>
    <n v="4"/>
    <n v="4"/>
    <n v="1000"/>
    <n v="1000"/>
    <s v="Gangwon-do"/>
    <m/>
    <s v="PSH_Yangyang"/>
  </r>
  <r>
    <s v="PSH_Yecheon"/>
    <m/>
    <m/>
    <m/>
    <m/>
    <s v="Hydro_PSH"/>
    <m/>
    <x v="9"/>
    <m/>
    <s v="SE"/>
    <n v="400"/>
    <n v="2"/>
    <n v="2"/>
    <n v="800"/>
    <n v="800"/>
    <s v="Gyeongsangbuk-do"/>
    <m/>
    <s v="PSH_Yecheon"/>
  </r>
  <r>
    <s v="PSH_Cheongsong_Yangsu"/>
    <m/>
    <m/>
    <m/>
    <m/>
    <s v="Hydro_PSH"/>
    <m/>
    <x v="9"/>
    <m/>
    <s v="SE"/>
    <n v="300"/>
    <n v="2"/>
    <n v="2"/>
    <n v="600"/>
    <n v="600"/>
    <s v="Gyeongsangbuk-do"/>
    <m/>
    <s v="PSH_Cheongsong_Yangsu"/>
  </r>
  <r>
    <s v="PSH_Cheongpyeong_Yangsu"/>
    <m/>
    <m/>
    <m/>
    <m/>
    <s v="Hydro_PSH"/>
    <m/>
    <x v="9"/>
    <m/>
    <s v="SE"/>
    <n v="200"/>
    <n v="2"/>
    <n v="2"/>
    <n v="400"/>
    <n v="400"/>
    <s v="Gyeongsangnam-do"/>
    <m/>
    <s v="PSH_Cheongpyeong_Yangsu"/>
  </r>
  <r>
    <s v="Hydro_Gangneung"/>
    <m/>
    <m/>
    <m/>
    <m/>
    <s v="Hydro_RoRpondage"/>
    <m/>
    <x v="10"/>
    <m/>
    <s v="NE"/>
    <n v="41"/>
    <n v="2"/>
    <n v="2"/>
    <n v="82"/>
    <n v="82"/>
    <s v="Gangwon-do"/>
    <s v="Default assumption of daily pondage until more info"/>
    <s v="Hydro_Gangneung"/>
  </r>
  <r>
    <s v="Hydro_Daechung"/>
    <m/>
    <m/>
    <m/>
    <m/>
    <s v="Hydro_RoRpondage"/>
    <m/>
    <x v="10"/>
    <m/>
    <s v="C"/>
    <n v="45"/>
    <n v="2"/>
    <n v="2"/>
    <n v="90"/>
    <n v="90"/>
    <s v="Chungcheongbuk-do"/>
    <s v="Default assumption of daily pondage until more info"/>
    <s v="Hydro_Daechung"/>
  </r>
  <r>
    <s v="Hydro_Soyanggang"/>
    <m/>
    <m/>
    <m/>
    <m/>
    <s v="Hydro_RoRpondage"/>
    <m/>
    <x v="10"/>
    <m/>
    <s v="NE"/>
    <n v="100"/>
    <n v="4"/>
    <n v="4"/>
    <n v="400"/>
    <n v="400"/>
    <s v="Gangwon-do"/>
    <s v="Default assumption of daily pondage until more info"/>
    <s v="Hydro_Soyanggang"/>
  </r>
  <r>
    <s v="Hydro_Andong"/>
    <m/>
    <m/>
    <m/>
    <m/>
    <s v="Hydro_RoRpondage"/>
    <m/>
    <x v="10"/>
    <m/>
    <s v="SE"/>
    <n v="45"/>
    <n v="2"/>
    <n v="2"/>
    <n v="90"/>
    <n v="90"/>
    <s v="Gyeongsangbuk-do"/>
    <s v="Default assumption of daily pondage until more info"/>
    <s v="Hydro_Andong"/>
  </r>
  <r>
    <s v="Hydro_Yongdam"/>
    <m/>
    <m/>
    <m/>
    <m/>
    <s v="Hydro_RoRpondage"/>
    <m/>
    <x v="10"/>
    <m/>
    <s v="SW"/>
    <n v="11.05"/>
    <n v="2"/>
    <n v="2"/>
    <n v="22.1"/>
    <n v="22.1"/>
    <s v="Jeollabuk-do"/>
    <s v="Default assumption of daily pondage until more info"/>
    <s v="Hydro_Yongdam"/>
  </r>
  <r>
    <s v="Hydro_Uiam"/>
    <m/>
    <m/>
    <m/>
    <m/>
    <s v="Hydro_RoRpondage"/>
    <m/>
    <x v="10"/>
    <m/>
    <s v="NE"/>
    <n v="24"/>
    <n v="2"/>
    <n v="2"/>
    <n v="48"/>
    <n v="48"/>
    <s v="Gangwon-do"/>
    <s v="Default assumption of daily pondage until more info"/>
    <s v="Hydro_Uiam"/>
  </r>
  <r>
    <s v="Hydro_Imha"/>
    <m/>
    <m/>
    <m/>
    <m/>
    <s v="Hydro_RoRpondage"/>
    <m/>
    <x v="10"/>
    <m/>
    <s v="SE"/>
    <n v="25"/>
    <n v="2"/>
    <n v="2"/>
    <n v="50"/>
    <n v="50"/>
    <s v="Gyeongsangbuk-do"/>
    <s v="Default assumption of daily pondage until more info"/>
    <s v="Hydro_Imha"/>
  </r>
  <r>
    <s v="Hydro_Juam"/>
    <m/>
    <m/>
    <m/>
    <m/>
    <s v="Hydro_RoRpondage"/>
    <m/>
    <x v="10"/>
    <m/>
    <s v="SW"/>
    <n v="11.25"/>
    <n v="2"/>
    <n v="2"/>
    <n v="22.5"/>
    <n v="22.5"/>
    <s v="Jeollanam-do"/>
    <s v="Default assumption of daily pondage until more info"/>
    <s v="Hydro_Juam"/>
  </r>
  <r>
    <s v="Hydro_Cheongpyeong_1"/>
    <m/>
    <m/>
    <m/>
    <m/>
    <s v="Hydro_RoRpondage"/>
    <m/>
    <x v="10"/>
    <m/>
    <s v="NW"/>
    <n v="19.8"/>
    <n v="2"/>
    <n v="2"/>
    <n v="39.6"/>
    <n v="39.6"/>
    <s v="Gyeonggi-do"/>
    <s v="Default assumption of daily pondage until more info"/>
    <s v="Hydro_Cheongpyeong_1"/>
  </r>
  <r>
    <s v="Hydro_Cheongpyeong_2"/>
    <m/>
    <m/>
    <m/>
    <m/>
    <s v="Hydro_RoRpondage"/>
    <m/>
    <x v="10"/>
    <m/>
    <s v="NW"/>
    <n v="40.5"/>
    <n v="1"/>
    <n v="1"/>
    <n v="40.5"/>
    <n v="40.5"/>
    <s v="Gyeonggi-do"/>
    <s v="Default assumption of daily pondage until more info"/>
    <s v="Hydro_Cheongpyeong_2"/>
  </r>
  <r>
    <s v="Hydro_Cheongpyeong_3"/>
    <m/>
    <m/>
    <m/>
    <m/>
    <s v="Hydro_RoRpondage"/>
    <m/>
    <x v="10"/>
    <m/>
    <s v="NW"/>
    <n v="60"/>
    <n v="1"/>
    <n v="1"/>
    <n v="60"/>
    <n v="60"/>
    <s v="Gyeonggi-do"/>
    <s v="Default assumption of daily pondage until more info"/>
    <s v="Hydro_Cheongpyeong_3"/>
  </r>
  <r>
    <s v="Hydro_Chuncheon"/>
    <m/>
    <m/>
    <m/>
    <m/>
    <s v="Hydro_RoRpondage"/>
    <m/>
    <x v="10"/>
    <m/>
    <s v="NE"/>
    <n v="31.14"/>
    <n v="2"/>
    <n v="2"/>
    <n v="62.28"/>
    <n v="62.28"/>
    <s v="Gangwon-do"/>
    <s v="Default assumption of daily pondage until more info"/>
    <s v="Hydro_Chuncheon"/>
  </r>
  <r>
    <s v="Hydro_Chungju"/>
    <m/>
    <m/>
    <m/>
    <m/>
    <s v="Hydro_RoRpondage"/>
    <m/>
    <x v="10"/>
    <m/>
    <s v="C"/>
    <n v="103"/>
    <n v="4"/>
    <n v="4"/>
    <n v="412"/>
    <n v="412"/>
    <s v="Chungcheongbuk-do"/>
    <s v="Default assumption of daily pondage until more info"/>
    <s v="Hydro_Chungju"/>
  </r>
  <r>
    <s v="Hydro_Chilbo"/>
    <m/>
    <m/>
    <m/>
    <m/>
    <s v="Hydro_RoRpondage"/>
    <m/>
    <x v="10"/>
    <m/>
    <s v="SW"/>
    <n v="17.399999999999999"/>
    <n v="2"/>
    <n v="2"/>
    <n v="34.799999999999997"/>
    <n v="34.799999999999997"/>
    <s v="Jeollabuk-do"/>
    <s v="Default assumption of daily pondage until more info"/>
    <s v="Hydro_Chilbo"/>
  </r>
  <r>
    <s v="Hydro_Paldang"/>
    <m/>
    <m/>
    <m/>
    <m/>
    <s v="Hydro_RoRpondage"/>
    <m/>
    <x v="10"/>
    <m/>
    <s v="NW"/>
    <n v="30"/>
    <n v="8"/>
    <n v="8"/>
    <n v="240"/>
    <n v="240"/>
    <s v="Gyeonggi-do"/>
    <s v="Default assumption of daily pondage until more info"/>
    <s v="Hydro_Paldang"/>
  </r>
  <r>
    <s v="Hydro_Hapcheon"/>
    <m/>
    <m/>
    <m/>
    <m/>
    <s v="Hydro_RoRpondage"/>
    <m/>
    <x v="10"/>
    <m/>
    <s v="SE"/>
    <n v="50"/>
    <n v="2"/>
    <n v="2"/>
    <n v="100"/>
    <n v="100"/>
    <s v="Gyeongsangnam-do"/>
    <s v="Default assumption of daily pondage until more info"/>
    <s v="Hydro_Hapcheon"/>
  </r>
  <r>
    <s v="Hydro_Hwacheon"/>
    <m/>
    <m/>
    <m/>
    <m/>
    <s v="Hydro_RoRpondage"/>
    <m/>
    <x v="10"/>
    <m/>
    <s v="NE"/>
    <n v="27"/>
    <n v="4"/>
    <n v="4"/>
    <n v="108"/>
    <n v="108"/>
    <s v="Gangwon-do"/>
    <s v="Default assumption of daily pondage until more info"/>
    <s v="Hydro_Hwacheon"/>
  </r>
  <r>
    <s v="Bio_South_Jeju"/>
    <m/>
    <m/>
    <m/>
    <m/>
    <s v="Oil_GT_1"/>
    <m/>
    <x v="11"/>
    <m/>
    <s v="Jeju"/>
    <n v="100"/>
    <n v="2"/>
    <n v="2"/>
    <n v="200"/>
    <n v="200"/>
    <s v="Jeju"/>
    <s v="Not sure what type of plant"/>
    <s v="Bio_South_Jeju"/>
  </r>
  <r>
    <s v="Bio_Jeju"/>
    <m/>
    <m/>
    <m/>
    <m/>
    <s v="Oil_GT_1"/>
    <m/>
    <x v="11"/>
    <m/>
    <s v="Jeju"/>
    <n v="75"/>
    <n v="2"/>
    <n v="2"/>
    <n v="150"/>
    <n v="150"/>
    <s v="Jeju"/>
    <s v="Not sure what type of plant"/>
    <s v="Bio_Jeju"/>
  </r>
  <r>
    <s v="Solar_PV_Utility_C"/>
    <m/>
    <m/>
    <m/>
    <m/>
    <s v="Solar_PV_Utility"/>
    <m/>
    <x v="12"/>
    <m/>
    <s v="C"/>
    <n v="1"/>
    <n v="2493.7871490285715"/>
    <n v="7694.6102156275192"/>
    <n v="2493.7871490285715"/>
    <n v="7694.6102156275192"/>
    <m/>
    <m/>
    <s v="Solar_PV_Utility_C"/>
  </r>
  <r>
    <s v="Solar_PV_Utility_NW"/>
    <m/>
    <m/>
    <m/>
    <m/>
    <s v="Solar_PV_Utility"/>
    <m/>
    <x v="12"/>
    <m/>
    <s v="NW"/>
    <n v="1"/>
    <n v="902.52525800000012"/>
    <n v="2784.7525290094832"/>
    <n v="902.52525800000012"/>
    <n v="2784.7525290094832"/>
    <m/>
    <m/>
    <s v="Solar_PV_Utility_NW"/>
  </r>
  <r>
    <s v="Solar_PV_Utility_SE"/>
    <m/>
    <m/>
    <m/>
    <m/>
    <s v="Solar_PV_Utility"/>
    <m/>
    <x v="12"/>
    <m/>
    <s v="SE"/>
    <n v="1"/>
    <n v="2660.9960606000004"/>
    <n v="8210.5353215944269"/>
    <n v="2660.9960606000004"/>
    <n v="8210.5353215944269"/>
    <m/>
    <m/>
    <s v="Solar_PV_Utility_SE"/>
  </r>
  <r>
    <s v="Solar_PV_Utility_SW"/>
    <m/>
    <m/>
    <m/>
    <m/>
    <s v="Solar_PV_Utility"/>
    <m/>
    <x v="12"/>
    <m/>
    <s v="SW"/>
    <n v="1"/>
    <n v="6851.7936115142866"/>
    <n v="21141.291524846642"/>
    <n v="6851.7936115142866"/>
    <n v="21141.291524846642"/>
    <m/>
    <m/>
    <s v="Solar_PV_Utility_SW"/>
  </r>
  <r>
    <s v="Solar_PV_Utility_NE"/>
    <m/>
    <m/>
    <m/>
    <m/>
    <s v="Solar_PV_Utility"/>
    <m/>
    <x v="12"/>
    <m/>
    <s v="NE"/>
    <n v="1"/>
    <n v="0"/>
    <n v="0"/>
    <n v="0"/>
    <n v="0"/>
    <m/>
    <m/>
    <s v="Solar_PV_Utility_NE"/>
  </r>
  <r>
    <s v="Solar_PV_Buildings_C"/>
    <m/>
    <m/>
    <m/>
    <m/>
    <s v="Solar_PV_Buildings"/>
    <m/>
    <x v="12"/>
    <m/>
    <s v="C"/>
    <n v="1"/>
    <n v="321.77898697142859"/>
    <n v="1113.2627546014282"/>
    <n v="321.77898697142859"/>
    <n v="1113.2627546014282"/>
    <m/>
    <m/>
    <s v="Solar_PV_Buildings_C"/>
  </r>
  <r>
    <s v="Solar_PV_Buildings_NW"/>
    <m/>
    <m/>
    <m/>
    <m/>
    <s v="Solar_PV_Buildings"/>
    <m/>
    <x v="12"/>
    <m/>
    <s v="NW"/>
    <n v="1"/>
    <n v="116.45487200000001"/>
    <n v="402.90036589924432"/>
    <n v="116.45487200000001"/>
    <n v="402.90036589924432"/>
    <m/>
    <m/>
    <s v="Solar_PV_Buildings_NW"/>
  </r>
  <r>
    <s v="Solar_PV_Buildings_SE"/>
    <m/>
    <m/>
    <m/>
    <m/>
    <s v="Solar_PV_Buildings"/>
    <m/>
    <x v="12"/>
    <m/>
    <s v="SE"/>
    <n v="1"/>
    <n v="343.35433040000009"/>
    <n v="1187.9072380179171"/>
    <n v="343.35433040000009"/>
    <n v="1187.9072380179171"/>
    <m/>
    <m/>
    <s v="Solar_PV_Buildings_SE"/>
  </r>
  <r>
    <s v="Solar_PV_Buildings_SW"/>
    <m/>
    <m/>
    <m/>
    <m/>
    <s v="Solar_PV_Buildings"/>
    <m/>
    <x v="12"/>
    <m/>
    <s v="SW"/>
    <n v="1"/>
    <n v="884.10240148571438"/>
    <n v="3058.7400504033435"/>
    <n v="884.10240148571438"/>
    <n v="3058.7400504033435"/>
    <m/>
    <m/>
    <s v="Solar_PV_Buildings_SW"/>
  </r>
  <r>
    <s v="Solar_PV_Buildings_NE"/>
    <m/>
    <m/>
    <m/>
    <m/>
    <s v="Solar_PV_Buildings"/>
    <m/>
    <x v="12"/>
    <m/>
    <s v="NE"/>
    <n v="1"/>
    <n v="0"/>
    <n v="0"/>
    <n v="0"/>
    <n v="0"/>
    <m/>
    <m/>
    <s v="Solar_PV_Buildings_NE"/>
  </r>
  <r>
    <s v="Wind_Onshore_C"/>
    <m/>
    <m/>
    <m/>
    <m/>
    <s v="Wind_Onshore"/>
    <m/>
    <x v="13"/>
    <m/>
    <s v="C"/>
    <n v="1"/>
    <n v="2"/>
    <n v="18.715068425229017"/>
    <n v="2"/>
    <n v="18.715068425229017"/>
    <m/>
    <m/>
    <s v="Wind_Onshore_C"/>
  </r>
  <r>
    <s v="Wind_Onshore_NW"/>
    <m/>
    <m/>
    <m/>
    <m/>
    <s v="Wind_Onshore"/>
    <m/>
    <x v="13"/>
    <m/>
    <s v="NW"/>
    <n v="1"/>
    <n v="54.326000000000001"/>
    <n v="508.35740363449582"/>
    <n v="54.326000000000001"/>
    <n v="508.35740363449582"/>
    <m/>
    <m/>
    <s v="Wind_Onshore_NW"/>
  </r>
  <r>
    <s v="Wind_Onshore_SE"/>
    <m/>
    <m/>
    <m/>
    <m/>
    <s v="Wind_Onshore"/>
    <m/>
    <x v="13"/>
    <m/>
    <s v="SE"/>
    <n v="1"/>
    <n v="481.154"/>
    <n v="4502.4150165363217"/>
    <n v="481.154"/>
    <n v="4502.4150165363217"/>
    <m/>
    <m/>
    <s v="Wind_Onshore_SE"/>
  </r>
  <r>
    <s v="Wind_Onshore_SW"/>
    <m/>
    <m/>
    <m/>
    <m/>
    <s v="Wind_Onshore"/>
    <m/>
    <x v="13"/>
    <m/>
    <s v="SW"/>
    <n v="1"/>
    <n v="1098.3224"/>
    <n v="10277.589434480877"/>
    <n v="1098.3224"/>
    <n v="10277.589434480877"/>
    <m/>
    <m/>
    <s v="Wind_Onshore_SW"/>
  </r>
  <r>
    <s v="Wind_Onshore_NE"/>
    <m/>
    <m/>
    <m/>
    <m/>
    <s v="Wind_Onshore"/>
    <m/>
    <x v="13"/>
    <m/>
    <s v="NE"/>
    <n v="1"/>
    <n v="0"/>
    <n v="0"/>
    <n v="0"/>
    <n v="0"/>
    <m/>
    <m/>
    <s v="Wind_Onshore_NE"/>
  </r>
  <r>
    <s v="Wind_Offshore_C"/>
    <m/>
    <m/>
    <m/>
    <m/>
    <s v="Wind_Offshore"/>
    <m/>
    <x v="13"/>
    <m/>
    <s v="C"/>
    <n v="1"/>
    <n v="0"/>
    <n v="11.696917765768136"/>
    <n v="0"/>
    <n v="11.696917765768136"/>
    <m/>
    <m/>
    <s v="Wind_Offshore_C"/>
  </r>
  <r>
    <s v="Wind_Offshore_NW"/>
    <m/>
    <m/>
    <m/>
    <m/>
    <s v="Wind_Offshore"/>
    <m/>
    <x v="13"/>
    <m/>
    <s v="NW"/>
    <n v="1"/>
    <n v="0"/>
    <n v="317.72337727155991"/>
    <n v="0"/>
    <n v="317.72337727155991"/>
    <m/>
    <m/>
    <s v="Wind_Offshore_NW"/>
  </r>
  <r>
    <s v="Wind_Offshore_SE"/>
    <m/>
    <m/>
    <m/>
    <m/>
    <s v="Wind_Offshore"/>
    <m/>
    <x v="13"/>
    <m/>
    <s v="SE"/>
    <n v="1"/>
    <n v="0"/>
    <n v="2814.0093853352009"/>
    <n v="0"/>
    <n v="2814.0093853352009"/>
    <m/>
    <m/>
    <s v="Wind_Offshore_SE"/>
  </r>
  <r>
    <s v="Wind_Offshore_SW"/>
    <m/>
    <m/>
    <m/>
    <m/>
    <s v="Wind_Offshore"/>
    <m/>
    <x v="13"/>
    <m/>
    <s v="SW"/>
    <n v="1"/>
    <n v="0"/>
    <n v="6423.4933965505479"/>
    <n v="0"/>
    <n v="6423.4933965505479"/>
    <m/>
    <m/>
    <s v="Wind_Offshore_SW"/>
  </r>
  <r>
    <s v="Wind_Offshore_NE"/>
    <m/>
    <m/>
    <m/>
    <m/>
    <s v="Wind_Offshore"/>
    <m/>
    <x v="13"/>
    <m/>
    <s v="NE"/>
    <n v="1"/>
    <n v="0"/>
    <n v="0"/>
    <n v="0"/>
    <n v="0"/>
    <m/>
    <m/>
    <s v="Wind_Offshore_NE"/>
  </r>
</pivotCacheRecords>
</file>

<file path=xl/pivotCache/pivotCacheRecords6.xml><?xml version="1.0" encoding="utf-8"?>
<pivotCacheRecords xmlns="http://schemas.openxmlformats.org/spreadsheetml/2006/main" xmlns:r="http://schemas.openxmlformats.org/officeDocument/2006/relationships" count="18">
  <r>
    <x v="0"/>
    <n v="316"/>
    <n v="40877.67"/>
    <n v="0"/>
    <n v="6865"/>
    <n v="67800"/>
    <n v="115858.67"/>
  </r>
  <r>
    <x v="1"/>
    <n v="10"/>
    <n v="111038.09"/>
    <n v="9758"/>
    <n v="6690"/>
    <n v="37600"/>
    <n v="165096.09"/>
  </r>
  <r>
    <x v="1"/>
    <n v="3560"/>
    <n v="81231.259999999995"/>
    <n v="0"/>
    <n v="4500"/>
    <n v="1197"/>
    <n v="90488.26"/>
  </r>
  <r>
    <x v="0"/>
    <n v="12599"/>
    <n v="84712.25"/>
    <n v="49000"/>
    <n v="78230"/>
    <n v="153440"/>
    <n v="377981.25"/>
  </r>
  <r>
    <x v="2"/>
    <n v="1830"/>
    <n v="190418.041"/>
    <n v="0"/>
    <n v="2120"/>
    <n v="0"/>
    <n v="194368.041"/>
  </r>
  <r>
    <x v="3"/>
    <n v="0"/>
    <n v="32764.33"/>
    <n v="0"/>
    <n v="99"/>
    <n v="900"/>
    <n v="33763.33"/>
  </r>
  <r>
    <x v="1"/>
    <n v="300"/>
    <n v="57797.055"/>
    <n v="1650"/>
    <n v="0"/>
    <n v="9938"/>
    <n v="69685.054999999993"/>
  </r>
  <r>
    <x v="3"/>
    <n v="2310"/>
    <n v="49083.26"/>
    <n v="0"/>
    <n v="5000"/>
    <n v="5280"/>
    <n v="61673.26"/>
  </r>
  <r>
    <x v="0"/>
    <n v="276118"/>
    <n v="893390.21"/>
    <n v="5326"/>
    <n v="59204"/>
    <n v="453810"/>
    <n v="1687848.21"/>
  </r>
  <r>
    <x v="2"/>
    <n v="520143"/>
    <n v="1141974.1969999999"/>
    <n v="405148"/>
    <n v="358515"/>
    <n v="15096"/>
    <n v="2440876.1969999997"/>
  </r>
  <r>
    <x v="3"/>
    <n v="514004"/>
    <n v="783789.50100000005"/>
    <n v="0"/>
    <n v="2540"/>
    <n v="0"/>
    <n v="1300333.5010000002"/>
  </r>
  <r>
    <x v="3"/>
    <n v="32829"/>
    <n v="1949929.0449999999"/>
    <n v="2000"/>
    <n v="348330"/>
    <n v="410250"/>
    <n v="2743338.0449999999"/>
  </r>
  <r>
    <x v="2"/>
    <n v="80037"/>
    <n v="2636416.8050000002"/>
    <n v="79500"/>
    <n v="69703"/>
    <n v="6060"/>
    <n v="2871716.8050000002"/>
  </r>
  <r>
    <x v="2"/>
    <n v="39462"/>
    <n v="3361737.45"/>
    <n v="318975"/>
    <n v="4627"/>
    <n v="36080"/>
    <n v="3760881.45"/>
  </r>
  <r>
    <x v="1"/>
    <n v="179965"/>
    <n v="1768774.6810000001"/>
    <n v="421160"/>
    <n v="3500"/>
    <n v="5878"/>
    <n v="2379277.6809999999"/>
  </r>
  <r>
    <x v="1"/>
    <n v="141469"/>
    <n v="985509.30500000005"/>
    <n v="48586"/>
    <n v="14926"/>
    <n v="2715"/>
    <n v="1193205.3049999999"/>
  </r>
  <r>
    <x v="4"/>
    <n v="816.4"/>
    <n v="405349.52"/>
    <n v="294699.40000000002"/>
    <n v="357139"/>
    <n v="500"/>
    <n v="1058504.3199999998"/>
  </r>
  <r>
    <x v="5"/>
    <n v="1805768.4"/>
    <n v="14574792.67"/>
    <n v="1635802.4"/>
    <n v="1321988"/>
    <n v="1206544"/>
    <n v="20544895.46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C35" firstHeaderRow="0" firstDataRow="1" firstDataCol="1"/>
  <pivotFields count="25">
    <pivotField showAll="0" defaultSubtotal="0"/>
    <pivotField showAll="0"/>
    <pivotField showAll="0"/>
    <pivotField axis="axisRow" showAll="0">
      <items count="29">
        <item m="1" x="23"/>
        <item m="1" x="22"/>
        <item m="1" x="15"/>
        <item m="1" x="16"/>
        <item m="1" x="18"/>
        <item x="10"/>
        <item m="1" x="27"/>
        <item m="1" x="26"/>
        <item x="6"/>
        <item m="1" x="14"/>
        <item x="11"/>
        <item m="1" x="24"/>
        <item m="1" x="25"/>
        <item m="1" x="20"/>
        <item x="5"/>
        <item x="8"/>
        <item m="1" x="17"/>
        <item x="9"/>
        <item x="4"/>
        <item x="12"/>
        <item x="13"/>
        <item x="0"/>
        <item x="1"/>
        <item m="1" x="19"/>
        <item m="1" x="21"/>
        <item x="7"/>
        <item x="3"/>
        <item x="2"/>
        <item t="default"/>
      </items>
    </pivotField>
    <pivotField showAll="0"/>
    <pivotField showAll="0" defaultSubtotal="0"/>
    <pivotField showAll="0" defaultSubtotal="0"/>
    <pivotField showAll="0"/>
    <pivotField showAll="0"/>
    <pivotField dataField="1" showAll="0"/>
    <pivotField dataField="1" showAll="0"/>
    <pivotField showAll="0"/>
    <pivotField showAll="0"/>
    <pivotField numFmtId="4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v="5"/>
    </i>
    <i>
      <x v="8"/>
    </i>
    <i>
      <x v="10"/>
    </i>
    <i>
      <x v="14"/>
    </i>
    <i>
      <x v="15"/>
    </i>
    <i>
      <x v="17"/>
    </i>
    <i>
      <x v="18"/>
    </i>
    <i>
      <x v="19"/>
    </i>
    <i>
      <x v="20"/>
    </i>
    <i>
      <x v="21"/>
    </i>
    <i>
      <x v="22"/>
    </i>
    <i>
      <x v="25"/>
    </i>
    <i>
      <x v="26"/>
    </i>
    <i>
      <x v="27"/>
    </i>
    <i t="grand">
      <x/>
    </i>
  </rowItems>
  <colFields count="1">
    <field x="-2"/>
  </colFields>
  <colItems count="2">
    <i>
      <x/>
    </i>
    <i i="1">
      <x v="1"/>
    </i>
  </colItems>
  <dataFields count="2">
    <dataField name="Sum of Total cap P1 " fld="9" baseField="0" baseItem="0"/>
    <dataField name="Sum of Total cap P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3" firstHeaderRow="1" firstDataRow="1" firstDataCol="1"/>
  <pivotFields count="8">
    <pivotField showAll="0"/>
    <pivotField axis="axisRow" showAll="0">
      <items count="11">
        <item x="0"/>
        <item x="5"/>
        <item x="8"/>
        <item x="2"/>
        <item x="7"/>
        <item x="1"/>
        <item x="4"/>
        <item x="6"/>
        <item x="9"/>
        <item x="3"/>
        <item t="default"/>
      </items>
    </pivotField>
    <pivotField showAll="0"/>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Total cap P1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AA20" firstHeaderRow="0" firstDataRow="1" firstDataCol="1"/>
  <pivotFields count="18">
    <pivotField showAll="0" defaultSubtotal="0"/>
    <pivotField showAll="0"/>
    <pivotField showAll="0"/>
    <pivotField showAll="0"/>
    <pivotField showAll="0"/>
    <pivotField showAll="0"/>
    <pivotField showAll="0"/>
    <pivotField axis="axisRow" showAll="0">
      <items count="15">
        <item x="11"/>
        <item x="0"/>
        <item x="5"/>
        <item x="2"/>
        <item x="7"/>
        <item x="10"/>
        <item x="1"/>
        <item x="4"/>
        <item x="6"/>
        <item x="8"/>
        <item x="9"/>
        <item x="12"/>
        <item x="13"/>
        <item x="3"/>
        <item t="default"/>
      </items>
    </pivotField>
    <pivotField showAll="0"/>
    <pivotField showAll="0"/>
    <pivotField showAll="0"/>
    <pivotField showAll="0"/>
    <pivotField showAll="0"/>
    <pivotField dataField="1" showAll="0"/>
    <pivotField dataField="1" showAll="0"/>
    <pivotField showAll="0"/>
    <pivotField showAll="0"/>
    <pivotField showAll="0"/>
  </pivotFields>
  <rowFields count="1">
    <field x="7"/>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Total cap P1 " fld="13" baseField="0" baseItem="0"/>
    <dataField name="Sum of Total cap P2"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2:AB8" firstHeaderRow="0" firstDataRow="1" firstDataCol="1"/>
  <pivotFields count="7">
    <pivotField axis="axisRow" showAll="0">
      <items count="8">
        <item x="3"/>
        <item x="0"/>
        <item x="1"/>
        <item x="2"/>
        <item m="1" x="6"/>
        <item h="1" x="5"/>
        <item x="4"/>
        <item t="default"/>
      </items>
    </pivotField>
    <pivotField dataField="1" showAll="0"/>
    <pivotField dataField="1" showAll="0"/>
    <pivotField dataField="1" showAll="0"/>
    <pivotField dataField="1" showAll="0"/>
    <pivotField dataField="1" showAll="0"/>
    <pivotField showAll="0"/>
  </pivotFields>
  <rowFields count="1">
    <field x="0"/>
  </rowFields>
  <rowItems count="6">
    <i>
      <x/>
    </i>
    <i>
      <x v="1"/>
    </i>
    <i>
      <x v="2"/>
    </i>
    <i>
      <x v="3"/>
    </i>
    <i>
      <x v="6"/>
    </i>
    <i t="grand">
      <x/>
    </i>
  </rowItems>
  <colFields count="1">
    <field x="-2"/>
  </colFields>
  <colItems count="5">
    <i>
      <x/>
    </i>
    <i i="1">
      <x v="1"/>
    </i>
    <i i="2">
      <x v="2"/>
    </i>
    <i i="3">
      <x v="3"/>
    </i>
    <i i="4">
      <x v="4"/>
    </i>
  </colItems>
  <dataFields count="5">
    <dataField name="Sum of Hydro" fld="1" baseField="0" baseItem="0"/>
    <dataField name="Sum of Solar" fld="2" baseField="0" baseItem="0"/>
    <dataField name="Sum of Wind" fld="3" baseField="0" baseItem="0"/>
    <dataField name="Sum of Bio" fld="4" baseField="0" baseItem="0"/>
    <dataField name="Sum of Etc"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A1:AC8" firstHeaderRow="0" firstDataRow="1" firstDataCol="1"/>
  <pivotFields count="22">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5"/>
        <item x="3"/>
        <item x="4"/>
        <item x="0"/>
        <item x="2"/>
        <item t="default"/>
      </items>
    </pivotField>
    <pivotField showAll="0"/>
    <pivotField showAll="0"/>
  </pivotFields>
  <rowFields count="1">
    <field x="19"/>
  </rowFields>
  <rowItems count="7">
    <i>
      <x/>
    </i>
    <i>
      <x v="1"/>
    </i>
    <i>
      <x v="2"/>
    </i>
    <i>
      <x v="3"/>
    </i>
    <i>
      <x v="4"/>
    </i>
    <i>
      <x v="5"/>
    </i>
    <i t="grand">
      <x/>
    </i>
  </rowItems>
  <colFields count="1">
    <field x="-2"/>
  </colFields>
  <colItems count="2">
    <i>
      <x/>
    </i>
    <i i="1">
      <x v="1"/>
    </i>
  </colItems>
  <dataFields count="2">
    <dataField name="Sum of Volume" fld="6" baseField="0" baseItem="0"/>
    <dataField name="Average of Capacity (MW)"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1:AD8" firstHeaderRow="0" firstDataRow="1" firstDataCol="1"/>
  <pivotFields count="22">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4"/>
        <item x="5"/>
        <item x="2"/>
        <item x="1"/>
        <item x="3"/>
        <item m="1" x="6"/>
        <item x="0"/>
        <item t="default"/>
      </items>
    </pivotField>
    <pivotField showAll="0"/>
    <pivotField showAll="0"/>
  </pivotFields>
  <rowFields count="1">
    <field x="19"/>
  </rowFields>
  <rowItems count="7">
    <i>
      <x/>
    </i>
    <i>
      <x v="1"/>
    </i>
    <i>
      <x v="2"/>
    </i>
    <i>
      <x v="3"/>
    </i>
    <i>
      <x v="4"/>
    </i>
    <i>
      <x v="6"/>
    </i>
    <i t="grand">
      <x/>
    </i>
  </rowItems>
  <colFields count="1">
    <field x="-2"/>
  </colFields>
  <colItems count="2">
    <i>
      <x/>
    </i>
    <i i="1">
      <x v="1"/>
    </i>
  </colItems>
  <dataFields count="2">
    <dataField name="Sum of Volume" fld="6" baseField="0" baseItem="0"/>
    <dataField name="Average of Capacity (MW)"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92" dT="2021-07-19T09:33:52.01" personId="{831CFEB1-89EC-4A22-86D6-FFB74408FD57}" id="{CB36F7E2-9DF0-41B2-9DD0-E2FFFD54E423}">
    <text>Discrepancy</text>
  </threadedComment>
</ThreadedComment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8" Type="http://schemas.openxmlformats.org/officeDocument/2006/relationships/hyperlink" Target="https://en.wikipedia.org/wiki/Hanul_Nuclear_Power_Plant" TargetMode="External"/><Relationship Id="rId3" Type="http://schemas.openxmlformats.org/officeDocument/2006/relationships/hyperlink" Target="http://globalenergyobservatory.org/geoid/42511" TargetMode="External"/><Relationship Id="rId7" Type="http://schemas.openxmlformats.org/officeDocument/2006/relationships/hyperlink" Target="https://www.gem.wiki/Bukpyung_power_station" TargetMode="External"/><Relationship Id="rId2" Type="http://schemas.openxmlformats.org/officeDocument/2006/relationships/hyperlink" Target="https://www.skens.com/en/sk/content/view.do?cate=energy&amp;m1=develop&amp;m2=gwangyanggas" TargetMode="External"/><Relationship Id="rId1" Type="http://schemas.openxmlformats.org/officeDocument/2006/relationships/pivotTable" Target="../pivotTables/pivotTable3.xml"/><Relationship Id="rId6" Type="http://schemas.openxmlformats.org/officeDocument/2006/relationships/hyperlink" Target="https://www.koreatenders.com/tender/eumseong-natural-gas-power-plant-energy-use-plan-establishment-service-2bb7129.php" TargetMode="External"/><Relationship Id="rId5" Type="http://schemas.openxmlformats.org/officeDocument/2006/relationships/hyperlink" Target="https://www.power-technology.com/projects/seoinchon/" TargetMode="External"/><Relationship Id="rId4" Type="http://schemas.openxmlformats.org/officeDocument/2006/relationships/hyperlink" Target="https://www.gem.wiki/Boryeong_power_st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R603"/>
  <sheetViews>
    <sheetView workbookViewId="0">
      <selection activeCell="R2" sqref="R2"/>
    </sheetView>
  </sheetViews>
  <sheetFormatPr defaultRowHeight="15"/>
  <sheetData>
    <row r="1" spans="1:18">
      <c r="A1" t="s">
        <v>2094</v>
      </c>
      <c r="B1" t="s">
        <v>1250</v>
      </c>
      <c r="C1" t="s">
        <v>2095</v>
      </c>
      <c r="D1" t="s">
        <v>2096</v>
      </c>
      <c r="E1" t="s">
        <v>2097</v>
      </c>
      <c r="F1" t="s">
        <v>2098</v>
      </c>
      <c r="G1" t="s">
        <v>2099</v>
      </c>
      <c r="H1" t="s">
        <v>1764</v>
      </c>
      <c r="I1" t="s">
        <v>2100</v>
      </c>
      <c r="J1" t="s">
        <v>2101</v>
      </c>
      <c r="K1" t="s">
        <v>2102</v>
      </c>
      <c r="L1" t="s">
        <v>2103</v>
      </c>
      <c r="M1" t="s">
        <v>2104</v>
      </c>
      <c r="N1" t="s">
        <v>2105</v>
      </c>
      <c r="O1" t="s">
        <v>2106</v>
      </c>
      <c r="P1" t="s">
        <v>2107</v>
      </c>
      <c r="Q1" t="s">
        <v>2108</v>
      </c>
      <c r="R1" t="s">
        <v>2109</v>
      </c>
    </row>
    <row r="2" spans="1:18">
      <c r="A2" t="s">
        <v>2110</v>
      </c>
      <c r="B2" t="s">
        <v>1251</v>
      </c>
      <c r="C2">
        <v>100000</v>
      </c>
      <c r="D2">
        <v>1</v>
      </c>
      <c r="E2">
        <v>100000</v>
      </c>
      <c r="F2" t="s">
        <v>2111</v>
      </c>
      <c r="G2" t="s">
        <v>2112</v>
      </c>
      <c r="H2" t="s">
        <v>1765</v>
      </c>
      <c r="I2" t="s">
        <v>2113</v>
      </c>
      <c r="J2" t="s">
        <v>2114</v>
      </c>
      <c r="K2" t="s">
        <v>2114</v>
      </c>
      <c r="L2" t="s">
        <v>2115</v>
      </c>
      <c r="M2" t="s">
        <v>2116</v>
      </c>
      <c r="N2" t="s">
        <v>2117</v>
      </c>
      <c r="O2" t="s">
        <v>2118</v>
      </c>
      <c r="P2" t="s">
        <v>2107</v>
      </c>
      <c r="Q2" t="s">
        <v>2119</v>
      </c>
      <c r="R2" t="s">
        <v>2120</v>
      </c>
    </row>
    <row r="3" spans="1:18">
      <c r="A3" t="s">
        <v>2110</v>
      </c>
      <c r="B3" t="s">
        <v>1252</v>
      </c>
      <c r="C3">
        <v>100000</v>
      </c>
      <c r="D3">
        <v>1</v>
      </c>
      <c r="E3">
        <v>100000</v>
      </c>
      <c r="F3" t="s">
        <v>2121</v>
      </c>
      <c r="G3" t="s">
        <v>2112</v>
      </c>
      <c r="H3" t="s">
        <v>1765</v>
      </c>
      <c r="I3" t="s">
        <v>2113</v>
      </c>
      <c r="J3" t="s">
        <v>2114</v>
      </c>
      <c r="K3" t="s">
        <v>2114</v>
      </c>
      <c r="L3" t="s">
        <v>2115</v>
      </c>
      <c r="M3" t="s">
        <v>2116</v>
      </c>
      <c r="N3" t="s">
        <v>2117</v>
      </c>
      <c r="O3" t="s">
        <v>2118</v>
      </c>
      <c r="P3" t="s">
        <v>2107</v>
      </c>
      <c r="Q3" t="s">
        <v>2119</v>
      </c>
      <c r="R3" t="s">
        <v>2120</v>
      </c>
    </row>
    <row r="4" spans="1:18">
      <c r="A4" t="s">
        <v>2110</v>
      </c>
      <c r="B4" t="s">
        <v>1253</v>
      </c>
      <c r="C4">
        <v>500000</v>
      </c>
      <c r="D4">
        <v>1</v>
      </c>
      <c r="E4">
        <v>500000</v>
      </c>
      <c r="F4" t="s">
        <v>2122</v>
      </c>
      <c r="G4" t="s">
        <v>2110</v>
      </c>
      <c r="H4" t="s">
        <v>1766</v>
      </c>
      <c r="I4" t="s">
        <v>2123</v>
      </c>
      <c r="J4" t="s">
        <v>2123</v>
      </c>
      <c r="K4" t="s">
        <v>2123</v>
      </c>
      <c r="L4" t="s">
        <v>2124</v>
      </c>
      <c r="M4" t="s">
        <v>38</v>
      </c>
      <c r="N4" t="s">
        <v>2117</v>
      </c>
      <c r="O4" t="s">
        <v>2118</v>
      </c>
      <c r="P4" t="s">
        <v>2107</v>
      </c>
      <c r="Q4" t="s">
        <v>2119</v>
      </c>
      <c r="R4" t="s">
        <v>2125</v>
      </c>
    </row>
    <row r="5" spans="1:18">
      <c r="A5" t="s">
        <v>2110</v>
      </c>
      <c r="B5" t="s">
        <v>1254</v>
      </c>
      <c r="C5">
        <v>1020000</v>
      </c>
      <c r="D5">
        <v>1</v>
      </c>
      <c r="E5">
        <v>1020000</v>
      </c>
      <c r="F5" t="s">
        <v>2126</v>
      </c>
      <c r="G5" t="s">
        <v>2110</v>
      </c>
      <c r="H5" t="s">
        <v>1766</v>
      </c>
      <c r="I5" t="s">
        <v>41</v>
      </c>
      <c r="J5" t="s">
        <v>41</v>
      </c>
      <c r="K5" t="s">
        <v>41</v>
      </c>
      <c r="L5" t="s">
        <v>2124</v>
      </c>
      <c r="M5" t="s">
        <v>42</v>
      </c>
      <c r="N5" t="s">
        <v>2117</v>
      </c>
      <c r="O5" t="s">
        <v>2118</v>
      </c>
      <c r="P5" t="s">
        <v>2107</v>
      </c>
      <c r="Q5" t="s">
        <v>2119</v>
      </c>
      <c r="R5" t="s">
        <v>2125</v>
      </c>
    </row>
    <row r="6" spans="1:18">
      <c r="A6" t="s">
        <v>2110</v>
      </c>
      <c r="B6" t="s">
        <v>1255</v>
      </c>
      <c r="C6">
        <v>500000</v>
      </c>
      <c r="D6">
        <v>1</v>
      </c>
      <c r="E6">
        <v>500000</v>
      </c>
      <c r="F6" t="s">
        <v>2127</v>
      </c>
      <c r="G6" t="s">
        <v>2110</v>
      </c>
      <c r="H6" t="s">
        <v>1766</v>
      </c>
      <c r="I6" t="s">
        <v>2123</v>
      </c>
      <c r="J6" t="s">
        <v>2123</v>
      </c>
      <c r="K6" t="s">
        <v>2123</v>
      </c>
      <c r="L6" t="s">
        <v>2124</v>
      </c>
      <c r="M6" t="s">
        <v>38</v>
      </c>
      <c r="N6" t="s">
        <v>2117</v>
      </c>
      <c r="O6" t="s">
        <v>2118</v>
      </c>
      <c r="P6" t="s">
        <v>2107</v>
      </c>
      <c r="Q6" t="s">
        <v>2119</v>
      </c>
      <c r="R6" t="s">
        <v>2125</v>
      </c>
    </row>
    <row r="7" spans="1:18">
      <c r="A7" t="s">
        <v>2110</v>
      </c>
      <c r="B7" t="s">
        <v>1256</v>
      </c>
      <c r="C7">
        <v>500000</v>
      </c>
      <c r="D7">
        <v>1</v>
      </c>
      <c r="E7">
        <v>500000</v>
      </c>
      <c r="F7" t="s">
        <v>2128</v>
      </c>
      <c r="G7" t="s">
        <v>2110</v>
      </c>
      <c r="H7" t="s">
        <v>1766</v>
      </c>
      <c r="I7" t="s">
        <v>2123</v>
      </c>
      <c r="J7" t="s">
        <v>2123</v>
      </c>
      <c r="K7" t="s">
        <v>2123</v>
      </c>
      <c r="L7" t="s">
        <v>2124</v>
      </c>
      <c r="M7" t="s">
        <v>38</v>
      </c>
      <c r="N7" t="s">
        <v>2117</v>
      </c>
      <c r="O7" t="s">
        <v>2118</v>
      </c>
      <c r="P7" t="s">
        <v>2107</v>
      </c>
      <c r="Q7" t="s">
        <v>2119</v>
      </c>
      <c r="R7" t="s">
        <v>2125</v>
      </c>
    </row>
    <row r="8" spans="1:18">
      <c r="A8" t="s">
        <v>2110</v>
      </c>
      <c r="B8" t="s">
        <v>1257</v>
      </c>
      <c r="C8">
        <v>500000</v>
      </c>
      <c r="D8">
        <v>1</v>
      </c>
      <c r="E8">
        <v>500000</v>
      </c>
      <c r="F8" t="s">
        <v>2129</v>
      </c>
      <c r="G8" t="s">
        <v>2110</v>
      </c>
      <c r="H8" t="s">
        <v>1766</v>
      </c>
      <c r="I8" t="s">
        <v>2123</v>
      </c>
      <c r="J8" t="s">
        <v>2123</v>
      </c>
      <c r="K8" t="s">
        <v>2123</v>
      </c>
      <c r="L8" t="s">
        <v>2124</v>
      </c>
      <c r="M8" t="s">
        <v>38</v>
      </c>
      <c r="N8" t="s">
        <v>2117</v>
      </c>
      <c r="O8" t="s">
        <v>2118</v>
      </c>
      <c r="P8" t="s">
        <v>2107</v>
      </c>
      <c r="Q8" t="s">
        <v>2119</v>
      </c>
      <c r="R8" t="s">
        <v>2125</v>
      </c>
    </row>
    <row r="9" spans="1:18">
      <c r="A9" t="s">
        <v>2110</v>
      </c>
      <c r="B9" t="s">
        <v>1258</v>
      </c>
      <c r="C9">
        <v>500000</v>
      </c>
      <c r="D9">
        <v>1</v>
      </c>
      <c r="E9">
        <v>500000</v>
      </c>
      <c r="F9" t="s">
        <v>2130</v>
      </c>
      <c r="G9" t="s">
        <v>2110</v>
      </c>
      <c r="H9" t="s">
        <v>1766</v>
      </c>
      <c r="I9" t="s">
        <v>2113</v>
      </c>
      <c r="J9" t="s">
        <v>2113</v>
      </c>
      <c r="K9" t="s">
        <v>2113</v>
      </c>
      <c r="L9" t="s">
        <v>2124</v>
      </c>
      <c r="M9" t="s">
        <v>38</v>
      </c>
      <c r="N9" t="s">
        <v>2117</v>
      </c>
      <c r="O9" t="s">
        <v>2118</v>
      </c>
      <c r="P9" t="s">
        <v>2107</v>
      </c>
      <c r="Q9" t="s">
        <v>2119</v>
      </c>
      <c r="R9" t="s">
        <v>2125</v>
      </c>
    </row>
    <row r="10" spans="1:18">
      <c r="A10" t="s">
        <v>2110</v>
      </c>
      <c r="B10" t="s">
        <v>1259</v>
      </c>
      <c r="C10">
        <v>500000</v>
      </c>
      <c r="D10">
        <v>1</v>
      </c>
      <c r="E10">
        <v>500000</v>
      </c>
      <c r="F10" t="s">
        <v>2131</v>
      </c>
      <c r="G10" t="s">
        <v>2110</v>
      </c>
      <c r="H10" t="s">
        <v>1766</v>
      </c>
      <c r="I10" t="s">
        <v>2113</v>
      </c>
      <c r="J10" t="s">
        <v>2113</v>
      </c>
      <c r="K10" t="s">
        <v>2113</v>
      </c>
      <c r="L10" t="s">
        <v>2124</v>
      </c>
      <c r="M10" t="s">
        <v>38</v>
      </c>
      <c r="N10" t="s">
        <v>2117</v>
      </c>
      <c r="O10" t="s">
        <v>2118</v>
      </c>
      <c r="P10" t="s">
        <v>2107</v>
      </c>
      <c r="Q10" t="s">
        <v>2119</v>
      </c>
      <c r="R10" t="s">
        <v>2125</v>
      </c>
    </row>
    <row r="11" spans="1:18">
      <c r="A11" t="s">
        <v>2110</v>
      </c>
      <c r="B11" t="s">
        <v>1260</v>
      </c>
      <c r="C11">
        <v>500000</v>
      </c>
      <c r="D11">
        <v>1</v>
      </c>
      <c r="E11">
        <v>500000</v>
      </c>
      <c r="F11" t="s">
        <v>2132</v>
      </c>
      <c r="G11" t="s">
        <v>2110</v>
      </c>
      <c r="H11" t="s">
        <v>1766</v>
      </c>
      <c r="I11" t="s">
        <v>2113</v>
      </c>
      <c r="J11" t="s">
        <v>2113</v>
      </c>
      <c r="K11" t="s">
        <v>2113</v>
      </c>
      <c r="L11" t="s">
        <v>2124</v>
      </c>
      <c r="M11" t="s">
        <v>38</v>
      </c>
      <c r="N11" t="s">
        <v>2117</v>
      </c>
      <c r="O11" t="s">
        <v>2118</v>
      </c>
      <c r="P11" t="s">
        <v>2107</v>
      </c>
      <c r="Q11" t="s">
        <v>2119</v>
      </c>
      <c r="R11" t="s">
        <v>2125</v>
      </c>
    </row>
    <row r="12" spans="1:18">
      <c r="A12" t="s">
        <v>2110</v>
      </c>
      <c r="B12" t="s">
        <v>1261</v>
      </c>
      <c r="C12">
        <v>500000</v>
      </c>
      <c r="D12">
        <v>1</v>
      </c>
      <c r="E12">
        <v>500000</v>
      </c>
      <c r="F12" t="s">
        <v>2133</v>
      </c>
      <c r="G12" t="s">
        <v>2110</v>
      </c>
      <c r="H12" t="s">
        <v>1766</v>
      </c>
      <c r="I12" t="s">
        <v>2113</v>
      </c>
      <c r="J12" t="s">
        <v>2113</v>
      </c>
      <c r="K12" t="s">
        <v>2113</v>
      </c>
      <c r="L12" t="s">
        <v>2124</v>
      </c>
      <c r="M12" t="s">
        <v>38</v>
      </c>
      <c r="N12" t="s">
        <v>2117</v>
      </c>
      <c r="O12" t="s">
        <v>2118</v>
      </c>
      <c r="P12" t="s">
        <v>2107</v>
      </c>
      <c r="Q12" t="s">
        <v>2119</v>
      </c>
      <c r="R12" t="s">
        <v>2125</v>
      </c>
    </row>
    <row r="13" spans="1:18">
      <c r="A13" t="s">
        <v>2110</v>
      </c>
      <c r="B13" t="s">
        <v>1262</v>
      </c>
      <c r="C13">
        <v>1020000</v>
      </c>
      <c r="D13">
        <v>1</v>
      </c>
      <c r="E13">
        <v>1020000</v>
      </c>
      <c r="F13" t="s">
        <v>2134</v>
      </c>
      <c r="G13" t="s">
        <v>2110</v>
      </c>
      <c r="H13" t="s">
        <v>1766</v>
      </c>
      <c r="I13" t="s">
        <v>41</v>
      </c>
      <c r="J13" t="s">
        <v>41</v>
      </c>
      <c r="K13" t="s">
        <v>41</v>
      </c>
      <c r="L13" t="s">
        <v>2124</v>
      </c>
      <c r="M13" t="s">
        <v>42</v>
      </c>
      <c r="N13" t="s">
        <v>2117</v>
      </c>
      <c r="O13" t="s">
        <v>2118</v>
      </c>
      <c r="P13" t="s">
        <v>2107</v>
      </c>
      <c r="Q13" t="s">
        <v>2119</v>
      </c>
      <c r="R13" t="s">
        <v>2125</v>
      </c>
    </row>
    <row r="14" spans="1:18">
      <c r="A14" t="s">
        <v>2110</v>
      </c>
      <c r="B14" t="s">
        <v>1263</v>
      </c>
      <c r="C14">
        <v>200000</v>
      </c>
      <c r="D14">
        <v>1</v>
      </c>
      <c r="E14">
        <v>200000</v>
      </c>
      <c r="F14" t="s">
        <v>2135</v>
      </c>
      <c r="G14" t="s">
        <v>2110</v>
      </c>
      <c r="H14" t="s">
        <v>1767</v>
      </c>
      <c r="I14" t="s">
        <v>53</v>
      </c>
      <c r="J14" t="s">
        <v>2136</v>
      </c>
      <c r="K14" t="s">
        <v>2136</v>
      </c>
      <c r="L14" t="s">
        <v>2124</v>
      </c>
      <c r="M14" t="s">
        <v>55</v>
      </c>
      <c r="N14" t="s">
        <v>2117</v>
      </c>
      <c r="O14" t="s">
        <v>2118</v>
      </c>
      <c r="P14" t="s">
        <v>2107</v>
      </c>
      <c r="Q14" t="s">
        <v>2119</v>
      </c>
      <c r="R14" t="s">
        <v>2137</v>
      </c>
    </row>
    <row r="15" spans="1:18">
      <c r="A15" t="s">
        <v>2110</v>
      </c>
      <c r="B15" t="s">
        <v>1264</v>
      </c>
      <c r="C15">
        <v>200000</v>
      </c>
      <c r="D15">
        <v>1</v>
      </c>
      <c r="E15">
        <v>200000</v>
      </c>
      <c r="F15" t="s">
        <v>2138</v>
      </c>
      <c r="G15" t="s">
        <v>2110</v>
      </c>
      <c r="H15" t="s">
        <v>1767</v>
      </c>
      <c r="I15" t="s">
        <v>2123</v>
      </c>
      <c r="J15" t="s">
        <v>2136</v>
      </c>
      <c r="K15" t="s">
        <v>2136</v>
      </c>
      <c r="L15" t="s">
        <v>2124</v>
      </c>
      <c r="M15" t="s">
        <v>55</v>
      </c>
      <c r="N15" t="s">
        <v>2117</v>
      </c>
      <c r="O15" t="s">
        <v>2118</v>
      </c>
      <c r="P15" t="s">
        <v>2107</v>
      </c>
      <c r="Q15" t="s">
        <v>2119</v>
      </c>
      <c r="R15" t="s">
        <v>2137</v>
      </c>
    </row>
    <row r="16" spans="1:18">
      <c r="A16" t="s">
        <v>2110</v>
      </c>
      <c r="B16" t="s">
        <v>1265</v>
      </c>
      <c r="C16">
        <v>500000</v>
      </c>
      <c r="D16">
        <v>1</v>
      </c>
      <c r="E16">
        <v>500000</v>
      </c>
      <c r="F16" t="s">
        <v>2139</v>
      </c>
      <c r="G16" t="s">
        <v>2110</v>
      </c>
      <c r="H16" t="s">
        <v>1766</v>
      </c>
      <c r="I16" t="s">
        <v>59</v>
      </c>
      <c r="J16" t="s">
        <v>60</v>
      </c>
      <c r="K16" t="s">
        <v>60</v>
      </c>
      <c r="L16" t="s">
        <v>2140</v>
      </c>
      <c r="M16" t="s">
        <v>38</v>
      </c>
      <c r="N16" t="s">
        <v>2117</v>
      </c>
      <c r="O16" t="s">
        <v>2118</v>
      </c>
      <c r="P16" t="s">
        <v>2107</v>
      </c>
      <c r="Q16" t="s">
        <v>2119</v>
      </c>
      <c r="R16" t="s">
        <v>2141</v>
      </c>
    </row>
    <row r="17" spans="1:18">
      <c r="A17" t="s">
        <v>2110</v>
      </c>
      <c r="B17" t="s">
        <v>1266</v>
      </c>
      <c r="C17">
        <v>500000</v>
      </c>
      <c r="D17">
        <v>1</v>
      </c>
      <c r="E17">
        <v>500000</v>
      </c>
      <c r="F17" t="s">
        <v>2142</v>
      </c>
      <c r="G17" t="s">
        <v>2110</v>
      </c>
      <c r="H17" t="s">
        <v>1766</v>
      </c>
      <c r="I17" t="s">
        <v>59</v>
      </c>
      <c r="J17" t="s">
        <v>60</v>
      </c>
      <c r="K17" t="s">
        <v>60</v>
      </c>
      <c r="L17" t="s">
        <v>2140</v>
      </c>
      <c r="M17" t="s">
        <v>38</v>
      </c>
      <c r="N17" t="s">
        <v>2117</v>
      </c>
      <c r="O17" t="s">
        <v>2118</v>
      </c>
      <c r="P17" t="s">
        <v>2107</v>
      </c>
      <c r="Q17" t="s">
        <v>2119</v>
      </c>
      <c r="R17" t="s">
        <v>2141</v>
      </c>
    </row>
    <row r="18" spans="1:18">
      <c r="A18" t="s">
        <v>2110</v>
      </c>
      <c r="B18" t="s">
        <v>1267</v>
      </c>
      <c r="C18">
        <v>500000</v>
      </c>
      <c r="D18">
        <v>1</v>
      </c>
      <c r="E18">
        <v>500000</v>
      </c>
      <c r="F18" t="s">
        <v>2143</v>
      </c>
      <c r="G18" t="s">
        <v>2110</v>
      </c>
      <c r="H18" t="s">
        <v>1766</v>
      </c>
      <c r="I18" t="s">
        <v>2144</v>
      </c>
      <c r="J18" t="s">
        <v>2136</v>
      </c>
      <c r="K18" t="s">
        <v>2136</v>
      </c>
      <c r="L18" t="s">
        <v>2140</v>
      </c>
      <c r="M18" t="s">
        <v>38</v>
      </c>
      <c r="N18" t="s">
        <v>2117</v>
      </c>
      <c r="O18" t="s">
        <v>2118</v>
      </c>
      <c r="P18" t="s">
        <v>2107</v>
      </c>
      <c r="Q18" t="s">
        <v>2119</v>
      </c>
      <c r="R18" t="s">
        <v>2141</v>
      </c>
    </row>
    <row r="19" spans="1:18">
      <c r="A19" t="s">
        <v>2110</v>
      </c>
      <c r="B19" t="s">
        <v>1268</v>
      </c>
      <c r="C19">
        <v>500000</v>
      </c>
      <c r="D19">
        <v>1</v>
      </c>
      <c r="E19">
        <v>500000</v>
      </c>
      <c r="F19" t="s">
        <v>2145</v>
      </c>
      <c r="G19" t="s">
        <v>2110</v>
      </c>
      <c r="H19" t="s">
        <v>1766</v>
      </c>
      <c r="I19" t="s">
        <v>2144</v>
      </c>
      <c r="J19" t="s">
        <v>2136</v>
      </c>
      <c r="K19" t="s">
        <v>2136</v>
      </c>
      <c r="L19" t="s">
        <v>2140</v>
      </c>
      <c r="M19" t="s">
        <v>38</v>
      </c>
      <c r="N19" t="s">
        <v>2117</v>
      </c>
      <c r="O19" t="s">
        <v>2118</v>
      </c>
      <c r="P19" t="s">
        <v>2107</v>
      </c>
      <c r="Q19" t="s">
        <v>2119</v>
      </c>
      <c r="R19" t="s">
        <v>2141</v>
      </c>
    </row>
    <row r="20" spans="1:18">
      <c r="A20" t="s">
        <v>2110</v>
      </c>
      <c r="B20" t="s">
        <v>1269</v>
      </c>
      <c r="C20">
        <v>500000</v>
      </c>
      <c r="D20">
        <v>1</v>
      </c>
      <c r="E20">
        <v>500000</v>
      </c>
      <c r="F20" t="s">
        <v>2146</v>
      </c>
      <c r="G20" t="s">
        <v>2110</v>
      </c>
      <c r="H20" t="s">
        <v>1766</v>
      </c>
      <c r="I20" t="s">
        <v>2144</v>
      </c>
      <c r="J20" t="s">
        <v>2136</v>
      </c>
      <c r="K20" t="s">
        <v>2136</v>
      </c>
      <c r="L20" t="s">
        <v>2140</v>
      </c>
      <c r="M20" t="s">
        <v>38</v>
      </c>
      <c r="N20" t="s">
        <v>2117</v>
      </c>
      <c r="O20" t="s">
        <v>2118</v>
      </c>
      <c r="P20" t="s">
        <v>2107</v>
      </c>
      <c r="Q20" t="s">
        <v>2119</v>
      </c>
      <c r="R20" t="s">
        <v>2141</v>
      </c>
    </row>
    <row r="21" spans="1:18">
      <c r="A21" t="s">
        <v>2110</v>
      </c>
      <c r="B21" t="s">
        <v>1270</v>
      </c>
      <c r="C21">
        <v>500000</v>
      </c>
      <c r="D21">
        <v>1</v>
      </c>
      <c r="E21">
        <v>500000</v>
      </c>
      <c r="F21" t="s">
        <v>2147</v>
      </c>
      <c r="G21" t="s">
        <v>2110</v>
      </c>
      <c r="H21" t="s">
        <v>1766</v>
      </c>
      <c r="I21" t="s">
        <v>2144</v>
      </c>
      <c r="J21" t="s">
        <v>2136</v>
      </c>
      <c r="K21" t="s">
        <v>2136</v>
      </c>
      <c r="L21" t="s">
        <v>2140</v>
      </c>
      <c r="M21" t="s">
        <v>38</v>
      </c>
      <c r="N21" t="s">
        <v>2117</v>
      </c>
      <c r="O21" t="s">
        <v>2118</v>
      </c>
      <c r="P21" t="s">
        <v>2107</v>
      </c>
      <c r="Q21" t="s">
        <v>2119</v>
      </c>
      <c r="R21" t="s">
        <v>2141</v>
      </c>
    </row>
    <row r="22" spans="1:18">
      <c r="A22" t="s">
        <v>2110</v>
      </c>
      <c r="B22" t="s">
        <v>1271</v>
      </c>
      <c r="C22">
        <v>500000</v>
      </c>
      <c r="D22">
        <v>1</v>
      </c>
      <c r="E22">
        <v>500000</v>
      </c>
      <c r="F22" t="s">
        <v>2148</v>
      </c>
      <c r="G22" t="s">
        <v>2110</v>
      </c>
      <c r="H22" t="s">
        <v>1766</v>
      </c>
      <c r="I22" t="s">
        <v>2113</v>
      </c>
      <c r="J22" t="s">
        <v>2113</v>
      </c>
      <c r="K22" t="s">
        <v>2113</v>
      </c>
      <c r="L22" t="s">
        <v>2140</v>
      </c>
      <c r="M22" t="s">
        <v>38</v>
      </c>
      <c r="N22" t="s">
        <v>2117</v>
      </c>
      <c r="O22" t="s">
        <v>2118</v>
      </c>
      <c r="P22" t="s">
        <v>2107</v>
      </c>
      <c r="Q22" t="s">
        <v>2119</v>
      </c>
      <c r="R22" t="s">
        <v>2141</v>
      </c>
    </row>
    <row r="23" spans="1:18">
      <c r="A23" t="s">
        <v>2110</v>
      </c>
      <c r="B23" t="s">
        <v>1272</v>
      </c>
      <c r="C23">
        <v>500000</v>
      </c>
      <c r="D23">
        <v>1</v>
      </c>
      <c r="E23">
        <v>500000</v>
      </c>
      <c r="F23" t="s">
        <v>2149</v>
      </c>
      <c r="G23" t="s">
        <v>2110</v>
      </c>
      <c r="H23" t="s">
        <v>1766</v>
      </c>
      <c r="I23" t="s">
        <v>2113</v>
      </c>
      <c r="J23" t="s">
        <v>2113</v>
      </c>
      <c r="K23" t="s">
        <v>2113</v>
      </c>
      <c r="L23" t="s">
        <v>2140</v>
      </c>
      <c r="M23" t="s">
        <v>38</v>
      </c>
      <c r="N23" t="s">
        <v>2117</v>
      </c>
      <c r="O23" t="s">
        <v>2118</v>
      </c>
      <c r="P23" t="s">
        <v>2107</v>
      </c>
      <c r="Q23" t="s">
        <v>2119</v>
      </c>
      <c r="R23" t="s">
        <v>2141</v>
      </c>
    </row>
    <row r="24" spans="1:18">
      <c r="A24" t="s">
        <v>2110</v>
      </c>
      <c r="B24" t="s">
        <v>1273</v>
      </c>
      <c r="C24">
        <v>595000</v>
      </c>
      <c r="D24">
        <v>1</v>
      </c>
      <c r="E24">
        <v>595000</v>
      </c>
      <c r="F24" t="s">
        <v>2150</v>
      </c>
      <c r="G24" t="s">
        <v>2110</v>
      </c>
      <c r="H24" t="s">
        <v>1766</v>
      </c>
      <c r="I24" t="s">
        <v>72</v>
      </c>
      <c r="J24" t="s">
        <v>41</v>
      </c>
      <c r="K24" t="s">
        <v>41</v>
      </c>
      <c r="L24" t="s">
        <v>2151</v>
      </c>
      <c r="M24" t="s">
        <v>38</v>
      </c>
      <c r="N24" t="s">
        <v>2117</v>
      </c>
      <c r="O24" t="s">
        <v>2118</v>
      </c>
      <c r="P24" t="s">
        <v>2107</v>
      </c>
      <c r="Q24" t="s">
        <v>2119</v>
      </c>
      <c r="R24" t="s">
        <v>2152</v>
      </c>
    </row>
    <row r="25" spans="1:18">
      <c r="A25" t="s">
        <v>2110</v>
      </c>
      <c r="B25" t="s">
        <v>1274</v>
      </c>
      <c r="C25">
        <v>595000</v>
      </c>
      <c r="D25">
        <v>1</v>
      </c>
      <c r="E25">
        <v>595000</v>
      </c>
      <c r="F25" t="s">
        <v>2153</v>
      </c>
      <c r="G25" t="s">
        <v>2110</v>
      </c>
      <c r="H25" t="s">
        <v>1766</v>
      </c>
      <c r="I25" t="s">
        <v>72</v>
      </c>
      <c r="J25" t="s">
        <v>41</v>
      </c>
      <c r="K25" t="s">
        <v>41</v>
      </c>
      <c r="L25" t="s">
        <v>2151</v>
      </c>
      <c r="M25" t="s">
        <v>38</v>
      </c>
      <c r="N25" t="s">
        <v>2117</v>
      </c>
      <c r="O25" t="s">
        <v>2118</v>
      </c>
      <c r="P25" t="s">
        <v>2107</v>
      </c>
      <c r="Q25" t="s">
        <v>2119</v>
      </c>
      <c r="R25" t="s">
        <v>2152</v>
      </c>
    </row>
    <row r="26" spans="1:18">
      <c r="A26" t="s">
        <v>2110</v>
      </c>
      <c r="B26" t="s">
        <v>1275</v>
      </c>
      <c r="C26">
        <v>1022000</v>
      </c>
      <c r="D26">
        <v>1</v>
      </c>
      <c r="E26">
        <v>1022000</v>
      </c>
      <c r="F26" t="s">
        <v>2154</v>
      </c>
      <c r="G26" t="s">
        <v>2110</v>
      </c>
      <c r="H26" t="s">
        <v>1766</v>
      </c>
      <c r="I26" t="s">
        <v>2155</v>
      </c>
      <c r="J26" t="s">
        <v>2156</v>
      </c>
      <c r="K26" t="s">
        <v>2156</v>
      </c>
      <c r="L26" t="s">
        <v>2115</v>
      </c>
      <c r="M26" t="s">
        <v>42</v>
      </c>
      <c r="N26" t="s">
        <v>2117</v>
      </c>
      <c r="O26" t="s">
        <v>2118</v>
      </c>
      <c r="P26" t="s">
        <v>2107</v>
      </c>
      <c r="Q26" t="s">
        <v>2119</v>
      </c>
      <c r="R26" t="s">
        <v>2157</v>
      </c>
    </row>
    <row r="27" spans="1:18">
      <c r="A27" t="s">
        <v>2110</v>
      </c>
      <c r="B27" t="s">
        <v>1276</v>
      </c>
      <c r="C27">
        <v>1022000</v>
      </c>
      <c r="D27">
        <v>1</v>
      </c>
      <c r="E27">
        <v>1022000</v>
      </c>
      <c r="F27" t="s">
        <v>2158</v>
      </c>
      <c r="G27" t="s">
        <v>2110</v>
      </c>
      <c r="H27" t="s">
        <v>1766</v>
      </c>
      <c r="I27" t="s">
        <v>2155</v>
      </c>
      <c r="J27" t="s">
        <v>2156</v>
      </c>
      <c r="K27" t="s">
        <v>2156</v>
      </c>
      <c r="L27" t="s">
        <v>2115</v>
      </c>
      <c r="M27" t="s">
        <v>42</v>
      </c>
      <c r="N27" t="s">
        <v>2117</v>
      </c>
      <c r="O27" t="s">
        <v>2118</v>
      </c>
      <c r="P27" t="s">
        <v>2107</v>
      </c>
      <c r="Q27" t="s">
        <v>2119</v>
      </c>
      <c r="R27" t="s">
        <v>2157</v>
      </c>
    </row>
    <row r="28" spans="1:18">
      <c r="A28" t="s">
        <v>2110</v>
      </c>
      <c r="B28" t="s">
        <v>1277</v>
      </c>
      <c r="C28">
        <v>560000</v>
      </c>
      <c r="D28">
        <v>1</v>
      </c>
      <c r="E28">
        <v>560000</v>
      </c>
      <c r="F28" t="s">
        <v>2159</v>
      </c>
      <c r="G28" t="s">
        <v>2110</v>
      </c>
      <c r="H28" t="s">
        <v>1766</v>
      </c>
      <c r="I28" t="s">
        <v>2123</v>
      </c>
      <c r="J28" t="s">
        <v>2136</v>
      </c>
      <c r="K28" t="s">
        <v>2136</v>
      </c>
      <c r="L28" t="s">
        <v>2160</v>
      </c>
      <c r="M28" t="s">
        <v>38</v>
      </c>
      <c r="N28" t="s">
        <v>2117</v>
      </c>
      <c r="O28" t="s">
        <v>2118</v>
      </c>
      <c r="P28" t="s">
        <v>2107</v>
      </c>
      <c r="Q28" t="s">
        <v>2119</v>
      </c>
      <c r="R28" t="s">
        <v>2161</v>
      </c>
    </row>
    <row r="29" spans="1:18">
      <c r="A29" t="s">
        <v>2110</v>
      </c>
      <c r="B29" t="s">
        <v>1278</v>
      </c>
      <c r="C29">
        <v>560000</v>
      </c>
      <c r="D29">
        <v>1</v>
      </c>
      <c r="E29">
        <v>560000</v>
      </c>
      <c r="F29" t="s">
        <v>2162</v>
      </c>
      <c r="G29" t="s">
        <v>2110</v>
      </c>
      <c r="H29" t="s">
        <v>1766</v>
      </c>
      <c r="I29" t="s">
        <v>2123</v>
      </c>
      <c r="J29" t="s">
        <v>2136</v>
      </c>
      <c r="K29" t="s">
        <v>2136</v>
      </c>
      <c r="L29" t="s">
        <v>2160</v>
      </c>
      <c r="M29" t="s">
        <v>38</v>
      </c>
      <c r="N29" t="s">
        <v>2117</v>
      </c>
      <c r="O29" t="s">
        <v>2118</v>
      </c>
      <c r="P29" t="s">
        <v>2107</v>
      </c>
      <c r="Q29" t="s">
        <v>2119</v>
      </c>
      <c r="R29" t="s">
        <v>2161</v>
      </c>
    </row>
    <row r="30" spans="1:18">
      <c r="A30" t="s">
        <v>2110</v>
      </c>
      <c r="B30" t="s">
        <v>1279</v>
      </c>
      <c r="C30">
        <v>560000</v>
      </c>
      <c r="D30">
        <v>1</v>
      </c>
      <c r="E30">
        <v>560000</v>
      </c>
      <c r="F30" t="s">
        <v>2143</v>
      </c>
      <c r="G30" t="s">
        <v>2110</v>
      </c>
      <c r="H30" t="s">
        <v>1766</v>
      </c>
      <c r="I30" t="s">
        <v>2144</v>
      </c>
      <c r="J30" t="s">
        <v>2163</v>
      </c>
      <c r="K30" t="s">
        <v>2164</v>
      </c>
      <c r="L30" t="s">
        <v>2160</v>
      </c>
      <c r="M30" t="s">
        <v>38</v>
      </c>
      <c r="N30" t="s">
        <v>2117</v>
      </c>
      <c r="O30" t="s">
        <v>2118</v>
      </c>
      <c r="P30" t="s">
        <v>2107</v>
      </c>
      <c r="Q30" t="s">
        <v>2119</v>
      </c>
      <c r="R30" t="s">
        <v>2161</v>
      </c>
    </row>
    <row r="31" spans="1:18">
      <c r="A31" t="s">
        <v>2110</v>
      </c>
      <c r="B31" t="s">
        <v>1280</v>
      </c>
      <c r="C31">
        <v>560000</v>
      </c>
      <c r="D31">
        <v>1</v>
      </c>
      <c r="E31">
        <v>560000</v>
      </c>
      <c r="F31" t="s">
        <v>2165</v>
      </c>
      <c r="G31" t="s">
        <v>2110</v>
      </c>
      <c r="H31" t="s">
        <v>1766</v>
      </c>
      <c r="I31" t="s">
        <v>2144</v>
      </c>
      <c r="J31" t="s">
        <v>2163</v>
      </c>
      <c r="K31" t="s">
        <v>2164</v>
      </c>
      <c r="L31" t="s">
        <v>2160</v>
      </c>
      <c r="M31" t="s">
        <v>38</v>
      </c>
      <c r="N31" t="s">
        <v>2117</v>
      </c>
      <c r="O31" t="s">
        <v>2118</v>
      </c>
      <c r="P31" t="s">
        <v>2107</v>
      </c>
      <c r="Q31" t="s">
        <v>2119</v>
      </c>
      <c r="R31" t="s">
        <v>2161</v>
      </c>
    </row>
    <row r="32" spans="1:18">
      <c r="A32" t="s">
        <v>2110</v>
      </c>
      <c r="B32" t="s">
        <v>1281</v>
      </c>
      <c r="C32">
        <v>500000</v>
      </c>
      <c r="D32">
        <v>1</v>
      </c>
      <c r="E32">
        <v>500000</v>
      </c>
      <c r="F32" t="s">
        <v>2166</v>
      </c>
      <c r="G32" t="s">
        <v>2110</v>
      </c>
      <c r="H32" t="s">
        <v>1766</v>
      </c>
      <c r="I32" t="s">
        <v>2164</v>
      </c>
      <c r="J32" t="s">
        <v>2164</v>
      </c>
      <c r="K32" t="s">
        <v>2164</v>
      </c>
      <c r="L32" t="s">
        <v>2160</v>
      </c>
      <c r="M32" t="s">
        <v>38</v>
      </c>
      <c r="N32" t="s">
        <v>2117</v>
      </c>
      <c r="O32" t="s">
        <v>2118</v>
      </c>
      <c r="P32" t="s">
        <v>2107</v>
      </c>
      <c r="Q32" t="s">
        <v>2119</v>
      </c>
      <c r="R32" t="s">
        <v>2161</v>
      </c>
    </row>
    <row r="33" spans="1:18">
      <c r="A33" t="s">
        <v>2110</v>
      </c>
      <c r="B33" t="s">
        <v>1282</v>
      </c>
      <c r="C33">
        <v>500000</v>
      </c>
      <c r="D33">
        <v>1</v>
      </c>
      <c r="E33">
        <v>500000</v>
      </c>
      <c r="F33" t="s">
        <v>2167</v>
      </c>
      <c r="G33" t="s">
        <v>2110</v>
      </c>
      <c r="H33" t="s">
        <v>1766</v>
      </c>
      <c r="I33" t="s">
        <v>2164</v>
      </c>
      <c r="J33" t="s">
        <v>2164</v>
      </c>
      <c r="K33" t="s">
        <v>2164</v>
      </c>
      <c r="L33" t="s">
        <v>2160</v>
      </c>
      <c r="M33" t="s">
        <v>38</v>
      </c>
      <c r="N33" t="s">
        <v>2117</v>
      </c>
      <c r="O33" t="s">
        <v>2118</v>
      </c>
      <c r="P33" t="s">
        <v>2107</v>
      </c>
      <c r="Q33" t="s">
        <v>2119</v>
      </c>
      <c r="R33" t="s">
        <v>2161</v>
      </c>
    </row>
    <row r="34" spans="1:18">
      <c r="A34" t="s">
        <v>2110</v>
      </c>
      <c r="B34" t="s">
        <v>1283</v>
      </c>
      <c r="C34">
        <v>1019029</v>
      </c>
      <c r="D34">
        <v>1</v>
      </c>
      <c r="E34">
        <v>1019029</v>
      </c>
      <c r="F34" t="s">
        <v>2158</v>
      </c>
      <c r="G34" t="s">
        <v>2110</v>
      </c>
      <c r="H34" t="s">
        <v>1766</v>
      </c>
      <c r="I34" t="s">
        <v>2113</v>
      </c>
      <c r="J34" t="s">
        <v>2113</v>
      </c>
      <c r="K34" t="s">
        <v>2113</v>
      </c>
      <c r="L34" t="s">
        <v>2140</v>
      </c>
      <c r="M34" t="s">
        <v>91</v>
      </c>
      <c r="N34" t="s">
        <v>2117</v>
      </c>
      <c r="O34" t="s">
        <v>2118</v>
      </c>
      <c r="P34" t="s">
        <v>2107</v>
      </c>
      <c r="Q34" t="s">
        <v>2119</v>
      </c>
      <c r="R34" t="s">
        <v>2168</v>
      </c>
    </row>
    <row r="35" spans="1:18">
      <c r="A35" t="s">
        <v>2110</v>
      </c>
      <c r="B35" t="s">
        <v>1284</v>
      </c>
      <c r="C35">
        <v>1019029</v>
      </c>
      <c r="D35">
        <v>1</v>
      </c>
      <c r="E35">
        <v>1019029</v>
      </c>
      <c r="F35" t="s">
        <v>2169</v>
      </c>
      <c r="G35" t="s">
        <v>2110</v>
      </c>
      <c r="H35" t="s">
        <v>1766</v>
      </c>
      <c r="I35" t="s">
        <v>2113</v>
      </c>
      <c r="J35" t="s">
        <v>2113</v>
      </c>
      <c r="K35" t="s">
        <v>2113</v>
      </c>
      <c r="L35" t="s">
        <v>2140</v>
      </c>
      <c r="M35" t="s">
        <v>91</v>
      </c>
      <c r="N35" t="s">
        <v>2117</v>
      </c>
      <c r="O35" t="s">
        <v>2118</v>
      </c>
      <c r="P35" t="s">
        <v>2107</v>
      </c>
      <c r="Q35" t="s">
        <v>2119</v>
      </c>
      <c r="R35" t="s">
        <v>2168</v>
      </c>
    </row>
    <row r="36" spans="1:18">
      <c r="A36" t="s">
        <v>2110</v>
      </c>
      <c r="B36" t="s">
        <v>1285</v>
      </c>
      <c r="C36">
        <v>340000</v>
      </c>
      <c r="D36">
        <v>1</v>
      </c>
      <c r="E36">
        <v>340000</v>
      </c>
      <c r="F36" t="s">
        <v>2170</v>
      </c>
      <c r="G36" t="s">
        <v>2110</v>
      </c>
      <c r="H36" t="s">
        <v>1766</v>
      </c>
      <c r="I36" t="s">
        <v>2113</v>
      </c>
      <c r="J36" t="s">
        <v>2113</v>
      </c>
      <c r="K36" t="s">
        <v>2113</v>
      </c>
      <c r="L36" t="s">
        <v>2160</v>
      </c>
      <c r="M36" t="s">
        <v>55</v>
      </c>
      <c r="N36" t="s">
        <v>2117</v>
      </c>
      <c r="O36" t="s">
        <v>2118</v>
      </c>
      <c r="P36" t="s">
        <v>2107</v>
      </c>
      <c r="Q36" t="s">
        <v>2119</v>
      </c>
      <c r="R36" t="s">
        <v>2171</v>
      </c>
    </row>
    <row r="37" spans="1:18">
      <c r="A37" t="s">
        <v>2110</v>
      </c>
      <c r="B37" t="s">
        <v>1286</v>
      </c>
      <c r="C37">
        <v>328600</v>
      </c>
      <c r="D37">
        <v>1</v>
      </c>
      <c r="E37">
        <v>328600</v>
      </c>
      <c r="F37" t="s">
        <v>2172</v>
      </c>
      <c r="G37" t="s">
        <v>2110</v>
      </c>
      <c r="H37" t="s">
        <v>1766</v>
      </c>
      <c r="I37" t="s">
        <v>2173</v>
      </c>
      <c r="J37" t="s">
        <v>26</v>
      </c>
      <c r="K37" t="s">
        <v>2174</v>
      </c>
      <c r="L37" t="s">
        <v>2160</v>
      </c>
      <c r="M37" t="s">
        <v>55</v>
      </c>
      <c r="N37" t="s">
        <v>2117</v>
      </c>
      <c r="O37" t="s">
        <v>2118</v>
      </c>
      <c r="P37" t="s">
        <v>2107</v>
      </c>
      <c r="Q37" t="s">
        <v>2119</v>
      </c>
      <c r="R37" t="s">
        <v>2171</v>
      </c>
    </row>
    <row r="38" spans="1:18">
      <c r="A38" t="s">
        <v>2110</v>
      </c>
      <c r="B38" t="s">
        <v>1286</v>
      </c>
      <c r="F38" t="s">
        <v>2175</v>
      </c>
      <c r="G38" t="s">
        <v>99</v>
      </c>
      <c r="H38" t="s">
        <v>99</v>
      </c>
      <c r="I38" t="s">
        <v>99</v>
      </c>
      <c r="J38" t="s">
        <v>99</v>
      </c>
      <c r="K38" t="s">
        <v>99</v>
      </c>
      <c r="L38" t="s">
        <v>99</v>
      </c>
      <c r="M38" t="s">
        <v>99</v>
      </c>
      <c r="N38" t="s">
        <v>99</v>
      </c>
      <c r="O38" t="s">
        <v>99</v>
      </c>
      <c r="P38" t="s">
        <v>99</v>
      </c>
      <c r="Q38" t="s">
        <v>99</v>
      </c>
      <c r="R38" t="s">
        <v>99</v>
      </c>
    </row>
    <row r="39" spans="1:18">
      <c r="A39" t="s">
        <v>2110</v>
      </c>
      <c r="B39" t="s">
        <v>1287</v>
      </c>
      <c r="C39">
        <v>200000</v>
      </c>
      <c r="D39">
        <v>1</v>
      </c>
      <c r="E39">
        <v>200000</v>
      </c>
      <c r="F39" t="s">
        <v>2176</v>
      </c>
      <c r="G39" t="s">
        <v>2110</v>
      </c>
      <c r="H39" t="s">
        <v>1767</v>
      </c>
      <c r="I39" t="s">
        <v>101</v>
      </c>
      <c r="J39" t="s">
        <v>101</v>
      </c>
      <c r="K39" t="s">
        <v>101</v>
      </c>
      <c r="L39" t="s">
        <v>2160</v>
      </c>
      <c r="M39" t="s">
        <v>102</v>
      </c>
      <c r="N39" t="s">
        <v>2117</v>
      </c>
      <c r="O39" t="s">
        <v>2118</v>
      </c>
      <c r="P39" t="s">
        <v>2107</v>
      </c>
      <c r="Q39" t="s">
        <v>2119</v>
      </c>
      <c r="R39" t="s">
        <v>2177</v>
      </c>
    </row>
    <row r="40" spans="1:18">
      <c r="A40" t="s">
        <v>2110</v>
      </c>
      <c r="B40" t="s">
        <v>1288</v>
      </c>
      <c r="C40">
        <v>800000</v>
      </c>
      <c r="D40">
        <v>1</v>
      </c>
      <c r="E40">
        <v>800000</v>
      </c>
      <c r="F40" t="s">
        <v>2178</v>
      </c>
      <c r="G40" t="s">
        <v>2110</v>
      </c>
      <c r="H40" t="s">
        <v>1766</v>
      </c>
      <c r="I40" t="s">
        <v>2179</v>
      </c>
      <c r="J40" t="s">
        <v>2180</v>
      </c>
      <c r="K40" t="s">
        <v>2180</v>
      </c>
      <c r="L40" t="s">
        <v>2160</v>
      </c>
      <c r="M40" t="s">
        <v>107</v>
      </c>
      <c r="N40" t="s">
        <v>2117</v>
      </c>
      <c r="O40" t="s">
        <v>2118</v>
      </c>
      <c r="P40" t="s">
        <v>2107</v>
      </c>
      <c r="Q40" t="s">
        <v>2119</v>
      </c>
      <c r="R40" t="s">
        <v>2181</v>
      </c>
    </row>
    <row r="41" spans="1:18">
      <c r="A41" t="s">
        <v>2110</v>
      </c>
      <c r="B41" t="s">
        <v>1289</v>
      </c>
      <c r="C41">
        <v>800000</v>
      </c>
      <c r="D41">
        <v>1</v>
      </c>
      <c r="E41">
        <v>800000</v>
      </c>
      <c r="F41" t="s">
        <v>2182</v>
      </c>
      <c r="G41" t="s">
        <v>2110</v>
      </c>
      <c r="H41" t="s">
        <v>1766</v>
      </c>
      <c r="I41" t="s">
        <v>2179</v>
      </c>
      <c r="J41" t="s">
        <v>2180</v>
      </c>
      <c r="K41" t="s">
        <v>2180</v>
      </c>
      <c r="L41" t="s">
        <v>2160</v>
      </c>
      <c r="M41" t="s">
        <v>107</v>
      </c>
      <c r="N41" t="s">
        <v>2117</v>
      </c>
      <c r="O41" t="s">
        <v>2118</v>
      </c>
      <c r="P41" t="s">
        <v>2107</v>
      </c>
      <c r="Q41" t="s">
        <v>2119</v>
      </c>
      <c r="R41" t="s">
        <v>2181</v>
      </c>
    </row>
    <row r="42" spans="1:18">
      <c r="A42" t="s">
        <v>2110</v>
      </c>
      <c r="B42" t="s">
        <v>1290</v>
      </c>
      <c r="C42">
        <v>870000</v>
      </c>
      <c r="D42">
        <v>1</v>
      </c>
      <c r="E42">
        <v>870000</v>
      </c>
      <c r="F42" t="s">
        <v>2148</v>
      </c>
      <c r="G42" t="s">
        <v>2110</v>
      </c>
      <c r="H42" t="s">
        <v>1766</v>
      </c>
      <c r="I42" t="s">
        <v>2113</v>
      </c>
      <c r="J42" t="s">
        <v>101</v>
      </c>
      <c r="K42" t="s">
        <v>101</v>
      </c>
      <c r="L42" t="s">
        <v>2160</v>
      </c>
      <c r="M42" t="s">
        <v>107</v>
      </c>
      <c r="N42" t="s">
        <v>2117</v>
      </c>
      <c r="O42" t="s">
        <v>2118</v>
      </c>
      <c r="P42" t="s">
        <v>2107</v>
      </c>
      <c r="Q42" t="s">
        <v>2119</v>
      </c>
      <c r="R42" t="s">
        <v>2181</v>
      </c>
    </row>
    <row r="43" spans="1:18">
      <c r="A43" t="s">
        <v>2110</v>
      </c>
      <c r="B43" t="s">
        <v>1291</v>
      </c>
      <c r="C43">
        <v>870000</v>
      </c>
      <c r="D43">
        <v>1</v>
      </c>
      <c r="E43">
        <v>870000</v>
      </c>
      <c r="F43" t="s">
        <v>2149</v>
      </c>
      <c r="G43" t="s">
        <v>2110</v>
      </c>
      <c r="H43" t="s">
        <v>1766</v>
      </c>
      <c r="I43" t="s">
        <v>2113</v>
      </c>
      <c r="J43" t="s">
        <v>101</v>
      </c>
      <c r="K43" t="s">
        <v>101</v>
      </c>
      <c r="L43" t="s">
        <v>2160</v>
      </c>
      <c r="M43" t="s">
        <v>107</v>
      </c>
      <c r="N43" t="s">
        <v>2117</v>
      </c>
      <c r="O43" t="s">
        <v>2118</v>
      </c>
      <c r="P43" t="s">
        <v>2107</v>
      </c>
      <c r="Q43" t="s">
        <v>2119</v>
      </c>
      <c r="R43" t="s">
        <v>2181</v>
      </c>
    </row>
    <row r="44" spans="1:18">
      <c r="A44" t="s">
        <v>2110</v>
      </c>
      <c r="B44" t="s">
        <v>1292</v>
      </c>
      <c r="C44">
        <v>870000</v>
      </c>
      <c r="D44">
        <v>1</v>
      </c>
      <c r="E44">
        <v>870000</v>
      </c>
      <c r="F44" t="s">
        <v>2183</v>
      </c>
      <c r="G44" t="s">
        <v>2110</v>
      </c>
      <c r="H44" t="s">
        <v>1766</v>
      </c>
      <c r="I44" t="s">
        <v>2113</v>
      </c>
      <c r="J44" t="s">
        <v>101</v>
      </c>
      <c r="K44" t="s">
        <v>101</v>
      </c>
      <c r="L44" t="s">
        <v>2160</v>
      </c>
      <c r="M44" t="s">
        <v>107</v>
      </c>
      <c r="N44" t="s">
        <v>2117</v>
      </c>
      <c r="O44" t="s">
        <v>2118</v>
      </c>
      <c r="P44" t="s">
        <v>2107</v>
      </c>
      <c r="Q44" t="s">
        <v>2119</v>
      </c>
      <c r="R44" t="s">
        <v>2181</v>
      </c>
    </row>
    <row r="45" spans="1:18">
      <c r="A45" t="s">
        <v>2110</v>
      </c>
      <c r="B45" t="s">
        <v>1293</v>
      </c>
      <c r="C45">
        <v>870000</v>
      </c>
      <c r="D45">
        <v>1</v>
      </c>
      <c r="E45">
        <v>870000</v>
      </c>
      <c r="F45" t="s">
        <v>2184</v>
      </c>
      <c r="G45" t="s">
        <v>2110</v>
      </c>
      <c r="H45" t="s">
        <v>1766</v>
      </c>
      <c r="I45" t="s">
        <v>2113</v>
      </c>
      <c r="J45" t="s">
        <v>101</v>
      </c>
      <c r="K45" t="s">
        <v>101</v>
      </c>
      <c r="L45" t="s">
        <v>2160</v>
      </c>
      <c r="M45" t="s">
        <v>107</v>
      </c>
      <c r="N45" t="s">
        <v>2117</v>
      </c>
      <c r="O45" t="s">
        <v>2118</v>
      </c>
      <c r="P45" t="s">
        <v>2107</v>
      </c>
      <c r="Q45" t="s">
        <v>2119</v>
      </c>
      <c r="R45" t="s">
        <v>2181</v>
      </c>
    </row>
    <row r="46" spans="1:18">
      <c r="A46" t="s">
        <v>2110</v>
      </c>
      <c r="B46" t="s">
        <v>1294</v>
      </c>
      <c r="C46">
        <v>400000</v>
      </c>
      <c r="D46">
        <v>1</v>
      </c>
      <c r="E46">
        <v>400000</v>
      </c>
      <c r="F46" t="s">
        <v>2185</v>
      </c>
      <c r="G46" t="s">
        <v>2110</v>
      </c>
      <c r="H46" t="s">
        <v>1768</v>
      </c>
      <c r="I46" t="s">
        <v>2186</v>
      </c>
      <c r="J46" t="s">
        <v>2187</v>
      </c>
      <c r="K46" t="s">
        <v>2187</v>
      </c>
      <c r="L46" t="s">
        <v>2124</v>
      </c>
      <c r="M46" t="s">
        <v>118</v>
      </c>
      <c r="N46" t="s">
        <v>2117</v>
      </c>
      <c r="O46" t="s">
        <v>2118</v>
      </c>
      <c r="P46" t="s">
        <v>2107</v>
      </c>
      <c r="Q46" t="s">
        <v>2119</v>
      </c>
      <c r="R46" t="s">
        <v>2188</v>
      </c>
    </row>
    <row r="47" spans="1:18">
      <c r="A47" t="s">
        <v>2110</v>
      </c>
      <c r="B47" t="s">
        <v>1295</v>
      </c>
      <c r="C47">
        <v>400000</v>
      </c>
      <c r="D47">
        <v>1</v>
      </c>
      <c r="E47">
        <v>400000</v>
      </c>
      <c r="F47" t="s">
        <v>2189</v>
      </c>
      <c r="G47" t="s">
        <v>2110</v>
      </c>
      <c r="H47" t="s">
        <v>1768</v>
      </c>
      <c r="I47" t="s">
        <v>2186</v>
      </c>
      <c r="J47" t="s">
        <v>2187</v>
      </c>
      <c r="K47" t="s">
        <v>2187</v>
      </c>
      <c r="L47" t="s">
        <v>2124</v>
      </c>
      <c r="M47" t="s">
        <v>118</v>
      </c>
      <c r="N47" t="s">
        <v>2117</v>
      </c>
      <c r="O47" t="s">
        <v>2118</v>
      </c>
      <c r="P47" t="s">
        <v>2107</v>
      </c>
      <c r="Q47" t="s">
        <v>2119</v>
      </c>
      <c r="R47" t="s">
        <v>2188</v>
      </c>
    </row>
    <row r="48" spans="1:18">
      <c r="A48" t="s">
        <v>2110</v>
      </c>
      <c r="B48" t="s">
        <v>1296</v>
      </c>
      <c r="C48">
        <v>400000</v>
      </c>
      <c r="D48">
        <v>1</v>
      </c>
      <c r="E48">
        <v>400000</v>
      </c>
      <c r="F48" t="s">
        <v>2190</v>
      </c>
      <c r="G48" t="s">
        <v>2110</v>
      </c>
      <c r="H48" t="s">
        <v>1768</v>
      </c>
      <c r="I48" t="s">
        <v>2186</v>
      </c>
      <c r="J48" t="s">
        <v>2187</v>
      </c>
      <c r="K48" t="s">
        <v>2187</v>
      </c>
      <c r="L48" t="s">
        <v>2124</v>
      </c>
      <c r="M48" t="s">
        <v>118</v>
      </c>
      <c r="N48" t="s">
        <v>2117</v>
      </c>
      <c r="O48" t="s">
        <v>2118</v>
      </c>
      <c r="P48" t="s">
        <v>2107</v>
      </c>
      <c r="Q48" t="s">
        <v>2119</v>
      </c>
      <c r="R48" t="s">
        <v>2188</v>
      </c>
    </row>
    <row r="49" spans="1:18">
      <c r="A49" t="s">
        <v>2110</v>
      </c>
      <c r="B49" t="s">
        <v>1297</v>
      </c>
      <c r="C49">
        <v>75000</v>
      </c>
      <c r="D49">
        <v>1</v>
      </c>
      <c r="E49">
        <v>75000</v>
      </c>
      <c r="F49" t="s">
        <v>2191</v>
      </c>
      <c r="G49" t="s">
        <v>2112</v>
      </c>
      <c r="H49" t="s">
        <v>1765</v>
      </c>
      <c r="I49" t="s">
        <v>2164</v>
      </c>
      <c r="J49" t="s">
        <v>123</v>
      </c>
      <c r="K49" t="s">
        <v>123</v>
      </c>
      <c r="L49" t="s">
        <v>2140</v>
      </c>
      <c r="M49" t="s">
        <v>2116</v>
      </c>
      <c r="N49" t="s">
        <v>2117</v>
      </c>
      <c r="O49" t="s">
        <v>2118</v>
      </c>
      <c r="P49" t="s">
        <v>2107</v>
      </c>
      <c r="Q49" t="s">
        <v>2119</v>
      </c>
      <c r="R49" t="s">
        <v>2192</v>
      </c>
    </row>
    <row r="50" spans="1:18">
      <c r="A50" t="s">
        <v>2110</v>
      </c>
      <c r="B50" t="s">
        <v>1298</v>
      </c>
      <c r="C50">
        <v>75000</v>
      </c>
      <c r="D50">
        <v>1</v>
      </c>
      <c r="E50">
        <v>75000</v>
      </c>
      <c r="F50" t="s">
        <v>2193</v>
      </c>
      <c r="G50" t="s">
        <v>2112</v>
      </c>
      <c r="H50" t="s">
        <v>1765</v>
      </c>
      <c r="I50" t="s">
        <v>2164</v>
      </c>
      <c r="J50" t="s">
        <v>123</v>
      </c>
      <c r="K50" t="s">
        <v>123</v>
      </c>
      <c r="L50" t="s">
        <v>2140</v>
      </c>
      <c r="M50" t="s">
        <v>2116</v>
      </c>
      <c r="N50" t="s">
        <v>2117</v>
      </c>
      <c r="O50" t="s">
        <v>2118</v>
      </c>
      <c r="P50" t="s">
        <v>2107</v>
      </c>
      <c r="Q50" t="s">
        <v>2119</v>
      </c>
      <c r="R50" t="s">
        <v>2192</v>
      </c>
    </row>
    <row r="51" spans="1:18">
      <c r="A51" t="s">
        <v>2110</v>
      </c>
      <c r="B51" t="s">
        <v>1299</v>
      </c>
      <c r="C51">
        <v>500000</v>
      </c>
      <c r="D51">
        <v>1</v>
      </c>
      <c r="E51">
        <v>500000</v>
      </c>
      <c r="F51" t="s">
        <v>2194</v>
      </c>
      <c r="G51" t="s">
        <v>2110</v>
      </c>
      <c r="H51" t="s">
        <v>1766</v>
      </c>
      <c r="I51" t="s">
        <v>2144</v>
      </c>
      <c r="J51" t="s">
        <v>2136</v>
      </c>
      <c r="K51" t="s">
        <v>2136</v>
      </c>
      <c r="L51" t="s">
        <v>2195</v>
      </c>
      <c r="M51" t="s">
        <v>38</v>
      </c>
      <c r="N51" t="s">
        <v>2117</v>
      </c>
      <c r="O51" t="s">
        <v>2118</v>
      </c>
      <c r="P51" t="s">
        <v>2107</v>
      </c>
      <c r="Q51" t="s">
        <v>2119</v>
      </c>
      <c r="R51" t="s">
        <v>2196</v>
      </c>
    </row>
    <row r="52" spans="1:18">
      <c r="A52" t="s">
        <v>2110</v>
      </c>
      <c r="B52" t="s">
        <v>1300</v>
      </c>
      <c r="C52">
        <v>1050000</v>
      </c>
      <c r="D52">
        <v>1</v>
      </c>
      <c r="E52">
        <v>1050000</v>
      </c>
      <c r="F52" t="s">
        <v>2158</v>
      </c>
      <c r="G52" t="s">
        <v>2110</v>
      </c>
      <c r="H52" t="s">
        <v>1766</v>
      </c>
      <c r="I52" t="s">
        <v>41</v>
      </c>
      <c r="J52" t="s">
        <v>41</v>
      </c>
      <c r="K52" t="s">
        <v>41</v>
      </c>
      <c r="L52" t="s">
        <v>2195</v>
      </c>
      <c r="M52" t="s">
        <v>42</v>
      </c>
      <c r="N52" t="s">
        <v>2117</v>
      </c>
      <c r="O52" t="s">
        <v>2118</v>
      </c>
      <c r="P52" t="s">
        <v>2107</v>
      </c>
      <c r="Q52" t="s">
        <v>2119</v>
      </c>
      <c r="R52" t="s">
        <v>2196</v>
      </c>
    </row>
    <row r="53" spans="1:18">
      <c r="A53" t="s">
        <v>2110</v>
      </c>
      <c r="B53" t="s">
        <v>1301</v>
      </c>
      <c r="C53">
        <v>500000</v>
      </c>
      <c r="D53">
        <v>1</v>
      </c>
      <c r="E53">
        <v>500000</v>
      </c>
      <c r="F53" t="s">
        <v>2197</v>
      </c>
      <c r="G53" t="s">
        <v>2110</v>
      </c>
      <c r="H53" t="s">
        <v>1766</v>
      </c>
      <c r="I53" t="s">
        <v>2144</v>
      </c>
      <c r="J53" t="s">
        <v>2136</v>
      </c>
      <c r="K53" t="s">
        <v>2136</v>
      </c>
      <c r="L53" t="s">
        <v>2195</v>
      </c>
      <c r="M53" t="s">
        <v>38</v>
      </c>
      <c r="N53" t="s">
        <v>2117</v>
      </c>
      <c r="O53" t="s">
        <v>2118</v>
      </c>
      <c r="P53" t="s">
        <v>2107</v>
      </c>
      <c r="Q53" t="s">
        <v>2119</v>
      </c>
      <c r="R53" t="s">
        <v>2196</v>
      </c>
    </row>
    <row r="54" spans="1:18">
      <c r="A54" t="s">
        <v>2110</v>
      </c>
      <c r="B54" t="s">
        <v>1302</v>
      </c>
      <c r="C54">
        <v>500000</v>
      </c>
      <c r="D54">
        <v>1</v>
      </c>
      <c r="E54">
        <v>500000</v>
      </c>
      <c r="F54" t="s">
        <v>2198</v>
      </c>
      <c r="G54" t="s">
        <v>2110</v>
      </c>
      <c r="H54" t="s">
        <v>1766</v>
      </c>
      <c r="I54" t="s">
        <v>2144</v>
      </c>
      <c r="J54" t="s">
        <v>2136</v>
      </c>
      <c r="K54" t="s">
        <v>2136</v>
      </c>
      <c r="L54" t="s">
        <v>2195</v>
      </c>
      <c r="M54" t="s">
        <v>38</v>
      </c>
      <c r="N54" t="s">
        <v>2117</v>
      </c>
      <c r="O54" t="s">
        <v>2118</v>
      </c>
      <c r="P54" t="s">
        <v>2107</v>
      </c>
      <c r="Q54" t="s">
        <v>2119</v>
      </c>
      <c r="R54" t="s">
        <v>2196</v>
      </c>
    </row>
    <row r="55" spans="1:18">
      <c r="A55" t="s">
        <v>2110</v>
      </c>
      <c r="B55" t="s">
        <v>1303</v>
      </c>
      <c r="C55">
        <v>500000</v>
      </c>
      <c r="D55">
        <v>1</v>
      </c>
      <c r="E55">
        <v>500000</v>
      </c>
      <c r="F55" t="s">
        <v>2199</v>
      </c>
      <c r="G55" t="s">
        <v>2110</v>
      </c>
      <c r="H55" t="s">
        <v>1766</v>
      </c>
      <c r="I55" t="s">
        <v>2144</v>
      </c>
      <c r="J55" t="s">
        <v>2136</v>
      </c>
      <c r="K55" t="s">
        <v>2136</v>
      </c>
      <c r="L55" t="s">
        <v>2195</v>
      </c>
      <c r="M55" t="s">
        <v>38</v>
      </c>
      <c r="N55" t="s">
        <v>2117</v>
      </c>
      <c r="O55" t="s">
        <v>2118</v>
      </c>
      <c r="P55" t="s">
        <v>2107</v>
      </c>
      <c r="Q55" t="s">
        <v>2119</v>
      </c>
      <c r="R55" t="s">
        <v>2196</v>
      </c>
    </row>
    <row r="56" spans="1:18">
      <c r="A56" t="s">
        <v>2110</v>
      </c>
      <c r="B56" t="s">
        <v>1304</v>
      </c>
      <c r="C56">
        <v>500000</v>
      </c>
      <c r="D56">
        <v>1</v>
      </c>
      <c r="E56">
        <v>500000</v>
      </c>
      <c r="F56" t="s">
        <v>2200</v>
      </c>
      <c r="G56" t="s">
        <v>2110</v>
      </c>
      <c r="H56" t="s">
        <v>1766</v>
      </c>
      <c r="I56" t="s">
        <v>2201</v>
      </c>
      <c r="J56" t="s">
        <v>2202</v>
      </c>
      <c r="K56" t="s">
        <v>2202</v>
      </c>
      <c r="L56" t="s">
        <v>2195</v>
      </c>
      <c r="M56" t="s">
        <v>38</v>
      </c>
      <c r="N56" t="s">
        <v>2117</v>
      </c>
      <c r="O56" t="s">
        <v>2118</v>
      </c>
      <c r="P56" t="s">
        <v>2107</v>
      </c>
      <c r="Q56" t="s">
        <v>2119</v>
      </c>
      <c r="R56" t="s">
        <v>2196</v>
      </c>
    </row>
    <row r="57" spans="1:18">
      <c r="A57" t="s">
        <v>2110</v>
      </c>
      <c r="B57" t="s">
        <v>1305</v>
      </c>
      <c r="C57">
        <v>500000</v>
      </c>
      <c r="D57">
        <v>1</v>
      </c>
      <c r="E57">
        <v>500000</v>
      </c>
      <c r="F57" t="s">
        <v>2203</v>
      </c>
      <c r="G57" t="s">
        <v>2110</v>
      </c>
      <c r="H57" t="s">
        <v>1766</v>
      </c>
      <c r="I57" t="s">
        <v>2201</v>
      </c>
      <c r="J57" t="s">
        <v>2202</v>
      </c>
      <c r="K57" t="s">
        <v>2202</v>
      </c>
      <c r="L57" t="s">
        <v>2195</v>
      </c>
      <c r="M57" t="s">
        <v>38</v>
      </c>
      <c r="N57" t="s">
        <v>2117</v>
      </c>
      <c r="O57" t="s">
        <v>2118</v>
      </c>
      <c r="P57" t="s">
        <v>2107</v>
      </c>
      <c r="Q57" t="s">
        <v>2119</v>
      </c>
      <c r="R57" t="s">
        <v>2196</v>
      </c>
    </row>
    <row r="58" spans="1:18">
      <c r="A58" t="s">
        <v>2110</v>
      </c>
      <c r="B58" t="s">
        <v>1306</v>
      </c>
      <c r="C58">
        <v>500000</v>
      </c>
      <c r="D58">
        <v>1</v>
      </c>
      <c r="E58">
        <v>500000</v>
      </c>
      <c r="F58" t="s">
        <v>2204</v>
      </c>
      <c r="G58" t="s">
        <v>2110</v>
      </c>
      <c r="H58" t="s">
        <v>1766</v>
      </c>
      <c r="I58" t="s">
        <v>2113</v>
      </c>
      <c r="J58" t="s">
        <v>2113</v>
      </c>
      <c r="K58" t="s">
        <v>2113</v>
      </c>
      <c r="L58" t="s">
        <v>2195</v>
      </c>
      <c r="M58" t="s">
        <v>38</v>
      </c>
      <c r="N58" t="s">
        <v>2117</v>
      </c>
      <c r="O58" t="s">
        <v>2118</v>
      </c>
      <c r="P58" t="s">
        <v>2107</v>
      </c>
      <c r="Q58" t="s">
        <v>2119</v>
      </c>
      <c r="R58" t="s">
        <v>2196</v>
      </c>
    </row>
    <row r="59" spans="1:18">
      <c r="A59" t="s">
        <v>2110</v>
      </c>
      <c r="B59" t="s">
        <v>1307</v>
      </c>
      <c r="C59">
        <v>500000</v>
      </c>
      <c r="D59">
        <v>1</v>
      </c>
      <c r="E59">
        <v>500000</v>
      </c>
      <c r="F59" t="s">
        <v>2205</v>
      </c>
      <c r="G59" t="s">
        <v>2110</v>
      </c>
      <c r="H59" t="s">
        <v>1766</v>
      </c>
      <c r="I59" t="s">
        <v>2113</v>
      </c>
      <c r="J59" t="s">
        <v>2113</v>
      </c>
      <c r="K59" t="s">
        <v>2113</v>
      </c>
      <c r="L59" t="s">
        <v>2195</v>
      </c>
      <c r="M59" t="s">
        <v>38</v>
      </c>
      <c r="N59" t="s">
        <v>2117</v>
      </c>
      <c r="O59" t="s">
        <v>2118</v>
      </c>
      <c r="P59" t="s">
        <v>2107</v>
      </c>
      <c r="Q59" t="s">
        <v>2119</v>
      </c>
      <c r="R59" t="s">
        <v>2196</v>
      </c>
    </row>
    <row r="60" spans="1:18">
      <c r="A60" t="s">
        <v>2110</v>
      </c>
      <c r="B60" t="s">
        <v>1308</v>
      </c>
      <c r="C60">
        <v>1050000</v>
      </c>
      <c r="D60">
        <v>1</v>
      </c>
      <c r="E60">
        <v>1050000</v>
      </c>
      <c r="F60" t="s">
        <v>2206</v>
      </c>
      <c r="G60" t="s">
        <v>2110</v>
      </c>
      <c r="H60" t="s">
        <v>1766</v>
      </c>
      <c r="I60" t="s">
        <v>41</v>
      </c>
      <c r="J60" t="s">
        <v>41</v>
      </c>
      <c r="K60" t="s">
        <v>41</v>
      </c>
      <c r="L60" t="s">
        <v>2195</v>
      </c>
      <c r="M60" t="s">
        <v>42</v>
      </c>
      <c r="N60" t="s">
        <v>2117</v>
      </c>
      <c r="O60" t="s">
        <v>2118</v>
      </c>
      <c r="P60" t="s">
        <v>2107</v>
      </c>
      <c r="Q60" t="s">
        <v>2119</v>
      </c>
      <c r="R60" t="s">
        <v>2196</v>
      </c>
    </row>
    <row r="61" spans="1:18">
      <c r="A61" t="s">
        <v>2110</v>
      </c>
      <c r="B61" t="s">
        <v>1309</v>
      </c>
      <c r="C61">
        <v>350000</v>
      </c>
      <c r="D61">
        <v>1</v>
      </c>
      <c r="E61">
        <v>350000</v>
      </c>
      <c r="F61" t="s">
        <v>2207</v>
      </c>
      <c r="G61" t="s">
        <v>2110</v>
      </c>
      <c r="H61" t="s">
        <v>1768</v>
      </c>
      <c r="I61" t="s">
        <v>141</v>
      </c>
      <c r="J61" t="s">
        <v>101</v>
      </c>
      <c r="K61" t="s">
        <v>101</v>
      </c>
      <c r="L61" t="s">
        <v>2195</v>
      </c>
      <c r="M61" t="s">
        <v>118</v>
      </c>
      <c r="N61" t="s">
        <v>2117</v>
      </c>
      <c r="O61" t="s">
        <v>2118</v>
      </c>
      <c r="P61" t="s">
        <v>2107</v>
      </c>
      <c r="Q61" t="s">
        <v>2119</v>
      </c>
      <c r="R61" t="s">
        <v>2208</v>
      </c>
    </row>
    <row r="62" spans="1:18">
      <c r="A62" t="s">
        <v>2110</v>
      </c>
      <c r="B62" t="s">
        <v>1310</v>
      </c>
      <c r="C62">
        <v>350000</v>
      </c>
      <c r="D62">
        <v>1</v>
      </c>
      <c r="E62">
        <v>350000</v>
      </c>
      <c r="F62" t="s">
        <v>2209</v>
      </c>
      <c r="G62" t="s">
        <v>2110</v>
      </c>
      <c r="H62" t="s">
        <v>1768</v>
      </c>
      <c r="I62" t="s">
        <v>141</v>
      </c>
      <c r="J62" t="s">
        <v>101</v>
      </c>
      <c r="K62" t="s">
        <v>101</v>
      </c>
      <c r="L62" t="s">
        <v>2195</v>
      </c>
      <c r="M62" t="s">
        <v>118</v>
      </c>
      <c r="N62" t="s">
        <v>2117</v>
      </c>
      <c r="O62" t="s">
        <v>2118</v>
      </c>
      <c r="P62" t="s">
        <v>2107</v>
      </c>
      <c r="Q62" t="s">
        <v>2119</v>
      </c>
      <c r="R62" t="s">
        <v>2208</v>
      </c>
    </row>
    <row r="63" spans="1:18">
      <c r="A63" t="s">
        <v>2110</v>
      </c>
      <c r="B63" t="s">
        <v>1311</v>
      </c>
      <c r="C63">
        <v>350000</v>
      </c>
      <c r="D63">
        <v>1</v>
      </c>
      <c r="E63">
        <v>350000</v>
      </c>
      <c r="F63" t="s">
        <v>2210</v>
      </c>
      <c r="G63" t="s">
        <v>2110</v>
      </c>
      <c r="H63" t="s">
        <v>1768</v>
      </c>
      <c r="I63" t="s">
        <v>141</v>
      </c>
      <c r="J63" t="s">
        <v>101</v>
      </c>
      <c r="K63" t="s">
        <v>101</v>
      </c>
      <c r="L63" t="s">
        <v>2195</v>
      </c>
      <c r="M63" t="s">
        <v>118</v>
      </c>
      <c r="N63" t="s">
        <v>2117</v>
      </c>
      <c r="O63" t="s">
        <v>2118</v>
      </c>
      <c r="P63" t="s">
        <v>2107</v>
      </c>
      <c r="Q63" t="s">
        <v>2119</v>
      </c>
      <c r="R63" t="s">
        <v>2208</v>
      </c>
    </row>
    <row r="64" spans="1:18">
      <c r="A64" t="s">
        <v>2110</v>
      </c>
      <c r="B64" t="s">
        <v>1312</v>
      </c>
      <c r="C64">
        <v>350000</v>
      </c>
      <c r="D64">
        <v>1</v>
      </c>
      <c r="E64">
        <v>350000</v>
      </c>
      <c r="F64" t="s">
        <v>2159</v>
      </c>
      <c r="G64" t="s">
        <v>2110</v>
      </c>
      <c r="H64" t="s">
        <v>1768</v>
      </c>
      <c r="I64" t="s">
        <v>141</v>
      </c>
      <c r="J64" t="s">
        <v>101</v>
      </c>
      <c r="K64" t="s">
        <v>101</v>
      </c>
      <c r="L64" t="s">
        <v>2195</v>
      </c>
      <c r="M64" t="s">
        <v>118</v>
      </c>
      <c r="N64" t="s">
        <v>2117</v>
      </c>
      <c r="O64" t="s">
        <v>2118</v>
      </c>
      <c r="P64" t="s">
        <v>2107</v>
      </c>
      <c r="Q64" t="s">
        <v>2119</v>
      </c>
      <c r="R64" t="s">
        <v>2208</v>
      </c>
    </row>
    <row r="65" spans="1:18">
      <c r="A65" t="s">
        <v>2110</v>
      </c>
      <c r="B65" t="s">
        <v>1313</v>
      </c>
      <c r="C65">
        <v>500000</v>
      </c>
      <c r="D65">
        <v>1</v>
      </c>
      <c r="E65">
        <v>500000</v>
      </c>
      <c r="F65" t="s">
        <v>2166</v>
      </c>
      <c r="G65" t="s">
        <v>2110</v>
      </c>
      <c r="H65" t="s">
        <v>1766</v>
      </c>
      <c r="I65" t="s">
        <v>2123</v>
      </c>
      <c r="J65" t="s">
        <v>2136</v>
      </c>
      <c r="K65" t="s">
        <v>2136</v>
      </c>
      <c r="L65" t="s">
        <v>2115</v>
      </c>
      <c r="M65" t="s">
        <v>38</v>
      </c>
      <c r="N65" t="s">
        <v>2117</v>
      </c>
      <c r="O65" t="s">
        <v>2118</v>
      </c>
      <c r="P65" t="s">
        <v>2107</v>
      </c>
      <c r="Q65" t="s">
        <v>2119</v>
      </c>
      <c r="R65" t="s">
        <v>2211</v>
      </c>
    </row>
    <row r="66" spans="1:18">
      <c r="A66" t="s">
        <v>2110</v>
      </c>
      <c r="B66" t="s">
        <v>1314</v>
      </c>
      <c r="C66">
        <v>500000</v>
      </c>
      <c r="D66">
        <v>1</v>
      </c>
      <c r="E66">
        <v>500000</v>
      </c>
      <c r="F66" t="s">
        <v>2212</v>
      </c>
      <c r="G66" t="s">
        <v>2110</v>
      </c>
      <c r="H66" t="s">
        <v>1766</v>
      </c>
      <c r="I66" t="s">
        <v>2123</v>
      </c>
      <c r="J66" t="s">
        <v>2136</v>
      </c>
      <c r="K66" t="s">
        <v>2136</v>
      </c>
      <c r="L66" t="s">
        <v>2115</v>
      </c>
      <c r="M66" t="s">
        <v>38</v>
      </c>
      <c r="N66" t="s">
        <v>2117</v>
      </c>
      <c r="O66" t="s">
        <v>2118</v>
      </c>
      <c r="P66" t="s">
        <v>2107</v>
      </c>
      <c r="Q66" t="s">
        <v>2119</v>
      </c>
      <c r="R66" t="s">
        <v>2211</v>
      </c>
    </row>
    <row r="67" spans="1:18">
      <c r="A67" t="s">
        <v>2110</v>
      </c>
      <c r="B67" t="s">
        <v>1315</v>
      </c>
      <c r="C67">
        <v>500000</v>
      </c>
      <c r="D67">
        <v>1</v>
      </c>
      <c r="E67">
        <v>500000</v>
      </c>
      <c r="F67" t="s">
        <v>2213</v>
      </c>
      <c r="G67" t="s">
        <v>2110</v>
      </c>
      <c r="H67" t="s">
        <v>1766</v>
      </c>
      <c r="I67" t="s">
        <v>2123</v>
      </c>
      <c r="J67" t="s">
        <v>2136</v>
      </c>
      <c r="K67" t="s">
        <v>2136</v>
      </c>
      <c r="L67" t="s">
        <v>2115</v>
      </c>
      <c r="M67" t="s">
        <v>38</v>
      </c>
      <c r="N67" t="s">
        <v>2117</v>
      </c>
      <c r="O67" t="s">
        <v>2118</v>
      </c>
      <c r="P67" t="s">
        <v>2107</v>
      </c>
      <c r="Q67" t="s">
        <v>2119</v>
      </c>
      <c r="R67" t="s">
        <v>2211</v>
      </c>
    </row>
    <row r="68" spans="1:18">
      <c r="A68" t="s">
        <v>2110</v>
      </c>
      <c r="B68" t="s">
        <v>1316</v>
      </c>
      <c r="C68">
        <v>500000</v>
      </c>
      <c r="D68">
        <v>1</v>
      </c>
      <c r="E68">
        <v>500000</v>
      </c>
      <c r="F68" t="s">
        <v>2214</v>
      </c>
      <c r="G68" t="s">
        <v>2110</v>
      </c>
      <c r="H68" t="s">
        <v>1766</v>
      </c>
      <c r="I68" t="s">
        <v>2123</v>
      </c>
      <c r="J68" t="s">
        <v>2136</v>
      </c>
      <c r="K68" t="s">
        <v>2136</v>
      </c>
      <c r="L68" t="s">
        <v>2115</v>
      </c>
      <c r="M68" t="s">
        <v>38</v>
      </c>
      <c r="N68" t="s">
        <v>2117</v>
      </c>
      <c r="O68" t="s">
        <v>2118</v>
      </c>
      <c r="P68" t="s">
        <v>2107</v>
      </c>
      <c r="Q68" t="s">
        <v>2119</v>
      </c>
      <c r="R68" t="s">
        <v>2211</v>
      </c>
    </row>
    <row r="69" spans="1:18">
      <c r="A69" t="s">
        <v>2110</v>
      </c>
      <c r="B69" t="s">
        <v>1317</v>
      </c>
      <c r="C69">
        <v>500000</v>
      </c>
      <c r="D69">
        <v>1</v>
      </c>
      <c r="E69">
        <v>500000</v>
      </c>
      <c r="F69" t="s">
        <v>2215</v>
      </c>
      <c r="G69" t="s">
        <v>2110</v>
      </c>
      <c r="H69" t="s">
        <v>1766</v>
      </c>
      <c r="I69" t="s">
        <v>2123</v>
      </c>
      <c r="J69" t="s">
        <v>2136</v>
      </c>
      <c r="K69" t="s">
        <v>2136</v>
      </c>
      <c r="L69" t="s">
        <v>2115</v>
      </c>
      <c r="M69" t="s">
        <v>38</v>
      </c>
      <c r="N69" t="s">
        <v>2117</v>
      </c>
      <c r="O69" t="s">
        <v>2118</v>
      </c>
      <c r="P69" t="s">
        <v>2107</v>
      </c>
      <c r="Q69" t="s">
        <v>2119</v>
      </c>
      <c r="R69" t="s">
        <v>2211</v>
      </c>
    </row>
    <row r="70" spans="1:18">
      <c r="A70" t="s">
        <v>2110</v>
      </c>
      <c r="B70" t="s">
        <v>1318</v>
      </c>
      <c r="C70">
        <v>500000</v>
      </c>
      <c r="D70">
        <v>1</v>
      </c>
      <c r="E70">
        <v>500000</v>
      </c>
      <c r="F70" t="s">
        <v>2216</v>
      </c>
      <c r="G70" t="s">
        <v>2110</v>
      </c>
      <c r="H70" t="s">
        <v>1766</v>
      </c>
      <c r="I70" t="s">
        <v>2123</v>
      </c>
      <c r="J70" t="s">
        <v>2136</v>
      </c>
      <c r="K70" t="s">
        <v>2136</v>
      </c>
      <c r="L70" t="s">
        <v>2115</v>
      </c>
      <c r="M70" t="s">
        <v>38</v>
      </c>
      <c r="N70" t="s">
        <v>2117</v>
      </c>
      <c r="O70" t="s">
        <v>2118</v>
      </c>
      <c r="P70" t="s">
        <v>2107</v>
      </c>
      <c r="Q70" t="s">
        <v>2119</v>
      </c>
      <c r="R70" t="s">
        <v>2211</v>
      </c>
    </row>
    <row r="71" spans="1:18">
      <c r="A71" t="s">
        <v>2110</v>
      </c>
      <c r="B71" t="s">
        <v>1319</v>
      </c>
      <c r="C71">
        <v>500000</v>
      </c>
      <c r="D71">
        <v>1</v>
      </c>
      <c r="E71">
        <v>500000</v>
      </c>
      <c r="F71" t="s">
        <v>2149</v>
      </c>
      <c r="G71" t="s">
        <v>2110</v>
      </c>
      <c r="H71" t="s">
        <v>1766</v>
      </c>
      <c r="I71" t="s">
        <v>2123</v>
      </c>
      <c r="J71" t="s">
        <v>2136</v>
      </c>
      <c r="K71" t="s">
        <v>2136</v>
      </c>
      <c r="L71" t="s">
        <v>2115</v>
      </c>
      <c r="M71" t="s">
        <v>38</v>
      </c>
      <c r="N71" t="s">
        <v>2117</v>
      </c>
      <c r="O71" t="s">
        <v>2118</v>
      </c>
      <c r="P71" t="s">
        <v>2107</v>
      </c>
      <c r="Q71" t="s">
        <v>2119</v>
      </c>
      <c r="R71" t="s">
        <v>2211</v>
      </c>
    </row>
    <row r="72" spans="1:18">
      <c r="A72" t="s">
        <v>2110</v>
      </c>
      <c r="B72" t="s">
        <v>1320</v>
      </c>
      <c r="C72">
        <v>500000</v>
      </c>
      <c r="D72">
        <v>1</v>
      </c>
      <c r="E72">
        <v>500000</v>
      </c>
      <c r="F72" t="s">
        <v>2217</v>
      </c>
      <c r="G72" t="s">
        <v>2110</v>
      </c>
      <c r="H72" t="s">
        <v>1766</v>
      </c>
      <c r="I72" t="s">
        <v>2123</v>
      </c>
      <c r="J72" t="s">
        <v>2136</v>
      </c>
      <c r="K72" t="s">
        <v>2136</v>
      </c>
      <c r="L72" t="s">
        <v>2115</v>
      </c>
      <c r="M72" t="s">
        <v>38</v>
      </c>
      <c r="N72" t="s">
        <v>2117</v>
      </c>
      <c r="O72" t="s">
        <v>2118</v>
      </c>
      <c r="P72" t="s">
        <v>2107</v>
      </c>
      <c r="Q72" t="s">
        <v>2119</v>
      </c>
      <c r="R72" t="s">
        <v>2211</v>
      </c>
    </row>
    <row r="73" spans="1:18">
      <c r="A73" t="s">
        <v>2110</v>
      </c>
      <c r="B73" t="s">
        <v>1321</v>
      </c>
      <c r="C73">
        <v>250000</v>
      </c>
      <c r="D73">
        <v>1</v>
      </c>
      <c r="E73">
        <v>250000</v>
      </c>
      <c r="F73" t="s">
        <v>2218</v>
      </c>
      <c r="G73" t="s">
        <v>2110</v>
      </c>
      <c r="H73" t="s">
        <v>1766</v>
      </c>
      <c r="I73" t="s">
        <v>156</v>
      </c>
      <c r="J73" t="s">
        <v>157</v>
      </c>
      <c r="K73" t="s">
        <v>157</v>
      </c>
      <c r="L73" t="s">
        <v>2124</v>
      </c>
      <c r="M73" t="s">
        <v>158</v>
      </c>
      <c r="N73" t="s">
        <v>2117</v>
      </c>
      <c r="O73" t="s">
        <v>2118</v>
      </c>
      <c r="P73" t="s">
        <v>2107</v>
      </c>
      <c r="Q73" t="s">
        <v>2119</v>
      </c>
      <c r="R73" t="s">
        <v>2219</v>
      </c>
    </row>
    <row r="74" spans="1:18">
      <c r="A74" t="s">
        <v>2110</v>
      </c>
      <c r="B74" t="s">
        <v>1321</v>
      </c>
      <c r="F74" t="s">
        <v>2220</v>
      </c>
      <c r="G74" t="s">
        <v>2110</v>
      </c>
      <c r="H74" t="s">
        <v>1766</v>
      </c>
      <c r="I74" t="s">
        <v>2221</v>
      </c>
      <c r="J74" t="s">
        <v>99</v>
      </c>
      <c r="K74" t="s">
        <v>99</v>
      </c>
      <c r="L74" t="s">
        <v>99</v>
      </c>
      <c r="M74" t="s">
        <v>99</v>
      </c>
      <c r="N74" t="s">
        <v>99</v>
      </c>
      <c r="O74" t="s">
        <v>99</v>
      </c>
      <c r="P74" t="s">
        <v>99</v>
      </c>
      <c r="Q74" t="s">
        <v>99</v>
      </c>
      <c r="R74" t="s">
        <v>99</v>
      </c>
    </row>
    <row r="75" spans="1:18">
      <c r="A75" t="s">
        <v>2110</v>
      </c>
      <c r="B75" t="s">
        <v>1322</v>
      </c>
      <c r="C75">
        <v>250000</v>
      </c>
      <c r="D75">
        <v>1</v>
      </c>
      <c r="E75">
        <v>250000</v>
      </c>
      <c r="F75" t="s">
        <v>2222</v>
      </c>
      <c r="G75" t="s">
        <v>2110</v>
      </c>
      <c r="H75" t="s">
        <v>1766</v>
      </c>
      <c r="I75" t="s">
        <v>156</v>
      </c>
      <c r="J75" t="s">
        <v>157</v>
      </c>
      <c r="K75" t="s">
        <v>157</v>
      </c>
      <c r="L75" t="s">
        <v>2124</v>
      </c>
      <c r="M75" t="s">
        <v>158</v>
      </c>
      <c r="N75" t="s">
        <v>2117</v>
      </c>
      <c r="O75" t="s">
        <v>2118</v>
      </c>
      <c r="P75" t="s">
        <v>2107</v>
      </c>
      <c r="Q75" t="s">
        <v>2119</v>
      </c>
      <c r="R75" t="s">
        <v>2219</v>
      </c>
    </row>
    <row r="76" spans="1:18">
      <c r="A76" t="s">
        <v>2110</v>
      </c>
      <c r="B76" t="s">
        <v>1322</v>
      </c>
      <c r="F76" t="s">
        <v>2223</v>
      </c>
      <c r="G76" t="s">
        <v>2110</v>
      </c>
      <c r="H76" t="s">
        <v>1766</v>
      </c>
      <c r="I76" t="s">
        <v>2221</v>
      </c>
      <c r="J76" t="s">
        <v>99</v>
      </c>
      <c r="K76" t="s">
        <v>99</v>
      </c>
      <c r="L76" t="s">
        <v>99</v>
      </c>
      <c r="M76" t="s">
        <v>99</v>
      </c>
      <c r="N76" t="s">
        <v>99</v>
      </c>
      <c r="O76" t="s">
        <v>99</v>
      </c>
      <c r="P76" t="s">
        <v>99</v>
      </c>
      <c r="Q76" t="s">
        <v>99</v>
      </c>
      <c r="R76" t="s">
        <v>99</v>
      </c>
    </row>
    <row r="77" spans="1:18">
      <c r="A77" t="s">
        <v>2224</v>
      </c>
      <c r="B77" t="s">
        <v>1323</v>
      </c>
      <c r="C77">
        <v>300</v>
      </c>
      <c r="D77">
        <v>1</v>
      </c>
      <c r="E77">
        <v>300</v>
      </c>
      <c r="F77" t="s">
        <v>2225</v>
      </c>
      <c r="G77" t="s">
        <v>2226</v>
      </c>
      <c r="H77" t="s">
        <v>1769</v>
      </c>
      <c r="I77" t="s">
        <v>99</v>
      </c>
      <c r="J77" t="s">
        <v>166</v>
      </c>
      <c r="K77" t="s">
        <v>2227</v>
      </c>
      <c r="L77" t="s">
        <v>2228</v>
      </c>
      <c r="M77" t="s">
        <v>99</v>
      </c>
      <c r="N77" t="s">
        <v>2117</v>
      </c>
      <c r="O77" t="s">
        <v>2229</v>
      </c>
      <c r="P77" t="s">
        <v>2230</v>
      </c>
      <c r="Q77" t="s">
        <v>2231</v>
      </c>
      <c r="R77" t="s">
        <v>2232</v>
      </c>
    </row>
    <row r="78" spans="1:18">
      <c r="A78" t="s">
        <v>2224</v>
      </c>
      <c r="B78" t="s">
        <v>1323</v>
      </c>
      <c r="C78">
        <v>250</v>
      </c>
      <c r="D78">
        <v>3</v>
      </c>
      <c r="E78">
        <v>750</v>
      </c>
      <c r="F78" t="s">
        <v>2233</v>
      </c>
      <c r="G78" t="s">
        <v>2226</v>
      </c>
      <c r="H78" t="s">
        <v>1769</v>
      </c>
      <c r="I78" t="s">
        <v>99</v>
      </c>
      <c r="J78" t="s">
        <v>2234</v>
      </c>
      <c r="K78" t="s">
        <v>2235</v>
      </c>
      <c r="L78" t="s">
        <v>2228</v>
      </c>
      <c r="M78" t="s">
        <v>99</v>
      </c>
      <c r="N78" t="s">
        <v>2117</v>
      </c>
      <c r="O78" t="s">
        <v>2229</v>
      </c>
      <c r="P78" t="s">
        <v>2230</v>
      </c>
      <c r="Q78" t="s">
        <v>2231</v>
      </c>
      <c r="R78" t="s">
        <v>2232</v>
      </c>
    </row>
    <row r="79" spans="1:18">
      <c r="A79" t="s">
        <v>2224</v>
      </c>
      <c r="B79" t="s">
        <v>1324</v>
      </c>
      <c r="C79">
        <v>80</v>
      </c>
      <c r="D79">
        <v>3</v>
      </c>
      <c r="E79">
        <v>240</v>
      </c>
      <c r="F79" t="s">
        <v>2236</v>
      </c>
      <c r="G79" t="s">
        <v>2226</v>
      </c>
      <c r="H79" t="s">
        <v>1769</v>
      </c>
      <c r="I79" t="s">
        <v>99</v>
      </c>
      <c r="J79" t="s">
        <v>2237</v>
      </c>
      <c r="K79" t="s">
        <v>2238</v>
      </c>
      <c r="L79" t="s">
        <v>2228</v>
      </c>
      <c r="M79" t="s">
        <v>99</v>
      </c>
      <c r="N79" t="s">
        <v>2117</v>
      </c>
      <c r="O79" t="s">
        <v>2229</v>
      </c>
      <c r="P79" t="s">
        <v>2230</v>
      </c>
      <c r="Q79" t="s">
        <v>2231</v>
      </c>
      <c r="R79" t="s">
        <v>2239</v>
      </c>
    </row>
    <row r="80" spans="1:18">
      <c r="A80" t="s">
        <v>2224</v>
      </c>
      <c r="B80" t="s">
        <v>1325</v>
      </c>
      <c r="C80">
        <v>150</v>
      </c>
      <c r="D80">
        <v>3</v>
      </c>
      <c r="E80">
        <v>450</v>
      </c>
      <c r="F80" t="s">
        <v>2240</v>
      </c>
      <c r="G80" t="s">
        <v>2226</v>
      </c>
      <c r="H80" t="s">
        <v>1769</v>
      </c>
      <c r="I80" t="s">
        <v>99</v>
      </c>
      <c r="J80" t="s">
        <v>2241</v>
      </c>
      <c r="K80" t="s">
        <v>2235</v>
      </c>
      <c r="L80" t="s">
        <v>2228</v>
      </c>
      <c r="M80" t="s">
        <v>99</v>
      </c>
      <c r="N80" t="s">
        <v>2117</v>
      </c>
      <c r="O80" t="s">
        <v>2229</v>
      </c>
      <c r="P80" t="s">
        <v>2230</v>
      </c>
      <c r="Q80" t="s">
        <v>2231</v>
      </c>
      <c r="R80" t="s">
        <v>2242</v>
      </c>
    </row>
    <row r="81" spans="1:18">
      <c r="A81" t="s">
        <v>2224</v>
      </c>
      <c r="B81" t="s">
        <v>1326</v>
      </c>
      <c r="C81">
        <v>250</v>
      </c>
      <c r="D81">
        <v>2</v>
      </c>
      <c r="E81">
        <v>500</v>
      </c>
      <c r="F81" t="s">
        <v>2165</v>
      </c>
      <c r="G81" t="s">
        <v>2226</v>
      </c>
      <c r="H81" t="s">
        <v>1769</v>
      </c>
      <c r="I81" t="s">
        <v>99</v>
      </c>
      <c r="J81" t="s">
        <v>2243</v>
      </c>
      <c r="K81" t="s">
        <v>2235</v>
      </c>
      <c r="L81" t="s">
        <v>2228</v>
      </c>
      <c r="M81" t="s">
        <v>99</v>
      </c>
      <c r="N81" t="s">
        <v>2117</v>
      </c>
      <c r="O81" t="s">
        <v>2229</v>
      </c>
      <c r="P81" t="s">
        <v>2230</v>
      </c>
      <c r="Q81" t="s">
        <v>2231</v>
      </c>
      <c r="R81" t="s">
        <v>2244</v>
      </c>
    </row>
    <row r="82" spans="1:18">
      <c r="A82" t="s">
        <v>2224</v>
      </c>
      <c r="B82" t="s">
        <v>1326</v>
      </c>
      <c r="C82">
        <v>500</v>
      </c>
      <c r="D82">
        <v>2</v>
      </c>
      <c r="E82">
        <v>1000</v>
      </c>
      <c r="F82" t="s">
        <v>2111</v>
      </c>
      <c r="G82" t="s">
        <v>2226</v>
      </c>
      <c r="H82" t="s">
        <v>1769</v>
      </c>
      <c r="I82" t="s">
        <v>99</v>
      </c>
      <c r="J82" t="s">
        <v>166</v>
      </c>
      <c r="K82" t="s">
        <v>2227</v>
      </c>
      <c r="L82" t="s">
        <v>2228</v>
      </c>
      <c r="M82" t="s">
        <v>99</v>
      </c>
      <c r="N82" t="s">
        <v>2117</v>
      </c>
      <c r="O82" t="s">
        <v>2229</v>
      </c>
      <c r="P82" t="s">
        <v>2230</v>
      </c>
      <c r="Q82" t="s">
        <v>2231</v>
      </c>
      <c r="R82" t="s">
        <v>2244</v>
      </c>
    </row>
    <row r="83" spans="1:18">
      <c r="A83" t="s">
        <v>2224</v>
      </c>
      <c r="B83" t="s">
        <v>1327</v>
      </c>
      <c r="C83">
        <v>1000</v>
      </c>
      <c r="D83">
        <v>2</v>
      </c>
      <c r="E83">
        <v>2000</v>
      </c>
      <c r="F83" t="s">
        <v>2245</v>
      </c>
      <c r="G83" t="s">
        <v>2226</v>
      </c>
      <c r="H83" t="s">
        <v>1769</v>
      </c>
      <c r="I83" t="s">
        <v>99</v>
      </c>
      <c r="J83" t="s">
        <v>186</v>
      </c>
      <c r="K83" t="s">
        <v>2235</v>
      </c>
      <c r="L83" t="s">
        <v>2228</v>
      </c>
      <c r="M83" t="s">
        <v>99</v>
      </c>
      <c r="N83" t="s">
        <v>2117</v>
      </c>
      <c r="O83" t="s">
        <v>2229</v>
      </c>
      <c r="P83" t="s">
        <v>2230</v>
      </c>
      <c r="Q83" t="s">
        <v>2231</v>
      </c>
      <c r="R83" t="s">
        <v>2246</v>
      </c>
    </row>
    <row r="84" spans="1:18">
      <c r="A84" t="s">
        <v>2224</v>
      </c>
      <c r="B84" t="s">
        <v>1327</v>
      </c>
      <c r="C84">
        <v>500</v>
      </c>
      <c r="D84">
        <v>1</v>
      </c>
      <c r="E84">
        <v>500</v>
      </c>
      <c r="F84" t="s">
        <v>2166</v>
      </c>
      <c r="G84" t="s">
        <v>2226</v>
      </c>
      <c r="H84" t="s">
        <v>1769</v>
      </c>
      <c r="I84" t="s">
        <v>99</v>
      </c>
      <c r="J84" t="s">
        <v>2247</v>
      </c>
      <c r="K84" t="s">
        <v>2227</v>
      </c>
      <c r="L84" t="s">
        <v>2228</v>
      </c>
      <c r="M84" t="s">
        <v>99</v>
      </c>
      <c r="N84" t="s">
        <v>2117</v>
      </c>
      <c r="O84" t="s">
        <v>2229</v>
      </c>
      <c r="P84" t="s">
        <v>2230</v>
      </c>
      <c r="Q84" t="s">
        <v>2231</v>
      </c>
      <c r="R84" t="s">
        <v>2246</v>
      </c>
    </row>
    <row r="85" spans="1:18">
      <c r="A85" t="s">
        <v>2224</v>
      </c>
      <c r="B85" t="s">
        <v>1327</v>
      </c>
      <c r="C85">
        <v>1000</v>
      </c>
      <c r="D85">
        <v>2</v>
      </c>
      <c r="E85">
        <v>2000</v>
      </c>
      <c r="F85" t="s">
        <v>2248</v>
      </c>
      <c r="G85" t="s">
        <v>2226</v>
      </c>
      <c r="H85" t="s">
        <v>1769</v>
      </c>
      <c r="I85" t="s">
        <v>99</v>
      </c>
      <c r="J85" t="s">
        <v>189</v>
      </c>
      <c r="K85" t="s">
        <v>2249</v>
      </c>
      <c r="L85" t="s">
        <v>2228</v>
      </c>
      <c r="M85" t="s">
        <v>99</v>
      </c>
      <c r="N85" t="s">
        <v>2117</v>
      </c>
      <c r="O85" t="s">
        <v>2229</v>
      </c>
      <c r="P85" t="s">
        <v>2230</v>
      </c>
      <c r="Q85" t="s">
        <v>2231</v>
      </c>
      <c r="R85" t="s">
        <v>2246</v>
      </c>
    </row>
    <row r="86" spans="1:18">
      <c r="A86" t="s">
        <v>2224</v>
      </c>
      <c r="B86" t="s">
        <v>1328</v>
      </c>
      <c r="C86">
        <v>100</v>
      </c>
      <c r="D86">
        <v>1</v>
      </c>
      <c r="E86">
        <v>100</v>
      </c>
      <c r="F86" t="s">
        <v>2250</v>
      </c>
      <c r="G86" t="s">
        <v>2226</v>
      </c>
      <c r="H86" t="s">
        <v>1769</v>
      </c>
      <c r="I86" t="s">
        <v>99</v>
      </c>
      <c r="J86" t="s">
        <v>2251</v>
      </c>
      <c r="K86" t="s">
        <v>2235</v>
      </c>
      <c r="L86" t="s">
        <v>2228</v>
      </c>
      <c r="M86" t="s">
        <v>99</v>
      </c>
      <c r="N86" t="s">
        <v>2117</v>
      </c>
      <c r="O86" t="s">
        <v>2229</v>
      </c>
      <c r="P86" t="s">
        <v>2230</v>
      </c>
      <c r="Q86" t="s">
        <v>2231</v>
      </c>
      <c r="R86" t="s">
        <v>2168</v>
      </c>
    </row>
    <row r="87" spans="1:18">
      <c r="A87" t="s">
        <v>2224</v>
      </c>
      <c r="B87" t="s">
        <v>1328</v>
      </c>
      <c r="C87">
        <v>150</v>
      </c>
      <c r="D87">
        <v>2</v>
      </c>
      <c r="E87">
        <v>300</v>
      </c>
      <c r="F87" t="s">
        <v>2250</v>
      </c>
      <c r="G87" t="s">
        <v>2226</v>
      </c>
      <c r="H87" t="s">
        <v>1769</v>
      </c>
      <c r="I87" t="s">
        <v>99</v>
      </c>
      <c r="J87" t="s">
        <v>2251</v>
      </c>
      <c r="K87" t="s">
        <v>2235</v>
      </c>
      <c r="L87" t="s">
        <v>2228</v>
      </c>
      <c r="M87" t="s">
        <v>99</v>
      </c>
      <c r="N87" t="s">
        <v>2117</v>
      </c>
      <c r="O87" t="s">
        <v>2229</v>
      </c>
      <c r="P87" t="s">
        <v>2230</v>
      </c>
      <c r="Q87" t="s">
        <v>2231</v>
      </c>
      <c r="R87" t="s">
        <v>2168</v>
      </c>
    </row>
    <row r="88" spans="1:18">
      <c r="A88" t="s">
        <v>2224</v>
      </c>
      <c r="B88" t="s">
        <v>1329</v>
      </c>
      <c r="C88">
        <v>80</v>
      </c>
      <c r="D88">
        <v>3</v>
      </c>
      <c r="E88">
        <v>240</v>
      </c>
      <c r="F88" t="s">
        <v>2252</v>
      </c>
      <c r="G88" t="s">
        <v>2226</v>
      </c>
      <c r="H88" t="s">
        <v>1769</v>
      </c>
      <c r="I88" t="s">
        <v>99</v>
      </c>
      <c r="J88" t="s">
        <v>194</v>
      </c>
      <c r="K88" t="s">
        <v>2227</v>
      </c>
      <c r="L88" t="s">
        <v>2228</v>
      </c>
      <c r="M88" t="s">
        <v>99</v>
      </c>
      <c r="N88" t="s">
        <v>2117</v>
      </c>
      <c r="O88" t="s">
        <v>2229</v>
      </c>
      <c r="P88" t="s">
        <v>2230</v>
      </c>
      <c r="Q88" t="s">
        <v>2231</v>
      </c>
      <c r="R88" t="s">
        <v>2253</v>
      </c>
    </row>
    <row r="89" spans="1:18">
      <c r="A89" t="s">
        <v>2224</v>
      </c>
      <c r="B89" t="s">
        <v>1330</v>
      </c>
      <c r="C89">
        <v>250</v>
      </c>
      <c r="D89">
        <v>3</v>
      </c>
      <c r="E89">
        <v>750</v>
      </c>
      <c r="F89" t="s">
        <v>2254</v>
      </c>
      <c r="G89" t="s">
        <v>2226</v>
      </c>
      <c r="H89" t="s">
        <v>1769</v>
      </c>
      <c r="I89" t="s">
        <v>99</v>
      </c>
      <c r="J89" t="s">
        <v>2243</v>
      </c>
      <c r="K89" t="s">
        <v>2235</v>
      </c>
      <c r="L89" t="s">
        <v>2228</v>
      </c>
      <c r="M89" t="s">
        <v>99</v>
      </c>
      <c r="N89" t="s">
        <v>2117</v>
      </c>
      <c r="O89" t="s">
        <v>2229</v>
      </c>
      <c r="P89" t="s">
        <v>2230</v>
      </c>
      <c r="Q89" t="s">
        <v>2231</v>
      </c>
      <c r="R89" t="s">
        <v>2255</v>
      </c>
    </row>
    <row r="90" spans="1:18">
      <c r="A90" t="s">
        <v>2224</v>
      </c>
      <c r="B90" t="s">
        <v>1331</v>
      </c>
      <c r="C90">
        <v>80</v>
      </c>
      <c r="D90">
        <v>2</v>
      </c>
      <c r="E90">
        <v>160</v>
      </c>
      <c r="F90" t="s">
        <v>2256</v>
      </c>
      <c r="G90" t="s">
        <v>2226</v>
      </c>
      <c r="H90" t="s">
        <v>1769</v>
      </c>
      <c r="I90" t="s">
        <v>99</v>
      </c>
      <c r="J90" t="s">
        <v>2257</v>
      </c>
      <c r="K90" t="s">
        <v>2227</v>
      </c>
      <c r="L90" t="s">
        <v>2228</v>
      </c>
      <c r="M90" t="s">
        <v>99</v>
      </c>
      <c r="N90" t="s">
        <v>2117</v>
      </c>
      <c r="O90" t="s">
        <v>2229</v>
      </c>
      <c r="P90" t="s">
        <v>2230</v>
      </c>
      <c r="Q90" t="s">
        <v>2231</v>
      </c>
      <c r="R90" t="s">
        <v>2168</v>
      </c>
    </row>
    <row r="91" spans="1:18">
      <c r="A91" t="s">
        <v>2224</v>
      </c>
      <c r="B91" t="s">
        <v>1331</v>
      </c>
      <c r="C91">
        <v>100</v>
      </c>
      <c r="D91">
        <v>1</v>
      </c>
      <c r="E91">
        <v>100</v>
      </c>
      <c r="F91" t="s">
        <v>2258</v>
      </c>
      <c r="G91" t="s">
        <v>2226</v>
      </c>
      <c r="H91" t="s">
        <v>1769</v>
      </c>
      <c r="I91" t="s">
        <v>99</v>
      </c>
      <c r="J91" t="s">
        <v>200</v>
      </c>
      <c r="K91" t="s">
        <v>2227</v>
      </c>
      <c r="L91" t="s">
        <v>2228</v>
      </c>
      <c r="M91" t="s">
        <v>99</v>
      </c>
      <c r="N91" t="s">
        <v>2117</v>
      </c>
      <c r="O91" t="s">
        <v>2229</v>
      </c>
      <c r="P91" t="s">
        <v>2230</v>
      </c>
      <c r="Q91" t="s">
        <v>2231</v>
      </c>
      <c r="R91" t="s">
        <v>2168</v>
      </c>
    </row>
    <row r="92" spans="1:18">
      <c r="A92" t="s">
        <v>2224</v>
      </c>
      <c r="B92" t="s">
        <v>1332</v>
      </c>
      <c r="C92">
        <v>450</v>
      </c>
      <c r="D92">
        <v>1</v>
      </c>
      <c r="E92">
        <v>450</v>
      </c>
      <c r="F92" t="s">
        <v>2259</v>
      </c>
      <c r="G92" t="s">
        <v>2226</v>
      </c>
      <c r="H92" t="s">
        <v>1769</v>
      </c>
      <c r="I92" t="s">
        <v>99</v>
      </c>
      <c r="J92" t="s">
        <v>2241</v>
      </c>
      <c r="K92" t="s">
        <v>2235</v>
      </c>
      <c r="L92" t="s">
        <v>2228</v>
      </c>
      <c r="M92" t="s">
        <v>99</v>
      </c>
      <c r="N92" t="s">
        <v>2117</v>
      </c>
      <c r="O92" t="s">
        <v>2229</v>
      </c>
      <c r="P92" t="s">
        <v>2230</v>
      </c>
      <c r="Q92" t="s">
        <v>2231</v>
      </c>
      <c r="R92" t="s">
        <v>2260</v>
      </c>
    </row>
    <row r="93" spans="1:18">
      <c r="A93" t="s">
        <v>2224</v>
      </c>
      <c r="B93" t="s">
        <v>1332</v>
      </c>
      <c r="C93">
        <v>500</v>
      </c>
      <c r="D93">
        <v>1</v>
      </c>
      <c r="E93">
        <v>500</v>
      </c>
      <c r="F93" t="s">
        <v>2261</v>
      </c>
      <c r="G93" t="s">
        <v>2226</v>
      </c>
      <c r="H93" t="s">
        <v>1769</v>
      </c>
      <c r="I93" t="s">
        <v>99</v>
      </c>
      <c r="J93" t="s">
        <v>189</v>
      </c>
      <c r="K93" t="s">
        <v>2249</v>
      </c>
      <c r="L93" t="s">
        <v>2228</v>
      </c>
      <c r="M93" t="s">
        <v>99</v>
      </c>
      <c r="N93" t="s">
        <v>2117</v>
      </c>
      <c r="O93" t="s">
        <v>2229</v>
      </c>
      <c r="P93" t="s">
        <v>2230</v>
      </c>
      <c r="Q93" t="s">
        <v>2231</v>
      </c>
      <c r="R93" t="s">
        <v>2260</v>
      </c>
    </row>
    <row r="94" spans="1:18">
      <c r="A94" t="s">
        <v>2224</v>
      </c>
      <c r="B94" t="s">
        <v>1332</v>
      </c>
      <c r="C94">
        <v>1300</v>
      </c>
      <c r="D94">
        <v>2</v>
      </c>
      <c r="E94">
        <v>2600</v>
      </c>
      <c r="F94" t="s">
        <v>2262</v>
      </c>
      <c r="G94" t="s">
        <v>2226</v>
      </c>
      <c r="H94" t="s">
        <v>1769</v>
      </c>
      <c r="I94" t="s">
        <v>99</v>
      </c>
      <c r="J94" t="s">
        <v>2263</v>
      </c>
      <c r="K94" t="s">
        <v>2227</v>
      </c>
      <c r="L94" t="s">
        <v>2228</v>
      </c>
      <c r="M94" t="s">
        <v>99</v>
      </c>
      <c r="N94" t="s">
        <v>2117</v>
      </c>
      <c r="O94" t="s">
        <v>2229</v>
      </c>
      <c r="P94" t="s">
        <v>2230</v>
      </c>
      <c r="Q94" t="s">
        <v>2231</v>
      </c>
      <c r="R94" t="s">
        <v>2260</v>
      </c>
    </row>
    <row r="95" spans="1:18">
      <c r="A95" t="s">
        <v>2224</v>
      </c>
      <c r="B95" t="s">
        <v>1333</v>
      </c>
      <c r="C95">
        <v>80</v>
      </c>
      <c r="D95">
        <v>3</v>
      </c>
      <c r="E95">
        <v>240</v>
      </c>
      <c r="F95" t="s">
        <v>2264</v>
      </c>
      <c r="G95" t="s">
        <v>2226</v>
      </c>
      <c r="H95" t="s">
        <v>1769</v>
      </c>
      <c r="I95" t="s">
        <v>99</v>
      </c>
      <c r="J95" t="s">
        <v>2265</v>
      </c>
      <c r="K95" t="s">
        <v>2227</v>
      </c>
      <c r="L95" t="s">
        <v>2228</v>
      </c>
      <c r="M95" t="s">
        <v>99</v>
      </c>
      <c r="N95" t="s">
        <v>2117</v>
      </c>
      <c r="O95" t="s">
        <v>2229</v>
      </c>
      <c r="P95" t="s">
        <v>2230</v>
      </c>
      <c r="Q95" t="s">
        <v>2231</v>
      </c>
      <c r="R95" t="s">
        <v>2266</v>
      </c>
    </row>
    <row r="96" spans="1:18">
      <c r="A96" t="s">
        <v>2224</v>
      </c>
      <c r="B96" t="s">
        <v>1333</v>
      </c>
      <c r="C96">
        <v>150</v>
      </c>
      <c r="D96">
        <v>1</v>
      </c>
      <c r="E96">
        <v>150</v>
      </c>
      <c r="F96" t="s">
        <v>2267</v>
      </c>
      <c r="G96" t="s">
        <v>2226</v>
      </c>
      <c r="H96" t="s">
        <v>1769</v>
      </c>
      <c r="I96" t="s">
        <v>99</v>
      </c>
      <c r="J96" t="s">
        <v>2268</v>
      </c>
      <c r="K96" t="s">
        <v>2227</v>
      </c>
      <c r="L96" t="s">
        <v>2228</v>
      </c>
      <c r="M96" t="s">
        <v>99</v>
      </c>
      <c r="N96" t="s">
        <v>2117</v>
      </c>
      <c r="O96" t="s">
        <v>2229</v>
      </c>
      <c r="P96" t="s">
        <v>2230</v>
      </c>
      <c r="Q96" t="s">
        <v>2231</v>
      </c>
      <c r="R96" t="s">
        <v>2266</v>
      </c>
    </row>
    <row r="97" spans="1:18">
      <c r="A97" t="s">
        <v>2224</v>
      </c>
      <c r="B97" t="s">
        <v>1334</v>
      </c>
      <c r="C97">
        <v>300</v>
      </c>
      <c r="D97">
        <v>3</v>
      </c>
      <c r="E97">
        <v>900</v>
      </c>
      <c r="F97" t="s">
        <v>2269</v>
      </c>
      <c r="G97" t="s">
        <v>2226</v>
      </c>
      <c r="H97" t="s">
        <v>1769</v>
      </c>
      <c r="I97" t="s">
        <v>99</v>
      </c>
      <c r="J97" t="s">
        <v>209</v>
      </c>
      <c r="K97" t="s">
        <v>2249</v>
      </c>
      <c r="L97" t="s">
        <v>2228</v>
      </c>
      <c r="M97" t="s">
        <v>99</v>
      </c>
      <c r="N97" t="s">
        <v>2117</v>
      </c>
      <c r="O97" t="s">
        <v>2229</v>
      </c>
      <c r="P97" t="s">
        <v>2230</v>
      </c>
      <c r="Q97" t="s">
        <v>2231</v>
      </c>
      <c r="R97" t="s">
        <v>2270</v>
      </c>
    </row>
    <row r="98" spans="1:18">
      <c r="A98" t="s">
        <v>2224</v>
      </c>
      <c r="B98" t="s">
        <v>1334</v>
      </c>
      <c r="C98">
        <v>500</v>
      </c>
      <c r="D98">
        <v>1</v>
      </c>
      <c r="E98">
        <v>500</v>
      </c>
      <c r="F98" t="s">
        <v>2166</v>
      </c>
      <c r="G98" t="s">
        <v>2226</v>
      </c>
      <c r="H98" t="s">
        <v>1769</v>
      </c>
      <c r="I98" t="s">
        <v>99</v>
      </c>
      <c r="J98" t="s">
        <v>2247</v>
      </c>
      <c r="K98" t="s">
        <v>2227</v>
      </c>
      <c r="L98" t="s">
        <v>2228</v>
      </c>
      <c r="M98" t="s">
        <v>99</v>
      </c>
      <c r="N98" t="s">
        <v>2117</v>
      </c>
      <c r="O98" t="s">
        <v>2229</v>
      </c>
      <c r="P98" t="s">
        <v>2230</v>
      </c>
      <c r="Q98" t="s">
        <v>2231</v>
      </c>
      <c r="R98" t="s">
        <v>2270</v>
      </c>
    </row>
    <row r="99" spans="1:18">
      <c r="A99" t="s">
        <v>2224</v>
      </c>
      <c r="B99" t="s">
        <v>1334</v>
      </c>
      <c r="C99">
        <v>500</v>
      </c>
      <c r="D99">
        <v>1</v>
      </c>
      <c r="E99">
        <v>500</v>
      </c>
      <c r="F99" t="s">
        <v>2271</v>
      </c>
      <c r="G99" t="s">
        <v>2226</v>
      </c>
      <c r="H99" t="s">
        <v>1769</v>
      </c>
      <c r="I99" t="s">
        <v>99</v>
      </c>
      <c r="J99" t="s">
        <v>2272</v>
      </c>
      <c r="K99" t="s">
        <v>2235</v>
      </c>
      <c r="L99" t="s">
        <v>2228</v>
      </c>
      <c r="M99" t="s">
        <v>99</v>
      </c>
      <c r="N99" t="s">
        <v>2117</v>
      </c>
      <c r="O99" t="s">
        <v>2229</v>
      </c>
      <c r="P99" t="s">
        <v>2230</v>
      </c>
      <c r="Q99" t="s">
        <v>2231</v>
      </c>
      <c r="R99" t="s">
        <v>2270</v>
      </c>
    </row>
    <row r="100" spans="1:18">
      <c r="A100" t="s">
        <v>2224</v>
      </c>
      <c r="B100" t="s">
        <v>1334</v>
      </c>
      <c r="C100">
        <v>500</v>
      </c>
      <c r="D100">
        <v>2</v>
      </c>
      <c r="E100">
        <v>1000</v>
      </c>
      <c r="F100" t="s">
        <v>2273</v>
      </c>
      <c r="G100" t="s">
        <v>2226</v>
      </c>
      <c r="H100" t="s">
        <v>1769</v>
      </c>
      <c r="I100" t="s">
        <v>99</v>
      </c>
      <c r="J100" t="s">
        <v>189</v>
      </c>
      <c r="K100" t="s">
        <v>2235</v>
      </c>
      <c r="L100" t="s">
        <v>2228</v>
      </c>
      <c r="M100" t="s">
        <v>99</v>
      </c>
      <c r="N100" t="s">
        <v>2117</v>
      </c>
      <c r="O100" t="s">
        <v>2229</v>
      </c>
      <c r="P100" t="s">
        <v>2230</v>
      </c>
      <c r="Q100" t="s">
        <v>2231</v>
      </c>
      <c r="R100" t="s">
        <v>2270</v>
      </c>
    </row>
    <row r="101" spans="1:18">
      <c r="A101" t="s">
        <v>2224</v>
      </c>
      <c r="B101" t="s">
        <v>1335</v>
      </c>
      <c r="C101">
        <v>80</v>
      </c>
      <c r="D101">
        <v>1</v>
      </c>
      <c r="E101">
        <v>80</v>
      </c>
      <c r="F101" t="s">
        <v>2182</v>
      </c>
      <c r="G101" t="s">
        <v>2226</v>
      </c>
      <c r="H101" t="s">
        <v>1769</v>
      </c>
      <c r="I101" t="s">
        <v>99</v>
      </c>
      <c r="J101" t="s">
        <v>194</v>
      </c>
      <c r="K101" t="s">
        <v>2227</v>
      </c>
      <c r="L101" t="s">
        <v>2228</v>
      </c>
      <c r="M101" t="s">
        <v>99</v>
      </c>
      <c r="N101" t="s">
        <v>2117</v>
      </c>
      <c r="O101" t="s">
        <v>2229</v>
      </c>
      <c r="P101" t="s">
        <v>2230</v>
      </c>
      <c r="Q101" t="s">
        <v>2231</v>
      </c>
      <c r="R101" t="s">
        <v>2274</v>
      </c>
    </row>
    <row r="102" spans="1:18">
      <c r="A102" t="s">
        <v>2224</v>
      </c>
      <c r="B102" t="s">
        <v>1335</v>
      </c>
      <c r="C102">
        <v>40</v>
      </c>
      <c r="D102">
        <v>2</v>
      </c>
      <c r="E102">
        <v>80</v>
      </c>
      <c r="F102" t="s">
        <v>2275</v>
      </c>
      <c r="G102" t="s">
        <v>2226</v>
      </c>
      <c r="H102" t="s">
        <v>1769</v>
      </c>
      <c r="I102" t="s">
        <v>99</v>
      </c>
      <c r="J102" t="s">
        <v>2263</v>
      </c>
      <c r="K102" t="s">
        <v>2227</v>
      </c>
      <c r="L102" t="s">
        <v>2228</v>
      </c>
      <c r="M102" t="s">
        <v>99</v>
      </c>
      <c r="N102" t="s">
        <v>2117</v>
      </c>
      <c r="O102" t="s">
        <v>2229</v>
      </c>
      <c r="P102" t="s">
        <v>2230</v>
      </c>
      <c r="Q102" t="s">
        <v>2231</v>
      </c>
      <c r="R102" t="s">
        <v>2274</v>
      </c>
    </row>
    <row r="103" spans="1:18">
      <c r="A103" t="s">
        <v>2224</v>
      </c>
      <c r="B103" t="s">
        <v>1336</v>
      </c>
      <c r="C103">
        <v>100</v>
      </c>
      <c r="D103">
        <v>3</v>
      </c>
      <c r="E103">
        <v>300</v>
      </c>
      <c r="F103" t="s">
        <v>2276</v>
      </c>
      <c r="G103" t="s">
        <v>2226</v>
      </c>
      <c r="H103" t="s">
        <v>1769</v>
      </c>
      <c r="I103" t="s">
        <v>99</v>
      </c>
      <c r="J103" t="s">
        <v>2243</v>
      </c>
      <c r="K103" t="s">
        <v>2235</v>
      </c>
      <c r="L103" t="s">
        <v>2228</v>
      </c>
      <c r="M103" t="s">
        <v>99</v>
      </c>
      <c r="N103" t="s">
        <v>2117</v>
      </c>
      <c r="O103" t="s">
        <v>2229</v>
      </c>
      <c r="P103" t="s">
        <v>2230</v>
      </c>
      <c r="Q103" t="s">
        <v>2231</v>
      </c>
      <c r="R103" t="s">
        <v>2277</v>
      </c>
    </row>
    <row r="104" spans="1:18">
      <c r="A104" t="s">
        <v>2224</v>
      </c>
      <c r="B104" t="s">
        <v>1337</v>
      </c>
      <c r="C104">
        <v>273</v>
      </c>
      <c r="D104">
        <v>1</v>
      </c>
      <c r="E104">
        <v>273</v>
      </c>
      <c r="F104" t="s">
        <v>2278</v>
      </c>
      <c r="G104" t="s">
        <v>2226</v>
      </c>
      <c r="H104" t="s">
        <v>1769</v>
      </c>
      <c r="I104" t="s">
        <v>99</v>
      </c>
      <c r="J104" t="s">
        <v>2113</v>
      </c>
      <c r="K104" t="s">
        <v>2279</v>
      </c>
      <c r="L104" t="s">
        <v>2228</v>
      </c>
      <c r="M104" t="s">
        <v>99</v>
      </c>
      <c r="N104" t="s">
        <v>2117</v>
      </c>
      <c r="O104" t="s">
        <v>2229</v>
      </c>
      <c r="P104" t="s">
        <v>2230</v>
      </c>
      <c r="Q104" t="s">
        <v>2231</v>
      </c>
      <c r="R104" t="s">
        <v>2280</v>
      </c>
    </row>
    <row r="105" spans="1:18">
      <c r="A105" t="s">
        <v>2224</v>
      </c>
      <c r="B105" t="s">
        <v>1337</v>
      </c>
      <c r="C105">
        <v>182</v>
      </c>
      <c r="D105">
        <v>1</v>
      </c>
      <c r="E105">
        <v>182</v>
      </c>
      <c r="F105" t="s">
        <v>2278</v>
      </c>
      <c r="G105" t="s">
        <v>2226</v>
      </c>
      <c r="H105" t="s">
        <v>1769</v>
      </c>
      <c r="I105" t="s">
        <v>99</v>
      </c>
      <c r="J105" t="s">
        <v>2113</v>
      </c>
      <c r="K105" t="s">
        <v>2281</v>
      </c>
      <c r="L105" t="s">
        <v>2228</v>
      </c>
      <c r="M105" t="s">
        <v>99</v>
      </c>
      <c r="N105" t="s">
        <v>2117</v>
      </c>
      <c r="O105" t="s">
        <v>2229</v>
      </c>
      <c r="P105" t="s">
        <v>2230</v>
      </c>
      <c r="Q105" t="s">
        <v>2231</v>
      </c>
      <c r="R105" t="s">
        <v>2280</v>
      </c>
    </row>
    <row r="106" spans="1:18">
      <c r="A106" t="s">
        <v>2224</v>
      </c>
      <c r="B106" t="s">
        <v>1337</v>
      </c>
      <c r="C106">
        <v>182</v>
      </c>
      <c r="D106">
        <v>1</v>
      </c>
      <c r="E106">
        <v>182</v>
      </c>
      <c r="F106" t="s">
        <v>2282</v>
      </c>
      <c r="G106" t="s">
        <v>2226</v>
      </c>
      <c r="H106" t="s">
        <v>1769</v>
      </c>
      <c r="I106" t="s">
        <v>99</v>
      </c>
      <c r="J106" t="s">
        <v>2113</v>
      </c>
      <c r="K106" t="s">
        <v>220</v>
      </c>
      <c r="L106" t="s">
        <v>2228</v>
      </c>
      <c r="M106" t="s">
        <v>99</v>
      </c>
      <c r="N106" t="s">
        <v>2117</v>
      </c>
      <c r="O106" t="s">
        <v>2229</v>
      </c>
      <c r="P106" t="s">
        <v>2230</v>
      </c>
      <c r="Q106" t="s">
        <v>2231</v>
      </c>
      <c r="R106" t="s">
        <v>2280</v>
      </c>
    </row>
    <row r="107" spans="1:18">
      <c r="A107" t="s">
        <v>2224</v>
      </c>
      <c r="B107" t="s">
        <v>1338</v>
      </c>
      <c r="C107">
        <v>150</v>
      </c>
      <c r="D107">
        <v>3</v>
      </c>
      <c r="E107">
        <v>450</v>
      </c>
      <c r="F107" t="s">
        <v>2165</v>
      </c>
      <c r="G107" t="s">
        <v>2226</v>
      </c>
      <c r="H107" t="s">
        <v>1769</v>
      </c>
      <c r="I107" t="s">
        <v>99</v>
      </c>
      <c r="J107" t="s">
        <v>2283</v>
      </c>
      <c r="K107" t="s">
        <v>2227</v>
      </c>
      <c r="L107" t="s">
        <v>2228</v>
      </c>
      <c r="M107" t="s">
        <v>99</v>
      </c>
      <c r="N107" t="s">
        <v>2117</v>
      </c>
      <c r="O107" t="s">
        <v>2229</v>
      </c>
      <c r="P107" t="s">
        <v>2230</v>
      </c>
      <c r="Q107" t="s">
        <v>2231</v>
      </c>
      <c r="R107" t="s">
        <v>2284</v>
      </c>
    </row>
    <row r="108" spans="1:18">
      <c r="A108" t="s">
        <v>2224</v>
      </c>
      <c r="B108" t="s">
        <v>1339</v>
      </c>
      <c r="C108">
        <v>80</v>
      </c>
      <c r="D108">
        <v>3</v>
      </c>
      <c r="E108">
        <v>240</v>
      </c>
      <c r="F108" t="s">
        <v>2285</v>
      </c>
      <c r="G108" t="s">
        <v>2226</v>
      </c>
      <c r="H108" t="s">
        <v>1769</v>
      </c>
      <c r="I108" t="s">
        <v>99</v>
      </c>
      <c r="J108" t="s">
        <v>2251</v>
      </c>
      <c r="K108" t="s">
        <v>2235</v>
      </c>
      <c r="L108" t="s">
        <v>2228</v>
      </c>
      <c r="M108" t="s">
        <v>99</v>
      </c>
      <c r="N108" t="s">
        <v>2117</v>
      </c>
      <c r="O108" t="s">
        <v>2229</v>
      </c>
      <c r="P108" t="s">
        <v>2230</v>
      </c>
      <c r="Q108" t="s">
        <v>2231</v>
      </c>
      <c r="R108" t="s">
        <v>2270</v>
      </c>
    </row>
    <row r="109" spans="1:18">
      <c r="A109" t="s">
        <v>2224</v>
      </c>
      <c r="B109" t="s">
        <v>1340</v>
      </c>
      <c r="C109">
        <v>1500</v>
      </c>
      <c r="D109">
        <v>3</v>
      </c>
      <c r="E109">
        <v>4500</v>
      </c>
      <c r="F109" t="s">
        <v>2127</v>
      </c>
      <c r="G109" t="s">
        <v>2226</v>
      </c>
      <c r="H109" t="s">
        <v>1769</v>
      </c>
      <c r="I109" t="s">
        <v>99</v>
      </c>
      <c r="J109" t="s">
        <v>2247</v>
      </c>
      <c r="K109" t="s">
        <v>2227</v>
      </c>
      <c r="L109" t="s">
        <v>2228</v>
      </c>
      <c r="M109" t="s">
        <v>99</v>
      </c>
      <c r="N109" t="s">
        <v>2117</v>
      </c>
      <c r="O109" t="s">
        <v>2229</v>
      </c>
      <c r="P109" t="s">
        <v>2230</v>
      </c>
      <c r="Q109" t="s">
        <v>2231</v>
      </c>
      <c r="R109" t="s">
        <v>2286</v>
      </c>
    </row>
    <row r="110" spans="1:18">
      <c r="A110" t="s">
        <v>2224</v>
      </c>
      <c r="B110" t="s">
        <v>1340</v>
      </c>
      <c r="C110">
        <v>1500</v>
      </c>
      <c r="D110">
        <v>1</v>
      </c>
      <c r="E110">
        <v>1500</v>
      </c>
      <c r="F110" t="s">
        <v>2271</v>
      </c>
      <c r="G110" t="s">
        <v>2226</v>
      </c>
      <c r="H110" t="s">
        <v>1769</v>
      </c>
      <c r="I110" t="s">
        <v>99</v>
      </c>
      <c r="J110" t="s">
        <v>2272</v>
      </c>
      <c r="K110" t="s">
        <v>2235</v>
      </c>
      <c r="L110" t="s">
        <v>2228</v>
      </c>
      <c r="M110" t="s">
        <v>99</v>
      </c>
      <c r="N110" t="s">
        <v>2117</v>
      </c>
      <c r="O110" t="s">
        <v>2229</v>
      </c>
      <c r="P110" t="s">
        <v>2230</v>
      </c>
      <c r="Q110" t="s">
        <v>2231</v>
      </c>
      <c r="R110" t="s">
        <v>2286</v>
      </c>
    </row>
    <row r="111" spans="1:18">
      <c r="A111" t="s">
        <v>2224</v>
      </c>
      <c r="B111" t="s">
        <v>1340</v>
      </c>
      <c r="C111">
        <v>1500</v>
      </c>
      <c r="D111">
        <v>2</v>
      </c>
      <c r="E111">
        <v>3000</v>
      </c>
      <c r="F111" t="s">
        <v>2287</v>
      </c>
      <c r="G111" t="s">
        <v>2226</v>
      </c>
      <c r="H111" t="s">
        <v>1769</v>
      </c>
      <c r="I111" t="s">
        <v>99</v>
      </c>
      <c r="J111" t="s">
        <v>166</v>
      </c>
      <c r="K111" t="s">
        <v>2249</v>
      </c>
      <c r="L111" t="s">
        <v>2228</v>
      </c>
      <c r="M111" t="s">
        <v>99</v>
      </c>
      <c r="N111" t="s">
        <v>2117</v>
      </c>
      <c r="O111" t="s">
        <v>2229</v>
      </c>
      <c r="P111" t="s">
        <v>2230</v>
      </c>
      <c r="Q111" t="s">
        <v>2231</v>
      </c>
      <c r="R111" t="s">
        <v>2286</v>
      </c>
    </row>
    <row r="112" spans="1:18">
      <c r="A112" t="s">
        <v>2224</v>
      </c>
      <c r="B112" t="s">
        <v>1340</v>
      </c>
      <c r="C112">
        <v>3000</v>
      </c>
      <c r="D112">
        <v>2</v>
      </c>
      <c r="E112">
        <v>6000</v>
      </c>
      <c r="F112" t="s">
        <v>2288</v>
      </c>
      <c r="G112" t="s">
        <v>2226</v>
      </c>
      <c r="H112" t="s">
        <v>1769</v>
      </c>
      <c r="I112" t="s">
        <v>99</v>
      </c>
      <c r="J112" t="s">
        <v>2289</v>
      </c>
      <c r="K112" t="s">
        <v>2235</v>
      </c>
      <c r="L112" t="s">
        <v>2228</v>
      </c>
      <c r="M112" t="s">
        <v>99</v>
      </c>
      <c r="N112" t="s">
        <v>2117</v>
      </c>
      <c r="O112" t="s">
        <v>2229</v>
      </c>
      <c r="P112" t="s">
        <v>2230</v>
      </c>
      <c r="Q112" t="s">
        <v>2231</v>
      </c>
      <c r="R112" t="s">
        <v>2286</v>
      </c>
    </row>
    <row r="113" spans="1:18">
      <c r="A113" t="s">
        <v>2224</v>
      </c>
      <c r="B113" t="s">
        <v>1341</v>
      </c>
      <c r="C113">
        <v>150</v>
      </c>
      <c r="D113">
        <v>3</v>
      </c>
      <c r="E113">
        <v>450</v>
      </c>
      <c r="F113" t="s">
        <v>2165</v>
      </c>
      <c r="G113" t="s">
        <v>2226</v>
      </c>
      <c r="H113" t="s">
        <v>1769</v>
      </c>
      <c r="I113" t="s">
        <v>99</v>
      </c>
      <c r="J113" t="s">
        <v>2290</v>
      </c>
      <c r="K113" t="s">
        <v>2227</v>
      </c>
      <c r="L113" t="s">
        <v>2228</v>
      </c>
      <c r="M113" t="s">
        <v>99</v>
      </c>
      <c r="N113" t="s">
        <v>2117</v>
      </c>
      <c r="O113" t="s">
        <v>2229</v>
      </c>
      <c r="P113" t="s">
        <v>2230</v>
      </c>
      <c r="Q113" t="s">
        <v>2231</v>
      </c>
      <c r="R113" t="s">
        <v>2291</v>
      </c>
    </row>
    <row r="114" spans="1:18">
      <c r="A114" t="s">
        <v>2224</v>
      </c>
      <c r="B114" t="s">
        <v>1342</v>
      </c>
      <c r="C114">
        <v>80</v>
      </c>
      <c r="D114">
        <v>3</v>
      </c>
      <c r="E114">
        <v>240</v>
      </c>
      <c r="F114" t="s">
        <v>2250</v>
      </c>
      <c r="G114" t="s">
        <v>2226</v>
      </c>
      <c r="H114" t="s">
        <v>1769</v>
      </c>
      <c r="I114" t="s">
        <v>99</v>
      </c>
      <c r="J114" t="s">
        <v>232</v>
      </c>
      <c r="K114" t="s">
        <v>2227</v>
      </c>
      <c r="L114" t="s">
        <v>2228</v>
      </c>
      <c r="M114" t="s">
        <v>99</v>
      </c>
      <c r="N114" t="s">
        <v>2117</v>
      </c>
      <c r="O114" t="s">
        <v>2229</v>
      </c>
      <c r="P114" t="s">
        <v>2230</v>
      </c>
      <c r="Q114" t="s">
        <v>2231</v>
      </c>
      <c r="R114" t="s">
        <v>2292</v>
      </c>
    </row>
    <row r="115" spans="1:18">
      <c r="A115" t="s">
        <v>2224</v>
      </c>
      <c r="B115" t="s">
        <v>1343</v>
      </c>
      <c r="C115">
        <v>500</v>
      </c>
      <c r="D115">
        <v>2</v>
      </c>
      <c r="E115">
        <v>1000</v>
      </c>
      <c r="F115" t="s">
        <v>2240</v>
      </c>
      <c r="G115" t="s">
        <v>2226</v>
      </c>
      <c r="H115" t="s">
        <v>1769</v>
      </c>
      <c r="I115" t="s">
        <v>99</v>
      </c>
      <c r="J115" t="s">
        <v>2241</v>
      </c>
      <c r="K115" t="s">
        <v>2263</v>
      </c>
      <c r="L115" t="s">
        <v>2228</v>
      </c>
      <c r="M115" t="s">
        <v>99</v>
      </c>
      <c r="N115" t="s">
        <v>2117</v>
      </c>
      <c r="O115" t="s">
        <v>2229</v>
      </c>
      <c r="P115" t="s">
        <v>2230</v>
      </c>
      <c r="Q115" t="s">
        <v>2231</v>
      </c>
      <c r="R115" t="s">
        <v>2293</v>
      </c>
    </row>
    <row r="116" spans="1:18">
      <c r="A116" t="s">
        <v>2224</v>
      </c>
      <c r="B116" t="s">
        <v>1343</v>
      </c>
      <c r="C116">
        <v>300</v>
      </c>
      <c r="D116">
        <v>2</v>
      </c>
      <c r="E116">
        <v>600</v>
      </c>
      <c r="F116" t="s">
        <v>2111</v>
      </c>
      <c r="G116" t="s">
        <v>2226</v>
      </c>
      <c r="H116" t="s">
        <v>1769</v>
      </c>
      <c r="I116" t="s">
        <v>99</v>
      </c>
      <c r="J116" t="s">
        <v>166</v>
      </c>
      <c r="K116" t="s">
        <v>2227</v>
      </c>
      <c r="L116" t="s">
        <v>2228</v>
      </c>
      <c r="M116" t="s">
        <v>99</v>
      </c>
      <c r="N116" t="s">
        <v>2117</v>
      </c>
      <c r="O116" t="s">
        <v>2229</v>
      </c>
      <c r="P116" t="s">
        <v>2230</v>
      </c>
      <c r="Q116" t="s">
        <v>2231</v>
      </c>
      <c r="R116" t="s">
        <v>2293</v>
      </c>
    </row>
    <row r="117" spans="1:18">
      <c r="A117" t="s">
        <v>2224</v>
      </c>
      <c r="B117" t="s">
        <v>1344</v>
      </c>
      <c r="C117">
        <v>80</v>
      </c>
      <c r="D117">
        <v>1</v>
      </c>
      <c r="E117">
        <v>80</v>
      </c>
      <c r="F117" t="s">
        <v>2294</v>
      </c>
      <c r="G117" t="s">
        <v>2226</v>
      </c>
      <c r="H117" t="s">
        <v>1769</v>
      </c>
      <c r="I117" t="s">
        <v>99</v>
      </c>
      <c r="J117" t="s">
        <v>2113</v>
      </c>
      <c r="K117" t="s">
        <v>2227</v>
      </c>
      <c r="L117" t="s">
        <v>2228</v>
      </c>
      <c r="M117" t="s">
        <v>99</v>
      </c>
      <c r="N117" t="s">
        <v>2117</v>
      </c>
      <c r="O117" t="s">
        <v>2229</v>
      </c>
      <c r="P117" t="s">
        <v>2230</v>
      </c>
      <c r="Q117" t="s">
        <v>2231</v>
      </c>
      <c r="R117" t="s">
        <v>2295</v>
      </c>
    </row>
    <row r="118" spans="1:18">
      <c r="A118" t="s">
        <v>2224</v>
      </c>
      <c r="B118" t="s">
        <v>1344</v>
      </c>
      <c r="C118">
        <v>80</v>
      </c>
      <c r="D118">
        <v>1</v>
      </c>
      <c r="E118">
        <v>80</v>
      </c>
      <c r="F118" t="s">
        <v>2296</v>
      </c>
      <c r="G118" t="s">
        <v>2226</v>
      </c>
      <c r="H118" t="s">
        <v>1769</v>
      </c>
      <c r="I118" t="s">
        <v>99</v>
      </c>
      <c r="J118" t="s">
        <v>2113</v>
      </c>
      <c r="K118" t="s">
        <v>2227</v>
      </c>
      <c r="L118" t="s">
        <v>2228</v>
      </c>
      <c r="M118" t="s">
        <v>99</v>
      </c>
      <c r="N118" t="s">
        <v>2117</v>
      </c>
      <c r="O118" t="s">
        <v>2229</v>
      </c>
      <c r="P118" t="s">
        <v>2230</v>
      </c>
      <c r="Q118" t="s">
        <v>2231</v>
      </c>
      <c r="R118" t="s">
        <v>2295</v>
      </c>
    </row>
    <row r="119" spans="1:18">
      <c r="A119" t="s">
        <v>2224</v>
      </c>
      <c r="B119" t="s">
        <v>1344</v>
      </c>
      <c r="C119">
        <v>80</v>
      </c>
      <c r="D119">
        <v>1</v>
      </c>
      <c r="E119">
        <v>80</v>
      </c>
      <c r="F119" t="s">
        <v>2149</v>
      </c>
      <c r="G119" t="s">
        <v>2226</v>
      </c>
      <c r="H119" t="s">
        <v>1769</v>
      </c>
      <c r="I119" t="s">
        <v>99</v>
      </c>
      <c r="J119" t="s">
        <v>2113</v>
      </c>
      <c r="K119" t="s">
        <v>2227</v>
      </c>
      <c r="L119" t="s">
        <v>2228</v>
      </c>
      <c r="M119" t="s">
        <v>99</v>
      </c>
      <c r="N119" t="s">
        <v>2117</v>
      </c>
      <c r="O119" t="s">
        <v>2229</v>
      </c>
      <c r="P119" t="s">
        <v>2230</v>
      </c>
      <c r="Q119" t="s">
        <v>2231</v>
      </c>
      <c r="R119" t="s">
        <v>2295</v>
      </c>
    </row>
    <row r="120" spans="1:18">
      <c r="A120" t="s">
        <v>2224</v>
      </c>
      <c r="B120" t="s">
        <v>1345</v>
      </c>
      <c r="C120">
        <v>80</v>
      </c>
      <c r="D120">
        <v>1</v>
      </c>
      <c r="E120">
        <v>80</v>
      </c>
      <c r="F120" t="s">
        <v>2297</v>
      </c>
      <c r="G120" t="s">
        <v>2226</v>
      </c>
      <c r="H120" t="s">
        <v>1769</v>
      </c>
      <c r="I120" t="s">
        <v>99</v>
      </c>
      <c r="J120" t="s">
        <v>194</v>
      </c>
      <c r="K120" t="s">
        <v>2227</v>
      </c>
      <c r="L120" t="s">
        <v>2228</v>
      </c>
      <c r="M120" t="s">
        <v>99</v>
      </c>
      <c r="N120" t="s">
        <v>2117</v>
      </c>
      <c r="O120" t="s">
        <v>2229</v>
      </c>
      <c r="P120" t="s">
        <v>2230</v>
      </c>
      <c r="Q120" t="s">
        <v>2231</v>
      </c>
      <c r="R120" t="s">
        <v>2274</v>
      </c>
    </row>
    <row r="121" spans="1:18">
      <c r="A121" t="s">
        <v>2224</v>
      </c>
      <c r="B121" t="s">
        <v>1345</v>
      </c>
      <c r="C121">
        <v>40</v>
      </c>
      <c r="D121">
        <v>2</v>
      </c>
      <c r="E121">
        <v>80</v>
      </c>
      <c r="F121" t="s">
        <v>2298</v>
      </c>
      <c r="G121" t="s">
        <v>2226</v>
      </c>
      <c r="H121" t="s">
        <v>1769</v>
      </c>
      <c r="I121" t="s">
        <v>99</v>
      </c>
      <c r="J121" t="s">
        <v>2263</v>
      </c>
      <c r="K121" t="s">
        <v>2227</v>
      </c>
      <c r="L121" t="s">
        <v>2228</v>
      </c>
      <c r="M121" t="s">
        <v>99</v>
      </c>
      <c r="N121" t="s">
        <v>2117</v>
      </c>
      <c r="O121" t="s">
        <v>2229</v>
      </c>
      <c r="P121" t="s">
        <v>2230</v>
      </c>
      <c r="Q121" t="s">
        <v>2231</v>
      </c>
      <c r="R121" t="s">
        <v>2274</v>
      </c>
    </row>
    <row r="122" spans="1:18">
      <c r="A122" t="s">
        <v>2224</v>
      </c>
      <c r="B122" t="s">
        <v>1346</v>
      </c>
      <c r="C122">
        <v>250</v>
      </c>
      <c r="D122">
        <v>2</v>
      </c>
      <c r="E122">
        <v>500</v>
      </c>
      <c r="F122" t="s">
        <v>2299</v>
      </c>
      <c r="G122" t="s">
        <v>2226</v>
      </c>
      <c r="H122" t="s">
        <v>1769</v>
      </c>
      <c r="I122" t="s">
        <v>99</v>
      </c>
      <c r="J122" t="s">
        <v>200</v>
      </c>
      <c r="K122" t="s">
        <v>2227</v>
      </c>
      <c r="L122" t="s">
        <v>2228</v>
      </c>
      <c r="M122" t="s">
        <v>99</v>
      </c>
      <c r="N122" t="s">
        <v>2117</v>
      </c>
      <c r="O122" t="s">
        <v>2229</v>
      </c>
      <c r="P122" t="s">
        <v>2230</v>
      </c>
      <c r="Q122" t="s">
        <v>2231</v>
      </c>
      <c r="R122" t="s">
        <v>2300</v>
      </c>
    </row>
    <row r="123" spans="1:18">
      <c r="A123" t="s">
        <v>2224</v>
      </c>
      <c r="B123" t="s">
        <v>1346</v>
      </c>
      <c r="C123">
        <v>100</v>
      </c>
      <c r="D123">
        <v>1</v>
      </c>
      <c r="E123">
        <v>100</v>
      </c>
      <c r="F123" t="s">
        <v>2299</v>
      </c>
      <c r="G123" t="s">
        <v>2226</v>
      </c>
      <c r="H123" t="s">
        <v>1769</v>
      </c>
      <c r="I123" t="s">
        <v>99</v>
      </c>
      <c r="J123" t="s">
        <v>2113</v>
      </c>
      <c r="K123" t="s">
        <v>2227</v>
      </c>
      <c r="L123" t="s">
        <v>2228</v>
      </c>
      <c r="M123" t="s">
        <v>99</v>
      </c>
      <c r="N123" t="s">
        <v>2117</v>
      </c>
      <c r="O123" t="s">
        <v>2229</v>
      </c>
      <c r="P123" t="s">
        <v>2230</v>
      </c>
      <c r="Q123" t="s">
        <v>2231</v>
      </c>
      <c r="R123" t="s">
        <v>2300</v>
      </c>
    </row>
    <row r="124" spans="1:18">
      <c r="A124" t="s">
        <v>2224</v>
      </c>
      <c r="B124" t="s">
        <v>1347</v>
      </c>
      <c r="C124">
        <v>800</v>
      </c>
      <c r="D124">
        <v>3</v>
      </c>
      <c r="E124">
        <v>2400</v>
      </c>
      <c r="F124" t="s">
        <v>2301</v>
      </c>
      <c r="G124" t="s">
        <v>2226</v>
      </c>
      <c r="H124" t="s">
        <v>1769</v>
      </c>
      <c r="I124" t="s">
        <v>99</v>
      </c>
      <c r="J124" t="s">
        <v>2241</v>
      </c>
      <c r="K124" t="s">
        <v>2235</v>
      </c>
      <c r="L124" t="s">
        <v>2228</v>
      </c>
      <c r="M124" t="s">
        <v>99</v>
      </c>
      <c r="N124" t="s">
        <v>2117</v>
      </c>
      <c r="O124" t="s">
        <v>2229</v>
      </c>
      <c r="P124" t="s">
        <v>2230</v>
      </c>
      <c r="Q124" t="s">
        <v>2231</v>
      </c>
      <c r="R124" t="s">
        <v>2302</v>
      </c>
    </row>
    <row r="125" spans="1:18">
      <c r="A125" t="s">
        <v>2224</v>
      </c>
      <c r="B125" t="s">
        <v>1348</v>
      </c>
      <c r="C125">
        <v>100</v>
      </c>
      <c r="D125">
        <v>3</v>
      </c>
      <c r="E125">
        <v>300</v>
      </c>
      <c r="F125" t="s">
        <v>2276</v>
      </c>
      <c r="G125" t="s">
        <v>2226</v>
      </c>
      <c r="H125" t="s">
        <v>1769</v>
      </c>
      <c r="I125" t="s">
        <v>99</v>
      </c>
      <c r="J125" t="s">
        <v>2303</v>
      </c>
      <c r="K125" t="s">
        <v>2304</v>
      </c>
      <c r="L125" t="s">
        <v>2228</v>
      </c>
      <c r="M125" t="s">
        <v>99</v>
      </c>
      <c r="N125" t="s">
        <v>2117</v>
      </c>
      <c r="O125" t="s">
        <v>2229</v>
      </c>
      <c r="P125" t="s">
        <v>2230</v>
      </c>
      <c r="Q125" t="s">
        <v>2231</v>
      </c>
      <c r="R125" t="s">
        <v>2305</v>
      </c>
    </row>
    <row r="126" spans="1:18">
      <c r="A126" t="s">
        <v>2224</v>
      </c>
      <c r="B126" t="s">
        <v>1349</v>
      </c>
      <c r="C126">
        <v>100</v>
      </c>
      <c r="D126">
        <v>2</v>
      </c>
      <c r="E126">
        <v>200</v>
      </c>
      <c r="F126" t="s">
        <v>2256</v>
      </c>
      <c r="G126" t="s">
        <v>2226</v>
      </c>
      <c r="H126" t="s">
        <v>1769</v>
      </c>
      <c r="I126" t="s">
        <v>99</v>
      </c>
      <c r="J126" t="s">
        <v>2306</v>
      </c>
      <c r="K126" t="s">
        <v>2227</v>
      </c>
      <c r="L126" t="s">
        <v>2228</v>
      </c>
      <c r="M126" t="s">
        <v>99</v>
      </c>
      <c r="N126" t="s">
        <v>2117</v>
      </c>
      <c r="O126" t="s">
        <v>2229</v>
      </c>
      <c r="P126" t="s">
        <v>2230</v>
      </c>
      <c r="Q126" t="s">
        <v>2231</v>
      </c>
      <c r="R126" t="s">
        <v>2255</v>
      </c>
    </row>
    <row r="127" spans="1:18">
      <c r="A127" t="s">
        <v>2224</v>
      </c>
      <c r="B127" t="s">
        <v>1349</v>
      </c>
      <c r="C127">
        <v>100</v>
      </c>
      <c r="D127">
        <v>1</v>
      </c>
      <c r="E127">
        <v>100</v>
      </c>
      <c r="F127" t="s">
        <v>2258</v>
      </c>
      <c r="G127" t="s">
        <v>2226</v>
      </c>
      <c r="H127" t="s">
        <v>1769</v>
      </c>
      <c r="I127" t="s">
        <v>99</v>
      </c>
      <c r="J127" t="s">
        <v>200</v>
      </c>
      <c r="K127" t="s">
        <v>2227</v>
      </c>
      <c r="L127" t="s">
        <v>2228</v>
      </c>
      <c r="M127" t="s">
        <v>99</v>
      </c>
      <c r="N127" t="s">
        <v>2117</v>
      </c>
      <c r="O127" t="s">
        <v>2229</v>
      </c>
      <c r="P127" t="s">
        <v>2230</v>
      </c>
      <c r="Q127" t="s">
        <v>2231</v>
      </c>
      <c r="R127" t="s">
        <v>2255</v>
      </c>
    </row>
    <row r="128" spans="1:18">
      <c r="A128" t="s">
        <v>2224</v>
      </c>
      <c r="B128" t="s">
        <v>1350</v>
      </c>
      <c r="C128">
        <v>80</v>
      </c>
      <c r="D128">
        <v>1</v>
      </c>
      <c r="E128">
        <v>80</v>
      </c>
      <c r="F128" t="s">
        <v>2307</v>
      </c>
      <c r="G128" t="s">
        <v>2226</v>
      </c>
      <c r="H128" t="s">
        <v>1769</v>
      </c>
      <c r="I128" t="s">
        <v>99</v>
      </c>
      <c r="J128" t="s">
        <v>2251</v>
      </c>
      <c r="K128" t="s">
        <v>2235</v>
      </c>
      <c r="L128" t="s">
        <v>2228</v>
      </c>
      <c r="M128" t="s">
        <v>99</v>
      </c>
      <c r="N128" t="s">
        <v>2117</v>
      </c>
      <c r="O128" t="s">
        <v>2229</v>
      </c>
      <c r="P128" t="s">
        <v>2230</v>
      </c>
      <c r="Q128" t="s">
        <v>2231</v>
      </c>
      <c r="R128" t="s">
        <v>2308</v>
      </c>
    </row>
    <row r="129" spans="1:18">
      <c r="A129" t="s">
        <v>2224</v>
      </c>
      <c r="B129" t="s">
        <v>1350</v>
      </c>
      <c r="C129">
        <v>40</v>
      </c>
      <c r="D129">
        <v>2</v>
      </c>
      <c r="E129">
        <v>80</v>
      </c>
      <c r="F129" t="s">
        <v>2148</v>
      </c>
      <c r="G129" t="s">
        <v>2226</v>
      </c>
      <c r="H129" t="s">
        <v>1769</v>
      </c>
      <c r="I129" t="s">
        <v>99</v>
      </c>
      <c r="J129" t="s">
        <v>2263</v>
      </c>
      <c r="K129" t="s">
        <v>2263</v>
      </c>
      <c r="L129" t="s">
        <v>2228</v>
      </c>
      <c r="M129" t="s">
        <v>99</v>
      </c>
      <c r="N129" t="s">
        <v>2117</v>
      </c>
      <c r="O129" t="s">
        <v>2229</v>
      </c>
      <c r="P129" t="s">
        <v>2230</v>
      </c>
      <c r="Q129" t="s">
        <v>2231</v>
      </c>
      <c r="R129" t="s">
        <v>2308</v>
      </c>
    </row>
    <row r="130" spans="1:18">
      <c r="A130" t="s">
        <v>2224</v>
      </c>
      <c r="B130" t="s">
        <v>1351</v>
      </c>
      <c r="C130">
        <v>80</v>
      </c>
      <c r="D130">
        <v>3</v>
      </c>
      <c r="E130">
        <v>240</v>
      </c>
      <c r="F130" t="s">
        <v>2309</v>
      </c>
      <c r="G130" t="s">
        <v>2226</v>
      </c>
      <c r="H130" t="s">
        <v>1769</v>
      </c>
      <c r="I130" t="s">
        <v>99</v>
      </c>
      <c r="J130" t="s">
        <v>194</v>
      </c>
      <c r="K130" t="s">
        <v>2227</v>
      </c>
      <c r="L130" t="s">
        <v>2228</v>
      </c>
      <c r="M130" t="s">
        <v>99</v>
      </c>
      <c r="N130" t="s">
        <v>2117</v>
      </c>
      <c r="O130" t="s">
        <v>2229</v>
      </c>
      <c r="P130" t="s">
        <v>2230</v>
      </c>
      <c r="Q130" t="s">
        <v>2231</v>
      </c>
      <c r="R130" t="s">
        <v>2274</v>
      </c>
    </row>
    <row r="131" spans="1:18">
      <c r="A131" t="s">
        <v>2224</v>
      </c>
      <c r="B131" t="s">
        <v>1352</v>
      </c>
      <c r="C131">
        <v>150</v>
      </c>
      <c r="D131">
        <v>3</v>
      </c>
      <c r="E131">
        <v>450</v>
      </c>
      <c r="F131" t="s">
        <v>2310</v>
      </c>
      <c r="G131" t="s">
        <v>2226</v>
      </c>
      <c r="H131" t="s">
        <v>1769</v>
      </c>
      <c r="I131" t="s">
        <v>99</v>
      </c>
      <c r="J131" t="s">
        <v>2241</v>
      </c>
      <c r="K131" t="s">
        <v>2235</v>
      </c>
      <c r="L131" t="s">
        <v>2228</v>
      </c>
      <c r="M131" t="s">
        <v>99</v>
      </c>
      <c r="N131" t="s">
        <v>2117</v>
      </c>
      <c r="O131" t="s">
        <v>2229</v>
      </c>
      <c r="P131" t="s">
        <v>2230</v>
      </c>
      <c r="Q131" t="s">
        <v>2231</v>
      </c>
      <c r="R131" t="s">
        <v>2311</v>
      </c>
    </row>
    <row r="132" spans="1:18">
      <c r="A132" t="s">
        <v>2224</v>
      </c>
      <c r="B132" t="s">
        <v>1352</v>
      </c>
      <c r="C132">
        <v>500</v>
      </c>
      <c r="D132">
        <v>1</v>
      </c>
      <c r="E132">
        <v>500</v>
      </c>
      <c r="F132" t="s">
        <v>2178</v>
      </c>
      <c r="G132" t="s">
        <v>2226</v>
      </c>
      <c r="H132" t="s">
        <v>1769</v>
      </c>
      <c r="I132" t="s">
        <v>99</v>
      </c>
      <c r="J132" t="s">
        <v>166</v>
      </c>
      <c r="K132" t="s">
        <v>2227</v>
      </c>
      <c r="L132" t="s">
        <v>2228</v>
      </c>
      <c r="M132" t="s">
        <v>99</v>
      </c>
      <c r="N132" t="s">
        <v>2117</v>
      </c>
      <c r="O132" t="s">
        <v>2229</v>
      </c>
      <c r="P132" t="s">
        <v>2230</v>
      </c>
      <c r="Q132" t="s">
        <v>2231</v>
      </c>
      <c r="R132" t="s">
        <v>2311</v>
      </c>
    </row>
    <row r="133" spans="1:18">
      <c r="A133" t="s">
        <v>2224</v>
      </c>
      <c r="B133" t="s">
        <v>1352</v>
      </c>
      <c r="C133">
        <v>500</v>
      </c>
      <c r="D133">
        <v>2</v>
      </c>
      <c r="E133">
        <v>1000</v>
      </c>
      <c r="F133" t="s">
        <v>2312</v>
      </c>
      <c r="G133" t="s">
        <v>2226</v>
      </c>
      <c r="H133" t="s">
        <v>1769</v>
      </c>
      <c r="I133" t="s">
        <v>99</v>
      </c>
      <c r="J133" t="s">
        <v>2263</v>
      </c>
      <c r="K133" t="s">
        <v>2227</v>
      </c>
      <c r="L133" t="s">
        <v>2228</v>
      </c>
      <c r="M133" t="s">
        <v>99</v>
      </c>
      <c r="N133" t="s">
        <v>2117</v>
      </c>
      <c r="O133" t="s">
        <v>2229</v>
      </c>
      <c r="P133" t="s">
        <v>2230</v>
      </c>
      <c r="Q133" t="s">
        <v>2231</v>
      </c>
      <c r="R133" t="s">
        <v>2311</v>
      </c>
    </row>
    <row r="134" spans="1:18">
      <c r="A134" t="s">
        <v>2224</v>
      </c>
      <c r="B134" t="s">
        <v>1353</v>
      </c>
      <c r="C134">
        <v>250</v>
      </c>
      <c r="D134">
        <v>3</v>
      </c>
      <c r="E134">
        <v>750</v>
      </c>
      <c r="F134" t="s">
        <v>2313</v>
      </c>
      <c r="G134" t="s">
        <v>2226</v>
      </c>
      <c r="H134" t="s">
        <v>1769</v>
      </c>
      <c r="I134" t="s">
        <v>99</v>
      </c>
      <c r="J134" t="s">
        <v>2243</v>
      </c>
      <c r="K134" t="s">
        <v>2235</v>
      </c>
      <c r="L134" t="s">
        <v>2228</v>
      </c>
      <c r="M134" t="s">
        <v>99</v>
      </c>
      <c r="N134" t="s">
        <v>2117</v>
      </c>
      <c r="O134" t="s">
        <v>2229</v>
      </c>
      <c r="P134" t="s">
        <v>2230</v>
      </c>
      <c r="Q134" t="s">
        <v>2231</v>
      </c>
      <c r="R134" t="s">
        <v>2277</v>
      </c>
    </row>
    <row r="135" spans="1:18">
      <c r="A135" t="s">
        <v>2224</v>
      </c>
      <c r="B135" t="s">
        <v>1354</v>
      </c>
      <c r="C135">
        <v>80</v>
      </c>
      <c r="D135">
        <v>3</v>
      </c>
      <c r="E135">
        <v>240</v>
      </c>
      <c r="F135" t="s">
        <v>2296</v>
      </c>
      <c r="G135" t="s">
        <v>2226</v>
      </c>
      <c r="H135" t="s">
        <v>1769</v>
      </c>
      <c r="I135" t="s">
        <v>99</v>
      </c>
      <c r="J135" t="s">
        <v>256</v>
      </c>
      <c r="K135" t="s">
        <v>2227</v>
      </c>
      <c r="L135" t="s">
        <v>2228</v>
      </c>
      <c r="M135" t="s">
        <v>99</v>
      </c>
      <c r="N135" t="s">
        <v>2117</v>
      </c>
      <c r="O135" t="s">
        <v>2229</v>
      </c>
      <c r="P135" t="s">
        <v>2230</v>
      </c>
      <c r="Q135" t="s">
        <v>2231</v>
      </c>
      <c r="R135" t="s">
        <v>2314</v>
      </c>
    </row>
    <row r="136" spans="1:18">
      <c r="A136" t="s">
        <v>2224</v>
      </c>
      <c r="B136" t="s">
        <v>1355</v>
      </c>
      <c r="C136">
        <v>80</v>
      </c>
      <c r="D136">
        <v>1</v>
      </c>
      <c r="E136">
        <v>80</v>
      </c>
      <c r="F136" t="s">
        <v>2256</v>
      </c>
      <c r="G136" t="s">
        <v>2226</v>
      </c>
      <c r="H136" t="s">
        <v>1769</v>
      </c>
      <c r="I136" t="s">
        <v>99</v>
      </c>
      <c r="J136" t="s">
        <v>259</v>
      </c>
      <c r="K136" t="s">
        <v>2227</v>
      </c>
      <c r="L136" t="s">
        <v>2228</v>
      </c>
      <c r="M136" t="s">
        <v>99</v>
      </c>
      <c r="N136" t="s">
        <v>2117</v>
      </c>
      <c r="O136" t="s">
        <v>2229</v>
      </c>
      <c r="P136" t="s">
        <v>2230</v>
      </c>
      <c r="Q136" t="s">
        <v>2231</v>
      </c>
      <c r="R136" t="s">
        <v>2315</v>
      </c>
    </row>
    <row r="137" spans="1:18">
      <c r="A137" t="s">
        <v>2224</v>
      </c>
      <c r="B137" t="s">
        <v>1355</v>
      </c>
      <c r="C137">
        <v>40</v>
      </c>
      <c r="D137">
        <v>2</v>
      </c>
      <c r="E137">
        <v>80</v>
      </c>
      <c r="F137" t="s">
        <v>2256</v>
      </c>
      <c r="G137" t="s">
        <v>2226</v>
      </c>
      <c r="H137" t="s">
        <v>1769</v>
      </c>
      <c r="I137" t="s">
        <v>99</v>
      </c>
      <c r="J137" t="s">
        <v>259</v>
      </c>
      <c r="K137" t="s">
        <v>2227</v>
      </c>
      <c r="L137" t="s">
        <v>2228</v>
      </c>
      <c r="M137" t="s">
        <v>99</v>
      </c>
      <c r="N137" t="s">
        <v>2117</v>
      </c>
      <c r="O137" t="s">
        <v>2229</v>
      </c>
      <c r="P137" t="s">
        <v>2230</v>
      </c>
      <c r="Q137" t="s">
        <v>2231</v>
      </c>
      <c r="R137" t="s">
        <v>2315</v>
      </c>
    </row>
    <row r="138" spans="1:18">
      <c r="A138" t="s">
        <v>2224</v>
      </c>
      <c r="B138" t="s">
        <v>1356</v>
      </c>
      <c r="C138">
        <v>150</v>
      </c>
      <c r="D138">
        <v>2</v>
      </c>
      <c r="E138">
        <v>300</v>
      </c>
      <c r="F138" t="s">
        <v>2316</v>
      </c>
      <c r="G138" t="s">
        <v>2226</v>
      </c>
      <c r="H138" t="s">
        <v>1769</v>
      </c>
      <c r="I138" t="s">
        <v>99</v>
      </c>
      <c r="J138" t="s">
        <v>2241</v>
      </c>
      <c r="K138" t="s">
        <v>2235</v>
      </c>
      <c r="L138" t="s">
        <v>2228</v>
      </c>
      <c r="M138" t="s">
        <v>99</v>
      </c>
      <c r="N138" t="s">
        <v>2117</v>
      </c>
      <c r="O138" t="s">
        <v>2229</v>
      </c>
      <c r="P138" t="s">
        <v>2230</v>
      </c>
      <c r="Q138" t="s">
        <v>2231</v>
      </c>
      <c r="R138" t="s">
        <v>2317</v>
      </c>
    </row>
    <row r="139" spans="1:18">
      <c r="A139" t="s">
        <v>2224</v>
      </c>
      <c r="B139" t="s">
        <v>1356</v>
      </c>
      <c r="C139">
        <v>300</v>
      </c>
      <c r="D139">
        <v>2</v>
      </c>
      <c r="E139">
        <v>600</v>
      </c>
      <c r="F139" t="s">
        <v>2318</v>
      </c>
      <c r="G139" t="s">
        <v>2226</v>
      </c>
      <c r="H139" t="s">
        <v>1769</v>
      </c>
      <c r="I139" t="s">
        <v>99</v>
      </c>
      <c r="J139" t="s">
        <v>2319</v>
      </c>
      <c r="K139" t="s">
        <v>2227</v>
      </c>
      <c r="L139" t="s">
        <v>2228</v>
      </c>
      <c r="M139" t="s">
        <v>99</v>
      </c>
      <c r="N139" t="s">
        <v>2117</v>
      </c>
      <c r="O139" t="s">
        <v>2229</v>
      </c>
      <c r="P139" t="s">
        <v>2230</v>
      </c>
      <c r="Q139" t="s">
        <v>2231</v>
      </c>
      <c r="R139" t="s">
        <v>2317</v>
      </c>
    </row>
    <row r="140" spans="1:18">
      <c r="A140" t="s">
        <v>2224</v>
      </c>
      <c r="B140" t="s">
        <v>1356</v>
      </c>
      <c r="C140">
        <v>500</v>
      </c>
      <c r="D140">
        <v>1</v>
      </c>
      <c r="E140">
        <v>500</v>
      </c>
      <c r="F140" t="s">
        <v>2320</v>
      </c>
      <c r="G140" t="s">
        <v>2226</v>
      </c>
      <c r="H140" t="s">
        <v>1769</v>
      </c>
      <c r="I140" t="s">
        <v>99</v>
      </c>
      <c r="J140" t="s">
        <v>166</v>
      </c>
      <c r="K140" t="s">
        <v>2227</v>
      </c>
      <c r="L140" t="s">
        <v>2228</v>
      </c>
      <c r="M140" t="s">
        <v>99</v>
      </c>
      <c r="N140" t="s">
        <v>2117</v>
      </c>
      <c r="O140" t="s">
        <v>2229</v>
      </c>
      <c r="P140" t="s">
        <v>2230</v>
      </c>
      <c r="Q140" t="s">
        <v>2231</v>
      </c>
      <c r="R140" t="s">
        <v>2317</v>
      </c>
    </row>
    <row r="141" spans="1:18">
      <c r="A141" t="s">
        <v>2224</v>
      </c>
      <c r="B141" t="s">
        <v>1357</v>
      </c>
      <c r="C141">
        <v>80</v>
      </c>
      <c r="D141">
        <v>3</v>
      </c>
      <c r="E141">
        <v>240</v>
      </c>
      <c r="F141" t="s">
        <v>2236</v>
      </c>
      <c r="G141" t="s">
        <v>2226</v>
      </c>
      <c r="H141" t="s">
        <v>1769</v>
      </c>
      <c r="I141" t="s">
        <v>99</v>
      </c>
      <c r="J141" t="s">
        <v>2241</v>
      </c>
      <c r="K141" t="s">
        <v>2235</v>
      </c>
      <c r="L141" t="s">
        <v>2228</v>
      </c>
      <c r="M141" t="s">
        <v>99</v>
      </c>
      <c r="N141" t="s">
        <v>2117</v>
      </c>
      <c r="O141" t="s">
        <v>2229</v>
      </c>
      <c r="P141" t="s">
        <v>2230</v>
      </c>
      <c r="Q141" t="s">
        <v>2231</v>
      </c>
      <c r="R141" t="s">
        <v>2321</v>
      </c>
    </row>
    <row r="142" spans="1:18">
      <c r="A142" t="s">
        <v>2224</v>
      </c>
      <c r="B142" t="s">
        <v>1358</v>
      </c>
      <c r="C142">
        <v>150</v>
      </c>
      <c r="D142">
        <v>3</v>
      </c>
      <c r="E142">
        <v>450</v>
      </c>
      <c r="F142" t="s">
        <v>2147</v>
      </c>
      <c r="G142" t="s">
        <v>2226</v>
      </c>
      <c r="H142" t="s">
        <v>1769</v>
      </c>
      <c r="I142" t="s">
        <v>99</v>
      </c>
      <c r="J142" t="s">
        <v>2243</v>
      </c>
      <c r="K142" t="s">
        <v>2235</v>
      </c>
      <c r="L142" t="s">
        <v>2228</v>
      </c>
      <c r="M142" t="s">
        <v>99</v>
      </c>
      <c r="N142" t="s">
        <v>2117</v>
      </c>
      <c r="O142" t="s">
        <v>2229</v>
      </c>
      <c r="P142" t="s">
        <v>2230</v>
      </c>
      <c r="Q142" t="s">
        <v>2231</v>
      </c>
      <c r="R142" t="s">
        <v>2295</v>
      </c>
    </row>
    <row r="143" spans="1:18">
      <c r="A143" t="s">
        <v>2224</v>
      </c>
      <c r="B143" t="s">
        <v>1359</v>
      </c>
      <c r="C143">
        <v>80</v>
      </c>
      <c r="D143">
        <v>2</v>
      </c>
      <c r="E143">
        <v>160</v>
      </c>
      <c r="F143" t="s">
        <v>2250</v>
      </c>
      <c r="G143" t="s">
        <v>2226</v>
      </c>
      <c r="H143" t="s">
        <v>1769</v>
      </c>
      <c r="I143" t="s">
        <v>99</v>
      </c>
      <c r="J143" t="s">
        <v>232</v>
      </c>
      <c r="K143" t="s">
        <v>2227</v>
      </c>
      <c r="L143" t="s">
        <v>2228</v>
      </c>
      <c r="M143" t="s">
        <v>99</v>
      </c>
      <c r="N143" t="s">
        <v>2117</v>
      </c>
      <c r="O143" t="s">
        <v>2229</v>
      </c>
      <c r="P143" t="s">
        <v>2230</v>
      </c>
      <c r="Q143" t="s">
        <v>2231</v>
      </c>
      <c r="R143" t="s">
        <v>2322</v>
      </c>
    </row>
    <row r="144" spans="1:18">
      <c r="A144" t="s">
        <v>2224</v>
      </c>
      <c r="B144" t="s">
        <v>1359</v>
      </c>
      <c r="C144">
        <v>100</v>
      </c>
      <c r="D144">
        <v>1</v>
      </c>
      <c r="E144">
        <v>100</v>
      </c>
      <c r="F144" t="s">
        <v>2258</v>
      </c>
      <c r="G144" t="s">
        <v>2226</v>
      </c>
      <c r="H144" t="s">
        <v>1769</v>
      </c>
      <c r="I144" t="s">
        <v>99</v>
      </c>
      <c r="J144" t="s">
        <v>200</v>
      </c>
      <c r="K144" t="s">
        <v>2227</v>
      </c>
      <c r="L144" t="s">
        <v>2228</v>
      </c>
      <c r="M144" t="s">
        <v>99</v>
      </c>
      <c r="N144" t="s">
        <v>2117</v>
      </c>
      <c r="O144" t="s">
        <v>2229</v>
      </c>
      <c r="P144" t="s">
        <v>2230</v>
      </c>
      <c r="Q144" t="s">
        <v>2231</v>
      </c>
      <c r="R144" t="s">
        <v>2322</v>
      </c>
    </row>
    <row r="145" spans="1:18">
      <c r="A145" t="s">
        <v>2224</v>
      </c>
      <c r="B145" t="s">
        <v>1360</v>
      </c>
      <c r="C145">
        <v>1000</v>
      </c>
      <c r="D145">
        <v>2</v>
      </c>
      <c r="E145">
        <v>2000</v>
      </c>
      <c r="F145" t="s">
        <v>2323</v>
      </c>
      <c r="G145" t="s">
        <v>2226</v>
      </c>
      <c r="H145" t="s">
        <v>1769</v>
      </c>
      <c r="I145" t="s">
        <v>99</v>
      </c>
      <c r="J145" t="s">
        <v>189</v>
      </c>
      <c r="K145" t="s">
        <v>2227</v>
      </c>
      <c r="L145" t="s">
        <v>2228</v>
      </c>
      <c r="M145" t="s">
        <v>99</v>
      </c>
      <c r="N145" t="s">
        <v>2117</v>
      </c>
      <c r="O145" t="s">
        <v>2229</v>
      </c>
      <c r="P145" t="s">
        <v>2230</v>
      </c>
      <c r="Q145" t="s">
        <v>2231</v>
      </c>
      <c r="R145" t="s">
        <v>2324</v>
      </c>
    </row>
    <row r="146" spans="1:18">
      <c r="A146" t="s">
        <v>2224</v>
      </c>
      <c r="B146" t="s">
        <v>1360</v>
      </c>
      <c r="C146">
        <v>1900</v>
      </c>
      <c r="D146">
        <v>3</v>
      </c>
      <c r="E146">
        <v>5700</v>
      </c>
      <c r="F146" t="s">
        <v>2325</v>
      </c>
      <c r="G146" t="s">
        <v>2226</v>
      </c>
      <c r="H146" t="s">
        <v>1769</v>
      </c>
      <c r="I146" t="s">
        <v>99</v>
      </c>
      <c r="J146" t="s">
        <v>2263</v>
      </c>
      <c r="K146" t="s">
        <v>2227</v>
      </c>
      <c r="L146" t="s">
        <v>2228</v>
      </c>
      <c r="M146" t="s">
        <v>99</v>
      </c>
      <c r="N146" t="s">
        <v>2117</v>
      </c>
      <c r="O146" t="s">
        <v>2229</v>
      </c>
      <c r="P146" t="s">
        <v>2230</v>
      </c>
      <c r="Q146" t="s">
        <v>2231</v>
      </c>
      <c r="R146" t="s">
        <v>2324</v>
      </c>
    </row>
    <row r="147" spans="1:18">
      <c r="A147" t="s">
        <v>2224</v>
      </c>
      <c r="B147" t="s">
        <v>1361</v>
      </c>
      <c r="C147">
        <v>80</v>
      </c>
      <c r="D147">
        <v>3</v>
      </c>
      <c r="E147">
        <v>240</v>
      </c>
      <c r="F147" t="s">
        <v>2326</v>
      </c>
      <c r="G147" t="s">
        <v>2226</v>
      </c>
      <c r="H147" t="s">
        <v>1769</v>
      </c>
      <c r="I147" t="s">
        <v>99</v>
      </c>
      <c r="J147" t="s">
        <v>200</v>
      </c>
      <c r="K147" t="s">
        <v>2263</v>
      </c>
      <c r="L147" t="s">
        <v>2228</v>
      </c>
      <c r="M147" t="s">
        <v>99</v>
      </c>
      <c r="N147" t="s">
        <v>2117</v>
      </c>
      <c r="O147" t="s">
        <v>2229</v>
      </c>
      <c r="P147" t="s">
        <v>2230</v>
      </c>
      <c r="Q147" t="s">
        <v>2231</v>
      </c>
      <c r="R147" t="s">
        <v>2327</v>
      </c>
    </row>
    <row r="148" spans="1:18">
      <c r="A148" t="s">
        <v>2224</v>
      </c>
      <c r="B148" t="s">
        <v>1362</v>
      </c>
      <c r="C148">
        <v>80</v>
      </c>
      <c r="D148">
        <v>3</v>
      </c>
      <c r="E148">
        <v>240</v>
      </c>
      <c r="F148" t="s">
        <v>2328</v>
      </c>
      <c r="G148" t="s">
        <v>2226</v>
      </c>
      <c r="H148" t="s">
        <v>1769</v>
      </c>
      <c r="I148" t="s">
        <v>99</v>
      </c>
      <c r="J148" t="s">
        <v>200</v>
      </c>
      <c r="K148" t="s">
        <v>2227</v>
      </c>
      <c r="L148" t="s">
        <v>2228</v>
      </c>
      <c r="M148" t="s">
        <v>99</v>
      </c>
      <c r="N148" t="s">
        <v>2117</v>
      </c>
      <c r="O148" t="s">
        <v>2229</v>
      </c>
      <c r="P148" t="s">
        <v>2230</v>
      </c>
      <c r="Q148" t="s">
        <v>2231</v>
      </c>
      <c r="R148" t="s">
        <v>2329</v>
      </c>
    </row>
    <row r="149" spans="1:18">
      <c r="A149" t="s">
        <v>2224</v>
      </c>
      <c r="B149" t="s">
        <v>1363</v>
      </c>
      <c r="C149">
        <v>80</v>
      </c>
      <c r="D149">
        <v>2</v>
      </c>
      <c r="E149">
        <v>160</v>
      </c>
      <c r="F149" t="s">
        <v>2326</v>
      </c>
      <c r="G149" t="s">
        <v>2226</v>
      </c>
      <c r="H149" t="s">
        <v>1769</v>
      </c>
      <c r="I149" t="s">
        <v>99</v>
      </c>
      <c r="J149" t="s">
        <v>200</v>
      </c>
      <c r="K149" t="s">
        <v>2227</v>
      </c>
      <c r="L149" t="s">
        <v>2228</v>
      </c>
      <c r="M149" t="s">
        <v>99</v>
      </c>
      <c r="N149" t="s">
        <v>2117</v>
      </c>
      <c r="O149" t="s">
        <v>2229</v>
      </c>
      <c r="P149" t="s">
        <v>2230</v>
      </c>
      <c r="Q149" t="s">
        <v>2231</v>
      </c>
      <c r="R149" t="s">
        <v>2330</v>
      </c>
    </row>
    <row r="150" spans="1:18">
      <c r="A150" t="s">
        <v>2224</v>
      </c>
      <c r="B150" t="s">
        <v>1363</v>
      </c>
      <c r="C150">
        <v>60</v>
      </c>
      <c r="D150">
        <v>1</v>
      </c>
      <c r="E150">
        <v>60</v>
      </c>
      <c r="F150" t="s">
        <v>2326</v>
      </c>
      <c r="G150" t="s">
        <v>2226</v>
      </c>
      <c r="H150" t="s">
        <v>1769</v>
      </c>
      <c r="I150" t="s">
        <v>99</v>
      </c>
      <c r="J150" t="s">
        <v>200</v>
      </c>
      <c r="K150" t="s">
        <v>2227</v>
      </c>
      <c r="L150" t="s">
        <v>2228</v>
      </c>
      <c r="M150" t="s">
        <v>99</v>
      </c>
      <c r="N150" t="s">
        <v>2117</v>
      </c>
      <c r="O150" t="s">
        <v>2229</v>
      </c>
      <c r="P150" t="s">
        <v>2230</v>
      </c>
      <c r="Q150" t="s">
        <v>2231</v>
      </c>
      <c r="R150" t="s">
        <v>2330</v>
      </c>
    </row>
    <row r="151" spans="1:18">
      <c r="A151" t="s">
        <v>2224</v>
      </c>
      <c r="B151" t="s">
        <v>1364</v>
      </c>
      <c r="C151">
        <v>150</v>
      </c>
      <c r="D151">
        <v>3</v>
      </c>
      <c r="E151">
        <v>450</v>
      </c>
      <c r="F151" t="s">
        <v>2313</v>
      </c>
      <c r="G151" t="s">
        <v>2226</v>
      </c>
      <c r="H151" t="s">
        <v>1769</v>
      </c>
      <c r="I151" t="s">
        <v>99</v>
      </c>
      <c r="J151" t="s">
        <v>2241</v>
      </c>
      <c r="K151" t="s">
        <v>2235</v>
      </c>
      <c r="L151" t="s">
        <v>2228</v>
      </c>
      <c r="M151" t="s">
        <v>99</v>
      </c>
      <c r="N151" t="s">
        <v>2117</v>
      </c>
      <c r="O151" t="s">
        <v>2229</v>
      </c>
      <c r="P151" t="s">
        <v>2230</v>
      </c>
      <c r="Q151" t="s">
        <v>2231</v>
      </c>
      <c r="R151" t="s">
        <v>2331</v>
      </c>
    </row>
    <row r="152" spans="1:18">
      <c r="A152" t="s">
        <v>2224</v>
      </c>
      <c r="B152" t="s">
        <v>1364</v>
      </c>
      <c r="C152">
        <v>300</v>
      </c>
      <c r="D152">
        <v>1</v>
      </c>
      <c r="E152">
        <v>300</v>
      </c>
      <c r="F152" t="s">
        <v>2178</v>
      </c>
      <c r="G152" t="s">
        <v>2226</v>
      </c>
      <c r="H152" t="s">
        <v>1769</v>
      </c>
      <c r="I152" t="s">
        <v>99</v>
      </c>
      <c r="J152" t="s">
        <v>166</v>
      </c>
      <c r="K152" t="s">
        <v>2227</v>
      </c>
      <c r="L152" t="s">
        <v>2228</v>
      </c>
      <c r="M152" t="s">
        <v>99</v>
      </c>
      <c r="N152" t="s">
        <v>2117</v>
      </c>
      <c r="O152" t="s">
        <v>2229</v>
      </c>
      <c r="P152" t="s">
        <v>2230</v>
      </c>
      <c r="Q152" t="s">
        <v>2231</v>
      </c>
      <c r="R152" t="s">
        <v>2331</v>
      </c>
    </row>
    <row r="153" spans="1:18">
      <c r="A153" t="s">
        <v>2224</v>
      </c>
      <c r="B153" t="s">
        <v>1365</v>
      </c>
      <c r="C153">
        <v>80</v>
      </c>
      <c r="D153">
        <v>3</v>
      </c>
      <c r="E153">
        <v>240</v>
      </c>
      <c r="F153" t="s">
        <v>2332</v>
      </c>
      <c r="G153" t="s">
        <v>2226</v>
      </c>
      <c r="H153" t="s">
        <v>1769</v>
      </c>
      <c r="I153" t="s">
        <v>99</v>
      </c>
      <c r="J153" t="s">
        <v>2263</v>
      </c>
      <c r="K153" t="s">
        <v>2227</v>
      </c>
      <c r="L153" t="s">
        <v>2228</v>
      </c>
      <c r="M153" t="s">
        <v>99</v>
      </c>
      <c r="N153" t="s">
        <v>2117</v>
      </c>
      <c r="O153" t="s">
        <v>2229</v>
      </c>
      <c r="P153" t="s">
        <v>2230</v>
      </c>
      <c r="Q153" t="s">
        <v>2231</v>
      </c>
      <c r="R153" t="s">
        <v>2270</v>
      </c>
    </row>
    <row r="154" spans="1:18">
      <c r="A154" t="s">
        <v>2224</v>
      </c>
      <c r="B154" t="s">
        <v>1366</v>
      </c>
      <c r="C154">
        <v>1000</v>
      </c>
      <c r="D154">
        <v>2</v>
      </c>
      <c r="E154">
        <v>2000</v>
      </c>
      <c r="F154" t="s">
        <v>2333</v>
      </c>
      <c r="G154" t="s">
        <v>2226</v>
      </c>
      <c r="H154" t="s">
        <v>1769</v>
      </c>
      <c r="I154" t="s">
        <v>99</v>
      </c>
      <c r="J154" t="s">
        <v>209</v>
      </c>
      <c r="K154" t="s">
        <v>2249</v>
      </c>
      <c r="L154" t="s">
        <v>2228</v>
      </c>
      <c r="M154" t="s">
        <v>99</v>
      </c>
      <c r="N154" t="s">
        <v>2117</v>
      </c>
      <c r="O154" t="s">
        <v>2229</v>
      </c>
      <c r="P154" t="s">
        <v>2230</v>
      </c>
      <c r="Q154" t="s">
        <v>2231</v>
      </c>
      <c r="R154" t="s">
        <v>2334</v>
      </c>
    </row>
    <row r="155" spans="1:18">
      <c r="A155" t="s">
        <v>2224</v>
      </c>
      <c r="B155" t="s">
        <v>1366</v>
      </c>
      <c r="C155">
        <v>1500</v>
      </c>
      <c r="D155">
        <v>2</v>
      </c>
      <c r="E155">
        <v>3000</v>
      </c>
      <c r="F155" t="s">
        <v>2335</v>
      </c>
      <c r="G155" t="s">
        <v>2226</v>
      </c>
      <c r="H155" t="s">
        <v>1769</v>
      </c>
      <c r="I155" t="s">
        <v>99</v>
      </c>
      <c r="J155" t="s">
        <v>2247</v>
      </c>
      <c r="K155" t="s">
        <v>2249</v>
      </c>
      <c r="L155" t="s">
        <v>2228</v>
      </c>
      <c r="M155" t="s">
        <v>99</v>
      </c>
      <c r="N155" t="s">
        <v>2117</v>
      </c>
      <c r="O155" t="s">
        <v>2229</v>
      </c>
      <c r="P155" t="s">
        <v>2230</v>
      </c>
      <c r="Q155" t="s">
        <v>2231</v>
      </c>
      <c r="R155" t="s">
        <v>2334</v>
      </c>
    </row>
    <row r="156" spans="1:18">
      <c r="A156" t="s">
        <v>2224</v>
      </c>
      <c r="B156" t="s">
        <v>1366</v>
      </c>
      <c r="C156">
        <v>1500</v>
      </c>
      <c r="D156">
        <v>1</v>
      </c>
      <c r="E156">
        <v>1500</v>
      </c>
      <c r="F156" t="s">
        <v>2336</v>
      </c>
      <c r="G156" t="s">
        <v>2226</v>
      </c>
      <c r="H156" t="s">
        <v>1769</v>
      </c>
      <c r="I156" t="s">
        <v>99</v>
      </c>
      <c r="J156" t="s">
        <v>189</v>
      </c>
      <c r="K156" t="s">
        <v>2263</v>
      </c>
      <c r="L156" t="s">
        <v>2228</v>
      </c>
      <c r="M156" t="s">
        <v>99</v>
      </c>
      <c r="N156" t="s">
        <v>2117</v>
      </c>
      <c r="O156" t="s">
        <v>2229</v>
      </c>
      <c r="P156" t="s">
        <v>2230</v>
      </c>
      <c r="Q156" t="s">
        <v>2231</v>
      </c>
      <c r="R156" t="s">
        <v>2334</v>
      </c>
    </row>
    <row r="157" spans="1:18">
      <c r="A157" t="s">
        <v>2224</v>
      </c>
      <c r="B157" t="s">
        <v>1366</v>
      </c>
      <c r="C157">
        <v>3000</v>
      </c>
      <c r="D157">
        <v>2</v>
      </c>
      <c r="E157">
        <v>6000</v>
      </c>
      <c r="F157" t="s">
        <v>2133</v>
      </c>
      <c r="G157" t="s">
        <v>2226</v>
      </c>
      <c r="H157" t="s">
        <v>1769</v>
      </c>
      <c r="I157" t="s">
        <v>99</v>
      </c>
      <c r="J157" t="s">
        <v>189</v>
      </c>
      <c r="K157" t="s">
        <v>2263</v>
      </c>
      <c r="L157" t="s">
        <v>2228</v>
      </c>
      <c r="M157" t="s">
        <v>99</v>
      </c>
      <c r="N157" t="s">
        <v>2117</v>
      </c>
      <c r="O157" t="s">
        <v>2229</v>
      </c>
      <c r="P157" t="s">
        <v>2230</v>
      </c>
      <c r="Q157" t="s">
        <v>2231</v>
      </c>
      <c r="R157" t="s">
        <v>2334</v>
      </c>
    </row>
    <row r="158" spans="1:18">
      <c r="A158" t="s">
        <v>2224</v>
      </c>
      <c r="B158" t="s">
        <v>1366</v>
      </c>
      <c r="C158">
        <v>3000</v>
      </c>
      <c r="D158">
        <v>2</v>
      </c>
      <c r="E158">
        <v>6000</v>
      </c>
      <c r="F158" t="s">
        <v>2337</v>
      </c>
      <c r="G158" t="s">
        <v>2226</v>
      </c>
      <c r="H158" t="s">
        <v>1769</v>
      </c>
      <c r="I158" t="s">
        <v>99</v>
      </c>
      <c r="J158" t="s">
        <v>2263</v>
      </c>
      <c r="K158" t="s">
        <v>2263</v>
      </c>
      <c r="L158" t="s">
        <v>2228</v>
      </c>
      <c r="M158" t="s">
        <v>99</v>
      </c>
      <c r="N158" t="s">
        <v>2117</v>
      </c>
      <c r="O158" t="s">
        <v>2229</v>
      </c>
      <c r="P158" t="s">
        <v>2230</v>
      </c>
      <c r="Q158" t="s">
        <v>2231</v>
      </c>
      <c r="R158" t="s">
        <v>2334</v>
      </c>
    </row>
    <row r="159" spans="1:18">
      <c r="A159" t="s">
        <v>2224</v>
      </c>
      <c r="B159" t="s">
        <v>1367</v>
      </c>
      <c r="C159">
        <v>450</v>
      </c>
      <c r="D159">
        <v>3</v>
      </c>
      <c r="E159">
        <v>1350</v>
      </c>
      <c r="F159" t="s">
        <v>2240</v>
      </c>
      <c r="G159" t="s">
        <v>2226</v>
      </c>
      <c r="H159" t="s">
        <v>1769</v>
      </c>
      <c r="I159" t="s">
        <v>99</v>
      </c>
      <c r="J159" t="s">
        <v>283</v>
      </c>
      <c r="K159" t="s">
        <v>2235</v>
      </c>
      <c r="L159" t="s">
        <v>2228</v>
      </c>
      <c r="M159" t="s">
        <v>99</v>
      </c>
      <c r="N159" t="s">
        <v>2117</v>
      </c>
      <c r="O159" t="s">
        <v>2229</v>
      </c>
      <c r="P159" t="s">
        <v>2230</v>
      </c>
      <c r="Q159" t="s">
        <v>2231</v>
      </c>
      <c r="R159" t="s">
        <v>2338</v>
      </c>
    </row>
    <row r="160" spans="1:18">
      <c r="A160" t="s">
        <v>2224</v>
      </c>
      <c r="B160" t="s">
        <v>1367</v>
      </c>
      <c r="C160">
        <v>500</v>
      </c>
      <c r="D160">
        <v>1</v>
      </c>
      <c r="E160">
        <v>500</v>
      </c>
      <c r="F160" t="s">
        <v>2339</v>
      </c>
      <c r="G160" t="s">
        <v>2226</v>
      </c>
      <c r="H160" t="s">
        <v>1769</v>
      </c>
      <c r="I160" t="s">
        <v>99</v>
      </c>
      <c r="J160" t="s">
        <v>189</v>
      </c>
      <c r="K160" t="s">
        <v>2263</v>
      </c>
      <c r="L160" t="s">
        <v>2228</v>
      </c>
      <c r="M160" t="s">
        <v>99</v>
      </c>
      <c r="N160" t="s">
        <v>2117</v>
      </c>
      <c r="O160" t="s">
        <v>2229</v>
      </c>
      <c r="P160" t="s">
        <v>2230</v>
      </c>
      <c r="Q160" t="s">
        <v>2231</v>
      </c>
      <c r="R160" t="s">
        <v>2338</v>
      </c>
    </row>
    <row r="161" spans="1:18">
      <c r="A161" t="s">
        <v>2224</v>
      </c>
      <c r="B161" t="s">
        <v>1367</v>
      </c>
      <c r="C161">
        <v>1000</v>
      </c>
      <c r="D161">
        <v>1</v>
      </c>
      <c r="E161">
        <v>1000</v>
      </c>
      <c r="F161" t="s">
        <v>2340</v>
      </c>
      <c r="G161" t="s">
        <v>2226</v>
      </c>
      <c r="H161" t="s">
        <v>1769</v>
      </c>
      <c r="I161" t="s">
        <v>99</v>
      </c>
      <c r="J161" t="s">
        <v>189</v>
      </c>
      <c r="K161" t="s">
        <v>2341</v>
      </c>
      <c r="L161" t="s">
        <v>2228</v>
      </c>
      <c r="M161" t="s">
        <v>99</v>
      </c>
      <c r="N161" t="s">
        <v>2117</v>
      </c>
      <c r="O161" t="s">
        <v>2229</v>
      </c>
      <c r="P161" t="s">
        <v>2230</v>
      </c>
      <c r="Q161" t="s">
        <v>2231</v>
      </c>
      <c r="R161" t="s">
        <v>2338</v>
      </c>
    </row>
    <row r="162" spans="1:18">
      <c r="A162" t="s">
        <v>2224</v>
      </c>
      <c r="B162" t="s">
        <v>1368</v>
      </c>
      <c r="C162">
        <v>150</v>
      </c>
      <c r="D162">
        <v>1</v>
      </c>
      <c r="E162">
        <v>150</v>
      </c>
      <c r="F162" t="s">
        <v>2342</v>
      </c>
      <c r="G162" t="s">
        <v>2226</v>
      </c>
      <c r="H162" t="s">
        <v>1769</v>
      </c>
      <c r="I162" t="s">
        <v>99</v>
      </c>
      <c r="J162" t="s">
        <v>2241</v>
      </c>
      <c r="K162" t="s">
        <v>2235</v>
      </c>
      <c r="L162" t="s">
        <v>2228</v>
      </c>
      <c r="M162" t="s">
        <v>99</v>
      </c>
      <c r="N162" t="s">
        <v>2117</v>
      </c>
      <c r="O162" t="s">
        <v>2229</v>
      </c>
      <c r="P162" t="s">
        <v>2230</v>
      </c>
      <c r="Q162" t="s">
        <v>2231</v>
      </c>
      <c r="R162" t="s">
        <v>2343</v>
      </c>
    </row>
    <row r="163" spans="1:18">
      <c r="A163" t="s">
        <v>2224</v>
      </c>
      <c r="B163" t="s">
        <v>1368</v>
      </c>
      <c r="C163">
        <v>500</v>
      </c>
      <c r="D163">
        <v>3</v>
      </c>
      <c r="E163">
        <v>1500</v>
      </c>
      <c r="F163" t="s">
        <v>2344</v>
      </c>
      <c r="G163" t="s">
        <v>2226</v>
      </c>
      <c r="H163" t="s">
        <v>1769</v>
      </c>
      <c r="I163" t="s">
        <v>99</v>
      </c>
      <c r="J163" t="s">
        <v>166</v>
      </c>
      <c r="K163" t="s">
        <v>2227</v>
      </c>
      <c r="L163" t="s">
        <v>2228</v>
      </c>
      <c r="M163" t="s">
        <v>99</v>
      </c>
      <c r="N163" t="s">
        <v>2117</v>
      </c>
      <c r="O163" t="s">
        <v>2229</v>
      </c>
      <c r="P163" t="s">
        <v>2230</v>
      </c>
      <c r="Q163" t="s">
        <v>2231</v>
      </c>
      <c r="R163" t="s">
        <v>2343</v>
      </c>
    </row>
    <row r="164" spans="1:18">
      <c r="A164" t="s">
        <v>2224</v>
      </c>
      <c r="B164" t="s">
        <v>1369</v>
      </c>
      <c r="C164">
        <v>150</v>
      </c>
      <c r="D164">
        <v>3</v>
      </c>
      <c r="E164">
        <v>450</v>
      </c>
      <c r="F164" t="s">
        <v>2256</v>
      </c>
      <c r="G164" t="s">
        <v>2226</v>
      </c>
      <c r="H164" t="s">
        <v>1769</v>
      </c>
      <c r="I164" t="s">
        <v>99</v>
      </c>
      <c r="J164" t="s">
        <v>2251</v>
      </c>
      <c r="K164" t="s">
        <v>2235</v>
      </c>
      <c r="L164" t="s">
        <v>2228</v>
      </c>
      <c r="M164" t="s">
        <v>99</v>
      </c>
      <c r="N164" t="s">
        <v>2117</v>
      </c>
      <c r="O164" t="s">
        <v>2229</v>
      </c>
      <c r="P164" t="s">
        <v>2230</v>
      </c>
      <c r="Q164" t="s">
        <v>2231</v>
      </c>
      <c r="R164" t="s">
        <v>2168</v>
      </c>
    </row>
    <row r="165" spans="1:18">
      <c r="A165" t="s">
        <v>2224</v>
      </c>
      <c r="B165" t="s">
        <v>1370</v>
      </c>
      <c r="C165">
        <v>55000</v>
      </c>
      <c r="D165">
        <v>2</v>
      </c>
      <c r="E165">
        <v>110000</v>
      </c>
      <c r="F165" t="s">
        <v>2345</v>
      </c>
      <c r="G165" t="s">
        <v>2226</v>
      </c>
      <c r="H165" t="s">
        <v>1769</v>
      </c>
      <c r="I165" t="s">
        <v>99</v>
      </c>
      <c r="J165" t="s">
        <v>290</v>
      </c>
      <c r="K165" t="s">
        <v>291</v>
      </c>
      <c r="L165" t="s">
        <v>2228</v>
      </c>
      <c r="M165" t="s">
        <v>99</v>
      </c>
      <c r="N165" t="s">
        <v>2117</v>
      </c>
      <c r="O165" t="s">
        <v>2229</v>
      </c>
      <c r="P165" t="s">
        <v>2230</v>
      </c>
      <c r="Q165" t="s">
        <v>2231</v>
      </c>
      <c r="R165" t="s">
        <v>2192</v>
      </c>
    </row>
    <row r="166" spans="1:18">
      <c r="A166" t="s">
        <v>2224</v>
      </c>
      <c r="B166" t="s">
        <v>1371</v>
      </c>
      <c r="C166">
        <v>55000</v>
      </c>
      <c r="D166">
        <v>1</v>
      </c>
      <c r="E166">
        <v>55000</v>
      </c>
      <c r="F166" t="s">
        <v>2345</v>
      </c>
      <c r="G166" t="s">
        <v>2226</v>
      </c>
      <c r="H166" t="s">
        <v>1769</v>
      </c>
      <c r="I166" t="s">
        <v>99</v>
      </c>
      <c r="J166" t="s">
        <v>290</v>
      </c>
      <c r="K166" t="s">
        <v>291</v>
      </c>
      <c r="L166" t="s">
        <v>2140</v>
      </c>
      <c r="M166" t="s">
        <v>99</v>
      </c>
      <c r="N166" t="s">
        <v>2117</v>
      </c>
      <c r="O166" t="s">
        <v>2118</v>
      </c>
      <c r="P166" t="s">
        <v>2107</v>
      </c>
      <c r="Q166" t="s">
        <v>2119</v>
      </c>
      <c r="R166" t="s">
        <v>2192</v>
      </c>
    </row>
    <row r="167" spans="1:18">
      <c r="A167" t="s">
        <v>2224</v>
      </c>
      <c r="B167" t="s">
        <v>1372</v>
      </c>
      <c r="C167">
        <v>40000</v>
      </c>
      <c r="D167">
        <v>1</v>
      </c>
      <c r="E167">
        <v>40000</v>
      </c>
      <c r="F167" t="s">
        <v>2273</v>
      </c>
      <c r="G167" t="s">
        <v>2226</v>
      </c>
      <c r="H167" t="s">
        <v>1768</v>
      </c>
      <c r="I167" t="s">
        <v>99</v>
      </c>
      <c r="J167" t="s">
        <v>2346</v>
      </c>
      <c r="K167" t="s">
        <v>295</v>
      </c>
      <c r="L167" t="s">
        <v>2140</v>
      </c>
      <c r="M167" t="s">
        <v>99</v>
      </c>
      <c r="N167" t="s">
        <v>2117</v>
      </c>
      <c r="O167" t="s">
        <v>2118</v>
      </c>
      <c r="P167" t="s">
        <v>2107</v>
      </c>
      <c r="Q167" t="s">
        <v>2119</v>
      </c>
      <c r="R167" t="s">
        <v>2192</v>
      </c>
    </row>
    <row r="168" spans="1:18">
      <c r="A168" t="s">
        <v>2224</v>
      </c>
      <c r="B168" t="s">
        <v>1373</v>
      </c>
      <c r="C168">
        <v>40000</v>
      </c>
      <c r="D168">
        <v>1</v>
      </c>
      <c r="E168">
        <v>40000</v>
      </c>
      <c r="F168" t="s">
        <v>2347</v>
      </c>
      <c r="G168" t="s">
        <v>2226</v>
      </c>
      <c r="H168" t="s">
        <v>1768</v>
      </c>
      <c r="I168" t="s">
        <v>99</v>
      </c>
      <c r="J168" t="s">
        <v>2346</v>
      </c>
      <c r="K168" t="s">
        <v>295</v>
      </c>
      <c r="L168" t="s">
        <v>2140</v>
      </c>
      <c r="M168" t="s">
        <v>99</v>
      </c>
      <c r="N168" t="s">
        <v>2117</v>
      </c>
      <c r="O168" t="s">
        <v>2118</v>
      </c>
      <c r="P168" t="s">
        <v>2107</v>
      </c>
      <c r="Q168" t="s">
        <v>2119</v>
      </c>
      <c r="R168" t="s">
        <v>2192</v>
      </c>
    </row>
    <row r="169" spans="1:18">
      <c r="A169" t="s">
        <v>2224</v>
      </c>
      <c r="B169" t="s">
        <v>1374</v>
      </c>
      <c r="C169">
        <v>500</v>
      </c>
      <c r="D169">
        <v>2</v>
      </c>
      <c r="E169">
        <v>1000</v>
      </c>
      <c r="F169" t="s">
        <v>2348</v>
      </c>
      <c r="G169" t="s">
        <v>2226</v>
      </c>
      <c r="H169" t="s">
        <v>1769</v>
      </c>
      <c r="I169" t="s">
        <v>99</v>
      </c>
      <c r="J169" t="s">
        <v>2247</v>
      </c>
      <c r="K169" t="s">
        <v>2249</v>
      </c>
      <c r="L169" t="s">
        <v>2228</v>
      </c>
      <c r="M169" t="s">
        <v>99</v>
      </c>
      <c r="N169" t="s">
        <v>2117</v>
      </c>
      <c r="O169" t="s">
        <v>2229</v>
      </c>
      <c r="P169" t="s">
        <v>2230</v>
      </c>
      <c r="Q169" t="s">
        <v>2231</v>
      </c>
      <c r="R169" t="s">
        <v>2274</v>
      </c>
    </row>
    <row r="170" spans="1:18">
      <c r="A170" t="s">
        <v>2224</v>
      </c>
      <c r="B170" t="s">
        <v>1374</v>
      </c>
      <c r="C170">
        <v>800</v>
      </c>
      <c r="D170">
        <v>2</v>
      </c>
      <c r="E170">
        <v>1600</v>
      </c>
      <c r="F170" t="s">
        <v>2349</v>
      </c>
      <c r="G170" t="s">
        <v>2226</v>
      </c>
      <c r="H170" t="s">
        <v>1769</v>
      </c>
      <c r="I170" t="s">
        <v>99</v>
      </c>
      <c r="J170" t="s">
        <v>2289</v>
      </c>
      <c r="K170" t="s">
        <v>2249</v>
      </c>
      <c r="L170" t="s">
        <v>2228</v>
      </c>
      <c r="M170" t="s">
        <v>99</v>
      </c>
      <c r="N170" t="s">
        <v>2117</v>
      </c>
      <c r="O170" t="s">
        <v>2229</v>
      </c>
      <c r="P170" t="s">
        <v>2230</v>
      </c>
      <c r="Q170" t="s">
        <v>2231</v>
      </c>
      <c r="R170" t="s">
        <v>2274</v>
      </c>
    </row>
    <row r="171" spans="1:18">
      <c r="A171" t="s">
        <v>2224</v>
      </c>
      <c r="B171" t="s">
        <v>1374</v>
      </c>
      <c r="C171">
        <v>800</v>
      </c>
      <c r="D171">
        <v>1</v>
      </c>
      <c r="E171">
        <v>800</v>
      </c>
      <c r="F171" t="s">
        <v>2350</v>
      </c>
      <c r="G171" t="s">
        <v>2226</v>
      </c>
      <c r="H171" t="s">
        <v>1769</v>
      </c>
      <c r="I171" t="s">
        <v>99</v>
      </c>
      <c r="J171" t="s">
        <v>166</v>
      </c>
      <c r="K171" t="s">
        <v>2227</v>
      </c>
      <c r="L171" t="s">
        <v>2228</v>
      </c>
      <c r="M171" t="s">
        <v>99</v>
      </c>
      <c r="N171" t="s">
        <v>2117</v>
      </c>
      <c r="O171" t="s">
        <v>2229</v>
      </c>
      <c r="P171" t="s">
        <v>2230</v>
      </c>
      <c r="Q171" t="s">
        <v>2231</v>
      </c>
      <c r="R171" t="s">
        <v>2274</v>
      </c>
    </row>
    <row r="172" spans="1:18">
      <c r="A172" t="s">
        <v>2224</v>
      </c>
      <c r="B172" t="s">
        <v>1375</v>
      </c>
      <c r="C172">
        <v>250</v>
      </c>
      <c r="D172">
        <v>3</v>
      </c>
      <c r="E172">
        <v>750</v>
      </c>
      <c r="F172" t="s">
        <v>2351</v>
      </c>
      <c r="G172" t="s">
        <v>2226</v>
      </c>
      <c r="H172" t="s">
        <v>1769</v>
      </c>
      <c r="I172" t="s">
        <v>99</v>
      </c>
      <c r="J172" t="s">
        <v>2303</v>
      </c>
      <c r="K172" t="s">
        <v>2304</v>
      </c>
      <c r="L172" t="s">
        <v>2228</v>
      </c>
      <c r="M172" t="s">
        <v>99</v>
      </c>
      <c r="N172" t="s">
        <v>2117</v>
      </c>
      <c r="O172" t="s">
        <v>2229</v>
      </c>
      <c r="P172" t="s">
        <v>2230</v>
      </c>
      <c r="Q172" t="s">
        <v>2231</v>
      </c>
      <c r="R172" t="s">
        <v>2305</v>
      </c>
    </row>
    <row r="173" spans="1:18">
      <c r="A173" t="s">
        <v>2224</v>
      </c>
      <c r="B173" t="s">
        <v>1376</v>
      </c>
      <c r="C173">
        <v>80</v>
      </c>
      <c r="D173">
        <v>3</v>
      </c>
      <c r="E173">
        <v>240</v>
      </c>
      <c r="F173" t="s">
        <v>2316</v>
      </c>
      <c r="G173" t="s">
        <v>2226</v>
      </c>
      <c r="H173" t="s">
        <v>1769</v>
      </c>
      <c r="I173" t="s">
        <v>99</v>
      </c>
      <c r="J173" t="s">
        <v>2283</v>
      </c>
      <c r="K173" t="s">
        <v>2227</v>
      </c>
      <c r="L173" t="s">
        <v>2228</v>
      </c>
      <c r="M173" t="s">
        <v>99</v>
      </c>
      <c r="N173" t="s">
        <v>2117</v>
      </c>
      <c r="O173" t="s">
        <v>2229</v>
      </c>
      <c r="P173" t="s">
        <v>2230</v>
      </c>
      <c r="Q173" t="s">
        <v>2231</v>
      </c>
      <c r="R173" t="s">
        <v>2352</v>
      </c>
    </row>
    <row r="174" spans="1:18">
      <c r="A174" t="s">
        <v>2224</v>
      </c>
      <c r="B174" t="s">
        <v>1377</v>
      </c>
      <c r="C174">
        <v>500</v>
      </c>
      <c r="D174">
        <v>1</v>
      </c>
      <c r="E174">
        <v>500</v>
      </c>
      <c r="F174" t="s">
        <v>2197</v>
      </c>
      <c r="G174" t="s">
        <v>2226</v>
      </c>
      <c r="H174" t="s">
        <v>1769</v>
      </c>
      <c r="I174" t="s">
        <v>99</v>
      </c>
      <c r="J174" t="s">
        <v>2272</v>
      </c>
      <c r="K174" t="s">
        <v>2235</v>
      </c>
      <c r="L174" t="s">
        <v>2228</v>
      </c>
      <c r="M174" t="s">
        <v>99</v>
      </c>
      <c r="N174" t="s">
        <v>2117</v>
      </c>
      <c r="O174" t="s">
        <v>2229</v>
      </c>
      <c r="P174" t="s">
        <v>2230</v>
      </c>
      <c r="Q174" t="s">
        <v>2231</v>
      </c>
      <c r="R174" t="s">
        <v>2353</v>
      </c>
    </row>
    <row r="175" spans="1:18">
      <c r="A175" t="s">
        <v>2224</v>
      </c>
      <c r="B175" t="s">
        <v>1377</v>
      </c>
      <c r="C175">
        <v>500</v>
      </c>
      <c r="D175">
        <v>1</v>
      </c>
      <c r="E175">
        <v>500</v>
      </c>
      <c r="F175" t="s">
        <v>2354</v>
      </c>
      <c r="G175" t="s">
        <v>2226</v>
      </c>
      <c r="H175" t="s">
        <v>1769</v>
      </c>
      <c r="I175" t="s">
        <v>99</v>
      </c>
      <c r="J175" t="s">
        <v>2272</v>
      </c>
      <c r="K175" t="s">
        <v>2235</v>
      </c>
      <c r="L175" t="s">
        <v>2228</v>
      </c>
      <c r="M175" t="s">
        <v>99</v>
      </c>
      <c r="N175" t="s">
        <v>2117</v>
      </c>
      <c r="O175" t="s">
        <v>2229</v>
      </c>
      <c r="P175" t="s">
        <v>2230</v>
      </c>
      <c r="Q175" t="s">
        <v>2231</v>
      </c>
      <c r="R175" t="s">
        <v>2353</v>
      </c>
    </row>
    <row r="176" spans="1:18">
      <c r="A176" t="s">
        <v>2224</v>
      </c>
      <c r="B176" t="s">
        <v>1377</v>
      </c>
      <c r="C176">
        <v>500</v>
      </c>
      <c r="D176">
        <v>1</v>
      </c>
      <c r="E176">
        <v>500</v>
      </c>
      <c r="F176" t="s">
        <v>2355</v>
      </c>
      <c r="G176" t="s">
        <v>2226</v>
      </c>
      <c r="H176" t="s">
        <v>1769</v>
      </c>
      <c r="I176" t="s">
        <v>99</v>
      </c>
      <c r="J176" t="s">
        <v>2247</v>
      </c>
      <c r="K176" t="s">
        <v>2249</v>
      </c>
      <c r="L176" t="s">
        <v>2228</v>
      </c>
      <c r="M176" t="s">
        <v>99</v>
      </c>
      <c r="N176" t="s">
        <v>2117</v>
      </c>
      <c r="O176" t="s">
        <v>2229</v>
      </c>
      <c r="P176" t="s">
        <v>2230</v>
      </c>
      <c r="Q176" t="s">
        <v>2231</v>
      </c>
      <c r="R176" t="s">
        <v>2353</v>
      </c>
    </row>
    <row r="177" spans="1:18">
      <c r="A177" t="s">
        <v>2224</v>
      </c>
      <c r="B177" t="s">
        <v>1377</v>
      </c>
      <c r="C177">
        <v>1000</v>
      </c>
      <c r="D177">
        <v>2</v>
      </c>
      <c r="E177">
        <v>2000</v>
      </c>
      <c r="F177" t="s">
        <v>2204</v>
      </c>
      <c r="G177" t="s">
        <v>2226</v>
      </c>
      <c r="H177" t="s">
        <v>1769</v>
      </c>
      <c r="I177" t="s">
        <v>99</v>
      </c>
      <c r="J177" t="s">
        <v>2289</v>
      </c>
      <c r="K177" t="s">
        <v>2249</v>
      </c>
      <c r="L177" t="s">
        <v>2228</v>
      </c>
      <c r="M177" t="s">
        <v>99</v>
      </c>
      <c r="N177" t="s">
        <v>2117</v>
      </c>
      <c r="O177" t="s">
        <v>2229</v>
      </c>
      <c r="P177" t="s">
        <v>2230</v>
      </c>
      <c r="Q177" t="s">
        <v>2231</v>
      </c>
      <c r="R177" t="s">
        <v>2353</v>
      </c>
    </row>
    <row r="178" spans="1:18">
      <c r="A178" t="s">
        <v>2224</v>
      </c>
      <c r="B178" t="s">
        <v>1377</v>
      </c>
      <c r="C178">
        <v>1000</v>
      </c>
      <c r="D178">
        <v>2</v>
      </c>
      <c r="E178">
        <v>2000</v>
      </c>
      <c r="F178" t="s">
        <v>2356</v>
      </c>
      <c r="G178" t="s">
        <v>2226</v>
      </c>
      <c r="H178" t="s">
        <v>1769</v>
      </c>
      <c r="I178" t="s">
        <v>99</v>
      </c>
      <c r="J178" t="s">
        <v>2289</v>
      </c>
      <c r="K178" t="s">
        <v>2227</v>
      </c>
      <c r="L178" t="s">
        <v>2228</v>
      </c>
      <c r="M178" t="s">
        <v>99</v>
      </c>
      <c r="N178" t="s">
        <v>2117</v>
      </c>
      <c r="O178" t="s">
        <v>2229</v>
      </c>
      <c r="P178" t="s">
        <v>2230</v>
      </c>
      <c r="Q178" t="s">
        <v>2231</v>
      </c>
      <c r="R178" t="s">
        <v>2353</v>
      </c>
    </row>
    <row r="179" spans="1:18">
      <c r="A179" t="s">
        <v>2224</v>
      </c>
      <c r="B179" t="s">
        <v>1378</v>
      </c>
      <c r="C179">
        <v>80</v>
      </c>
      <c r="D179">
        <v>3</v>
      </c>
      <c r="E179">
        <v>240</v>
      </c>
      <c r="F179" t="s">
        <v>2357</v>
      </c>
      <c r="G179" t="s">
        <v>2226</v>
      </c>
      <c r="H179" t="s">
        <v>1769</v>
      </c>
      <c r="I179" t="s">
        <v>99</v>
      </c>
      <c r="J179" t="s">
        <v>2303</v>
      </c>
      <c r="K179" t="s">
        <v>2304</v>
      </c>
      <c r="L179" t="s">
        <v>2228</v>
      </c>
      <c r="M179" t="s">
        <v>99</v>
      </c>
      <c r="N179" t="s">
        <v>2117</v>
      </c>
      <c r="O179" t="s">
        <v>2229</v>
      </c>
      <c r="P179" t="s">
        <v>2230</v>
      </c>
      <c r="Q179" t="s">
        <v>2231</v>
      </c>
      <c r="R179" t="s">
        <v>2305</v>
      </c>
    </row>
    <row r="180" spans="1:18">
      <c r="A180" t="s">
        <v>2224</v>
      </c>
      <c r="B180" t="s">
        <v>1379</v>
      </c>
      <c r="C180">
        <v>150</v>
      </c>
      <c r="D180">
        <v>3</v>
      </c>
      <c r="E180">
        <v>450</v>
      </c>
      <c r="F180" t="s">
        <v>2335</v>
      </c>
      <c r="G180" t="s">
        <v>2226</v>
      </c>
      <c r="H180" t="s">
        <v>1769</v>
      </c>
      <c r="I180" t="s">
        <v>99</v>
      </c>
      <c r="J180" t="s">
        <v>2237</v>
      </c>
      <c r="K180" t="s">
        <v>2238</v>
      </c>
      <c r="L180" t="s">
        <v>2228</v>
      </c>
      <c r="M180" t="s">
        <v>99</v>
      </c>
      <c r="N180" t="s">
        <v>2117</v>
      </c>
      <c r="O180" t="s">
        <v>2229</v>
      </c>
      <c r="P180" t="s">
        <v>2230</v>
      </c>
      <c r="Q180" t="s">
        <v>2231</v>
      </c>
      <c r="R180" t="s">
        <v>2358</v>
      </c>
    </row>
    <row r="181" spans="1:18">
      <c r="A181" t="s">
        <v>2224</v>
      </c>
      <c r="B181" t="s">
        <v>1380</v>
      </c>
      <c r="C181">
        <v>200</v>
      </c>
      <c r="D181">
        <v>3</v>
      </c>
      <c r="E181">
        <v>600</v>
      </c>
      <c r="F181" t="s">
        <v>2166</v>
      </c>
      <c r="G181" t="s">
        <v>2226</v>
      </c>
      <c r="H181" t="s">
        <v>1769</v>
      </c>
      <c r="I181" t="s">
        <v>99</v>
      </c>
      <c r="J181" t="s">
        <v>2251</v>
      </c>
      <c r="K181" t="s">
        <v>2227</v>
      </c>
      <c r="L181" t="s">
        <v>2228</v>
      </c>
      <c r="M181" t="s">
        <v>99</v>
      </c>
      <c r="N181" t="s">
        <v>2117</v>
      </c>
      <c r="O181" t="s">
        <v>2229</v>
      </c>
      <c r="P181" t="s">
        <v>2230</v>
      </c>
      <c r="Q181" t="s">
        <v>2231</v>
      </c>
      <c r="R181" t="s">
        <v>2168</v>
      </c>
    </row>
    <row r="182" spans="1:18">
      <c r="A182" t="s">
        <v>2224</v>
      </c>
      <c r="B182" t="s">
        <v>1381</v>
      </c>
      <c r="C182">
        <v>250</v>
      </c>
      <c r="D182">
        <v>1</v>
      </c>
      <c r="E182">
        <v>250</v>
      </c>
      <c r="F182" t="s">
        <v>2359</v>
      </c>
      <c r="G182" t="s">
        <v>2226</v>
      </c>
      <c r="H182" t="s">
        <v>1769</v>
      </c>
      <c r="I182" t="s">
        <v>99</v>
      </c>
      <c r="J182" t="s">
        <v>2241</v>
      </c>
      <c r="K182" t="s">
        <v>2235</v>
      </c>
      <c r="L182" t="s">
        <v>2228</v>
      </c>
      <c r="M182" t="s">
        <v>99</v>
      </c>
      <c r="N182" t="s">
        <v>2117</v>
      </c>
      <c r="O182" t="s">
        <v>2229</v>
      </c>
      <c r="P182" t="s">
        <v>2230</v>
      </c>
      <c r="Q182" t="s">
        <v>2231</v>
      </c>
      <c r="R182" t="s">
        <v>2360</v>
      </c>
    </row>
    <row r="183" spans="1:18">
      <c r="A183" t="s">
        <v>2224</v>
      </c>
      <c r="B183" t="s">
        <v>1381</v>
      </c>
      <c r="C183">
        <v>500</v>
      </c>
      <c r="D183">
        <v>1</v>
      </c>
      <c r="E183">
        <v>500</v>
      </c>
      <c r="F183" t="s">
        <v>2182</v>
      </c>
      <c r="G183" t="s">
        <v>2226</v>
      </c>
      <c r="H183" t="s">
        <v>1769</v>
      </c>
      <c r="I183" t="s">
        <v>99</v>
      </c>
      <c r="J183" t="s">
        <v>166</v>
      </c>
      <c r="K183" t="s">
        <v>2227</v>
      </c>
      <c r="L183" t="s">
        <v>2228</v>
      </c>
      <c r="M183" t="s">
        <v>99</v>
      </c>
      <c r="N183" t="s">
        <v>2117</v>
      </c>
      <c r="O183" t="s">
        <v>2229</v>
      </c>
      <c r="P183" t="s">
        <v>2230</v>
      </c>
      <c r="Q183" t="s">
        <v>2231</v>
      </c>
      <c r="R183" t="s">
        <v>2360</v>
      </c>
    </row>
    <row r="184" spans="1:18">
      <c r="A184" t="s">
        <v>2224</v>
      </c>
      <c r="B184" t="s">
        <v>1381</v>
      </c>
      <c r="C184">
        <v>800</v>
      </c>
      <c r="D184">
        <v>2</v>
      </c>
      <c r="E184">
        <v>1600</v>
      </c>
      <c r="F184" t="s">
        <v>2361</v>
      </c>
      <c r="G184" t="s">
        <v>2226</v>
      </c>
      <c r="H184" t="s">
        <v>1769</v>
      </c>
      <c r="I184" t="s">
        <v>99</v>
      </c>
      <c r="J184" t="s">
        <v>166</v>
      </c>
      <c r="K184" t="s">
        <v>2227</v>
      </c>
      <c r="L184" t="s">
        <v>2228</v>
      </c>
      <c r="M184" t="s">
        <v>99</v>
      </c>
      <c r="N184" t="s">
        <v>2117</v>
      </c>
      <c r="O184" t="s">
        <v>2229</v>
      </c>
      <c r="P184" t="s">
        <v>2230</v>
      </c>
      <c r="Q184" t="s">
        <v>2231</v>
      </c>
      <c r="R184" t="s">
        <v>2360</v>
      </c>
    </row>
    <row r="185" spans="1:18">
      <c r="A185" t="s">
        <v>2224</v>
      </c>
      <c r="B185" t="s">
        <v>1382</v>
      </c>
      <c r="C185">
        <v>80</v>
      </c>
      <c r="D185">
        <v>1</v>
      </c>
      <c r="E185">
        <v>80</v>
      </c>
      <c r="F185" t="s">
        <v>2362</v>
      </c>
      <c r="G185" t="s">
        <v>2226</v>
      </c>
      <c r="H185" t="s">
        <v>1769</v>
      </c>
      <c r="I185" t="s">
        <v>99</v>
      </c>
      <c r="J185" t="s">
        <v>2113</v>
      </c>
      <c r="K185" t="s">
        <v>2227</v>
      </c>
      <c r="L185" t="s">
        <v>2228</v>
      </c>
      <c r="M185" t="s">
        <v>99</v>
      </c>
      <c r="N185" t="s">
        <v>2117</v>
      </c>
      <c r="O185" t="s">
        <v>2229</v>
      </c>
      <c r="P185" t="s">
        <v>2230</v>
      </c>
      <c r="Q185" t="s">
        <v>2231</v>
      </c>
      <c r="R185" t="s">
        <v>2277</v>
      </c>
    </row>
    <row r="186" spans="1:18">
      <c r="A186" t="s">
        <v>2224</v>
      </c>
      <c r="B186" t="s">
        <v>1382</v>
      </c>
      <c r="C186">
        <v>80</v>
      </c>
      <c r="D186">
        <v>1</v>
      </c>
      <c r="E186">
        <v>80</v>
      </c>
      <c r="F186" t="s">
        <v>2363</v>
      </c>
      <c r="G186" t="s">
        <v>2226</v>
      </c>
      <c r="H186" t="s">
        <v>1769</v>
      </c>
      <c r="I186" t="s">
        <v>99</v>
      </c>
      <c r="J186" t="s">
        <v>2113</v>
      </c>
      <c r="K186" t="s">
        <v>2227</v>
      </c>
      <c r="L186" t="s">
        <v>2228</v>
      </c>
      <c r="M186" t="s">
        <v>99</v>
      </c>
      <c r="N186" t="s">
        <v>2117</v>
      </c>
      <c r="O186" t="s">
        <v>2229</v>
      </c>
      <c r="P186" t="s">
        <v>2230</v>
      </c>
      <c r="Q186" t="s">
        <v>2231</v>
      </c>
      <c r="R186" t="s">
        <v>2277</v>
      </c>
    </row>
    <row r="187" spans="1:18">
      <c r="A187" t="s">
        <v>2224</v>
      </c>
      <c r="B187" t="s">
        <v>1382</v>
      </c>
      <c r="C187">
        <v>80</v>
      </c>
      <c r="D187">
        <v>1</v>
      </c>
      <c r="E187">
        <v>80</v>
      </c>
      <c r="F187" t="s">
        <v>2364</v>
      </c>
      <c r="G187" t="s">
        <v>2226</v>
      </c>
      <c r="H187" t="s">
        <v>1769</v>
      </c>
      <c r="I187" t="s">
        <v>99</v>
      </c>
      <c r="J187" t="s">
        <v>2113</v>
      </c>
      <c r="K187" t="s">
        <v>2227</v>
      </c>
      <c r="L187" t="s">
        <v>2228</v>
      </c>
      <c r="M187" t="s">
        <v>99</v>
      </c>
      <c r="N187" t="s">
        <v>2117</v>
      </c>
      <c r="O187" t="s">
        <v>2229</v>
      </c>
      <c r="P187" t="s">
        <v>2230</v>
      </c>
      <c r="Q187" t="s">
        <v>2231</v>
      </c>
      <c r="R187" t="s">
        <v>2277</v>
      </c>
    </row>
    <row r="188" spans="1:18">
      <c r="A188" t="s">
        <v>2224</v>
      </c>
      <c r="B188" t="s">
        <v>1383</v>
      </c>
      <c r="C188">
        <v>500</v>
      </c>
      <c r="D188">
        <v>1</v>
      </c>
      <c r="E188">
        <v>500</v>
      </c>
      <c r="F188" t="s">
        <v>2313</v>
      </c>
      <c r="G188" t="s">
        <v>2226</v>
      </c>
      <c r="H188" t="s">
        <v>1769</v>
      </c>
      <c r="I188" t="s">
        <v>99</v>
      </c>
      <c r="J188" t="s">
        <v>2272</v>
      </c>
      <c r="K188" t="s">
        <v>2235</v>
      </c>
      <c r="L188" t="s">
        <v>2228</v>
      </c>
      <c r="M188" t="s">
        <v>99</v>
      </c>
      <c r="N188" t="s">
        <v>2117</v>
      </c>
      <c r="O188" t="s">
        <v>2229</v>
      </c>
      <c r="P188" t="s">
        <v>2230</v>
      </c>
      <c r="Q188" t="s">
        <v>2231</v>
      </c>
      <c r="R188" t="s">
        <v>2327</v>
      </c>
    </row>
    <row r="189" spans="1:18">
      <c r="A189" t="s">
        <v>2224</v>
      </c>
      <c r="B189" t="s">
        <v>1383</v>
      </c>
      <c r="C189">
        <v>750</v>
      </c>
      <c r="D189">
        <v>2</v>
      </c>
      <c r="E189">
        <v>1500</v>
      </c>
      <c r="F189" t="s">
        <v>2335</v>
      </c>
      <c r="G189" t="s">
        <v>2226</v>
      </c>
      <c r="H189" t="s">
        <v>1769</v>
      </c>
      <c r="I189" t="s">
        <v>99</v>
      </c>
      <c r="J189" t="s">
        <v>2272</v>
      </c>
      <c r="K189" t="s">
        <v>2235</v>
      </c>
      <c r="L189" t="s">
        <v>2228</v>
      </c>
      <c r="M189" t="s">
        <v>99</v>
      </c>
      <c r="N189" t="s">
        <v>2117</v>
      </c>
      <c r="O189" t="s">
        <v>2229</v>
      </c>
      <c r="P189" t="s">
        <v>2230</v>
      </c>
      <c r="Q189" t="s">
        <v>2231</v>
      </c>
      <c r="R189" t="s">
        <v>2327</v>
      </c>
    </row>
    <row r="190" spans="1:18">
      <c r="A190" t="s">
        <v>2224</v>
      </c>
      <c r="B190" t="s">
        <v>1383</v>
      </c>
      <c r="C190">
        <v>1000</v>
      </c>
      <c r="D190">
        <v>2</v>
      </c>
      <c r="E190">
        <v>2000</v>
      </c>
      <c r="F190" t="s">
        <v>2365</v>
      </c>
      <c r="G190" t="s">
        <v>2226</v>
      </c>
      <c r="H190" t="s">
        <v>1769</v>
      </c>
      <c r="I190" t="s">
        <v>99</v>
      </c>
      <c r="J190" t="s">
        <v>2366</v>
      </c>
      <c r="K190" t="s">
        <v>2249</v>
      </c>
      <c r="L190" t="s">
        <v>2228</v>
      </c>
      <c r="M190" t="s">
        <v>99</v>
      </c>
      <c r="N190" t="s">
        <v>2117</v>
      </c>
      <c r="O190" t="s">
        <v>2229</v>
      </c>
      <c r="P190" t="s">
        <v>2230</v>
      </c>
      <c r="Q190" t="s">
        <v>2231</v>
      </c>
      <c r="R190" t="s">
        <v>2327</v>
      </c>
    </row>
    <row r="191" spans="1:18">
      <c r="A191" t="s">
        <v>2367</v>
      </c>
      <c r="B191" t="s">
        <v>1384</v>
      </c>
      <c r="C191">
        <v>153100</v>
      </c>
      <c r="D191">
        <v>2</v>
      </c>
      <c r="E191">
        <v>306200</v>
      </c>
      <c r="F191" t="s">
        <v>2368</v>
      </c>
      <c r="G191" t="s">
        <v>2369</v>
      </c>
      <c r="H191" t="s">
        <v>315</v>
      </c>
      <c r="I191" t="s">
        <v>99</v>
      </c>
      <c r="J191" t="s">
        <v>101</v>
      </c>
      <c r="K191" t="s">
        <v>316</v>
      </c>
      <c r="L191" t="s">
        <v>2370</v>
      </c>
      <c r="M191" t="s">
        <v>318</v>
      </c>
      <c r="N191" t="s">
        <v>2117</v>
      </c>
      <c r="O191" t="s">
        <v>2118</v>
      </c>
      <c r="P191" t="s">
        <v>2107</v>
      </c>
      <c r="Q191" t="s">
        <v>2119</v>
      </c>
      <c r="R191" t="s">
        <v>2371</v>
      </c>
    </row>
    <row r="192" spans="1:18">
      <c r="A192" t="s">
        <v>2367</v>
      </c>
      <c r="B192" t="s">
        <v>1385</v>
      </c>
      <c r="C192">
        <v>188400</v>
      </c>
      <c r="D192">
        <v>1</v>
      </c>
      <c r="E192">
        <v>188400</v>
      </c>
      <c r="F192" t="s">
        <v>2368</v>
      </c>
      <c r="G192" t="s">
        <v>2369</v>
      </c>
      <c r="H192" t="s">
        <v>315</v>
      </c>
      <c r="I192" t="s">
        <v>316</v>
      </c>
      <c r="J192" t="s">
        <v>101</v>
      </c>
      <c r="K192" t="s">
        <v>316</v>
      </c>
      <c r="L192" t="s">
        <v>2370</v>
      </c>
      <c r="M192" t="s">
        <v>55</v>
      </c>
      <c r="N192" t="s">
        <v>2117</v>
      </c>
      <c r="O192" t="s">
        <v>2118</v>
      </c>
      <c r="P192" t="s">
        <v>2107</v>
      </c>
      <c r="Q192" t="s">
        <v>2119</v>
      </c>
      <c r="R192" t="s">
        <v>2371</v>
      </c>
    </row>
    <row r="193" spans="1:18">
      <c r="A193" t="s">
        <v>2367</v>
      </c>
      <c r="B193" t="s">
        <v>1386</v>
      </c>
      <c r="C193">
        <v>153100</v>
      </c>
      <c r="D193">
        <v>2</v>
      </c>
      <c r="E193">
        <v>306200</v>
      </c>
      <c r="F193" t="s">
        <v>2372</v>
      </c>
      <c r="G193" t="s">
        <v>2369</v>
      </c>
      <c r="H193" t="s">
        <v>315</v>
      </c>
      <c r="I193" t="s">
        <v>99</v>
      </c>
      <c r="J193" t="s">
        <v>101</v>
      </c>
      <c r="K193" t="s">
        <v>316</v>
      </c>
      <c r="L193" t="s">
        <v>2370</v>
      </c>
      <c r="M193" t="s">
        <v>318</v>
      </c>
      <c r="N193" t="s">
        <v>2117</v>
      </c>
      <c r="O193" t="s">
        <v>2118</v>
      </c>
      <c r="P193" t="s">
        <v>2107</v>
      </c>
      <c r="Q193" t="s">
        <v>2119</v>
      </c>
      <c r="R193" t="s">
        <v>2371</v>
      </c>
    </row>
    <row r="194" spans="1:18">
      <c r="A194" t="s">
        <v>2367</v>
      </c>
      <c r="B194" t="s">
        <v>1387</v>
      </c>
      <c r="C194">
        <v>188400</v>
      </c>
      <c r="D194">
        <v>1</v>
      </c>
      <c r="E194">
        <v>188400</v>
      </c>
      <c r="F194" t="s">
        <v>2372</v>
      </c>
      <c r="G194" t="s">
        <v>2369</v>
      </c>
      <c r="H194" t="s">
        <v>315</v>
      </c>
      <c r="I194" t="s">
        <v>316</v>
      </c>
      <c r="J194" t="s">
        <v>101</v>
      </c>
      <c r="K194" t="s">
        <v>316</v>
      </c>
      <c r="L194" t="s">
        <v>2370</v>
      </c>
      <c r="M194" t="s">
        <v>55</v>
      </c>
      <c r="N194" t="s">
        <v>2117</v>
      </c>
      <c r="O194" t="s">
        <v>2118</v>
      </c>
      <c r="P194" t="s">
        <v>2107</v>
      </c>
      <c r="Q194" t="s">
        <v>2119</v>
      </c>
      <c r="R194" t="s">
        <v>2371</v>
      </c>
    </row>
    <row r="195" spans="1:18">
      <c r="A195" t="s">
        <v>2367</v>
      </c>
      <c r="B195" t="s">
        <v>1388</v>
      </c>
      <c r="C195">
        <v>233300</v>
      </c>
      <c r="D195">
        <v>2</v>
      </c>
      <c r="E195">
        <v>466600</v>
      </c>
      <c r="F195" t="s">
        <v>2361</v>
      </c>
      <c r="G195" t="s">
        <v>2369</v>
      </c>
      <c r="H195" t="s">
        <v>315</v>
      </c>
      <c r="I195" t="s">
        <v>99</v>
      </c>
      <c r="J195" t="s">
        <v>324</v>
      </c>
      <c r="K195" t="s">
        <v>324</v>
      </c>
      <c r="L195" t="s">
        <v>2195</v>
      </c>
      <c r="M195" t="s">
        <v>102</v>
      </c>
      <c r="N195" t="s">
        <v>2117</v>
      </c>
      <c r="O195" t="s">
        <v>2118</v>
      </c>
      <c r="P195" t="s">
        <v>2107</v>
      </c>
      <c r="Q195" t="s">
        <v>2119</v>
      </c>
      <c r="R195" t="s">
        <v>2373</v>
      </c>
    </row>
    <row r="196" spans="1:18">
      <c r="A196" t="s">
        <v>2367</v>
      </c>
      <c r="B196" t="s">
        <v>1389</v>
      </c>
      <c r="C196">
        <v>251800</v>
      </c>
      <c r="D196">
        <v>1</v>
      </c>
      <c r="E196">
        <v>251800</v>
      </c>
      <c r="F196" t="s">
        <v>2361</v>
      </c>
      <c r="G196" t="s">
        <v>2369</v>
      </c>
      <c r="H196" t="s">
        <v>315</v>
      </c>
      <c r="I196" t="s">
        <v>327</v>
      </c>
      <c r="J196" t="s">
        <v>324</v>
      </c>
      <c r="K196" t="s">
        <v>324</v>
      </c>
      <c r="L196" t="s">
        <v>2195</v>
      </c>
      <c r="M196" t="s">
        <v>102</v>
      </c>
      <c r="N196" t="s">
        <v>2117</v>
      </c>
      <c r="O196" t="s">
        <v>2118</v>
      </c>
      <c r="P196" t="s">
        <v>2107</v>
      </c>
      <c r="Q196" t="s">
        <v>2119</v>
      </c>
      <c r="R196" t="s">
        <v>2373</v>
      </c>
    </row>
    <row r="197" spans="1:18">
      <c r="A197" t="s">
        <v>2367</v>
      </c>
      <c r="B197" t="s">
        <v>1390</v>
      </c>
      <c r="C197">
        <v>160960</v>
      </c>
      <c r="D197">
        <v>2</v>
      </c>
      <c r="E197">
        <v>321920</v>
      </c>
      <c r="F197" t="s">
        <v>2215</v>
      </c>
      <c r="G197" t="s">
        <v>2369</v>
      </c>
      <c r="H197" t="s">
        <v>315</v>
      </c>
      <c r="I197" t="s">
        <v>99</v>
      </c>
      <c r="J197" t="s">
        <v>329</v>
      </c>
      <c r="K197" t="s">
        <v>329</v>
      </c>
      <c r="L197" t="s">
        <v>2374</v>
      </c>
      <c r="M197" t="s">
        <v>331</v>
      </c>
      <c r="N197" t="s">
        <v>2117</v>
      </c>
      <c r="O197" t="s">
        <v>2375</v>
      </c>
      <c r="P197" t="s">
        <v>2107</v>
      </c>
      <c r="Q197" t="s">
        <v>2119</v>
      </c>
      <c r="R197" t="s">
        <v>2376</v>
      </c>
    </row>
    <row r="198" spans="1:18">
      <c r="A198" t="s">
        <v>2367</v>
      </c>
      <c r="B198" t="s">
        <v>1391</v>
      </c>
      <c r="C198">
        <v>178830</v>
      </c>
      <c r="D198">
        <v>1</v>
      </c>
      <c r="E198">
        <v>178830</v>
      </c>
      <c r="F198" t="s">
        <v>2377</v>
      </c>
      <c r="G198" t="s">
        <v>2369</v>
      </c>
      <c r="H198" t="s">
        <v>315</v>
      </c>
      <c r="I198" t="s">
        <v>329</v>
      </c>
      <c r="J198" t="s">
        <v>329</v>
      </c>
      <c r="K198" t="s">
        <v>329</v>
      </c>
      <c r="L198" t="s">
        <v>2374</v>
      </c>
      <c r="M198" t="s">
        <v>331</v>
      </c>
      <c r="N198" t="s">
        <v>2117</v>
      </c>
      <c r="O198" t="s">
        <v>2375</v>
      </c>
      <c r="P198" t="s">
        <v>2107</v>
      </c>
      <c r="Q198" t="s">
        <v>2119</v>
      </c>
      <c r="R198" t="s">
        <v>2376</v>
      </c>
    </row>
    <row r="199" spans="1:18">
      <c r="A199" t="s">
        <v>2367</v>
      </c>
      <c r="B199" t="s">
        <v>1392</v>
      </c>
      <c r="C199">
        <v>174500</v>
      </c>
      <c r="D199">
        <v>2</v>
      </c>
      <c r="E199">
        <v>349000</v>
      </c>
      <c r="F199" t="s">
        <v>2365</v>
      </c>
      <c r="G199" t="s">
        <v>2369</v>
      </c>
      <c r="H199" t="s">
        <v>315</v>
      </c>
      <c r="I199" t="s">
        <v>99</v>
      </c>
      <c r="J199" t="s">
        <v>329</v>
      </c>
      <c r="K199" t="s">
        <v>329</v>
      </c>
      <c r="L199" t="s">
        <v>2374</v>
      </c>
      <c r="M199" t="s">
        <v>336</v>
      </c>
      <c r="N199" t="s">
        <v>2117</v>
      </c>
      <c r="O199" t="s">
        <v>2118</v>
      </c>
      <c r="P199" t="s">
        <v>2107</v>
      </c>
      <c r="Q199" t="s">
        <v>2119</v>
      </c>
      <c r="R199" t="s">
        <v>2376</v>
      </c>
    </row>
    <row r="200" spans="1:18">
      <c r="A200" t="s">
        <v>2367</v>
      </c>
      <c r="B200" t="s">
        <v>1393</v>
      </c>
      <c r="C200">
        <v>184000</v>
      </c>
      <c r="D200">
        <v>1</v>
      </c>
      <c r="E200">
        <v>184000</v>
      </c>
      <c r="F200" t="s">
        <v>2365</v>
      </c>
      <c r="G200" t="s">
        <v>2369</v>
      </c>
      <c r="H200" t="s">
        <v>315</v>
      </c>
      <c r="I200" t="s">
        <v>329</v>
      </c>
      <c r="J200" t="s">
        <v>329</v>
      </c>
      <c r="K200" t="s">
        <v>329</v>
      </c>
      <c r="L200" t="s">
        <v>2374</v>
      </c>
      <c r="M200" t="s">
        <v>336</v>
      </c>
      <c r="N200" t="s">
        <v>2117</v>
      </c>
      <c r="O200" t="s">
        <v>2118</v>
      </c>
      <c r="P200" t="s">
        <v>2107</v>
      </c>
      <c r="Q200" t="s">
        <v>2119</v>
      </c>
      <c r="R200" t="s">
        <v>2376</v>
      </c>
    </row>
    <row r="201" spans="1:18">
      <c r="A201" t="s">
        <v>2367</v>
      </c>
      <c r="B201" t="s">
        <v>1394</v>
      </c>
      <c r="C201">
        <v>250000</v>
      </c>
      <c r="D201">
        <v>1</v>
      </c>
      <c r="E201">
        <v>250000</v>
      </c>
      <c r="F201" t="s">
        <v>2378</v>
      </c>
      <c r="G201" t="s">
        <v>2369</v>
      </c>
      <c r="H201" t="s">
        <v>315</v>
      </c>
      <c r="I201" t="s">
        <v>99</v>
      </c>
      <c r="J201" t="s">
        <v>329</v>
      </c>
      <c r="K201" t="s">
        <v>329</v>
      </c>
      <c r="L201" t="s">
        <v>2374</v>
      </c>
      <c r="M201" t="s">
        <v>2379</v>
      </c>
      <c r="N201" t="s">
        <v>2117</v>
      </c>
      <c r="O201" t="s">
        <v>2118</v>
      </c>
      <c r="P201" t="s">
        <v>2107</v>
      </c>
      <c r="Q201" t="s">
        <v>2119</v>
      </c>
      <c r="R201" t="s">
        <v>2376</v>
      </c>
    </row>
    <row r="202" spans="1:18">
      <c r="A202" t="s">
        <v>2367</v>
      </c>
      <c r="B202" t="s">
        <v>1395</v>
      </c>
      <c r="C202">
        <v>132000</v>
      </c>
      <c r="D202">
        <v>1</v>
      </c>
      <c r="E202">
        <v>132000</v>
      </c>
      <c r="F202" t="s">
        <v>2378</v>
      </c>
      <c r="G202" t="s">
        <v>2369</v>
      </c>
      <c r="H202" t="s">
        <v>315</v>
      </c>
      <c r="I202" t="s">
        <v>329</v>
      </c>
      <c r="J202" t="s">
        <v>329</v>
      </c>
      <c r="K202" t="s">
        <v>329</v>
      </c>
      <c r="L202" t="s">
        <v>2374</v>
      </c>
      <c r="M202" t="s">
        <v>2379</v>
      </c>
      <c r="N202" t="s">
        <v>2117</v>
      </c>
      <c r="O202" t="s">
        <v>2118</v>
      </c>
      <c r="P202" t="s">
        <v>2107</v>
      </c>
      <c r="Q202" t="s">
        <v>2119</v>
      </c>
      <c r="R202" t="s">
        <v>2376</v>
      </c>
    </row>
    <row r="203" spans="1:18">
      <c r="A203" t="s">
        <v>2367</v>
      </c>
      <c r="B203" t="s">
        <v>1396</v>
      </c>
      <c r="C203">
        <v>269800</v>
      </c>
      <c r="D203">
        <v>2</v>
      </c>
      <c r="E203">
        <v>539600</v>
      </c>
      <c r="F203" t="s">
        <v>2380</v>
      </c>
      <c r="G203" t="s">
        <v>2369</v>
      </c>
      <c r="H203" t="s">
        <v>315</v>
      </c>
      <c r="I203" t="s">
        <v>2381</v>
      </c>
      <c r="J203" t="s">
        <v>329</v>
      </c>
      <c r="K203" t="s">
        <v>329</v>
      </c>
      <c r="L203" t="s">
        <v>2374</v>
      </c>
      <c r="M203" t="s">
        <v>118</v>
      </c>
      <c r="N203" t="s">
        <v>2117</v>
      </c>
      <c r="O203" t="s">
        <v>2118</v>
      </c>
      <c r="P203" t="s">
        <v>2107</v>
      </c>
      <c r="Q203" t="s">
        <v>2119</v>
      </c>
      <c r="R203" t="s">
        <v>2376</v>
      </c>
    </row>
    <row r="204" spans="1:18">
      <c r="A204" t="s">
        <v>2367</v>
      </c>
      <c r="B204" t="s">
        <v>1397</v>
      </c>
      <c r="C204">
        <v>306400</v>
      </c>
      <c r="D204">
        <v>1</v>
      </c>
      <c r="E204">
        <v>306400</v>
      </c>
      <c r="F204" t="s">
        <v>2380</v>
      </c>
      <c r="G204" t="s">
        <v>2369</v>
      </c>
      <c r="H204" t="s">
        <v>315</v>
      </c>
      <c r="I204" t="s">
        <v>2381</v>
      </c>
      <c r="J204" t="s">
        <v>329</v>
      </c>
      <c r="K204" t="s">
        <v>329</v>
      </c>
      <c r="L204" t="s">
        <v>2374</v>
      </c>
      <c r="M204" t="s">
        <v>118</v>
      </c>
      <c r="N204" t="s">
        <v>2117</v>
      </c>
      <c r="O204" t="s">
        <v>2118</v>
      </c>
      <c r="P204" t="s">
        <v>2107</v>
      </c>
      <c r="Q204" t="s">
        <v>2119</v>
      </c>
      <c r="R204" t="s">
        <v>2376</v>
      </c>
    </row>
    <row r="205" spans="1:18">
      <c r="A205" t="s">
        <v>2367</v>
      </c>
      <c r="B205" t="s">
        <v>1398</v>
      </c>
      <c r="C205">
        <v>93700</v>
      </c>
      <c r="D205">
        <v>4</v>
      </c>
      <c r="E205">
        <v>374800</v>
      </c>
      <c r="F205" t="s">
        <v>2382</v>
      </c>
      <c r="G205" t="s">
        <v>2369</v>
      </c>
      <c r="H205" t="s">
        <v>315</v>
      </c>
      <c r="I205" t="s">
        <v>99</v>
      </c>
      <c r="J205" t="s">
        <v>345</v>
      </c>
      <c r="K205" t="s">
        <v>346</v>
      </c>
      <c r="L205" t="s">
        <v>2383</v>
      </c>
      <c r="M205" t="s">
        <v>348</v>
      </c>
      <c r="N205" t="s">
        <v>2117</v>
      </c>
      <c r="O205" t="s">
        <v>2118</v>
      </c>
      <c r="P205" t="s">
        <v>2107</v>
      </c>
      <c r="Q205" t="s">
        <v>2119</v>
      </c>
      <c r="R205" t="s">
        <v>2384</v>
      </c>
    </row>
    <row r="206" spans="1:18">
      <c r="A206" t="s">
        <v>2367</v>
      </c>
      <c r="B206" t="s">
        <v>1399</v>
      </c>
      <c r="C206">
        <v>91000</v>
      </c>
      <c r="D206">
        <v>1</v>
      </c>
      <c r="E206">
        <v>91000</v>
      </c>
      <c r="F206" t="s">
        <v>2385</v>
      </c>
      <c r="G206" t="s">
        <v>2369</v>
      </c>
      <c r="H206" t="s">
        <v>315</v>
      </c>
      <c r="I206" t="s">
        <v>2263</v>
      </c>
      <c r="J206" t="s">
        <v>2386</v>
      </c>
      <c r="K206" t="s">
        <v>2263</v>
      </c>
      <c r="L206" t="s">
        <v>2383</v>
      </c>
      <c r="M206" t="s">
        <v>348</v>
      </c>
      <c r="N206" t="s">
        <v>2117</v>
      </c>
      <c r="O206" t="s">
        <v>2118</v>
      </c>
      <c r="P206" t="s">
        <v>2107</v>
      </c>
      <c r="Q206" t="s">
        <v>2119</v>
      </c>
      <c r="R206" t="s">
        <v>2384</v>
      </c>
    </row>
    <row r="207" spans="1:18">
      <c r="A207" t="s">
        <v>2367</v>
      </c>
      <c r="B207" t="s">
        <v>1400</v>
      </c>
      <c r="C207">
        <v>286300</v>
      </c>
      <c r="D207">
        <v>2</v>
      </c>
      <c r="E207">
        <v>572600</v>
      </c>
      <c r="F207" t="s">
        <v>2387</v>
      </c>
      <c r="G207" t="s">
        <v>2369</v>
      </c>
      <c r="H207" t="s">
        <v>315</v>
      </c>
      <c r="I207" t="s">
        <v>99</v>
      </c>
      <c r="J207" t="s">
        <v>324</v>
      </c>
      <c r="K207" t="s">
        <v>324</v>
      </c>
      <c r="L207" t="s">
        <v>2388</v>
      </c>
      <c r="M207" t="s">
        <v>55</v>
      </c>
      <c r="N207" t="s">
        <v>2117</v>
      </c>
      <c r="O207" t="s">
        <v>2118</v>
      </c>
      <c r="P207" t="s">
        <v>2107</v>
      </c>
      <c r="Q207" t="s">
        <v>2119</v>
      </c>
      <c r="R207" t="s">
        <v>2389</v>
      </c>
    </row>
    <row r="208" spans="1:18">
      <c r="A208" t="s">
        <v>2367</v>
      </c>
      <c r="B208" t="s">
        <v>1401</v>
      </c>
      <c r="C208">
        <v>285800</v>
      </c>
      <c r="D208">
        <v>1</v>
      </c>
      <c r="E208">
        <v>285800</v>
      </c>
      <c r="F208" t="s">
        <v>2387</v>
      </c>
      <c r="G208" t="s">
        <v>2369</v>
      </c>
      <c r="H208" t="s">
        <v>315</v>
      </c>
      <c r="I208" t="s">
        <v>356</v>
      </c>
      <c r="J208" t="s">
        <v>324</v>
      </c>
      <c r="K208" t="s">
        <v>324</v>
      </c>
      <c r="L208" t="s">
        <v>2388</v>
      </c>
      <c r="M208" t="s">
        <v>55</v>
      </c>
      <c r="N208" t="s">
        <v>2117</v>
      </c>
      <c r="O208" t="s">
        <v>2118</v>
      </c>
      <c r="P208" t="s">
        <v>2107</v>
      </c>
      <c r="Q208" t="s">
        <v>2119</v>
      </c>
      <c r="R208" t="s">
        <v>2389</v>
      </c>
    </row>
    <row r="209" spans="1:18">
      <c r="A209" t="s">
        <v>2367</v>
      </c>
      <c r="B209" t="s">
        <v>1402</v>
      </c>
      <c r="C209">
        <v>286300</v>
      </c>
      <c r="D209">
        <v>2</v>
      </c>
      <c r="E209">
        <v>572600</v>
      </c>
      <c r="F209" t="s">
        <v>2390</v>
      </c>
      <c r="G209" t="s">
        <v>2369</v>
      </c>
      <c r="H209" t="s">
        <v>315</v>
      </c>
      <c r="I209" t="s">
        <v>99</v>
      </c>
      <c r="J209" t="s">
        <v>324</v>
      </c>
      <c r="K209" t="s">
        <v>324</v>
      </c>
      <c r="L209" t="s">
        <v>2388</v>
      </c>
      <c r="M209" t="s">
        <v>55</v>
      </c>
      <c r="N209" t="s">
        <v>2117</v>
      </c>
      <c r="O209" t="s">
        <v>2118</v>
      </c>
      <c r="P209" t="s">
        <v>2107</v>
      </c>
      <c r="Q209" t="s">
        <v>2119</v>
      </c>
      <c r="R209" t="s">
        <v>2389</v>
      </c>
    </row>
    <row r="210" spans="1:18">
      <c r="A210" t="s">
        <v>2367</v>
      </c>
      <c r="B210" t="s">
        <v>1403</v>
      </c>
      <c r="C210">
        <v>285800</v>
      </c>
      <c r="D210">
        <v>1</v>
      </c>
      <c r="E210">
        <v>285800</v>
      </c>
      <c r="F210" t="s">
        <v>2390</v>
      </c>
      <c r="G210" t="s">
        <v>2369</v>
      </c>
      <c r="H210" t="s">
        <v>315</v>
      </c>
      <c r="I210" t="s">
        <v>356</v>
      </c>
      <c r="J210" t="s">
        <v>324</v>
      </c>
      <c r="K210" t="s">
        <v>324</v>
      </c>
      <c r="L210" t="s">
        <v>2388</v>
      </c>
      <c r="M210" t="s">
        <v>55</v>
      </c>
      <c r="N210" t="s">
        <v>2117</v>
      </c>
      <c r="O210" t="s">
        <v>2118</v>
      </c>
      <c r="P210" t="s">
        <v>2107</v>
      </c>
      <c r="Q210" t="s">
        <v>2119</v>
      </c>
      <c r="R210" t="s">
        <v>2389</v>
      </c>
    </row>
    <row r="211" spans="1:18">
      <c r="A211" t="s">
        <v>2367</v>
      </c>
      <c r="B211" t="s">
        <v>1404</v>
      </c>
      <c r="C211">
        <v>150000</v>
      </c>
      <c r="D211">
        <v>6</v>
      </c>
      <c r="E211">
        <v>900000</v>
      </c>
      <c r="F211" t="s">
        <v>2199</v>
      </c>
      <c r="G211" t="s">
        <v>2369</v>
      </c>
      <c r="H211" t="s">
        <v>315</v>
      </c>
      <c r="I211" t="s">
        <v>99</v>
      </c>
      <c r="J211" t="s">
        <v>2391</v>
      </c>
      <c r="K211" t="s">
        <v>2391</v>
      </c>
      <c r="L211" t="s">
        <v>2140</v>
      </c>
      <c r="M211" t="s">
        <v>318</v>
      </c>
      <c r="N211" t="s">
        <v>2117</v>
      </c>
      <c r="O211" t="s">
        <v>2118</v>
      </c>
      <c r="P211" t="s">
        <v>2107</v>
      </c>
      <c r="Q211" t="s">
        <v>2119</v>
      </c>
      <c r="R211" t="s">
        <v>2168</v>
      </c>
    </row>
    <row r="212" spans="1:18">
      <c r="A212" t="s">
        <v>2367</v>
      </c>
      <c r="B212" t="s">
        <v>1405</v>
      </c>
      <c r="C212">
        <v>150000</v>
      </c>
      <c r="D212">
        <v>3</v>
      </c>
      <c r="E212">
        <v>450000</v>
      </c>
      <c r="F212" t="s">
        <v>2339</v>
      </c>
      <c r="G212" t="s">
        <v>2369</v>
      </c>
      <c r="H212" t="s">
        <v>315</v>
      </c>
      <c r="I212" t="s">
        <v>2164</v>
      </c>
      <c r="J212" t="s">
        <v>2391</v>
      </c>
      <c r="K212" t="s">
        <v>2391</v>
      </c>
      <c r="L212" t="s">
        <v>2140</v>
      </c>
      <c r="M212" t="s">
        <v>318</v>
      </c>
      <c r="N212" t="s">
        <v>2117</v>
      </c>
      <c r="O212" t="s">
        <v>2118</v>
      </c>
      <c r="P212" t="s">
        <v>2107</v>
      </c>
      <c r="Q212" t="s">
        <v>2119</v>
      </c>
      <c r="R212" t="s">
        <v>2168</v>
      </c>
    </row>
    <row r="213" spans="1:18">
      <c r="A213" t="s">
        <v>2367</v>
      </c>
      <c r="B213" t="s">
        <v>1406</v>
      </c>
      <c r="C213">
        <v>150000</v>
      </c>
      <c r="D213">
        <v>2</v>
      </c>
      <c r="E213">
        <v>300000</v>
      </c>
      <c r="F213" t="s">
        <v>2392</v>
      </c>
      <c r="G213" t="s">
        <v>2369</v>
      </c>
      <c r="H213" t="s">
        <v>315</v>
      </c>
      <c r="I213" t="s">
        <v>99</v>
      </c>
      <c r="J213" t="s">
        <v>2113</v>
      </c>
      <c r="K213" t="s">
        <v>316</v>
      </c>
      <c r="L213" t="s">
        <v>2115</v>
      </c>
      <c r="M213" t="s">
        <v>318</v>
      </c>
      <c r="N213" t="s">
        <v>2117</v>
      </c>
      <c r="O213" t="s">
        <v>2118</v>
      </c>
      <c r="P213" t="s">
        <v>2107</v>
      </c>
      <c r="Q213" t="s">
        <v>2119</v>
      </c>
      <c r="R213" t="s">
        <v>2393</v>
      </c>
    </row>
    <row r="214" spans="1:18">
      <c r="A214" t="s">
        <v>2367</v>
      </c>
      <c r="B214" t="s">
        <v>1407</v>
      </c>
      <c r="C214">
        <v>150000</v>
      </c>
      <c r="D214">
        <v>1</v>
      </c>
      <c r="E214">
        <v>150000</v>
      </c>
      <c r="F214" t="s">
        <v>2392</v>
      </c>
      <c r="G214" t="s">
        <v>2369</v>
      </c>
      <c r="H214" t="s">
        <v>315</v>
      </c>
      <c r="I214" t="s">
        <v>2113</v>
      </c>
      <c r="J214" t="s">
        <v>2113</v>
      </c>
      <c r="K214" t="s">
        <v>316</v>
      </c>
      <c r="L214" t="s">
        <v>2115</v>
      </c>
      <c r="M214" t="s">
        <v>318</v>
      </c>
      <c r="N214" t="s">
        <v>2117</v>
      </c>
      <c r="O214" t="s">
        <v>2118</v>
      </c>
      <c r="P214" t="s">
        <v>2107</v>
      </c>
      <c r="Q214" t="s">
        <v>2119</v>
      </c>
      <c r="R214" t="s">
        <v>2393</v>
      </c>
    </row>
    <row r="215" spans="1:18">
      <c r="A215" t="s">
        <v>2367</v>
      </c>
      <c r="B215" t="s">
        <v>1408</v>
      </c>
      <c r="C215">
        <v>150000</v>
      </c>
      <c r="D215">
        <v>2</v>
      </c>
      <c r="E215">
        <v>300000</v>
      </c>
      <c r="F215" t="s">
        <v>2340</v>
      </c>
      <c r="G215" t="s">
        <v>2369</v>
      </c>
      <c r="H215" t="s">
        <v>315</v>
      </c>
      <c r="I215" t="s">
        <v>99</v>
      </c>
      <c r="J215" t="s">
        <v>2113</v>
      </c>
      <c r="K215" t="s">
        <v>316</v>
      </c>
      <c r="L215" t="s">
        <v>2115</v>
      </c>
      <c r="M215" t="s">
        <v>318</v>
      </c>
      <c r="N215" t="s">
        <v>2117</v>
      </c>
      <c r="O215" t="s">
        <v>2118</v>
      </c>
      <c r="P215" t="s">
        <v>2107</v>
      </c>
      <c r="Q215" t="s">
        <v>2119</v>
      </c>
      <c r="R215" t="s">
        <v>2393</v>
      </c>
    </row>
    <row r="216" spans="1:18">
      <c r="A216" t="s">
        <v>2367</v>
      </c>
      <c r="B216" t="s">
        <v>1409</v>
      </c>
      <c r="C216">
        <v>150000</v>
      </c>
      <c r="D216">
        <v>1</v>
      </c>
      <c r="E216">
        <v>150000</v>
      </c>
      <c r="F216" t="s">
        <v>2340</v>
      </c>
      <c r="G216" t="s">
        <v>2369</v>
      </c>
      <c r="H216" t="s">
        <v>315</v>
      </c>
      <c r="I216" t="s">
        <v>2113</v>
      </c>
      <c r="J216" t="s">
        <v>2113</v>
      </c>
      <c r="K216" t="s">
        <v>316</v>
      </c>
      <c r="L216" t="s">
        <v>2115</v>
      </c>
      <c r="M216" t="s">
        <v>318</v>
      </c>
      <c r="N216" t="s">
        <v>2117</v>
      </c>
      <c r="O216" t="s">
        <v>2118</v>
      </c>
      <c r="P216" t="s">
        <v>2107</v>
      </c>
      <c r="Q216" t="s">
        <v>2119</v>
      </c>
      <c r="R216" t="s">
        <v>2393</v>
      </c>
    </row>
    <row r="217" spans="1:18">
      <c r="A217" t="s">
        <v>2367</v>
      </c>
      <c r="B217" t="s">
        <v>1410</v>
      </c>
      <c r="C217">
        <v>150000</v>
      </c>
      <c r="D217">
        <v>2</v>
      </c>
      <c r="E217">
        <v>300000</v>
      </c>
      <c r="F217" t="s">
        <v>2394</v>
      </c>
      <c r="G217" t="s">
        <v>2369</v>
      </c>
      <c r="H217" t="s">
        <v>315</v>
      </c>
      <c r="I217" t="s">
        <v>99</v>
      </c>
      <c r="J217" t="s">
        <v>2113</v>
      </c>
      <c r="K217" t="s">
        <v>316</v>
      </c>
      <c r="L217" t="s">
        <v>2115</v>
      </c>
      <c r="M217" t="s">
        <v>318</v>
      </c>
      <c r="N217" t="s">
        <v>2117</v>
      </c>
      <c r="O217" t="s">
        <v>2118</v>
      </c>
      <c r="P217" t="s">
        <v>2107</v>
      </c>
      <c r="Q217" t="s">
        <v>2119</v>
      </c>
      <c r="R217" t="s">
        <v>2393</v>
      </c>
    </row>
    <row r="218" spans="1:18">
      <c r="A218" t="s">
        <v>2367</v>
      </c>
      <c r="B218" t="s">
        <v>1411</v>
      </c>
      <c r="C218">
        <v>150000</v>
      </c>
      <c r="D218">
        <v>1</v>
      </c>
      <c r="E218">
        <v>150000</v>
      </c>
      <c r="F218" t="s">
        <v>2394</v>
      </c>
      <c r="G218" t="s">
        <v>2369</v>
      </c>
      <c r="H218" t="s">
        <v>315</v>
      </c>
      <c r="I218" t="s">
        <v>2113</v>
      </c>
      <c r="J218" t="s">
        <v>2113</v>
      </c>
      <c r="K218" t="s">
        <v>316</v>
      </c>
      <c r="L218" t="s">
        <v>2115</v>
      </c>
      <c r="M218" t="s">
        <v>318</v>
      </c>
      <c r="N218" t="s">
        <v>2117</v>
      </c>
      <c r="O218" t="s">
        <v>2118</v>
      </c>
      <c r="P218" t="s">
        <v>2107</v>
      </c>
      <c r="Q218" t="s">
        <v>2119</v>
      </c>
      <c r="R218" t="s">
        <v>2393</v>
      </c>
    </row>
    <row r="219" spans="1:18">
      <c r="A219" t="s">
        <v>2367</v>
      </c>
      <c r="B219" t="s">
        <v>1412</v>
      </c>
      <c r="C219">
        <v>150000</v>
      </c>
      <c r="D219">
        <v>2</v>
      </c>
      <c r="E219">
        <v>300000</v>
      </c>
      <c r="F219" t="s">
        <v>2395</v>
      </c>
      <c r="G219" t="s">
        <v>2369</v>
      </c>
      <c r="H219" t="s">
        <v>315</v>
      </c>
      <c r="I219" t="s">
        <v>99</v>
      </c>
      <c r="J219" t="s">
        <v>2113</v>
      </c>
      <c r="K219" t="s">
        <v>316</v>
      </c>
      <c r="L219" t="s">
        <v>2115</v>
      </c>
      <c r="M219" t="s">
        <v>318</v>
      </c>
      <c r="N219" t="s">
        <v>2117</v>
      </c>
      <c r="O219" t="s">
        <v>2118</v>
      </c>
      <c r="P219" t="s">
        <v>2107</v>
      </c>
      <c r="Q219" t="s">
        <v>2119</v>
      </c>
      <c r="R219" t="s">
        <v>2393</v>
      </c>
    </row>
    <row r="220" spans="1:18">
      <c r="A220" t="s">
        <v>2367</v>
      </c>
      <c r="B220" t="s">
        <v>1413</v>
      </c>
      <c r="C220">
        <v>150000</v>
      </c>
      <c r="D220">
        <v>1</v>
      </c>
      <c r="E220">
        <v>150000</v>
      </c>
      <c r="F220" t="s">
        <v>2395</v>
      </c>
      <c r="G220" t="s">
        <v>2369</v>
      </c>
      <c r="H220" t="s">
        <v>315</v>
      </c>
      <c r="I220" t="s">
        <v>2113</v>
      </c>
      <c r="J220" t="s">
        <v>2113</v>
      </c>
      <c r="K220" t="s">
        <v>316</v>
      </c>
      <c r="L220" t="s">
        <v>2115</v>
      </c>
      <c r="M220" t="s">
        <v>318</v>
      </c>
      <c r="N220" t="s">
        <v>2117</v>
      </c>
      <c r="O220" t="s">
        <v>2118</v>
      </c>
      <c r="P220" t="s">
        <v>2107</v>
      </c>
      <c r="Q220" t="s">
        <v>2119</v>
      </c>
      <c r="R220" t="s">
        <v>2393</v>
      </c>
    </row>
    <row r="221" spans="1:18">
      <c r="A221" t="s">
        <v>2367</v>
      </c>
      <c r="B221" t="s">
        <v>1414</v>
      </c>
      <c r="C221">
        <v>26650</v>
      </c>
      <c r="D221">
        <v>1</v>
      </c>
      <c r="E221">
        <v>26650</v>
      </c>
      <c r="F221" t="s">
        <v>2396</v>
      </c>
      <c r="G221" t="s">
        <v>2369</v>
      </c>
      <c r="H221" t="s">
        <v>315</v>
      </c>
      <c r="I221" t="s">
        <v>99</v>
      </c>
      <c r="J221" t="s">
        <v>99</v>
      </c>
      <c r="K221" t="s">
        <v>99</v>
      </c>
      <c r="L221" t="s">
        <v>2397</v>
      </c>
      <c r="M221" t="s">
        <v>38</v>
      </c>
      <c r="N221" t="s">
        <v>2117</v>
      </c>
      <c r="O221" t="s">
        <v>2118</v>
      </c>
      <c r="P221" t="s">
        <v>2107</v>
      </c>
      <c r="Q221" t="s">
        <v>2119</v>
      </c>
      <c r="R221" t="s">
        <v>2398</v>
      </c>
    </row>
    <row r="222" spans="1:18">
      <c r="A222" t="s">
        <v>2367</v>
      </c>
      <c r="B222" t="s">
        <v>1415</v>
      </c>
      <c r="C222">
        <v>19186</v>
      </c>
      <c r="D222">
        <v>1</v>
      </c>
      <c r="E222">
        <v>19186</v>
      </c>
      <c r="F222" t="s">
        <v>2396</v>
      </c>
      <c r="G222" t="s">
        <v>2369</v>
      </c>
      <c r="H222" t="s">
        <v>315</v>
      </c>
      <c r="I222" t="s">
        <v>99</v>
      </c>
      <c r="J222" t="s">
        <v>99</v>
      </c>
      <c r="K222" t="s">
        <v>99</v>
      </c>
      <c r="L222" t="s">
        <v>2397</v>
      </c>
      <c r="M222" t="s">
        <v>38</v>
      </c>
      <c r="N222" t="s">
        <v>2117</v>
      </c>
      <c r="O222" t="s">
        <v>2118</v>
      </c>
      <c r="P222" t="s">
        <v>2107</v>
      </c>
      <c r="Q222" t="s">
        <v>2119</v>
      </c>
      <c r="R222" t="s">
        <v>2398</v>
      </c>
    </row>
    <row r="223" spans="1:18">
      <c r="A223" t="s">
        <v>2367</v>
      </c>
      <c r="B223" t="s">
        <v>1416</v>
      </c>
      <c r="C223">
        <v>77758</v>
      </c>
      <c r="D223">
        <v>2</v>
      </c>
      <c r="E223">
        <v>155516</v>
      </c>
      <c r="F223" t="s">
        <v>2399</v>
      </c>
      <c r="G223" t="s">
        <v>2369</v>
      </c>
      <c r="H223" t="s">
        <v>315</v>
      </c>
      <c r="I223" t="s">
        <v>99</v>
      </c>
      <c r="J223" t="s">
        <v>376</v>
      </c>
      <c r="K223" t="s">
        <v>376</v>
      </c>
      <c r="L223" t="s">
        <v>2160</v>
      </c>
      <c r="M223" t="s">
        <v>2116</v>
      </c>
      <c r="N223" t="s">
        <v>2117</v>
      </c>
      <c r="O223" t="s">
        <v>2118</v>
      </c>
      <c r="P223" t="s">
        <v>2107</v>
      </c>
      <c r="Q223" t="s">
        <v>2119</v>
      </c>
      <c r="R223" t="s">
        <v>2400</v>
      </c>
    </row>
    <row r="224" spans="1:18">
      <c r="A224" t="s">
        <v>2367</v>
      </c>
      <c r="B224" t="s">
        <v>1416</v>
      </c>
      <c r="C224">
        <v>77758</v>
      </c>
      <c r="D224">
        <v>3</v>
      </c>
      <c r="E224">
        <v>233274</v>
      </c>
      <c r="F224" t="s">
        <v>2401</v>
      </c>
      <c r="G224" t="s">
        <v>2369</v>
      </c>
      <c r="H224" t="s">
        <v>315</v>
      </c>
      <c r="I224" t="s">
        <v>99</v>
      </c>
      <c r="J224" t="s">
        <v>376</v>
      </c>
      <c r="K224" t="s">
        <v>376</v>
      </c>
      <c r="L224" t="s">
        <v>2160</v>
      </c>
      <c r="M224" t="s">
        <v>2116</v>
      </c>
      <c r="N224" t="s">
        <v>2117</v>
      </c>
      <c r="O224" t="s">
        <v>2118</v>
      </c>
      <c r="P224" t="s">
        <v>2107</v>
      </c>
      <c r="Q224" t="s">
        <v>2119</v>
      </c>
      <c r="R224" t="s">
        <v>2400</v>
      </c>
    </row>
    <row r="225" spans="1:18">
      <c r="A225" t="s">
        <v>2367</v>
      </c>
      <c r="B225" t="s">
        <v>1417</v>
      </c>
      <c r="C225">
        <v>185000</v>
      </c>
      <c r="D225">
        <v>1</v>
      </c>
      <c r="E225">
        <v>185000</v>
      </c>
      <c r="F225" t="s">
        <v>2402</v>
      </c>
      <c r="G225" t="s">
        <v>2369</v>
      </c>
      <c r="H225" t="s">
        <v>315</v>
      </c>
      <c r="I225" t="s">
        <v>53</v>
      </c>
      <c r="J225" t="s">
        <v>376</v>
      </c>
      <c r="K225" t="s">
        <v>376</v>
      </c>
      <c r="L225" t="s">
        <v>2160</v>
      </c>
      <c r="M225" t="s">
        <v>379</v>
      </c>
      <c r="N225" t="s">
        <v>2117</v>
      </c>
      <c r="O225" t="s">
        <v>2118</v>
      </c>
      <c r="P225" t="s">
        <v>2107</v>
      </c>
      <c r="Q225" t="s">
        <v>2119</v>
      </c>
      <c r="R225" t="s">
        <v>2400</v>
      </c>
    </row>
    <row r="226" spans="1:18">
      <c r="A226" t="s">
        <v>2367</v>
      </c>
      <c r="B226" t="s">
        <v>1418</v>
      </c>
      <c r="C226">
        <v>77758</v>
      </c>
      <c r="D226">
        <v>3</v>
      </c>
      <c r="E226">
        <v>233274</v>
      </c>
      <c r="F226" t="s">
        <v>2194</v>
      </c>
      <c r="G226" t="s">
        <v>2369</v>
      </c>
      <c r="H226" t="s">
        <v>315</v>
      </c>
      <c r="I226" t="s">
        <v>99</v>
      </c>
      <c r="J226" t="s">
        <v>376</v>
      </c>
      <c r="K226" t="s">
        <v>376</v>
      </c>
      <c r="L226" t="s">
        <v>2160</v>
      </c>
      <c r="M226" t="s">
        <v>2116</v>
      </c>
      <c r="N226" t="s">
        <v>2117</v>
      </c>
      <c r="O226" t="s">
        <v>2118</v>
      </c>
      <c r="P226" t="s">
        <v>2107</v>
      </c>
      <c r="Q226" t="s">
        <v>2119</v>
      </c>
      <c r="R226" t="s">
        <v>2400</v>
      </c>
    </row>
    <row r="227" spans="1:18">
      <c r="A227" t="s">
        <v>2367</v>
      </c>
      <c r="B227" t="s">
        <v>1419</v>
      </c>
      <c r="C227">
        <v>115000</v>
      </c>
      <c r="D227">
        <v>1</v>
      </c>
      <c r="E227">
        <v>115000</v>
      </c>
      <c r="F227" t="s">
        <v>2198</v>
      </c>
      <c r="G227" t="s">
        <v>2369</v>
      </c>
      <c r="H227" t="s">
        <v>315</v>
      </c>
      <c r="I227" t="s">
        <v>2403</v>
      </c>
      <c r="J227" t="s">
        <v>376</v>
      </c>
      <c r="K227" t="s">
        <v>376</v>
      </c>
      <c r="L227" t="s">
        <v>2160</v>
      </c>
      <c r="M227" t="s">
        <v>2116</v>
      </c>
      <c r="N227" t="s">
        <v>2117</v>
      </c>
      <c r="O227" t="s">
        <v>2118</v>
      </c>
      <c r="P227" t="s">
        <v>2107</v>
      </c>
      <c r="Q227" t="s">
        <v>2119</v>
      </c>
      <c r="R227" t="s">
        <v>2400</v>
      </c>
    </row>
    <row r="228" spans="1:18">
      <c r="A228" t="s">
        <v>2367</v>
      </c>
      <c r="B228" t="s">
        <v>1420</v>
      </c>
      <c r="C228">
        <v>241298</v>
      </c>
      <c r="D228">
        <v>1</v>
      </c>
      <c r="E228">
        <v>241298</v>
      </c>
      <c r="F228" t="s">
        <v>2404</v>
      </c>
      <c r="G228" t="s">
        <v>2369</v>
      </c>
      <c r="H228" t="s">
        <v>315</v>
      </c>
      <c r="I228" t="s">
        <v>2113</v>
      </c>
      <c r="J228" t="s">
        <v>2113</v>
      </c>
      <c r="K228" t="s">
        <v>2113</v>
      </c>
      <c r="L228" t="s">
        <v>2140</v>
      </c>
      <c r="M228" t="s">
        <v>318</v>
      </c>
      <c r="N228" t="s">
        <v>2117</v>
      </c>
      <c r="O228" t="s">
        <v>2118</v>
      </c>
      <c r="P228" t="s">
        <v>2107</v>
      </c>
      <c r="Q228" t="s">
        <v>2119</v>
      </c>
      <c r="R228" t="s">
        <v>2405</v>
      </c>
    </row>
    <row r="229" spans="1:18">
      <c r="A229" t="s">
        <v>2367</v>
      </c>
      <c r="B229" t="s">
        <v>1421</v>
      </c>
      <c r="C229">
        <v>127875</v>
      </c>
      <c r="D229">
        <v>1</v>
      </c>
      <c r="E229">
        <v>127875</v>
      </c>
      <c r="F229" t="s">
        <v>2404</v>
      </c>
      <c r="G229" t="s">
        <v>2369</v>
      </c>
      <c r="H229" t="s">
        <v>315</v>
      </c>
      <c r="I229" t="s">
        <v>2113</v>
      </c>
      <c r="J229" t="s">
        <v>2113</v>
      </c>
      <c r="K229" t="s">
        <v>2113</v>
      </c>
      <c r="L229" t="s">
        <v>2140</v>
      </c>
      <c r="M229" t="s">
        <v>2406</v>
      </c>
      <c r="N229" t="s">
        <v>2117</v>
      </c>
      <c r="O229" t="s">
        <v>2118</v>
      </c>
      <c r="P229" t="s">
        <v>2107</v>
      </c>
      <c r="Q229" t="s">
        <v>2119</v>
      </c>
      <c r="R229" t="s">
        <v>2405</v>
      </c>
    </row>
    <row r="230" spans="1:18">
      <c r="A230" t="s">
        <v>2367</v>
      </c>
      <c r="B230" t="s">
        <v>1422</v>
      </c>
      <c r="C230">
        <v>241298</v>
      </c>
      <c r="D230">
        <v>1</v>
      </c>
      <c r="E230">
        <v>241298</v>
      </c>
      <c r="F230" t="s">
        <v>388</v>
      </c>
      <c r="G230" t="s">
        <v>2369</v>
      </c>
      <c r="H230" t="s">
        <v>315</v>
      </c>
      <c r="I230" t="s">
        <v>2113</v>
      </c>
      <c r="J230" t="s">
        <v>2113</v>
      </c>
      <c r="K230" t="s">
        <v>2113</v>
      </c>
      <c r="L230" t="s">
        <v>2140</v>
      </c>
      <c r="M230" t="s">
        <v>318</v>
      </c>
      <c r="N230" t="s">
        <v>2117</v>
      </c>
      <c r="O230" t="s">
        <v>2118</v>
      </c>
      <c r="P230" t="s">
        <v>2107</v>
      </c>
      <c r="Q230" t="s">
        <v>2119</v>
      </c>
      <c r="R230" t="s">
        <v>2405</v>
      </c>
    </row>
    <row r="231" spans="1:18">
      <c r="A231" t="s">
        <v>2367</v>
      </c>
      <c r="B231" t="s">
        <v>1423</v>
      </c>
      <c r="C231">
        <v>127875</v>
      </c>
      <c r="D231">
        <v>1</v>
      </c>
      <c r="E231">
        <v>127875</v>
      </c>
      <c r="F231" t="s">
        <v>388</v>
      </c>
      <c r="G231" t="s">
        <v>2369</v>
      </c>
      <c r="H231" t="s">
        <v>315</v>
      </c>
      <c r="I231" t="s">
        <v>2113</v>
      </c>
      <c r="J231" t="s">
        <v>2113</v>
      </c>
      <c r="K231" t="s">
        <v>2113</v>
      </c>
      <c r="L231" t="s">
        <v>2140</v>
      </c>
      <c r="M231" t="s">
        <v>2406</v>
      </c>
      <c r="N231" t="s">
        <v>2117</v>
      </c>
      <c r="O231" t="s">
        <v>2118</v>
      </c>
      <c r="P231" t="s">
        <v>2107</v>
      </c>
      <c r="Q231" t="s">
        <v>2119</v>
      </c>
      <c r="R231" t="s">
        <v>2405</v>
      </c>
    </row>
    <row r="232" spans="1:18">
      <c r="A232" t="s">
        <v>2367</v>
      </c>
      <c r="B232" t="s">
        <v>1424</v>
      </c>
      <c r="C232">
        <v>150000</v>
      </c>
      <c r="D232">
        <v>2</v>
      </c>
      <c r="E232">
        <v>300000</v>
      </c>
      <c r="F232" t="s">
        <v>2351</v>
      </c>
      <c r="G232" t="s">
        <v>2369</v>
      </c>
      <c r="H232" t="s">
        <v>315</v>
      </c>
      <c r="I232" t="s">
        <v>99</v>
      </c>
      <c r="J232" t="s">
        <v>316</v>
      </c>
      <c r="K232" t="s">
        <v>316</v>
      </c>
      <c r="L232" t="s">
        <v>2195</v>
      </c>
      <c r="M232" t="s">
        <v>2116</v>
      </c>
      <c r="N232" t="s">
        <v>2117</v>
      </c>
      <c r="O232" t="s">
        <v>2118</v>
      </c>
      <c r="P232" t="s">
        <v>2107</v>
      </c>
      <c r="Q232" t="s">
        <v>2119</v>
      </c>
      <c r="R232" t="s">
        <v>2407</v>
      </c>
    </row>
    <row r="233" spans="1:18">
      <c r="A233" t="s">
        <v>2367</v>
      </c>
      <c r="B233" t="s">
        <v>1424</v>
      </c>
      <c r="C233">
        <v>150000</v>
      </c>
      <c r="D233">
        <v>2</v>
      </c>
      <c r="E233">
        <v>300000</v>
      </c>
      <c r="F233" t="s">
        <v>2401</v>
      </c>
      <c r="G233" t="s">
        <v>2369</v>
      </c>
      <c r="H233" t="s">
        <v>315</v>
      </c>
      <c r="I233" t="s">
        <v>99</v>
      </c>
      <c r="J233" t="s">
        <v>316</v>
      </c>
      <c r="K233" t="s">
        <v>316</v>
      </c>
      <c r="L233" t="s">
        <v>2195</v>
      </c>
      <c r="M233" t="s">
        <v>2116</v>
      </c>
      <c r="N233" t="s">
        <v>2117</v>
      </c>
      <c r="O233" t="s">
        <v>2118</v>
      </c>
      <c r="P233" t="s">
        <v>2107</v>
      </c>
      <c r="Q233" t="s">
        <v>2119</v>
      </c>
      <c r="R233" t="s">
        <v>2407</v>
      </c>
    </row>
    <row r="234" spans="1:18">
      <c r="A234" t="s">
        <v>2367</v>
      </c>
      <c r="B234" t="s">
        <v>1425</v>
      </c>
      <c r="C234">
        <v>75000</v>
      </c>
      <c r="D234">
        <v>2</v>
      </c>
      <c r="E234">
        <v>150000</v>
      </c>
      <c r="F234" t="s">
        <v>2408</v>
      </c>
      <c r="G234" t="s">
        <v>2369</v>
      </c>
      <c r="H234" t="s">
        <v>315</v>
      </c>
      <c r="I234" t="s">
        <v>2164</v>
      </c>
      <c r="J234" t="s">
        <v>316</v>
      </c>
      <c r="K234" t="s">
        <v>316</v>
      </c>
      <c r="L234" t="s">
        <v>2195</v>
      </c>
      <c r="M234" t="s">
        <v>2116</v>
      </c>
      <c r="N234" t="s">
        <v>2117</v>
      </c>
      <c r="O234" t="s">
        <v>2118</v>
      </c>
      <c r="P234" t="s">
        <v>2107</v>
      </c>
      <c r="Q234" t="s">
        <v>2119</v>
      </c>
      <c r="R234" t="s">
        <v>2407</v>
      </c>
    </row>
    <row r="235" spans="1:18">
      <c r="A235" t="s">
        <v>2367</v>
      </c>
      <c r="B235" t="s">
        <v>1425</v>
      </c>
      <c r="C235">
        <v>75000</v>
      </c>
      <c r="D235">
        <v>2</v>
      </c>
      <c r="E235">
        <v>150000</v>
      </c>
      <c r="F235" t="s">
        <v>2409</v>
      </c>
      <c r="G235" t="s">
        <v>2369</v>
      </c>
      <c r="H235" t="s">
        <v>315</v>
      </c>
      <c r="I235" t="s">
        <v>2164</v>
      </c>
      <c r="J235" t="s">
        <v>316</v>
      </c>
      <c r="K235" t="s">
        <v>316</v>
      </c>
      <c r="L235" t="s">
        <v>2195</v>
      </c>
      <c r="M235" t="s">
        <v>2116</v>
      </c>
      <c r="N235" t="s">
        <v>2117</v>
      </c>
      <c r="O235" t="s">
        <v>2118</v>
      </c>
      <c r="P235" t="s">
        <v>2107</v>
      </c>
      <c r="Q235" t="s">
        <v>2119</v>
      </c>
      <c r="R235" t="s">
        <v>2407</v>
      </c>
    </row>
    <row r="236" spans="1:18">
      <c r="A236" t="s">
        <v>2367</v>
      </c>
      <c r="B236" t="s">
        <v>1426</v>
      </c>
      <c r="C236">
        <v>150000</v>
      </c>
      <c r="D236">
        <v>1</v>
      </c>
      <c r="E236">
        <v>150000</v>
      </c>
      <c r="F236" t="s">
        <v>2410</v>
      </c>
      <c r="G236" t="s">
        <v>2369</v>
      </c>
      <c r="H236" t="s">
        <v>315</v>
      </c>
      <c r="I236" t="s">
        <v>99</v>
      </c>
      <c r="J236" t="s">
        <v>316</v>
      </c>
      <c r="K236" t="s">
        <v>316</v>
      </c>
      <c r="L236" t="s">
        <v>2195</v>
      </c>
      <c r="M236" t="s">
        <v>2116</v>
      </c>
      <c r="N236" t="s">
        <v>2117</v>
      </c>
      <c r="O236" t="s">
        <v>2118</v>
      </c>
      <c r="P236" t="s">
        <v>2107</v>
      </c>
      <c r="Q236" t="s">
        <v>2119</v>
      </c>
      <c r="R236" t="s">
        <v>2407</v>
      </c>
    </row>
    <row r="237" spans="1:18">
      <c r="A237" t="s">
        <v>2367</v>
      </c>
      <c r="B237" t="s">
        <v>1426</v>
      </c>
      <c r="C237">
        <v>150000</v>
      </c>
      <c r="D237">
        <v>1</v>
      </c>
      <c r="E237">
        <v>150000</v>
      </c>
      <c r="F237" t="s">
        <v>2411</v>
      </c>
      <c r="G237" t="s">
        <v>2369</v>
      </c>
      <c r="H237" t="s">
        <v>315</v>
      </c>
      <c r="I237" t="s">
        <v>99</v>
      </c>
      <c r="J237" t="s">
        <v>316</v>
      </c>
      <c r="K237" t="s">
        <v>316</v>
      </c>
      <c r="L237" t="s">
        <v>2195</v>
      </c>
      <c r="M237" t="s">
        <v>2116</v>
      </c>
      <c r="N237" t="s">
        <v>2117</v>
      </c>
      <c r="O237" t="s">
        <v>2118</v>
      </c>
      <c r="P237" t="s">
        <v>2107</v>
      </c>
      <c r="Q237" t="s">
        <v>2119</v>
      </c>
      <c r="R237" t="s">
        <v>2407</v>
      </c>
    </row>
    <row r="238" spans="1:18">
      <c r="A238" t="s">
        <v>2367</v>
      </c>
      <c r="B238" t="s">
        <v>1426</v>
      </c>
      <c r="C238">
        <v>150000</v>
      </c>
      <c r="D238">
        <v>2</v>
      </c>
      <c r="E238">
        <v>300000</v>
      </c>
      <c r="F238" t="s">
        <v>2399</v>
      </c>
      <c r="G238" t="s">
        <v>2369</v>
      </c>
      <c r="H238" t="s">
        <v>315</v>
      </c>
      <c r="I238" t="s">
        <v>99</v>
      </c>
      <c r="J238" t="s">
        <v>316</v>
      </c>
      <c r="K238" t="s">
        <v>316</v>
      </c>
      <c r="L238" t="s">
        <v>2195</v>
      </c>
      <c r="M238" t="s">
        <v>2116</v>
      </c>
      <c r="N238" t="s">
        <v>2117</v>
      </c>
      <c r="O238" t="s">
        <v>2118</v>
      </c>
      <c r="P238" t="s">
        <v>2107</v>
      </c>
      <c r="Q238" t="s">
        <v>2119</v>
      </c>
      <c r="R238" t="s">
        <v>2407</v>
      </c>
    </row>
    <row r="239" spans="1:18">
      <c r="A239" t="s">
        <v>2367</v>
      </c>
      <c r="B239" t="s">
        <v>1427</v>
      </c>
      <c r="C239">
        <v>75000</v>
      </c>
      <c r="D239">
        <v>2</v>
      </c>
      <c r="E239">
        <v>150000</v>
      </c>
      <c r="F239" t="s">
        <v>2412</v>
      </c>
      <c r="G239" t="s">
        <v>2369</v>
      </c>
      <c r="H239" t="s">
        <v>315</v>
      </c>
      <c r="I239" t="s">
        <v>2164</v>
      </c>
      <c r="J239" t="s">
        <v>316</v>
      </c>
      <c r="K239" t="s">
        <v>316</v>
      </c>
      <c r="L239" t="s">
        <v>2195</v>
      </c>
      <c r="M239" t="s">
        <v>2116</v>
      </c>
      <c r="N239" t="s">
        <v>2117</v>
      </c>
      <c r="O239" t="s">
        <v>2118</v>
      </c>
      <c r="P239" t="s">
        <v>2107</v>
      </c>
      <c r="Q239" t="s">
        <v>2119</v>
      </c>
      <c r="R239" t="s">
        <v>2407</v>
      </c>
    </row>
    <row r="240" spans="1:18">
      <c r="A240" t="s">
        <v>2367</v>
      </c>
      <c r="B240" t="s">
        <v>1427</v>
      </c>
      <c r="C240">
        <v>75000</v>
      </c>
      <c r="D240">
        <v>2</v>
      </c>
      <c r="E240">
        <v>150000</v>
      </c>
      <c r="F240" t="s">
        <v>2413</v>
      </c>
      <c r="G240" t="s">
        <v>2369</v>
      </c>
      <c r="H240" t="s">
        <v>315</v>
      </c>
      <c r="I240" t="s">
        <v>2164</v>
      </c>
      <c r="J240" t="s">
        <v>316</v>
      </c>
      <c r="K240" t="s">
        <v>316</v>
      </c>
      <c r="L240" t="s">
        <v>2195</v>
      </c>
      <c r="M240" t="s">
        <v>2116</v>
      </c>
      <c r="N240" t="s">
        <v>2117</v>
      </c>
      <c r="O240" t="s">
        <v>2118</v>
      </c>
      <c r="P240" t="s">
        <v>2107</v>
      </c>
      <c r="Q240" t="s">
        <v>2119</v>
      </c>
      <c r="R240" t="s">
        <v>2407</v>
      </c>
    </row>
    <row r="241" spans="1:18">
      <c r="A241" t="s">
        <v>2367</v>
      </c>
      <c r="B241" t="s">
        <v>1428</v>
      </c>
      <c r="C241">
        <v>150000</v>
      </c>
      <c r="D241">
        <v>4</v>
      </c>
      <c r="E241">
        <v>600000</v>
      </c>
      <c r="F241" t="s">
        <v>2307</v>
      </c>
      <c r="G241" t="s">
        <v>2369</v>
      </c>
      <c r="H241" t="s">
        <v>315</v>
      </c>
      <c r="I241" t="s">
        <v>99</v>
      </c>
      <c r="J241" t="s">
        <v>316</v>
      </c>
      <c r="K241" t="s">
        <v>316</v>
      </c>
      <c r="L241" t="s">
        <v>2115</v>
      </c>
      <c r="M241" t="s">
        <v>318</v>
      </c>
      <c r="N241" t="s">
        <v>2117</v>
      </c>
      <c r="O241" t="s">
        <v>2118</v>
      </c>
      <c r="P241" t="s">
        <v>2107</v>
      </c>
      <c r="Q241" t="s">
        <v>2119</v>
      </c>
      <c r="R241" t="s">
        <v>2407</v>
      </c>
    </row>
    <row r="242" spans="1:18">
      <c r="A242" t="s">
        <v>2367</v>
      </c>
      <c r="B242" t="s">
        <v>1429</v>
      </c>
      <c r="C242">
        <v>150000</v>
      </c>
      <c r="D242">
        <v>2</v>
      </c>
      <c r="E242">
        <v>300000</v>
      </c>
      <c r="F242" t="s">
        <v>2166</v>
      </c>
      <c r="G242" t="s">
        <v>2369</v>
      </c>
      <c r="H242" t="s">
        <v>315</v>
      </c>
      <c r="I242" t="s">
        <v>2164</v>
      </c>
      <c r="J242" t="s">
        <v>316</v>
      </c>
      <c r="K242" t="s">
        <v>316</v>
      </c>
      <c r="L242" t="s">
        <v>2115</v>
      </c>
      <c r="M242" t="s">
        <v>318</v>
      </c>
      <c r="N242" t="s">
        <v>2117</v>
      </c>
      <c r="O242" t="s">
        <v>2118</v>
      </c>
      <c r="P242" t="s">
        <v>2107</v>
      </c>
      <c r="Q242" t="s">
        <v>2119</v>
      </c>
      <c r="R242" t="s">
        <v>2407</v>
      </c>
    </row>
    <row r="243" spans="1:18">
      <c r="A243" t="s">
        <v>2367</v>
      </c>
      <c r="B243" t="s">
        <v>1430</v>
      </c>
      <c r="C243">
        <v>150000</v>
      </c>
      <c r="D243">
        <v>4</v>
      </c>
      <c r="E243">
        <v>600000</v>
      </c>
      <c r="F243" t="s">
        <v>2307</v>
      </c>
      <c r="G243" t="s">
        <v>2369</v>
      </c>
      <c r="H243" t="s">
        <v>315</v>
      </c>
      <c r="I243" t="s">
        <v>99</v>
      </c>
      <c r="J243" t="s">
        <v>316</v>
      </c>
      <c r="K243" t="s">
        <v>316</v>
      </c>
      <c r="L243" t="s">
        <v>2115</v>
      </c>
      <c r="M243" t="s">
        <v>318</v>
      </c>
      <c r="N243" t="s">
        <v>2117</v>
      </c>
      <c r="O243" t="s">
        <v>2118</v>
      </c>
      <c r="P243" t="s">
        <v>2107</v>
      </c>
      <c r="Q243" t="s">
        <v>2119</v>
      </c>
      <c r="R243" t="s">
        <v>2407</v>
      </c>
    </row>
    <row r="244" spans="1:18">
      <c r="A244" t="s">
        <v>2367</v>
      </c>
      <c r="B244" t="s">
        <v>1431</v>
      </c>
      <c r="C244">
        <v>150000</v>
      </c>
      <c r="D244">
        <v>2</v>
      </c>
      <c r="E244">
        <v>300000</v>
      </c>
      <c r="F244" t="s">
        <v>2166</v>
      </c>
      <c r="G244" t="s">
        <v>2369</v>
      </c>
      <c r="H244" t="s">
        <v>315</v>
      </c>
      <c r="I244" t="s">
        <v>2164</v>
      </c>
      <c r="J244" t="s">
        <v>316</v>
      </c>
      <c r="K244" t="s">
        <v>316</v>
      </c>
      <c r="L244" t="s">
        <v>2115</v>
      </c>
      <c r="M244" t="s">
        <v>318</v>
      </c>
      <c r="N244" t="s">
        <v>2117</v>
      </c>
      <c r="O244" t="s">
        <v>2118</v>
      </c>
      <c r="P244" t="s">
        <v>2107</v>
      </c>
      <c r="Q244" t="s">
        <v>2119</v>
      </c>
      <c r="R244" t="s">
        <v>2407</v>
      </c>
    </row>
    <row r="245" spans="1:18">
      <c r="A245" t="s">
        <v>2367</v>
      </c>
      <c r="B245" t="s">
        <v>1432</v>
      </c>
      <c r="C245">
        <v>290200</v>
      </c>
      <c r="D245">
        <v>2</v>
      </c>
      <c r="E245">
        <v>580400</v>
      </c>
      <c r="F245" t="s">
        <v>2414</v>
      </c>
      <c r="G245" t="s">
        <v>2369</v>
      </c>
      <c r="H245" t="s">
        <v>315</v>
      </c>
      <c r="I245" t="s">
        <v>316</v>
      </c>
      <c r="J245" t="s">
        <v>41</v>
      </c>
      <c r="K245" t="s">
        <v>400</v>
      </c>
      <c r="L245" t="s">
        <v>2415</v>
      </c>
      <c r="M245" t="s">
        <v>55</v>
      </c>
      <c r="N245" t="s">
        <v>2117</v>
      </c>
      <c r="O245" t="s">
        <v>2118</v>
      </c>
      <c r="P245" t="s">
        <v>2107</v>
      </c>
      <c r="Q245" t="s">
        <v>2119</v>
      </c>
      <c r="R245" t="s">
        <v>2416</v>
      </c>
    </row>
    <row r="246" spans="1:18">
      <c r="A246" t="s">
        <v>2367</v>
      </c>
      <c r="B246" t="s">
        <v>1433</v>
      </c>
      <c r="C246">
        <v>282900</v>
      </c>
      <c r="D246">
        <v>1</v>
      </c>
      <c r="E246">
        <v>282900</v>
      </c>
      <c r="F246" t="s">
        <v>2414</v>
      </c>
      <c r="G246" t="s">
        <v>2369</v>
      </c>
      <c r="H246" t="s">
        <v>315</v>
      </c>
      <c r="I246" t="s">
        <v>99</v>
      </c>
      <c r="J246" t="s">
        <v>41</v>
      </c>
      <c r="K246" t="s">
        <v>400</v>
      </c>
      <c r="L246" t="s">
        <v>2415</v>
      </c>
      <c r="M246" t="s">
        <v>55</v>
      </c>
      <c r="N246" t="s">
        <v>2117</v>
      </c>
      <c r="O246" t="s">
        <v>2118</v>
      </c>
      <c r="P246" t="s">
        <v>2107</v>
      </c>
      <c r="Q246" t="s">
        <v>2119</v>
      </c>
      <c r="R246" t="s">
        <v>2416</v>
      </c>
    </row>
    <row r="247" spans="1:18">
      <c r="A247" t="s">
        <v>2367</v>
      </c>
      <c r="B247" t="s">
        <v>1434</v>
      </c>
      <c r="C247">
        <v>234500</v>
      </c>
      <c r="D247">
        <v>1</v>
      </c>
      <c r="E247">
        <v>234500</v>
      </c>
      <c r="F247" t="s">
        <v>2417</v>
      </c>
      <c r="G247" t="s">
        <v>2369</v>
      </c>
      <c r="H247" t="s">
        <v>315</v>
      </c>
      <c r="I247" t="s">
        <v>99</v>
      </c>
      <c r="J247" t="s">
        <v>329</v>
      </c>
      <c r="K247" t="s">
        <v>329</v>
      </c>
      <c r="L247" t="s">
        <v>2115</v>
      </c>
      <c r="M247" t="s">
        <v>2379</v>
      </c>
      <c r="N247" t="s">
        <v>2117</v>
      </c>
      <c r="O247" t="s">
        <v>2118</v>
      </c>
      <c r="P247" t="s">
        <v>2107</v>
      </c>
      <c r="Q247" t="s">
        <v>2119</v>
      </c>
      <c r="R247" t="s">
        <v>2418</v>
      </c>
    </row>
    <row r="248" spans="1:18">
      <c r="A248" t="s">
        <v>2367</v>
      </c>
      <c r="B248" t="s">
        <v>1435</v>
      </c>
      <c r="C248">
        <v>127100</v>
      </c>
      <c r="D248">
        <v>1</v>
      </c>
      <c r="E248">
        <v>127100</v>
      </c>
      <c r="F248" t="s">
        <v>2417</v>
      </c>
      <c r="G248" t="s">
        <v>2369</v>
      </c>
      <c r="H248" t="s">
        <v>315</v>
      </c>
      <c r="I248" t="s">
        <v>329</v>
      </c>
      <c r="J248" t="s">
        <v>329</v>
      </c>
      <c r="K248" t="s">
        <v>329</v>
      </c>
      <c r="L248" t="s">
        <v>2115</v>
      </c>
      <c r="M248" t="s">
        <v>2379</v>
      </c>
      <c r="N248" t="s">
        <v>2117</v>
      </c>
      <c r="O248" t="s">
        <v>2118</v>
      </c>
      <c r="P248" t="s">
        <v>2107</v>
      </c>
      <c r="Q248" t="s">
        <v>2119</v>
      </c>
      <c r="R248" t="s">
        <v>2418</v>
      </c>
    </row>
    <row r="249" spans="1:18">
      <c r="A249" t="s">
        <v>2367</v>
      </c>
      <c r="B249" t="s">
        <v>1436</v>
      </c>
      <c r="C249">
        <v>242900</v>
      </c>
      <c r="D249">
        <v>2</v>
      </c>
      <c r="E249">
        <v>485800</v>
      </c>
      <c r="F249" t="s">
        <v>2184</v>
      </c>
      <c r="G249" t="s">
        <v>2369</v>
      </c>
      <c r="H249" t="s">
        <v>315</v>
      </c>
      <c r="I249" t="s">
        <v>99</v>
      </c>
      <c r="J249" t="s">
        <v>329</v>
      </c>
      <c r="K249" t="s">
        <v>329</v>
      </c>
      <c r="L249" t="s">
        <v>2419</v>
      </c>
      <c r="M249" t="s">
        <v>118</v>
      </c>
      <c r="N249" t="s">
        <v>2117</v>
      </c>
      <c r="O249" t="s">
        <v>2118</v>
      </c>
      <c r="P249" t="s">
        <v>2107</v>
      </c>
      <c r="Q249" t="s">
        <v>2119</v>
      </c>
      <c r="R249" t="s">
        <v>2420</v>
      </c>
    </row>
    <row r="250" spans="1:18">
      <c r="A250" t="s">
        <v>2367</v>
      </c>
      <c r="B250" t="s">
        <v>1437</v>
      </c>
      <c r="C250">
        <v>265400</v>
      </c>
      <c r="D250">
        <v>1</v>
      </c>
      <c r="E250">
        <v>265400</v>
      </c>
      <c r="F250" t="s">
        <v>2184</v>
      </c>
      <c r="G250" t="s">
        <v>2369</v>
      </c>
      <c r="H250" t="s">
        <v>315</v>
      </c>
      <c r="I250" t="s">
        <v>329</v>
      </c>
      <c r="J250" t="s">
        <v>329</v>
      </c>
      <c r="K250" t="s">
        <v>329</v>
      </c>
      <c r="L250" t="s">
        <v>2419</v>
      </c>
      <c r="M250" t="s">
        <v>118</v>
      </c>
      <c r="N250" t="s">
        <v>2117</v>
      </c>
      <c r="O250" t="s">
        <v>2118</v>
      </c>
      <c r="P250" t="s">
        <v>2107</v>
      </c>
      <c r="Q250" t="s">
        <v>2119</v>
      </c>
      <c r="R250" t="s">
        <v>2420</v>
      </c>
    </row>
    <row r="251" spans="1:18">
      <c r="A251" t="s">
        <v>2367</v>
      </c>
      <c r="B251" t="s">
        <v>1438</v>
      </c>
      <c r="C251">
        <v>292000</v>
      </c>
      <c r="D251">
        <v>1</v>
      </c>
      <c r="E251">
        <v>292000</v>
      </c>
      <c r="F251" t="s">
        <v>2421</v>
      </c>
      <c r="G251" t="s">
        <v>2369</v>
      </c>
      <c r="H251" t="s">
        <v>315</v>
      </c>
      <c r="I251" t="s">
        <v>99</v>
      </c>
      <c r="J251" t="s">
        <v>41</v>
      </c>
      <c r="K251" t="s">
        <v>400</v>
      </c>
      <c r="L251" t="s">
        <v>2422</v>
      </c>
      <c r="M251" t="s">
        <v>99</v>
      </c>
      <c r="N251" t="s">
        <v>2117</v>
      </c>
      <c r="O251" t="s">
        <v>2118</v>
      </c>
      <c r="P251" t="s">
        <v>2107</v>
      </c>
      <c r="Q251" t="s">
        <v>2119</v>
      </c>
      <c r="R251" t="s">
        <v>2423</v>
      </c>
    </row>
    <row r="252" spans="1:18">
      <c r="A252" t="s">
        <v>2367</v>
      </c>
      <c r="B252" t="s">
        <v>1439</v>
      </c>
      <c r="C252">
        <v>150800</v>
      </c>
      <c r="D252">
        <v>1</v>
      </c>
      <c r="E252">
        <v>150800</v>
      </c>
      <c r="F252" t="s">
        <v>2421</v>
      </c>
      <c r="G252" t="s">
        <v>2369</v>
      </c>
      <c r="H252" t="s">
        <v>315</v>
      </c>
      <c r="I252" t="s">
        <v>327</v>
      </c>
      <c r="J252" t="s">
        <v>41</v>
      </c>
      <c r="K252" t="s">
        <v>400</v>
      </c>
      <c r="L252" t="s">
        <v>2422</v>
      </c>
      <c r="M252" t="s">
        <v>99</v>
      </c>
      <c r="N252" t="s">
        <v>2117</v>
      </c>
      <c r="O252" t="s">
        <v>2118</v>
      </c>
      <c r="P252" t="s">
        <v>2107</v>
      </c>
      <c r="Q252" t="s">
        <v>2119</v>
      </c>
      <c r="R252" t="s">
        <v>2423</v>
      </c>
    </row>
    <row r="253" spans="1:18">
      <c r="A253" t="s">
        <v>2367</v>
      </c>
      <c r="B253" t="s">
        <v>1440</v>
      </c>
      <c r="C253">
        <v>183000</v>
      </c>
      <c r="D253">
        <v>3</v>
      </c>
      <c r="E253">
        <v>549000</v>
      </c>
      <c r="F253" t="s">
        <v>2275</v>
      </c>
      <c r="G253" t="s">
        <v>2369</v>
      </c>
      <c r="H253" t="s">
        <v>315</v>
      </c>
      <c r="I253" t="s">
        <v>99</v>
      </c>
      <c r="J253" t="s">
        <v>2113</v>
      </c>
      <c r="K253" t="s">
        <v>2113</v>
      </c>
      <c r="L253" t="s">
        <v>2115</v>
      </c>
      <c r="M253" t="s">
        <v>318</v>
      </c>
      <c r="N253" t="s">
        <v>2117</v>
      </c>
      <c r="O253" t="s">
        <v>2118</v>
      </c>
      <c r="P253" t="s">
        <v>2107</v>
      </c>
      <c r="Q253" t="s">
        <v>2119</v>
      </c>
      <c r="R253" t="s">
        <v>2424</v>
      </c>
    </row>
    <row r="254" spans="1:18">
      <c r="A254" t="s">
        <v>2367</v>
      </c>
      <c r="B254" t="s">
        <v>1441</v>
      </c>
      <c r="C254">
        <v>299000</v>
      </c>
      <c r="D254">
        <v>1</v>
      </c>
      <c r="E254">
        <v>299000</v>
      </c>
      <c r="F254" t="s">
        <v>2275</v>
      </c>
      <c r="G254" t="s">
        <v>2369</v>
      </c>
      <c r="H254" t="s">
        <v>315</v>
      </c>
      <c r="I254" t="s">
        <v>2113</v>
      </c>
      <c r="J254" t="s">
        <v>2113</v>
      </c>
      <c r="K254" t="s">
        <v>2113</v>
      </c>
      <c r="L254" t="s">
        <v>2115</v>
      </c>
      <c r="M254" t="s">
        <v>318</v>
      </c>
      <c r="N254" t="s">
        <v>2117</v>
      </c>
      <c r="O254" t="s">
        <v>2118</v>
      </c>
      <c r="P254" t="s">
        <v>2107</v>
      </c>
      <c r="Q254" t="s">
        <v>2119</v>
      </c>
      <c r="R254" t="s">
        <v>2424</v>
      </c>
    </row>
    <row r="255" spans="1:18">
      <c r="A255" t="s">
        <v>2367</v>
      </c>
      <c r="B255" t="s">
        <v>1442</v>
      </c>
      <c r="C255">
        <v>165680</v>
      </c>
      <c r="D255">
        <v>3</v>
      </c>
      <c r="E255">
        <v>497040</v>
      </c>
      <c r="F255" t="s">
        <v>2288</v>
      </c>
      <c r="G255" t="s">
        <v>2369</v>
      </c>
      <c r="H255" t="s">
        <v>315</v>
      </c>
      <c r="I255" t="s">
        <v>99</v>
      </c>
      <c r="J255" t="s">
        <v>316</v>
      </c>
      <c r="K255" t="s">
        <v>316</v>
      </c>
      <c r="L255" t="s">
        <v>2425</v>
      </c>
      <c r="M255" t="s">
        <v>318</v>
      </c>
      <c r="N255" t="s">
        <v>2117</v>
      </c>
      <c r="O255" t="s">
        <v>2118</v>
      </c>
      <c r="P255" t="s">
        <v>2107</v>
      </c>
      <c r="Q255" t="s">
        <v>2119</v>
      </c>
      <c r="R255" t="s">
        <v>2426</v>
      </c>
    </row>
    <row r="256" spans="1:18">
      <c r="A256" t="s">
        <v>2367</v>
      </c>
      <c r="B256" t="s">
        <v>1443</v>
      </c>
      <c r="C256">
        <v>272790</v>
      </c>
      <c r="D256">
        <v>1</v>
      </c>
      <c r="E256">
        <v>272790</v>
      </c>
      <c r="F256" t="s">
        <v>2288</v>
      </c>
      <c r="G256" t="s">
        <v>2369</v>
      </c>
      <c r="H256" t="s">
        <v>315</v>
      </c>
      <c r="I256" t="s">
        <v>2113</v>
      </c>
      <c r="J256" t="s">
        <v>316</v>
      </c>
      <c r="K256" t="s">
        <v>316</v>
      </c>
      <c r="L256" t="s">
        <v>2425</v>
      </c>
      <c r="M256" t="s">
        <v>318</v>
      </c>
      <c r="N256" t="s">
        <v>2117</v>
      </c>
      <c r="O256" t="s">
        <v>2118</v>
      </c>
      <c r="P256" t="s">
        <v>2107</v>
      </c>
      <c r="Q256" t="s">
        <v>2119</v>
      </c>
      <c r="R256" t="s">
        <v>2426</v>
      </c>
    </row>
    <row r="257" spans="1:18">
      <c r="A257" t="s">
        <v>2367</v>
      </c>
      <c r="B257" t="s">
        <v>1444</v>
      </c>
      <c r="C257">
        <v>100000</v>
      </c>
      <c r="D257">
        <v>2</v>
      </c>
      <c r="E257">
        <v>200000</v>
      </c>
      <c r="F257" t="s">
        <v>2194</v>
      </c>
      <c r="G257" t="s">
        <v>2369</v>
      </c>
      <c r="H257" t="s">
        <v>315</v>
      </c>
      <c r="I257" t="s">
        <v>99</v>
      </c>
      <c r="J257" t="s">
        <v>423</v>
      </c>
      <c r="K257" t="s">
        <v>423</v>
      </c>
      <c r="L257" t="s">
        <v>2124</v>
      </c>
      <c r="M257" t="s">
        <v>102</v>
      </c>
      <c r="N257" t="s">
        <v>2117</v>
      </c>
      <c r="O257" t="s">
        <v>2118</v>
      </c>
      <c r="P257" t="s">
        <v>2107</v>
      </c>
      <c r="Q257" t="s">
        <v>2119</v>
      </c>
      <c r="R257" t="s">
        <v>2188</v>
      </c>
    </row>
    <row r="258" spans="1:18">
      <c r="A258" t="s">
        <v>2367</v>
      </c>
      <c r="B258" t="s">
        <v>1445</v>
      </c>
      <c r="C258">
        <v>100000</v>
      </c>
      <c r="D258">
        <v>1</v>
      </c>
      <c r="E258">
        <v>100000</v>
      </c>
      <c r="F258" t="s">
        <v>2176</v>
      </c>
      <c r="G258" t="s">
        <v>2369</v>
      </c>
      <c r="H258" t="s">
        <v>315</v>
      </c>
      <c r="I258" t="s">
        <v>2427</v>
      </c>
      <c r="J258" t="s">
        <v>60</v>
      </c>
      <c r="K258" t="s">
        <v>60</v>
      </c>
      <c r="L258" t="s">
        <v>2124</v>
      </c>
      <c r="M258" t="s">
        <v>102</v>
      </c>
      <c r="N258" t="s">
        <v>2117</v>
      </c>
      <c r="O258" t="s">
        <v>2118</v>
      </c>
      <c r="P258" t="s">
        <v>2107</v>
      </c>
      <c r="Q258" t="s">
        <v>2119</v>
      </c>
      <c r="R258" t="s">
        <v>2188</v>
      </c>
    </row>
    <row r="259" spans="1:18">
      <c r="A259" t="s">
        <v>2367</v>
      </c>
      <c r="B259" t="s">
        <v>1445</v>
      </c>
      <c r="F259" t="s">
        <v>2428</v>
      </c>
      <c r="G259" t="s">
        <v>2369</v>
      </c>
      <c r="H259" t="s">
        <v>315</v>
      </c>
      <c r="I259" t="s">
        <v>99</v>
      </c>
      <c r="J259" t="s">
        <v>99</v>
      </c>
      <c r="K259" t="s">
        <v>99</v>
      </c>
      <c r="L259" t="s">
        <v>99</v>
      </c>
      <c r="M259" t="s">
        <v>99</v>
      </c>
      <c r="N259" t="s">
        <v>99</v>
      </c>
      <c r="O259" t="s">
        <v>99</v>
      </c>
      <c r="P259" t="s">
        <v>99</v>
      </c>
      <c r="Q259" t="s">
        <v>99</v>
      </c>
      <c r="R259" t="s">
        <v>99</v>
      </c>
    </row>
    <row r="260" spans="1:18">
      <c r="A260" t="s">
        <v>2367</v>
      </c>
      <c r="B260" t="s">
        <v>1446</v>
      </c>
      <c r="C260">
        <v>150000</v>
      </c>
      <c r="D260">
        <v>2</v>
      </c>
      <c r="E260">
        <v>300000</v>
      </c>
      <c r="F260" t="s">
        <v>2236</v>
      </c>
      <c r="G260" t="s">
        <v>2369</v>
      </c>
      <c r="H260" t="s">
        <v>315</v>
      </c>
      <c r="I260" t="s">
        <v>99</v>
      </c>
      <c r="J260" t="s">
        <v>423</v>
      </c>
      <c r="K260" t="s">
        <v>423</v>
      </c>
      <c r="L260" t="s">
        <v>2124</v>
      </c>
      <c r="M260" t="s">
        <v>102</v>
      </c>
      <c r="N260" t="s">
        <v>2117</v>
      </c>
      <c r="O260" t="s">
        <v>2118</v>
      </c>
      <c r="P260" t="s">
        <v>2107</v>
      </c>
      <c r="Q260" t="s">
        <v>2119</v>
      </c>
      <c r="R260" t="s">
        <v>2188</v>
      </c>
    </row>
    <row r="261" spans="1:18">
      <c r="A261" t="s">
        <v>2367</v>
      </c>
      <c r="B261" t="s">
        <v>1447</v>
      </c>
      <c r="C261">
        <v>150000</v>
      </c>
      <c r="D261">
        <v>1</v>
      </c>
      <c r="E261">
        <v>150000</v>
      </c>
      <c r="F261" t="s">
        <v>2429</v>
      </c>
      <c r="G261" t="s">
        <v>2369</v>
      </c>
      <c r="H261" t="s">
        <v>315</v>
      </c>
      <c r="I261" t="s">
        <v>324</v>
      </c>
      <c r="J261" t="s">
        <v>324</v>
      </c>
      <c r="K261" t="s">
        <v>423</v>
      </c>
      <c r="L261" t="s">
        <v>2124</v>
      </c>
      <c r="M261" t="s">
        <v>102</v>
      </c>
      <c r="N261" t="s">
        <v>2117</v>
      </c>
      <c r="O261" t="s">
        <v>2118</v>
      </c>
      <c r="P261" t="s">
        <v>2107</v>
      </c>
      <c r="Q261" t="s">
        <v>2119</v>
      </c>
      <c r="R261" t="s">
        <v>2188</v>
      </c>
    </row>
    <row r="262" spans="1:18">
      <c r="A262" t="s">
        <v>2367</v>
      </c>
      <c r="B262" t="s">
        <v>1448</v>
      </c>
      <c r="C262">
        <v>150000</v>
      </c>
      <c r="D262">
        <v>2</v>
      </c>
      <c r="E262">
        <v>300000</v>
      </c>
      <c r="F262" t="s">
        <v>2236</v>
      </c>
      <c r="G262" t="s">
        <v>2369</v>
      </c>
      <c r="H262" t="s">
        <v>315</v>
      </c>
      <c r="I262" t="s">
        <v>99</v>
      </c>
      <c r="J262" t="s">
        <v>423</v>
      </c>
      <c r="K262" t="s">
        <v>423</v>
      </c>
      <c r="L262" t="s">
        <v>2124</v>
      </c>
      <c r="M262" t="s">
        <v>102</v>
      </c>
      <c r="N262" t="s">
        <v>2117</v>
      </c>
      <c r="O262" t="s">
        <v>2118</v>
      </c>
      <c r="P262" t="s">
        <v>2107</v>
      </c>
      <c r="Q262" t="s">
        <v>2119</v>
      </c>
      <c r="R262" t="s">
        <v>2188</v>
      </c>
    </row>
    <row r="263" spans="1:18">
      <c r="A263" t="s">
        <v>2367</v>
      </c>
      <c r="B263" t="s">
        <v>1449</v>
      </c>
      <c r="C263">
        <v>150000</v>
      </c>
      <c r="D263">
        <v>1</v>
      </c>
      <c r="E263">
        <v>150000</v>
      </c>
      <c r="F263" t="s">
        <v>2199</v>
      </c>
      <c r="G263" t="s">
        <v>2369</v>
      </c>
      <c r="H263" t="s">
        <v>315</v>
      </c>
      <c r="I263" t="s">
        <v>324</v>
      </c>
      <c r="J263" t="s">
        <v>324</v>
      </c>
      <c r="K263" t="s">
        <v>423</v>
      </c>
      <c r="L263" t="s">
        <v>2124</v>
      </c>
      <c r="M263" t="s">
        <v>102</v>
      </c>
      <c r="N263" t="s">
        <v>2117</v>
      </c>
      <c r="O263" t="s">
        <v>2118</v>
      </c>
      <c r="P263" t="s">
        <v>2107</v>
      </c>
      <c r="Q263" t="s">
        <v>2119</v>
      </c>
      <c r="R263" t="s">
        <v>2188</v>
      </c>
    </row>
    <row r="264" spans="1:18">
      <c r="A264" t="s">
        <v>2367</v>
      </c>
      <c r="B264" t="s">
        <v>1450</v>
      </c>
      <c r="C264">
        <v>286600</v>
      </c>
      <c r="D264">
        <v>2</v>
      </c>
      <c r="E264">
        <v>573200</v>
      </c>
      <c r="F264" t="s">
        <v>2430</v>
      </c>
      <c r="G264" t="s">
        <v>2369</v>
      </c>
      <c r="H264" t="s">
        <v>315</v>
      </c>
      <c r="I264" t="s">
        <v>99</v>
      </c>
      <c r="J264" t="s">
        <v>324</v>
      </c>
      <c r="K264" t="s">
        <v>324</v>
      </c>
      <c r="L264" t="s">
        <v>2124</v>
      </c>
      <c r="M264" t="s">
        <v>55</v>
      </c>
      <c r="N264" t="s">
        <v>2117</v>
      </c>
      <c r="O264" t="s">
        <v>2118</v>
      </c>
      <c r="P264" t="s">
        <v>2107</v>
      </c>
      <c r="Q264" t="s">
        <v>2119</v>
      </c>
      <c r="R264" t="s">
        <v>2188</v>
      </c>
    </row>
    <row r="265" spans="1:18">
      <c r="A265" t="s">
        <v>2367</v>
      </c>
      <c r="B265" t="s">
        <v>1451</v>
      </c>
      <c r="C265">
        <v>298700</v>
      </c>
      <c r="D265">
        <v>1</v>
      </c>
      <c r="E265">
        <v>298700</v>
      </c>
      <c r="F265" t="s">
        <v>2431</v>
      </c>
      <c r="G265" t="s">
        <v>2369</v>
      </c>
      <c r="H265" t="s">
        <v>315</v>
      </c>
      <c r="I265" t="s">
        <v>2432</v>
      </c>
      <c r="J265" t="s">
        <v>324</v>
      </c>
      <c r="K265" t="s">
        <v>324</v>
      </c>
      <c r="L265" t="s">
        <v>2124</v>
      </c>
      <c r="M265" t="s">
        <v>55</v>
      </c>
      <c r="N265" t="s">
        <v>2117</v>
      </c>
      <c r="O265" t="s">
        <v>2118</v>
      </c>
      <c r="P265" t="s">
        <v>2107</v>
      </c>
      <c r="Q265" t="s">
        <v>2119</v>
      </c>
      <c r="R265" t="s">
        <v>2188</v>
      </c>
    </row>
    <row r="266" spans="1:18">
      <c r="A266" t="s">
        <v>2367</v>
      </c>
      <c r="B266" t="s">
        <v>1452</v>
      </c>
      <c r="C266">
        <v>163800</v>
      </c>
      <c r="D266">
        <v>2</v>
      </c>
      <c r="E266">
        <v>327600</v>
      </c>
      <c r="F266" t="s">
        <v>2178</v>
      </c>
      <c r="G266" t="s">
        <v>2369</v>
      </c>
      <c r="H266" t="s">
        <v>315</v>
      </c>
      <c r="I266" t="s">
        <v>99</v>
      </c>
      <c r="J266" t="s">
        <v>329</v>
      </c>
      <c r="K266" t="s">
        <v>423</v>
      </c>
      <c r="L266" t="s">
        <v>2433</v>
      </c>
      <c r="M266" t="s">
        <v>2406</v>
      </c>
      <c r="N266" t="s">
        <v>2117</v>
      </c>
      <c r="O266" t="s">
        <v>2375</v>
      </c>
      <c r="P266" t="s">
        <v>2107</v>
      </c>
      <c r="Q266" t="s">
        <v>2119</v>
      </c>
      <c r="R266" t="s">
        <v>2434</v>
      </c>
    </row>
    <row r="267" spans="1:18">
      <c r="A267" t="s">
        <v>2367</v>
      </c>
      <c r="B267" t="s">
        <v>1453</v>
      </c>
      <c r="C267">
        <v>197900</v>
      </c>
      <c r="D267">
        <v>1</v>
      </c>
      <c r="E267">
        <v>197900</v>
      </c>
      <c r="F267" t="s">
        <v>2323</v>
      </c>
      <c r="G267" t="s">
        <v>2369</v>
      </c>
      <c r="H267" t="s">
        <v>315</v>
      </c>
      <c r="I267" t="s">
        <v>329</v>
      </c>
      <c r="J267" t="s">
        <v>329</v>
      </c>
      <c r="K267" t="s">
        <v>329</v>
      </c>
      <c r="L267" t="s">
        <v>2433</v>
      </c>
      <c r="M267" t="s">
        <v>318</v>
      </c>
      <c r="N267" t="s">
        <v>2117</v>
      </c>
      <c r="O267" t="s">
        <v>2375</v>
      </c>
      <c r="P267" t="s">
        <v>2107</v>
      </c>
      <c r="Q267" t="s">
        <v>2119</v>
      </c>
      <c r="R267" t="s">
        <v>2434</v>
      </c>
    </row>
    <row r="268" spans="1:18">
      <c r="A268" t="s">
        <v>2367</v>
      </c>
      <c r="B268" t="s">
        <v>1454</v>
      </c>
      <c r="C268">
        <v>285800</v>
      </c>
      <c r="D268">
        <v>2</v>
      </c>
      <c r="E268">
        <v>571600</v>
      </c>
      <c r="F268" t="s">
        <v>2282</v>
      </c>
      <c r="G268" t="s">
        <v>2369</v>
      </c>
      <c r="H268" t="s">
        <v>315</v>
      </c>
      <c r="I268" t="s">
        <v>99</v>
      </c>
      <c r="J268" t="s">
        <v>324</v>
      </c>
      <c r="K268" t="s">
        <v>324</v>
      </c>
      <c r="L268" t="s">
        <v>2433</v>
      </c>
      <c r="M268" t="s">
        <v>55</v>
      </c>
      <c r="N268" t="s">
        <v>2117</v>
      </c>
      <c r="O268" t="s">
        <v>2118</v>
      </c>
      <c r="P268" t="s">
        <v>2107</v>
      </c>
      <c r="Q268" t="s">
        <v>2119</v>
      </c>
      <c r="R268" t="s">
        <v>2434</v>
      </c>
    </row>
    <row r="269" spans="1:18">
      <c r="A269" t="s">
        <v>2367</v>
      </c>
      <c r="B269" t="s">
        <v>1455</v>
      </c>
      <c r="C269">
        <v>292600</v>
      </c>
      <c r="D269">
        <v>1</v>
      </c>
      <c r="E269">
        <v>292600</v>
      </c>
      <c r="F269" t="s">
        <v>2435</v>
      </c>
      <c r="G269" t="s">
        <v>2369</v>
      </c>
      <c r="H269" t="s">
        <v>315</v>
      </c>
      <c r="I269" t="s">
        <v>41</v>
      </c>
      <c r="J269" t="s">
        <v>41</v>
      </c>
      <c r="K269" t="s">
        <v>41</v>
      </c>
      <c r="L269" t="s">
        <v>2433</v>
      </c>
      <c r="M269" t="s">
        <v>55</v>
      </c>
      <c r="N269" t="s">
        <v>2117</v>
      </c>
      <c r="O269" t="s">
        <v>2118</v>
      </c>
      <c r="P269" t="s">
        <v>2107</v>
      </c>
      <c r="Q269" t="s">
        <v>2119</v>
      </c>
      <c r="R269" t="s">
        <v>2434</v>
      </c>
    </row>
    <row r="270" spans="1:18">
      <c r="A270" t="s">
        <v>2367</v>
      </c>
      <c r="B270" t="s">
        <v>1456</v>
      </c>
      <c r="C270">
        <v>160729</v>
      </c>
      <c r="D270">
        <v>2</v>
      </c>
      <c r="E270">
        <v>321458</v>
      </c>
      <c r="F270" t="s">
        <v>2273</v>
      </c>
      <c r="G270" t="s">
        <v>2369</v>
      </c>
      <c r="H270" t="s">
        <v>315</v>
      </c>
      <c r="I270" t="s">
        <v>99</v>
      </c>
      <c r="J270" t="s">
        <v>329</v>
      </c>
      <c r="K270" t="s">
        <v>329</v>
      </c>
      <c r="L270" t="s">
        <v>2140</v>
      </c>
      <c r="M270" t="s">
        <v>331</v>
      </c>
      <c r="N270" t="s">
        <v>2117</v>
      </c>
      <c r="O270" t="s">
        <v>2118</v>
      </c>
      <c r="P270" t="s">
        <v>2107</v>
      </c>
      <c r="Q270" t="s">
        <v>2119</v>
      </c>
      <c r="R270" t="s">
        <v>2436</v>
      </c>
    </row>
    <row r="271" spans="1:18">
      <c r="A271" t="s">
        <v>2367</v>
      </c>
      <c r="B271" t="s">
        <v>1457</v>
      </c>
      <c r="C271">
        <v>182081</v>
      </c>
      <c r="D271">
        <v>1</v>
      </c>
      <c r="E271">
        <v>182081</v>
      </c>
      <c r="F271" t="s">
        <v>2273</v>
      </c>
      <c r="G271" t="s">
        <v>2369</v>
      </c>
      <c r="H271" t="s">
        <v>315</v>
      </c>
      <c r="I271" t="s">
        <v>2113</v>
      </c>
      <c r="J271" t="s">
        <v>329</v>
      </c>
      <c r="K271" t="s">
        <v>329</v>
      </c>
      <c r="L271" t="s">
        <v>2140</v>
      </c>
      <c r="M271" t="s">
        <v>331</v>
      </c>
      <c r="N271" t="s">
        <v>2117</v>
      </c>
      <c r="O271" t="s">
        <v>2118</v>
      </c>
      <c r="P271" t="s">
        <v>2107</v>
      </c>
      <c r="Q271" t="s">
        <v>2119</v>
      </c>
      <c r="R271" t="s">
        <v>2436</v>
      </c>
    </row>
    <row r="272" spans="1:18">
      <c r="A272" t="s">
        <v>2367</v>
      </c>
      <c r="B272" t="s">
        <v>1458</v>
      </c>
      <c r="C272">
        <v>163979</v>
      </c>
      <c r="D272">
        <v>2</v>
      </c>
      <c r="E272">
        <v>327958</v>
      </c>
      <c r="F272" t="s">
        <v>2347</v>
      </c>
      <c r="G272" t="s">
        <v>2369</v>
      </c>
      <c r="H272" t="s">
        <v>315</v>
      </c>
      <c r="I272" t="s">
        <v>99</v>
      </c>
      <c r="J272" t="s">
        <v>329</v>
      </c>
      <c r="K272" t="s">
        <v>329</v>
      </c>
      <c r="L272" t="s">
        <v>2140</v>
      </c>
      <c r="M272" t="s">
        <v>331</v>
      </c>
      <c r="N272" t="s">
        <v>2117</v>
      </c>
      <c r="O272" t="s">
        <v>2118</v>
      </c>
      <c r="P272" t="s">
        <v>2107</v>
      </c>
      <c r="Q272" t="s">
        <v>2119</v>
      </c>
      <c r="R272" t="s">
        <v>2436</v>
      </c>
    </row>
    <row r="273" spans="1:18">
      <c r="A273" t="s">
        <v>2367</v>
      </c>
      <c r="B273" t="s">
        <v>1459</v>
      </c>
      <c r="C273">
        <v>180950</v>
      </c>
      <c r="D273">
        <v>1</v>
      </c>
      <c r="E273">
        <v>180950</v>
      </c>
      <c r="F273" t="s">
        <v>2347</v>
      </c>
      <c r="G273" t="s">
        <v>2369</v>
      </c>
      <c r="H273" t="s">
        <v>315</v>
      </c>
      <c r="I273" t="s">
        <v>2437</v>
      </c>
      <c r="J273" t="s">
        <v>329</v>
      </c>
      <c r="K273" t="s">
        <v>329</v>
      </c>
      <c r="L273" t="s">
        <v>2140</v>
      </c>
      <c r="M273" t="s">
        <v>331</v>
      </c>
      <c r="N273" t="s">
        <v>2117</v>
      </c>
      <c r="O273" t="s">
        <v>2118</v>
      </c>
      <c r="P273" t="s">
        <v>2107</v>
      </c>
      <c r="Q273" t="s">
        <v>2119</v>
      </c>
      <c r="R273" t="s">
        <v>2436</v>
      </c>
    </row>
    <row r="274" spans="1:18">
      <c r="A274" t="s">
        <v>2367</v>
      </c>
      <c r="B274" t="s">
        <v>1460</v>
      </c>
      <c r="C274">
        <v>150000</v>
      </c>
      <c r="D274">
        <v>2</v>
      </c>
      <c r="E274">
        <v>300000</v>
      </c>
      <c r="F274" t="s">
        <v>2438</v>
      </c>
      <c r="G274" t="s">
        <v>2369</v>
      </c>
      <c r="H274" t="s">
        <v>315</v>
      </c>
      <c r="I274" t="s">
        <v>99</v>
      </c>
      <c r="J274" t="s">
        <v>2439</v>
      </c>
      <c r="K274" t="s">
        <v>2439</v>
      </c>
      <c r="L274" t="s">
        <v>2140</v>
      </c>
      <c r="M274" t="s">
        <v>318</v>
      </c>
      <c r="N274" t="s">
        <v>2117</v>
      </c>
      <c r="O274" t="s">
        <v>2118</v>
      </c>
      <c r="P274" t="s">
        <v>2107</v>
      </c>
      <c r="Q274" t="s">
        <v>2119</v>
      </c>
      <c r="R274" t="s">
        <v>2436</v>
      </c>
    </row>
    <row r="275" spans="1:18">
      <c r="A275" t="s">
        <v>2367</v>
      </c>
      <c r="B275" t="s">
        <v>1461</v>
      </c>
      <c r="C275">
        <v>150000</v>
      </c>
      <c r="D275">
        <v>1</v>
      </c>
      <c r="E275">
        <v>150000</v>
      </c>
      <c r="F275" t="s">
        <v>2438</v>
      </c>
      <c r="G275" t="s">
        <v>2369</v>
      </c>
      <c r="H275" t="s">
        <v>315</v>
      </c>
      <c r="I275" t="s">
        <v>2113</v>
      </c>
      <c r="J275" t="s">
        <v>2113</v>
      </c>
      <c r="K275" t="s">
        <v>2113</v>
      </c>
      <c r="L275" t="s">
        <v>2140</v>
      </c>
      <c r="M275" t="s">
        <v>318</v>
      </c>
      <c r="N275" t="s">
        <v>2117</v>
      </c>
      <c r="O275" t="s">
        <v>2118</v>
      </c>
      <c r="P275" t="s">
        <v>2107</v>
      </c>
      <c r="Q275" t="s">
        <v>2119</v>
      </c>
      <c r="R275" t="s">
        <v>2436</v>
      </c>
    </row>
    <row r="276" spans="1:18">
      <c r="A276" t="s">
        <v>2367</v>
      </c>
      <c r="B276" t="s">
        <v>1462</v>
      </c>
      <c r="C276">
        <v>100000</v>
      </c>
      <c r="D276">
        <v>2</v>
      </c>
      <c r="E276">
        <v>200000</v>
      </c>
      <c r="F276" t="s">
        <v>2240</v>
      </c>
      <c r="G276" t="s">
        <v>2369</v>
      </c>
      <c r="H276" t="s">
        <v>315</v>
      </c>
      <c r="I276" t="s">
        <v>99</v>
      </c>
      <c r="J276" t="s">
        <v>423</v>
      </c>
      <c r="K276" t="s">
        <v>291</v>
      </c>
      <c r="L276" t="s">
        <v>2124</v>
      </c>
      <c r="M276" t="s">
        <v>2116</v>
      </c>
      <c r="N276" t="s">
        <v>2117</v>
      </c>
      <c r="O276" t="s">
        <v>2118</v>
      </c>
      <c r="P276" t="s">
        <v>2107</v>
      </c>
      <c r="Q276" t="s">
        <v>2119</v>
      </c>
      <c r="R276" t="s">
        <v>2440</v>
      </c>
    </row>
    <row r="277" spans="1:18">
      <c r="A277" t="s">
        <v>2367</v>
      </c>
      <c r="B277" t="s">
        <v>1462</v>
      </c>
      <c r="C277">
        <v>100000</v>
      </c>
      <c r="D277">
        <v>2</v>
      </c>
      <c r="E277">
        <v>200000</v>
      </c>
      <c r="F277" t="s">
        <v>2240</v>
      </c>
      <c r="G277" t="s">
        <v>2369</v>
      </c>
      <c r="H277" t="s">
        <v>315</v>
      </c>
      <c r="I277" t="s">
        <v>99</v>
      </c>
      <c r="J277" t="s">
        <v>423</v>
      </c>
      <c r="K277" t="s">
        <v>291</v>
      </c>
      <c r="L277" t="s">
        <v>2124</v>
      </c>
      <c r="M277" t="s">
        <v>2116</v>
      </c>
      <c r="N277" t="s">
        <v>2117</v>
      </c>
      <c r="O277" t="s">
        <v>2118</v>
      </c>
      <c r="P277" t="s">
        <v>2107</v>
      </c>
      <c r="Q277" t="s">
        <v>2119</v>
      </c>
      <c r="R277" t="s">
        <v>2440</v>
      </c>
    </row>
    <row r="278" spans="1:18">
      <c r="A278" t="s">
        <v>2367</v>
      </c>
      <c r="B278" t="s">
        <v>1463</v>
      </c>
      <c r="C278">
        <v>200000</v>
      </c>
      <c r="D278">
        <v>1</v>
      </c>
      <c r="E278">
        <v>200000</v>
      </c>
      <c r="F278" t="s">
        <v>2146</v>
      </c>
      <c r="G278" t="s">
        <v>2369</v>
      </c>
      <c r="H278" t="s">
        <v>315</v>
      </c>
      <c r="I278" t="s">
        <v>324</v>
      </c>
      <c r="J278" t="s">
        <v>423</v>
      </c>
      <c r="K278" t="s">
        <v>324</v>
      </c>
      <c r="L278" t="s">
        <v>2124</v>
      </c>
      <c r="M278" t="s">
        <v>55</v>
      </c>
      <c r="N278" t="s">
        <v>2117</v>
      </c>
      <c r="O278" t="s">
        <v>2118</v>
      </c>
      <c r="P278" t="s">
        <v>2107</v>
      </c>
      <c r="Q278" t="s">
        <v>2119</v>
      </c>
      <c r="R278" t="s">
        <v>2440</v>
      </c>
    </row>
    <row r="279" spans="1:18">
      <c r="A279" t="s">
        <v>2367</v>
      </c>
      <c r="B279" t="s">
        <v>1464</v>
      </c>
      <c r="C279">
        <v>100000</v>
      </c>
      <c r="D279">
        <v>2</v>
      </c>
      <c r="E279">
        <v>200000</v>
      </c>
      <c r="F279" t="s">
        <v>2194</v>
      </c>
      <c r="G279" t="s">
        <v>2369</v>
      </c>
      <c r="H279" t="s">
        <v>315</v>
      </c>
      <c r="I279" t="s">
        <v>99</v>
      </c>
      <c r="J279" t="s">
        <v>423</v>
      </c>
      <c r="K279" t="s">
        <v>324</v>
      </c>
      <c r="L279" t="s">
        <v>2124</v>
      </c>
      <c r="M279" t="s">
        <v>2116</v>
      </c>
      <c r="N279" t="s">
        <v>2117</v>
      </c>
      <c r="O279" t="s">
        <v>2118</v>
      </c>
      <c r="P279" t="s">
        <v>2107</v>
      </c>
      <c r="Q279" t="s">
        <v>2119</v>
      </c>
      <c r="R279" t="s">
        <v>2440</v>
      </c>
    </row>
    <row r="280" spans="1:18">
      <c r="A280" t="s">
        <v>2367</v>
      </c>
      <c r="B280" t="s">
        <v>1465</v>
      </c>
      <c r="C280">
        <v>100000</v>
      </c>
      <c r="D280">
        <v>1</v>
      </c>
      <c r="E280">
        <v>100000</v>
      </c>
      <c r="F280" t="s">
        <v>2441</v>
      </c>
      <c r="G280" t="s">
        <v>2369</v>
      </c>
      <c r="H280" t="s">
        <v>315</v>
      </c>
      <c r="I280" t="s">
        <v>324</v>
      </c>
      <c r="J280" t="s">
        <v>423</v>
      </c>
      <c r="K280" t="s">
        <v>324</v>
      </c>
      <c r="L280" t="s">
        <v>2124</v>
      </c>
      <c r="M280" t="s">
        <v>2116</v>
      </c>
      <c r="N280" t="s">
        <v>2117</v>
      </c>
      <c r="O280" t="s">
        <v>2118</v>
      </c>
      <c r="P280" t="s">
        <v>2107</v>
      </c>
      <c r="Q280" t="s">
        <v>2119</v>
      </c>
      <c r="R280" t="s">
        <v>2440</v>
      </c>
    </row>
    <row r="281" spans="1:18">
      <c r="A281" t="s">
        <v>2367</v>
      </c>
      <c r="B281" t="s">
        <v>1466</v>
      </c>
      <c r="C281">
        <v>71893</v>
      </c>
      <c r="D281">
        <v>1</v>
      </c>
      <c r="E281">
        <v>71893</v>
      </c>
      <c r="F281" t="s">
        <v>454</v>
      </c>
      <c r="G281" t="s">
        <v>2369</v>
      </c>
      <c r="H281" t="s">
        <v>1770</v>
      </c>
      <c r="I281" t="s">
        <v>316</v>
      </c>
      <c r="J281" t="s">
        <v>316</v>
      </c>
      <c r="K281" t="s">
        <v>316</v>
      </c>
      <c r="L281" t="s">
        <v>2140</v>
      </c>
      <c r="M281" t="s">
        <v>2116</v>
      </c>
      <c r="N281" t="s">
        <v>2117</v>
      </c>
      <c r="O281" t="s">
        <v>2118</v>
      </c>
      <c r="P281" t="s">
        <v>2107</v>
      </c>
      <c r="Q281" t="s">
        <v>2119</v>
      </c>
      <c r="R281" t="s">
        <v>2442</v>
      </c>
    </row>
    <row r="282" spans="1:18">
      <c r="A282" t="s">
        <v>2367</v>
      </c>
      <c r="B282" t="s">
        <v>1467</v>
      </c>
      <c r="C282">
        <v>42474</v>
      </c>
      <c r="D282">
        <v>1</v>
      </c>
      <c r="E282">
        <v>42474</v>
      </c>
      <c r="F282" t="s">
        <v>454</v>
      </c>
      <c r="G282" t="s">
        <v>2369</v>
      </c>
      <c r="H282" t="s">
        <v>1770</v>
      </c>
      <c r="I282" t="s">
        <v>316</v>
      </c>
      <c r="J282" t="s">
        <v>316</v>
      </c>
      <c r="K282" t="s">
        <v>316</v>
      </c>
      <c r="L282" t="s">
        <v>2140</v>
      </c>
      <c r="M282" t="s">
        <v>2116</v>
      </c>
      <c r="N282" t="s">
        <v>2117</v>
      </c>
      <c r="O282" t="s">
        <v>2118</v>
      </c>
      <c r="P282" t="s">
        <v>2107</v>
      </c>
      <c r="Q282" t="s">
        <v>2119</v>
      </c>
      <c r="R282" t="s">
        <v>2442</v>
      </c>
    </row>
    <row r="283" spans="1:18">
      <c r="A283" t="s">
        <v>2367</v>
      </c>
      <c r="B283" t="s">
        <v>1468</v>
      </c>
      <c r="C283">
        <v>58947</v>
      </c>
      <c r="D283">
        <v>1</v>
      </c>
      <c r="E283">
        <v>58947</v>
      </c>
      <c r="F283" t="s">
        <v>459</v>
      </c>
      <c r="G283" t="s">
        <v>2369</v>
      </c>
      <c r="H283" t="s">
        <v>1770</v>
      </c>
      <c r="I283" t="s">
        <v>316</v>
      </c>
      <c r="J283" t="s">
        <v>316</v>
      </c>
      <c r="K283" t="s">
        <v>316</v>
      </c>
      <c r="L283" t="s">
        <v>2140</v>
      </c>
      <c r="M283" t="s">
        <v>2116</v>
      </c>
      <c r="N283" t="s">
        <v>2117</v>
      </c>
      <c r="O283" t="s">
        <v>2118</v>
      </c>
      <c r="P283" t="s">
        <v>2107</v>
      </c>
      <c r="Q283" t="s">
        <v>2119</v>
      </c>
      <c r="R283" t="s">
        <v>2442</v>
      </c>
    </row>
    <row r="284" spans="1:18">
      <c r="A284" t="s">
        <v>2367</v>
      </c>
      <c r="B284" t="s">
        <v>1469</v>
      </c>
      <c r="C284">
        <v>34776</v>
      </c>
      <c r="D284">
        <v>1</v>
      </c>
      <c r="E284">
        <v>34776</v>
      </c>
      <c r="F284" t="s">
        <v>459</v>
      </c>
      <c r="G284" t="s">
        <v>2369</v>
      </c>
      <c r="H284" t="s">
        <v>1770</v>
      </c>
      <c r="I284" t="s">
        <v>316</v>
      </c>
      <c r="J284" t="s">
        <v>316</v>
      </c>
      <c r="K284" t="s">
        <v>316</v>
      </c>
      <c r="L284" t="s">
        <v>2140</v>
      </c>
      <c r="M284" t="s">
        <v>2116</v>
      </c>
      <c r="N284" t="s">
        <v>2117</v>
      </c>
      <c r="O284" t="s">
        <v>2118</v>
      </c>
      <c r="P284" t="s">
        <v>2107</v>
      </c>
      <c r="Q284" t="s">
        <v>2119</v>
      </c>
      <c r="R284" t="s">
        <v>2442</v>
      </c>
    </row>
    <row r="285" spans="1:18">
      <c r="A285" t="s">
        <v>2367</v>
      </c>
      <c r="B285" t="s">
        <v>1470</v>
      </c>
      <c r="C285">
        <v>275500</v>
      </c>
      <c r="D285">
        <v>2</v>
      </c>
      <c r="E285">
        <v>551000</v>
      </c>
      <c r="F285" t="s">
        <v>2443</v>
      </c>
      <c r="G285" t="s">
        <v>2369</v>
      </c>
      <c r="H285" t="s">
        <v>315</v>
      </c>
      <c r="I285" t="s">
        <v>99</v>
      </c>
      <c r="J285" t="s">
        <v>329</v>
      </c>
      <c r="K285" t="s">
        <v>329</v>
      </c>
      <c r="L285" t="s">
        <v>2444</v>
      </c>
      <c r="M285" t="s">
        <v>118</v>
      </c>
      <c r="N285" t="s">
        <v>2117</v>
      </c>
      <c r="O285" t="s">
        <v>2118</v>
      </c>
      <c r="P285" t="s">
        <v>2107</v>
      </c>
      <c r="Q285" t="s">
        <v>2119</v>
      </c>
      <c r="R285" t="s">
        <v>2445</v>
      </c>
    </row>
    <row r="286" spans="1:18">
      <c r="A286" t="s">
        <v>2367</v>
      </c>
      <c r="B286" t="s">
        <v>1471</v>
      </c>
      <c r="C286">
        <v>296600</v>
      </c>
      <c r="D286">
        <v>1</v>
      </c>
      <c r="E286">
        <v>296600</v>
      </c>
      <c r="F286" t="s">
        <v>2443</v>
      </c>
      <c r="G286" t="s">
        <v>2369</v>
      </c>
      <c r="H286" t="s">
        <v>315</v>
      </c>
      <c r="I286" t="s">
        <v>329</v>
      </c>
      <c r="J286" t="s">
        <v>329</v>
      </c>
      <c r="K286" t="s">
        <v>329</v>
      </c>
      <c r="L286" t="s">
        <v>2444</v>
      </c>
      <c r="M286" t="s">
        <v>118</v>
      </c>
      <c r="N286" t="s">
        <v>2117</v>
      </c>
      <c r="O286" t="s">
        <v>2118</v>
      </c>
      <c r="P286" t="s">
        <v>2107</v>
      </c>
      <c r="Q286" t="s">
        <v>2119</v>
      </c>
      <c r="R286" t="s">
        <v>2445</v>
      </c>
    </row>
    <row r="287" spans="1:18">
      <c r="A287" t="s">
        <v>2367</v>
      </c>
      <c r="B287" t="s">
        <v>1472</v>
      </c>
      <c r="C287">
        <v>275500</v>
      </c>
      <c r="D287">
        <v>2</v>
      </c>
      <c r="E287">
        <v>551000</v>
      </c>
      <c r="F287" t="s">
        <v>2150</v>
      </c>
      <c r="G287" t="s">
        <v>2369</v>
      </c>
      <c r="H287" t="s">
        <v>315</v>
      </c>
      <c r="I287" t="s">
        <v>99</v>
      </c>
      <c r="J287" t="s">
        <v>329</v>
      </c>
      <c r="K287" t="s">
        <v>329</v>
      </c>
      <c r="L287" t="s">
        <v>2444</v>
      </c>
      <c r="M287" t="s">
        <v>118</v>
      </c>
      <c r="N287" t="s">
        <v>2117</v>
      </c>
      <c r="O287" t="s">
        <v>2118</v>
      </c>
      <c r="P287" t="s">
        <v>2107</v>
      </c>
      <c r="Q287" t="s">
        <v>2119</v>
      </c>
      <c r="R287" t="s">
        <v>2445</v>
      </c>
    </row>
    <row r="288" spans="1:18">
      <c r="A288" t="s">
        <v>2367</v>
      </c>
      <c r="B288" t="s">
        <v>1473</v>
      </c>
      <c r="C288">
        <v>296600</v>
      </c>
      <c r="D288">
        <v>1</v>
      </c>
      <c r="E288">
        <v>296600</v>
      </c>
      <c r="F288" t="s">
        <v>2150</v>
      </c>
      <c r="G288" t="s">
        <v>2369</v>
      </c>
      <c r="H288" t="s">
        <v>315</v>
      </c>
      <c r="I288" t="s">
        <v>329</v>
      </c>
      <c r="J288" t="s">
        <v>329</v>
      </c>
      <c r="K288" t="s">
        <v>329</v>
      </c>
      <c r="L288" t="s">
        <v>2444</v>
      </c>
      <c r="M288" t="s">
        <v>118</v>
      </c>
      <c r="N288" t="s">
        <v>2117</v>
      </c>
      <c r="O288" t="s">
        <v>2118</v>
      </c>
      <c r="P288" t="s">
        <v>2107</v>
      </c>
      <c r="Q288" t="s">
        <v>2119</v>
      </c>
      <c r="R288" t="s">
        <v>2445</v>
      </c>
    </row>
    <row r="289" spans="1:18">
      <c r="A289" t="s">
        <v>2367</v>
      </c>
      <c r="B289" t="s">
        <v>1474</v>
      </c>
      <c r="C289">
        <v>286300</v>
      </c>
      <c r="D289">
        <v>2</v>
      </c>
      <c r="E289">
        <v>572600</v>
      </c>
      <c r="F289" t="s">
        <v>2430</v>
      </c>
      <c r="G289" t="s">
        <v>2369</v>
      </c>
      <c r="H289" t="s">
        <v>315</v>
      </c>
      <c r="I289" t="s">
        <v>99</v>
      </c>
      <c r="J289" t="s">
        <v>324</v>
      </c>
      <c r="K289" t="s">
        <v>324</v>
      </c>
      <c r="L289" t="s">
        <v>2195</v>
      </c>
      <c r="M289" t="s">
        <v>55</v>
      </c>
      <c r="N289" t="s">
        <v>2117</v>
      </c>
      <c r="O289" t="s">
        <v>2118</v>
      </c>
      <c r="P289" t="s">
        <v>2107</v>
      </c>
      <c r="Q289" t="s">
        <v>2119</v>
      </c>
      <c r="R289" t="s">
        <v>2208</v>
      </c>
    </row>
    <row r="290" spans="1:18">
      <c r="A290" t="s">
        <v>2367</v>
      </c>
      <c r="B290" t="s">
        <v>1475</v>
      </c>
      <c r="C290">
        <v>295900</v>
      </c>
      <c r="D290">
        <v>1</v>
      </c>
      <c r="E290">
        <v>295900</v>
      </c>
      <c r="F290" t="s">
        <v>2446</v>
      </c>
      <c r="G290" t="s">
        <v>2369</v>
      </c>
      <c r="H290" t="s">
        <v>315</v>
      </c>
      <c r="I290" t="s">
        <v>2437</v>
      </c>
      <c r="J290" t="s">
        <v>324</v>
      </c>
      <c r="K290" t="s">
        <v>400</v>
      </c>
      <c r="L290" t="s">
        <v>2195</v>
      </c>
      <c r="M290" t="s">
        <v>55</v>
      </c>
      <c r="N290" t="s">
        <v>2117</v>
      </c>
      <c r="O290" t="s">
        <v>2118</v>
      </c>
      <c r="P290" t="s">
        <v>2107</v>
      </c>
      <c r="Q290" t="s">
        <v>2119</v>
      </c>
      <c r="R290" t="s">
        <v>2208</v>
      </c>
    </row>
    <row r="291" spans="1:18">
      <c r="A291" t="s">
        <v>2367</v>
      </c>
      <c r="B291" t="s">
        <v>1476</v>
      </c>
      <c r="C291">
        <v>100000</v>
      </c>
      <c r="D291">
        <v>3</v>
      </c>
      <c r="E291">
        <v>300000</v>
      </c>
      <c r="F291" t="s">
        <v>2236</v>
      </c>
      <c r="G291" t="s">
        <v>2369</v>
      </c>
      <c r="H291" t="s">
        <v>315</v>
      </c>
      <c r="I291" t="s">
        <v>99</v>
      </c>
      <c r="J291" t="s">
        <v>423</v>
      </c>
      <c r="K291" t="s">
        <v>423</v>
      </c>
      <c r="L291" t="s">
        <v>2447</v>
      </c>
      <c r="M291" t="s">
        <v>2116</v>
      </c>
      <c r="N291" t="s">
        <v>2117</v>
      </c>
      <c r="O291" t="s">
        <v>2118</v>
      </c>
      <c r="P291" t="s">
        <v>2107</v>
      </c>
      <c r="Q291" t="s">
        <v>2119</v>
      </c>
      <c r="R291" t="s">
        <v>2436</v>
      </c>
    </row>
    <row r="292" spans="1:18">
      <c r="A292" t="s">
        <v>2367</v>
      </c>
      <c r="B292" t="s">
        <v>1477</v>
      </c>
      <c r="C292">
        <v>150000</v>
      </c>
      <c r="D292">
        <v>1</v>
      </c>
      <c r="E292">
        <v>150000</v>
      </c>
      <c r="F292" t="s">
        <v>2448</v>
      </c>
      <c r="G292" t="s">
        <v>2369</v>
      </c>
      <c r="H292" t="s">
        <v>315</v>
      </c>
      <c r="I292" t="s">
        <v>2113</v>
      </c>
      <c r="J292" t="s">
        <v>101</v>
      </c>
      <c r="K292" t="s">
        <v>101</v>
      </c>
      <c r="L292" t="s">
        <v>2447</v>
      </c>
      <c r="M292" t="s">
        <v>379</v>
      </c>
      <c r="N292" t="s">
        <v>2117</v>
      </c>
      <c r="O292" t="s">
        <v>2118</v>
      </c>
      <c r="P292" t="s">
        <v>2107</v>
      </c>
      <c r="Q292" t="s">
        <v>2119</v>
      </c>
      <c r="R292" t="s">
        <v>2436</v>
      </c>
    </row>
    <row r="293" spans="1:18">
      <c r="A293" t="s">
        <v>2367</v>
      </c>
      <c r="B293" t="s">
        <v>1478</v>
      </c>
      <c r="C293">
        <v>100000</v>
      </c>
      <c r="D293">
        <v>3</v>
      </c>
      <c r="E293">
        <v>300000</v>
      </c>
      <c r="F293" t="s">
        <v>2166</v>
      </c>
      <c r="G293" t="s">
        <v>2369</v>
      </c>
      <c r="H293" t="s">
        <v>315</v>
      </c>
      <c r="I293" t="s">
        <v>99</v>
      </c>
      <c r="J293" t="s">
        <v>423</v>
      </c>
      <c r="K293" t="s">
        <v>423</v>
      </c>
      <c r="L293" t="s">
        <v>2447</v>
      </c>
      <c r="M293" t="s">
        <v>2116</v>
      </c>
      <c r="N293" t="s">
        <v>2117</v>
      </c>
      <c r="O293" t="s">
        <v>2118</v>
      </c>
      <c r="P293" t="s">
        <v>2107</v>
      </c>
      <c r="Q293" t="s">
        <v>2119</v>
      </c>
      <c r="R293" t="s">
        <v>2436</v>
      </c>
    </row>
    <row r="294" spans="1:18">
      <c r="A294" t="s">
        <v>2367</v>
      </c>
      <c r="B294" t="s">
        <v>1479</v>
      </c>
      <c r="C294">
        <v>150000</v>
      </c>
      <c r="D294">
        <v>1</v>
      </c>
      <c r="E294">
        <v>150000</v>
      </c>
      <c r="F294" t="s">
        <v>2449</v>
      </c>
      <c r="G294" t="s">
        <v>2369</v>
      </c>
      <c r="H294" t="s">
        <v>315</v>
      </c>
      <c r="I294" t="s">
        <v>2113</v>
      </c>
      <c r="J294" t="s">
        <v>101</v>
      </c>
      <c r="K294" t="s">
        <v>101</v>
      </c>
      <c r="L294" t="s">
        <v>2447</v>
      </c>
      <c r="M294" t="s">
        <v>379</v>
      </c>
      <c r="N294" t="s">
        <v>2117</v>
      </c>
      <c r="O294" t="s">
        <v>2118</v>
      </c>
      <c r="P294" t="s">
        <v>2107</v>
      </c>
      <c r="Q294" t="s">
        <v>2119</v>
      </c>
      <c r="R294" t="s">
        <v>2436</v>
      </c>
    </row>
    <row r="295" spans="1:18">
      <c r="A295" t="s">
        <v>2367</v>
      </c>
      <c r="B295" t="s">
        <v>1480</v>
      </c>
      <c r="C295">
        <v>183200</v>
      </c>
      <c r="D295">
        <v>2</v>
      </c>
      <c r="E295">
        <v>366400</v>
      </c>
      <c r="F295" t="s">
        <v>2450</v>
      </c>
      <c r="G295" t="s">
        <v>2369</v>
      </c>
      <c r="H295" t="s">
        <v>315</v>
      </c>
      <c r="I295" t="s">
        <v>99</v>
      </c>
      <c r="J295" t="s">
        <v>329</v>
      </c>
      <c r="K295" t="s">
        <v>329</v>
      </c>
      <c r="L295" t="s">
        <v>2447</v>
      </c>
      <c r="M295" t="s">
        <v>2406</v>
      </c>
      <c r="N295" t="s">
        <v>2117</v>
      </c>
      <c r="O295" t="s">
        <v>2118</v>
      </c>
      <c r="P295" t="s">
        <v>2107</v>
      </c>
      <c r="Q295" t="s">
        <v>2119</v>
      </c>
      <c r="R295" t="s">
        <v>2436</v>
      </c>
    </row>
    <row r="296" spans="1:18">
      <c r="A296" t="s">
        <v>2367</v>
      </c>
      <c r="B296" t="s">
        <v>1481</v>
      </c>
      <c r="C296">
        <v>208200</v>
      </c>
      <c r="D296">
        <v>1</v>
      </c>
      <c r="E296">
        <v>208200</v>
      </c>
      <c r="F296" t="s">
        <v>2450</v>
      </c>
      <c r="G296" t="s">
        <v>2369</v>
      </c>
      <c r="H296" t="s">
        <v>315</v>
      </c>
      <c r="I296" t="s">
        <v>2451</v>
      </c>
      <c r="J296" t="s">
        <v>329</v>
      </c>
      <c r="K296" t="s">
        <v>329</v>
      </c>
      <c r="L296" t="s">
        <v>2447</v>
      </c>
      <c r="M296" t="s">
        <v>2406</v>
      </c>
      <c r="N296" t="s">
        <v>2117</v>
      </c>
      <c r="O296" t="s">
        <v>2118</v>
      </c>
      <c r="P296" t="s">
        <v>2107</v>
      </c>
      <c r="Q296" t="s">
        <v>2119</v>
      </c>
      <c r="R296" t="s">
        <v>2436</v>
      </c>
    </row>
    <row r="297" spans="1:18">
      <c r="A297" t="s">
        <v>2367</v>
      </c>
      <c r="B297" t="s">
        <v>1482</v>
      </c>
      <c r="C297">
        <v>183200</v>
      </c>
      <c r="D297">
        <v>2</v>
      </c>
      <c r="E297">
        <v>366400</v>
      </c>
      <c r="F297" t="s">
        <v>2452</v>
      </c>
      <c r="G297" t="s">
        <v>2369</v>
      </c>
      <c r="H297" t="s">
        <v>315</v>
      </c>
      <c r="I297" t="s">
        <v>99</v>
      </c>
      <c r="J297" t="s">
        <v>329</v>
      </c>
      <c r="K297" t="s">
        <v>329</v>
      </c>
      <c r="L297" t="s">
        <v>2447</v>
      </c>
      <c r="M297" t="s">
        <v>2406</v>
      </c>
      <c r="N297" t="s">
        <v>2117</v>
      </c>
      <c r="O297" t="s">
        <v>2118</v>
      </c>
      <c r="P297" t="s">
        <v>2107</v>
      </c>
      <c r="Q297" t="s">
        <v>2119</v>
      </c>
      <c r="R297" t="s">
        <v>2436</v>
      </c>
    </row>
    <row r="298" spans="1:18">
      <c r="A298" t="s">
        <v>2367</v>
      </c>
      <c r="B298" t="s">
        <v>1483</v>
      </c>
      <c r="C298">
        <v>208200</v>
      </c>
      <c r="D298">
        <v>1</v>
      </c>
      <c r="E298">
        <v>208200</v>
      </c>
      <c r="F298" t="s">
        <v>2452</v>
      </c>
      <c r="G298" t="s">
        <v>2369</v>
      </c>
      <c r="H298" t="s">
        <v>315</v>
      </c>
      <c r="I298" t="s">
        <v>2451</v>
      </c>
      <c r="J298" t="s">
        <v>329</v>
      </c>
      <c r="K298" t="s">
        <v>329</v>
      </c>
      <c r="L298" t="s">
        <v>2447</v>
      </c>
      <c r="M298" t="s">
        <v>2406</v>
      </c>
      <c r="N298" t="s">
        <v>2117</v>
      </c>
      <c r="O298" t="s">
        <v>2118</v>
      </c>
      <c r="P298" t="s">
        <v>2107</v>
      </c>
      <c r="Q298" t="s">
        <v>2119</v>
      </c>
      <c r="R298" t="s">
        <v>2436</v>
      </c>
    </row>
    <row r="299" spans="1:18">
      <c r="A299" t="s">
        <v>2367</v>
      </c>
      <c r="B299" t="s">
        <v>1484</v>
      </c>
      <c r="C299">
        <v>242700</v>
      </c>
      <c r="D299">
        <v>1</v>
      </c>
      <c r="E299">
        <v>242700</v>
      </c>
      <c r="F299" t="s">
        <v>2431</v>
      </c>
      <c r="G299" t="s">
        <v>2369</v>
      </c>
      <c r="H299" t="s">
        <v>315</v>
      </c>
      <c r="I299" t="s">
        <v>99</v>
      </c>
      <c r="J299" t="s">
        <v>329</v>
      </c>
      <c r="K299" t="s">
        <v>329</v>
      </c>
      <c r="L299" t="s">
        <v>2447</v>
      </c>
      <c r="M299" t="s">
        <v>2379</v>
      </c>
      <c r="N299" t="s">
        <v>2117</v>
      </c>
      <c r="O299" t="s">
        <v>2118</v>
      </c>
      <c r="P299" t="s">
        <v>2107</v>
      </c>
      <c r="Q299" t="s">
        <v>2119</v>
      </c>
      <c r="R299" t="s">
        <v>2436</v>
      </c>
    </row>
    <row r="300" spans="1:18">
      <c r="A300" t="s">
        <v>2367</v>
      </c>
      <c r="B300" t="s">
        <v>1485</v>
      </c>
      <c r="C300">
        <v>132900</v>
      </c>
      <c r="D300">
        <v>1</v>
      </c>
      <c r="E300">
        <v>132900</v>
      </c>
      <c r="F300" t="s">
        <v>2431</v>
      </c>
      <c r="G300" t="s">
        <v>2369</v>
      </c>
      <c r="H300" t="s">
        <v>315</v>
      </c>
      <c r="I300" t="s">
        <v>2451</v>
      </c>
      <c r="J300" t="s">
        <v>329</v>
      </c>
      <c r="K300" t="s">
        <v>329</v>
      </c>
      <c r="L300" t="s">
        <v>2447</v>
      </c>
      <c r="M300" t="s">
        <v>2379</v>
      </c>
      <c r="N300" t="s">
        <v>2117</v>
      </c>
      <c r="O300" t="s">
        <v>2118</v>
      </c>
      <c r="P300" t="s">
        <v>2107</v>
      </c>
      <c r="Q300" t="s">
        <v>2119</v>
      </c>
      <c r="R300" t="s">
        <v>2436</v>
      </c>
    </row>
    <row r="301" spans="1:18">
      <c r="A301" t="s">
        <v>2367</v>
      </c>
      <c r="B301" t="s">
        <v>1486</v>
      </c>
      <c r="C301">
        <v>242700</v>
      </c>
      <c r="D301">
        <v>1</v>
      </c>
      <c r="E301">
        <v>242700</v>
      </c>
      <c r="F301" t="s">
        <v>2453</v>
      </c>
      <c r="G301" t="s">
        <v>2369</v>
      </c>
      <c r="H301" t="s">
        <v>315</v>
      </c>
      <c r="I301" t="s">
        <v>99</v>
      </c>
      <c r="J301" t="s">
        <v>329</v>
      </c>
      <c r="K301" t="s">
        <v>329</v>
      </c>
      <c r="L301" t="s">
        <v>2447</v>
      </c>
      <c r="M301" t="s">
        <v>2379</v>
      </c>
      <c r="N301" t="s">
        <v>2117</v>
      </c>
      <c r="O301" t="s">
        <v>2118</v>
      </c>
      <c r="P301" t="s">
        <v>2107</v>
      </c>
      <c r="Q301" t="s">
        <v>2119</v>
      </c>
      <c r="R301" t="s">
        <v>2436</v>
      </c>
    </row>
    <row r="302" spans="1:18">
      <c r="A302" t="s">
        <v>2367</v>
      </c>
      <c r="B302" t="s">
        <v>1487</v>
      </c>
      <c r="C302">
        <v>132900</v>
      </c>
      <c r="D302">
        <v>1</v>
      </c>
      <c r="E302">
        <v>132900</v>
      </c>
      <c r="F302" t="s">
        <v>2453</v>
      </c>
      <c r="G302" t="s">
        <v>2369</v>
      </c>
      <c r="H302" t="s">
        <v>315</v>
      </c>
      <c r="I302" t="s">
        <v>2451</v>
      </c>
      <c r="J302" t="s">
        <v>329</v>
      </c>
      <c r="K302" t="s">
        <v>329</v>
      </c>
      <c r="L302" t="s">
        <v>2447</v>
      </c>
      <c r="M302" t="s">
        <v>2379</v>
      </c>
      <c r="N302" t="s">
        <v>2117</v>
      </c>
      <c r="O302" t="s">
        <v>2118</v>
      </c>
      <c r="P302" t="s">
        <v>2107</v>
      </c>
      <c r="Q302" t="s">
        <v>2119</v>
      </c>
      <c r="R302" t="s">
        <v>2436</v>
      </c>
    </row>
    <row r="303" spans="1:18">
      <c r="A303" t="s">
        <v>2367</v>
      </c>
      <c r="B303" t="s">
        <v>1488</v>
      </c>
      <c r="C303">
        <v>242700</v>
      </c>
      <c r="D303">
        <v>1</v>
      </c>
      <c r="E303">
        <v>242700</v>
      </c>
      <c r="F303" t="s">
        <v>2390</v>
      </c>
      <c r="G303" t="s">
        <v>2369</v>
      </c>
      <c r="H303" t="s">
        <v>315</v>
      </c>
      <c r="I303" t="s">
        <v>99</v>
      </c>
      <c r="J303" t="s">
        <v>329</v>
      </c>
      <c r="K303" t="s">
        <v>329</v>
      </c>
      <c r="L303" t="s">
        <v>2447</v>
      </c>
      <c r="M303" t="s">
        <v>2379</v>
      </c>
      <c r="N303" t="s">
        <v>2117</v>
      </c>
      <c r="O303" t="s">
        <v>2118</v>
      </c>
      <c r="P303" t="s">
        <v>2107</v>
      </c>
      <c r="Q303" t="s">
        <v>2119</v>
      </c>
      <c r="R303" t="s">
        <v>2436</v>
      </c>
    </row>
    <row r="304" spans="1:18">
      <c r="A304" t="s">
        <v>2367</v>
      </c>
      <c r="B304" t="s">
        <v>1489</v>
      </c>
      <c r="C304">
        <v>132900</v>
      </c>
      <c r="D304">
        <v>1</v>
      </c>
      <c r="E304">
        <v>132900</v>
      </c>
      <c r="F304" t="s">
        <v>2390</v>
      </c>
      <c r="G304" t="s">
        <v>2369</v>
      </c>
      <c r="H304" t="s">
        <v>315</v>
      </c>
      <c r="I304" t="s">
        <v>2451</v>
      </c>
      <c r="J304" t="s">
        <v>329</v>
      </c>
      <c r="K304" t="s">
        <v>329</v>
      </c>
      <c r="L304" t="s">
        <v>2447</v>
      </c>
      <c r="M304" t="s">
        <v>2379</v>
      </c>
      <c r="N304" t="s">
        <v>2117</v>
      </c>
      <c r="O304" t="s">
        <v>2118</v>
      </c>
      <c r="P304" t="s">
        <v>2107</v>
      </c>
      <c r="Q304" t="s">
        <v>2119</v>
      </c>
      <c r="R304" t="s">
        <v>2436</v>
      </c>
    </row>
    <row r="305" spans="1:18">
      <c r="A305" t="s">
        <v>2367</v>
      </c>
      <c r="B305" t="s">
        <v>1490</v>
      </c>
      <c r="C305">
        <v>240500</v>
      </c>
      <c r="D305">
        <v>2</v>
      </c>
      <c r="E305">
        <v>481000</v>
      </c>
      <c r="F305" t="s">
        <v>2183</v>
      </c>
      <c r="G305" t="s">
        <v>2369</v>
      </c>
      <c r="H305" t="s">
        <v>315</v>
      </c>
      <c r="I305" t="s">
        <v>99</v>
      </c>
      <c r="J305" t="s">
        <v>324</v>
      </c>
      <c r="K305" t="s">
        <v>486</v>
      </c>
      <c r="L305" t="s">
        <v>2454</v>
      </c>
      <c r="M305" t="s">
        <v>102</v>
      </c>
      <c r="N305" t="s">
        <v>2117</v>
      </c>
      <c r="O305" t="s">
        <v>2118</v>
      </c>
      <c r="P305" t="s">
        <v>2107</v>
      </c>
      <c r="Q305" t="s">
        <v>2119</v>
      </c>
      <c r="R305" t="s">
        <v>2455</v>
      </c>
    </row>
    <row r="306" spans="1:18">
      <c r="A306" t="s">
        <v>2367</v>
      </c>
      <c r="B306" t="s">
        <v>1491</v>
      </c>
      <c r="C306">
        <v>244000</v>
      </c>
      <c r="D306">
        <v>1</v>
      </c>
      <c r="E306">
        <v>244000</v>
      </c>
      <c r="F306" t="s">
        <v>2183</v>
      </c>
      <c r="G306" t="s">
        <v>2369</v>
      </c>
      <c r="H306" t="s">
        <v>315</v>
      </c>
      <c r="I306" t="s">
        <v>2113</v>
      </c>
      <c r="J306" t="s">
        <v>324</v>
      </c>
      <c r="K306" t="s">
        <v>2113</v>
      </c>
      <c r="L306" t="s">
        <v>2454</v>
      </c>
      <c r="M306" t="s">
        <v>318</v>
      </c>
      <c r="N306" t="s">
        <v>2117</v>
      </c>
      <c r="O306" t="s">
        <v>2118</v>
      </c>
      <c r="P306" t="s">
        <v>2107</v>
      </c>
      <c r="Q306" t="s">
        <v>2119</v>
      </c>
      <c r="R306" t="s">
        <v>2455</v>
      </c>
    </row>
    <row r="307" spans="1:18">
      <c r="A307" t="s">
        <v>2367</v>
      </c>
      <c r="B307" t="s">
        <v>1492</v>
      </c>
      <c r="C307">
        <v>240500</v>
      </c>
      <c r="D307">
        <v>2</v>
      </c>
      <c r="E307">
        <v>481000</v>
      </c>
      <c r="F307" t="s">
        <v>2456</v>
      </c>
      <c r="G307" t="s">
        <v>2369</v>
      </c>
      <c r="H307" t="s">
        <v>315</v>
      </c>
      <c r="I307" t="s">
        <v>99</v>
      </c>
      <c r="J307" t="s">
        <v>324</v>
      </c>
      <c r="K307" t="s">
        <v>486</v>
      </c>
      <c r="L307" t="s">
        <v>2454</v>
      </c>
      <c r="M307" t="s">
        <v>102</v>
      </c>
      <c r="N307" t="s">
        <v>2117</v>
      </c>
      <c r="O307" t="s">
        <v>2118</v>
      </c>
      <c r="P307" t="s">
        <v>2107</v>
      </c>
      <c r="Q307" t="s">
        <v>2119</v>
      </c>
      <c r="R307" t="s">
        <v>2455</v>
      </c>
    </row>
    <row r="308" spans="1:18">
      <c r="A308" t="s">
        <v>2367</v>
      </c>
      <c r="B308" t="s">
        <v>1493</v>
      </c>
      <c r="C308">
        <v>244000</v>
      </c>
      <c r="D308">
        <v>1</v>
      </c>
      <c r="E308">
        <v>244000</v>
      </c>
      <c r="F308" t="s">
        <v>2456</v>
      </c>
      <c r="G308" t="s">
        <v>2369</v>
      </c>
      <c r="H308" t="s">
        <v>315</v>
      </c>
      <c r="I308" t="s">
        <v>2113</v>
      </c>
      <c r="J308" t="s">
        <v>324</v>
      </c>
      <c r="K308" t="s">
        <v>2113</v>
      </c>
      <c r="L308" t="s">
        <v>2454</v>
      </c>
      <c r="M308" t="s">
        <v>318</v>
      </c>
      <c r="N308" t="s">
        <v>2117</v>
      </c>
      <c r="O308" t="s">
        <v>2118</v>
      </c>
      <c r="P308" t="s">
        <v>2107</v>
      </c>
      <c r="Q308" t="s">
        <v>2119</v>
      </c>
      <c r="R308" t="s">
        <v>2455</v>
      </c>
    </row>
    <row r="309" spans="1:18">
      <c r="A309" t="s">
        <v>2367</v>
      </c>
      <c r="B309" t="s">
        <v>1494</v>
      </c>
      <c r="C309">
        <v>287700</v>
      </c>
      <c r="D309">
        <v>2</v>
      </c>
      <c r="E309">
        <v>575400</v>
      </c>
      <c r="F309" t="s">
        <v>2150</v>
      </c>
      <c r="G309" t="s">
        <v>2369</v>
      </c>
      <c r="H309" t="s">
        <v>315</v>
      </c>
      <c r="I309" t="s">
        <v>99</v>
      </c>
      <c r="J309" t="s">
        <v>41</v>
      </c>
      <c r="K309" t="s">
        <v>400</v>
      </c>
      <c r="L309" t="s">
        <v>2457</v>
      </c>
      <c r="M309" t="s">
        <v>55</v>
      </c>
      <c r="N309" t="s">
        <v>2117</v>
      </c>
      <c r="O309" t="s">
        <v>2118</v>
      </c>
      <c r="P309" t="s">
        <v>2107</v>
      </c>
      <c r="Q309" t="s">
        <v>2119</v>
      </c>
      <c r="R309" t="s">
        <v>2458</v>
      </c>
    </row>
    <row r="310" spans="1:18">
      <c r="A310" t="s">
        <v>2367</v>
      </c>
      <c r="B310" t="s">
        <v>1495</v>
      </c>
      <c r="C310">
        <v>298800</v>
      </c>
      <c r="D310">
        <v>1</v>
      </c>
      <c r="E310">
        <v>298800</v>
      </c>
      <c r="F310" t="s">
        <v>2150</v>
      </c>
      <c r="G310" t="s">
        <v>2369</v>
      </c>
      <c r="H310" t="s">
        <v>315</v>
      </c>
      <c r="I310" t="s">
        <v>72</v>
      </c>
      <c r="J310" t="s">
        <v>41</v>
      </c>
      <c r="K310" t="s">
        <v>400</v>
      </c>
      <c r="L310" t="s">
        <v>2457</v>
      </c>
      <c r="M310" t="s">
        <v>55</v>
      </c>
      <c r="N310" t="s">
        <v>2117</v>
      </c>
      <c r="O310" t="s">
        <v>2118</v>
      </c>
      <c r="P310" t="s">
        <v>2107</v>
      </c>
      <c r="Q310" t="s">
        <v>2119</v>
      </c>
      <c r="R310" t="s">
        <v>2458</v>
      </c>
    </row>
    <row r="311" spans="1:18">
      <c r="A311" t="s">
        <v>2367</v>
      </c>
      <c r="B311" t="s">
        <v>1496</v>
      </c>
      <c r="C311">
        <v>35000</v>
      </c>
      <c r="D311">
        <v>1</v>
      </c>
      <c r="E311">
        <v>35000</v>
      </c>
      <c r="F311" t="s">
        <v>2194</v>
      </c>
      <c r="G311" t="s">
        <v>2369</v>
      </c>
      <c r="H311" t="s">
        <v>315</v>
      </c>
      <c r="I311" t="s">
        <v>99</v>
      </c>
      <c r="J311" t="s">
        <v>2136</v>
      </c>
      <c r="K311" t="s">
        <v>2136</v>
      </c>
      <c r="L311" t="s">
        <v>2115</v>
      </c>
      <c r="M311" t="s">
        <v>2116</v>
      </c>
      <c r="N311" t="s">
        <v>2117</v>
      </c>
      <c r="O311" t="s">
        <v>2118</v>
      </c>
      <c r="P311" t="s">
        <v>2107</v>
      </c>
      <c r="Q311" t="s">
        <v>2119</v>
      </c>
      <c r="R311" t="s">
        <v>2459</v>
      </c>
    </row>
    <row r="312" spans="1:18">
      <c r="A312" t="s">
        <v>2367</v>
      </c>
      <c r="B312" t="s">
        <v>1496</v>
      </c>
      <c r="C312">
        <v>35000</v>
      </c>
      <c r="D312">
        <v>1</v>
      </c>
      <c r="E312">
        <v>35000</v>
      </c>
      <c r="F312" t="s">
        <v>2307</v>
      </c>
      <c r="G312" t="s">
        <v>2369</v>
      </c>
      <c r="H312" t="s">
        <v>315</v>
      </c>
      <c r="I312" t="s">
        <v>99</v>
      </c>
      <c r="J312" t="s">
        <v>2136</v>
      </c>
      <c r="K312" t="s">
        <v>2136</v>
      </c>
      <c r="L312" t="s">
        <v>2115</v>
      </c>
      <c r="M312" t="s">
        <v>2116</v>
      </c>
      <c r="N312" t="s">
        <v>2117</v>
      </c>
      <c r="O312" t="s">
        <v>2118</v>
      </c>
      <c r="P312" t="s">
        <v>2107</v>
      </c>
      <c r="Q312" t="s">
        <v>2119</v>
      </c>
      <c r="R312" t="s">
        <v>2459</v>
      </c>
    </row>
    <row r="313" spans="1:18">
      <c r="A313" t="s">
        <v>2367</v>
      </c>
      <c r="B313" t="s">
        <v>1497</v>
      </c>
      <c r="C313">
        <v>35000</v>
      </c>
      <c r="D313">
        <v>1</v>
      </c>
      <c r="E313">
        <v>35000</v>
      </c>
      <c r="F313" t="s">
        <v>2166</v>
      </c>
      <c r="G313" t="s">
        <v>2369</v>
      </c>
      <c r="H313" t="s">
        <v>315</v>
      </c>
      <c r="I313" t="s">
        <v>2164</v>
      </c>
      <c r="J313" t="s">
        <v>2136</v>
      </c>
      <c r="K313" t="s">
        <v>2136</v>
      </c>
      <c r="L313" t="s">
        <v>2115</v>
      </c>
      <c r="M313" t="s">
        <v>2116</v>
      </c>
      <c r="N313" t="s">
        <v>2117</v>
      </c>
      <c r="O313" t="s">
        <v>2118</v>
      </c>
      <c r="P313" t="s">
        <v>2107</v>
      </c>
      <c r="Q313" t="s">
        <v>2119</v>
      </c>
      <c r="R313" t="s">
        <v>2459</v>
      </c>
    </row>
    <row r="314" spans="1:18">
      <c r="A314" t="s">
        <v>1772</v>
      </c>
      <c r="B314" t="s">
        <v>1498</v>
      </c>
      <c r="C314">
        <v>400</v>
      </c>
      <c r="D314">
        <v>1</v>
      </c>
      <c r="E314">
        <v>400</v>
      </c>
      <c r="F314" t="s">
        <v>2460</v>
      </c>
      <c r="G314" t="s">
        <v>1771</v>
      </c>
      <c r="H314" t="s">
        <v>1771</v>
      </c>
      <c r="I314" t="s">
        <v>99</v>
      </c>
      <c r="J314" t="s">
        <v>2461</v>
      </c>
      <c r="K314" t="s">
        <v>2461</v>
      </c>
      <c r="L314" t="s">
        <v>2462</v>
      </c>
      <c r="M314" t="s">
        <v>99</v>
      </c>
      <c r="N314" t="s">
        <v>2112</v>
      </c>
      <c r="O314" t="s">
        <v>2118</v>
      </c>
      <c r="P314" t="s">
        <v>2107</v>
      </c>
      <c r="Q314" t="s">
        <v>2231</v>
      </c>
      <c r="R314" t="s">
        <v>2463</v>
      </c>
    </row>
    <row r="315" spans="1:18">
      <c r="A315" t="s">
        <v>1772</v>
      </c>
      <c r="B315" t="s">
        <v>1499</v>
      </c>
      <c r="C315">
        <v>650</v>
      </c>
      <c r="D315">
        <v>1</v>
      </c>
      <c r="E315">
        <v>650</v>
      </c>
      <c r="F315" t="s">
        <v>2435</v>
      </c>
      <c r="G315" t="s">
        <v>1771</v>
      </c>
      <c r="H315" t="s">
        <v>1771</v>
      </c>
      <c r="I315" t="s">
        <v>99</v>
      </c>
      <c r="J315" t="s">
        <v>2464</v>
      </c>
      <c r="K315" t="s">
        <v>2465</v>
      </c>
      <c r="L315" t="s">
        <v>1527</v>
      </c>
      <c r="M315" t="s">
        <v>99</v>
      </c>
      <c r="N315" t="s">
        <v>2112</v>
      </c>
      <c r="O315" t="s">
        <v>2118</v>
      </c>
      <c r="P315" t="s">
        <v>2107</v>
      </c>
      <c r="Q315" t="s">
        <v>2231</v>
      </c>
      <c r="R315" t="s">
        <v>2466</v>
      </c>
    </row>
    <row r="316" spans="1:18">
      <c r="A316" t="s">
        <v>1772</v>
      </c>
      <c r="B316" t="s">
        <v>1500</v>
      </c>
      <c r="C316">
        <v>41000</v>
      </c>
      <c r="D316">
        <v>1</v>
      </c>
      <c r="E316">
        <v>41000</v>
      </c>
      <c r="F316" t="s">
        <v>2467</v>
      </c>
      <c r="G316" t="s">
        <v>1772</v>
      </c>
      <c r="H316" t="s">
        <v>1772</v>
      </c>
      <c r="I316" t="s">
        <v>99</v>
      </c>
      <c r="J316" t="s">
        <v>123</v>
      </c>
      <c r="K316" t="s">
        <v>2164</v>
      </c>
      <c r="L316" t="s">
        <v>2468</v>
      </c>
      <c r="M316" t="s">
        <v>99</v>
      </c>
      <c r="N316" t="s">
        <v>2117</v>
      </c>
      <c r="O316" t="s">
        <v>2118</v>
      </c>
      <c r="P316" t="s">
        <v>2107</v>
      </c>
      <c r="Q316" t="s">
        <v>2119</v>
      </c>
      <c r="R316" t="s">
        <v>2469</v>
      </c>
    </row>
    <row r="317" spans="1:18">
      <c r="A317" t="s">
        <v>1772</v>
      </c>
      <c r="B317" t="s">
        <v>1500</v>
      </c>
      <c r="C317">
        <v>41000</v>
      </c>
      <c r="D317">
        <v>1</v>
      </c>
      <c r="E317">
        <v>41000</v>
      </c>
      <c r="F317" t="s">
        <v>2470</v>
      </c>
      <c r="G317" t="s">
        <v>1772</v>
      </c>
      <c r="H317" t="s">
        <v>1772</v>
      </c>
      <c r="I317" t="s">
        <v>99</v>
      </c>
      <c r="J317" t="s">
        <v>123</v>
      </c>
      <c r="K317" t="s">
        <v>2164</v>
      </c>
      <c r="L317" t="s">
        <v>2468</v>
      </c>
      <c r="M317" t="s">
        <v>99</v>
      </c>
      <c r="N317" t="s">
        <v>2117</v>
      </c>
      <c r="O317" t="s">
        <v>2118</v>
      </c>
      <c r="P317" t="s">
        <v>2107</v>
      </c>
      <c r="Q317" t="s">
        <v>2119</v>
      </c>
      <c r="R317" t="s">
        <v>2469</v>
      </c>
    </row>
    <row r="318" spans="1:18">
      <c r="A318" t="s">
        <v>1772</v>
      </c>
      <c r="B318" t="s">
        <v>1501</v>
      </c>
      <c r="C318">
        <v>3000</v>
      </c>
      <c r="D318">
        <v>1</v>
      </c>
      <c r="E318">
        <v>3000</v>
      </c>
      <c r="F318" t="s">
        <v>2337</v>
      </c>
      <c r="G318" t="s">
        <v>1771</v>
      </c>
      <c r="H318" t="s">
        <v>1771</v>
      </c>
      <c r="I318" t="s">
        <v>99</v>
      </c>
      <c r="J318" t="s">
        <v>514</v>
      </c>
      <c r="K318" t="s">
        <v>2249</v>
      </c>
      <c r="L318" t="s">
        <v>2471</v>
      </c>
      <c r="M318" t="s">
        <v>99</v>
      </c>
      <c r="N318" t="s">
        <v>2112</v>
      </c>
      <c r="O318" t="s">
        <v>2118</v>
      </c>
      <c r="P318" t="s">
        <v>2107</v>
      </c>
      <c r="Q318" t="s">
        <v>2231</v>
      </c>
      <c r="R318" t="s">
        <v>2472</v>
      </c>
    </row>
    <row r="319" spans="1:18">
      <c r="A319" t="s">
        <v>1772</v>
      </c>
      <c r="B319" t="s">
        <v>1502</v>
      </c>
      <c r="C319">
        <v>4950</v>
      </c>
      <c r="D319">
        <v>1</v>
      </c>
      <c r="E319">
        <v>4950</v>
      </c>
      <c r="F319" t="s">
        <v>2337</v>
      </c>
      <c r="G319" t="s">
        <v>1771</v>
      </c>
      <c r="H319" t="s">
        <v>1771</v>
      </c>
      <c r="I319" t="s">
        <v>99</v>
      </c>
      <c r="J319" t="s">
        <v>518</v>
      </c>
      <c r="K319" t="s">
        <v>2249</v>
      </c>
      <c r="L319" t="s">
        <v>2471</v>
      </c>
      <c r="M319" t="s">
        <v>99</v>
      </c>
      <c r="N319" t="s">
        <v>2112</v>
      </c>
      <c r="O319" t="s">
        <v>2118</v>
      </c>
      <c r="P319" t="s">
        <v>2107</v>
      </c>
      <c r="Q319" t="s">
        <v>2231</v>
      </c>
      <c r="R319" t="s">
        <v>2473</v>
      </c>
    </row>
    <row r="320" spans="1:18">
      <c r="A320" t="s">
        <v>1772</v>
      </c>
      <c r="B320" t="s">
        <v>1503</v>
      </c>
      <c r="C320">
        <v>420</v>
      </c>
      <c r="D320">
        <v>1</v>
      </c>
      <c r="E320">
        <v>420</v>
      </c>
      <c r="F320" t="s">
        <v>2378</v>
      </c>
      <c r="G320" t="s">
        <v>1771</v>
      </c>
      <c r="H320" t="s">
        <v>1771</v>
      </c>
      <c r="I320" t="s">
        <v>99</v>
      </c>
      <c r="J320" t="s">
        <v>2464</v>
      </c>
      <c r="K320" t="s">
        <v>2464</v>
      </c>
      <c r="L320" t="s">
        <v>2474</v>
      </c>
      <c r="M320" t="s">
        <v>99</v>
      </c>
      <c r="N320" t="s">
        <v>2112</v>
      </c>
      <c r="O320" t="s">
        <v>2118</v>
      </c>
      <c r="P320" t="s">
        <v>2107</v>
      </c>
      <c r="Q320" t="s">
        <v>2231</v>
      </c>
      <c r="R320" t="s">
        <v>2475</v>
      </c>
    </row>
    <row r="321" spans="1:18">
      <c r="A321" t="s">
        <v>1772</v>
      </c>
      <c r="B321" t="s">
        <v>1504</v>
      </c>
      <c r="C321">
        <v>800</v>
      </c>
      <c r="D321">
        <v>1</v>
      </c>
      <c r="E321">
        <v>800</v>
      </c>
      <c r="F321" t="s">
        <v>2194</v>
      </c>
      <c r="G321" t="s">
        <v>1771</v>
      </c>
      <c r="H321" t="s">
        <v>1771</v>
      </c>
      <c r="I321" t="s">
        <v>99</v>
      </c>
      <c r="J321" t="s">
        <v>2476</v>
      </c>
      <c r="K321" t="s">
        <v>2476</v>
      </c>
      <c r="L321" t="s">
        <v>1527</v>
      </c>
      <c r="M321" t="s">
        <v>99</v>
      </c>
      <c r="N321" t="s">
        <v>2112</v>
      </c>
      <c r="O321" t="s">
        <v>2118</v>
      </c>
      <c r="P321" t="s">
        <v>2107</v>
      </c>
      <c r="Q321" t="s">
        <v>2231</v>
      </c>
      <c r="R321" t="s">
        <v>2477</v>
      </c>
    </row>
    <row r="322" spans="1:18">
      <c r="A322" t="s">
        <v>1772</v>
      </c>
      <c r="B322" t="s">
        <v>1505</v>
      </c>
      <c r="C322">
        <v>2100</v>
      </c>
      <c r="D322">
        <v>1</v>
      </c>
      <c r="E322">
        <v>2100</v>
      </c>
      <c r="F322" t="s">
        <v>2275</v>
      </c>
      <c r="G322" t="s">
        <v>1771</v>
      </c>
      <c r="H322" t="s">
        <v>1771</v>
      </c>
      <c r="I322" t="s">
        <v>99</v>
      </c>
      <c r="J322" t="s">
        <v>99</v>
      </c>
      <c r="K322" t="s">
        <v>99</v>
      </c>
      <c r="L322" t="s">
        <v>2478</v>
      </c>
      <c r="M322" t="s">
        <v>99</v>
      </c>
      <c r="N322" t="s">
        <v>2112</v>
      </c>
      <c r="O322" t="s">
        <v>2118</v>
      </c>
      <c r="P322" t="s">
        <v>2107</v>
      </c>
      <c r="Q322" t="s">
        <v>2231</v>
      </c>
      <c r="R322" t="s">
        <v>2477</v>
      </c>
    </row>
    <row r="323" spans="1:18">
      <c r="A323" t="s">
        <v>1772</v>
      </c>
      <c r="B323" t="s">
        <v>1506</v>
      </c>
      <c r="C323">
        <v>440</v>
      </c>
      <c r="D323">
        <v>1</v>
      </c>
      <c r="E323">
        <v>440</v>
      </c>
      <c r="F323" t="s">
        <v>2149</v>
      </c>
      <c r="G323" t="s">
        <v>1771</v>
      </c>
      <c r="H323" t="s">
        <v>1771</v>
      </c>
      <c r="I323" t="s">
        <v>99</v>
      </c>
      <c r="J323" t="s">
        <v>99</v>
      </c>
      <c r="K323" t="s">
        <v>99</v>
      </c>
      <c r="L323" t="s">
        <v>1527</v>
      </c>
      <c r="M323" t="s">
        <v>99</v>
      </c>
      <c r="N323" t="s">
        <v>2112</v>
      </c>
      <c r="O323" t="s">
        <v>2118</v>
      </c>
      <c r="P323" t="s">
        <v>2107</v>
      </c>
      <c r="Q323" t="s">
        <v>2231</v>
      </c>
      <c r="R323" t="s">
        <v>2479</v>
      </c>
    </row>
    <row r="324" spans="1:18">
      <c r="A324" t="s">
        <v>1772</v>
      </c>
      <c r="B324" t="s">
        <v>1507</v>
      </c>
      <c r="C324">
        <v>1500</v>
      </c>
      <c r="D324">
        <v>1</v>
      </c>
      <c r="E324">
        <v>1500</v>
      </c>
      <c r="F324" t="s">
        <v>2205</v>
      </c>
      <c r="G324" t="s">
        <v>1771</v>
      </c>
      <c r="H324" t="s">
        <v>1771</v>
      </c>
      <c r="I324" t="s">
        <v>99</v>
      </c>
      <c r="J324" t="s">
        <v>2476</v>
      </c>
      <c r="K324" t="s">
        <v>2476</v>
      </c>
      <c r="L324" t="s">
        <v>2480</v>
      </c>
      <c r="M324" t="s">
        <v>99</v>
      </c>
      <c r="N324" t="s">
        <v>2112</v>
      </c>
      <c r="O324" t="s">
        <v>2118</v>
      </c>
      <c r="P324" t="s">
        <v>2107</v>
      </c>
      <c r="Q324" t="s">
        <v>2231</v>
      </c>
      <c r="R324" t="s">
        <v>2481</v>
      </c>
    </row>
    <row r="325" spans="1:18">
      <c r="A325" t="s">
        <v>1772</v>
      </c>
      <c r="B325" t="s">
        <v>1508</v>
      </c>
      <c r="C325">
        <v>560</v>
      </c>
      <c r="D325">
        <v>1</v>
      </c>
      <c r="E325">
        <v>560</v>
      </c>
      <c r="F325" t="s">
        <v>2482</v>
      </c>
      <c r="G325" t="s">
        <v>1771</v>
      </c>
      <c r="H325" t="s">
        <v>1771</v>
      </c>
      <c r="I325" t="s">
        <v>99</v>
      </c>
      <c r="J325" t="s">
        <v>2476</v>
      </c>
      <c r="K325" t="s">
        <v>2476</v>
      </c>
      <c r="L325" t="s">
        <v>2471</v>
      </c>
      <c r="M325" t="s">
        <v>99</v>
      </c>
      <c r="N325" t="s">
        <v>2112</v>
      </c>
      <c r="O325" t="s">
        <v>2118</v>
      </c>
      <c r="P325" t="s">
        <v>2107</v>
      </c>
      <c r="Q325" t="s">
        <v>2231</v>
      </c>
      <c r="R325" t="s">
        <v>2483</v>
      </c>
    </row>
    <row r="326" spans="1:18">
      <c r="A326" t="s">
        <v>1772</v>
      </c>
      <c r="B326" t="s">
        <v>1509</v>
      </c>
      <c r="C326">
        <v>99</v>
      </c>
      <c r="D326">
        <v>1</v>
      </c>
      <c r="E326">
        <v>99</v>
      </c>
      <c r="F326" t="s">
        <v>2183</v>
      </c>
      <c r="G326" t="s">
        <v>1771</v>
      </c>
      <c r="H326" t="s">
        <v>1771</v>
      </c>
      <c r="I326" t="s">
        <v>99</v>
      </c>
      <c r="J326" t="s">
        <v>2484</v>
      </c>
      <c r="K326" t="s">
        <v>2485</v>
      </c>
      <c r="L326" t="s">
        <v>1527</v>
      </c>
      <c r="M326" t="s">
        <v>99</v>
      </c>
      <c r="N326" t="s">
        <v>2112</v>
      </c>
      <c r="O326" t="s">
        <v>2118</v>
      </c>
      <c r="P326" t="s">
        <v>2107</v>
      </c>
      <c r="Q326" t="s">
        <v>2231</v>
      </c>
      <c r="R326" t="s">
        <v>2486</v>
      </c>
    </row>
    <row r="327" spans="1:18">
      <c r="A327" t="s">
        <v>1772</v>
      </c>
      <c r="B327" t="s">
        <v>1510</v>
      </c>
      <c r="C327">
        <v>3000</v>
      </c>
      <c r="D327">
        <v>1</v>
      </c>
      <c r="E327">
        <v>3000</v>
      </c>
      <c r="F327" t="s">
        <v>2337</v>
      </c>
      <c r="G327" t="s">
        <v>1771</v>
      </c>
      <c r="H327" t="s">
        <v>1771</v>
      </c>
      <c r="I327" t="s">
        <v>99</v>
      </c>
      <c r="J327" t="s">
        <v>518</v>
      </c>
      <c r="K327" t="s">
        <v>2263</v>
      </c>
      <c r="L327" t="s">
        <v>2471</v>
      </c>
      <c r="M327" t="s">
        <v>99</v>
      </c>
      <c r="N327" t="s">
        <v>2112</v>
      </c>
      <c r="O327" t="s">
        <v>2118</v>
      </c>
      <c r="P327" t="s">
        <v>2107</v>
      </c>
      <c r="Q327" t="s">
        <v>2231</v>
      </c>
      <c r="R327" t="s">
        <v>2487</v>
      </c>
    </row>
    <row r="328" spans="1:18">
      <c r="A328" t="s">
        <v>1772</v>
      </c>
      <c r="B328" t="s">
        <v>1511</v>
      </c>
      <c r="C328">
        <v>240</v>
      </c>
      <c r="D328">
        <v>1</v>
      </c>
      <c r="E328">
        <v>240</v>
      </c>
      <c r="F328" t="s">
        <v>2488</v>
      </c>
      <c r="G328" t="s">
        <v>1771</v>
      </c>
      <c r="H328" t="s">
        <v>1771</v>
      </c>
      <c r="I328" t="s">
        <v>99</v>
      </c>
      <c r="J328" t="s">
        <v>2464</v>
      </c>
      <c r="K328" t="s">
        <v>2464</v>
      </c>
      <c r="L328" t="s">
        <v>1527</v>
      </c>
      <c r="M328" t="s">
        <v>99</v>
      </c>
      <c r="N328" t="s">
        <v>2112</v>
      </c>
      <c r="O328" t="s">
        <v>2118</v>
      </c>
      <c r="P328" t="s">
        <v>2107</v>
      </c>
      <c r="Q328" t="s">
        <v>2231</v>
      </c>
      <c r="R328" t="s">
        <v>2489</v>
      </c>
    </row>
    <row r="329" spans="1:18">
      <c r="A329" t="s">
        <v>1772</v>
      </c>
      <c r="B329" t="s">
        <v>1512</v>
      </c>
      <c r="C329">
        <v>450</v>
      </c>
      <c r="D329">
        <v>1</v>
      </c>
      <c r="E329">
        <v>450</v>
      </c>
      <c r="F329" t="s">
        <v>2490</v>
      </c>
      <c r="G329" t="s">
        <v>1771</v>
      </c>
      <c r="H329" t="s">
        <v>1771</v>
      </c>
      <c r="I329" t="s">
        <v>99</v>
      </c>
      <c r="J329" t="s">
        <v>2491</v>
      </c>
      <c r="K329" t="s">
        <v>2491</v>
      </c>
      <c r="L329" t="s">
        <v>2471</v>
      </c>
      <c r="M329" t="s">
        <v>99</v>
      </c>
      <c r="N329" t="s">
        <v>2112</v>
      </c>
      <c r="O329" t="s">
        <v>2118</v>
      </c>
      <c r="P329" t="s">
        <v>2107</v>
      </c>
      <c r="Q329" t="s">
        <v>2231</v>
      </c>
      <c r="R329" t="s">
        <v>2492</v>
      </c>
    </row>
    <row r="330" spans="1:18">
      <c r="A330" t="s">
        <v>1772</v>
      </c>
      <c r="B330" t="s">
        <v>1513</v>
      </c>
      <c r="C330">
        <v>2600</v>
      </c>
      <c r="D330">
        <v>1</v>
      </c>
      <c r="E330">
        <v>2600</v>
      </c>
      <c r="F330" t="s">
        <v>2493</v>
      </c>
      <c r="G330" t="s">
        <v>1771</v>
      </c>
      <c r="H330" t="s">
        <v>1771</v>
      </c>
      <c r="I330" t="s">
        <v>99</v>
      </c>
      <c r="J330" t="s">
        <v>547</v>
      </c>
      <c r="K330" t="s">
        <v>316</v>
      </c>
      <c r="L330" t="s">
        <v>2468</v>
      </c>
      <c r="M330" t="s">
        <v>99</v>
      </c>
      <c r="N330" t="s">
        <v>2112</v>
      </c>
      <c r="O330" t="s">
        <v>2118</v>
      </c>
      <c r="P330" t="s">
        <v>2107</v>
      </c>
      <c r="Q330" t="s">
        <v>2231</v>
      </c>
      <c r="R330" t="s">
        <v>2494</v>
      </c>
    </row>
    <row r="331" spans="1:18">
      <c r="A331" t="s">
        <v>1772</v>
      </c>
      <c r="B331" t="s">
        <v>1514</v>
      </c>
      <c r="C331">
        <v>170</v>
      </c>
      <c r="D331">
        <v>1</v>
      </c>
      <c r="E331">
        <v>170</v>
      </c>
      <c r="F331" t="s">
        <v>2495</v>
      </c>
      <c r="G331" t="s">
        <v>1771</v>
      </c>
      <c r="H331" t="s">
        <v>1771</v>
      </c>
      <c r="I331" t="s">
        <v>99</v>
      </c>
      <c r="J331" t="s">
        <v>2464</v>
      </c>
      <c r="K331" t="s">
        <v>2464</v>
      </c>
      <c r="L331" t="s">
        <v>1527</v>
      </c>
      <c r="M331" t="s">
        <v>99</v>
      </c>
      <c r="N331" t="s">
        <v>2112</v>
      </c>
      <c r="O331" t="s">
        <v>2118</v>
      </c>
      <c r="P331" t="s">
        <v>2107</v>
      </c>
      <c r="Q331" t="s">
        <v>2231</v>
      </c>
      <c r="R331" t="s">
        <v>2496</v>
      </c>
    </row>
    <row r="332" spans="1:18">
      <c r="A332" t="s">
        <v>1772</v>
      </c>
      <c r="B332" t="s">
        <v>1515</v>
      </c>
      <c r="C332">
        <v>3000</v>
      </c>
      <c r="D332">
        <v>1</v>
      </c>
      <c r="E332">
        <v>3000</v>
      </c>
      <c r="F332" t="s">
        <v>2337</v>
      </c>
      <c r="G332" t="s">
        <v>1771</v>
      </c>
      <c r="H332" t="s">
        <v>1771</v>
      </c>
      <c r="I332" t="s">
        <v>99</v>
      </c>
      <c r="J332" t="s">
        <v>518</v>
      </c>
      <c r="K332" t="s">
        <v>2249</v>
      </c>
      <c r="L332" t="s">
        <v>2471</v>
      </c>
      <c r="M332" t="s">
        <v>99</v>
      </c>
      <c r="N332" t="s">
        <v>2112</v>
      </c>
      <c r="O332" t="s">
        <v>2118</v>
      </c>
      <c r="P332" t="s">
        <v>2107</v>
      </c>
      <c r="Q332" t="s">
        <v>2231</v>
      </c>
      <c r="R332" t="s">
        <v>2497</v>
      </c>
    </row>
    <row r="333" spans="1:18">
      <c r="A333" t="s">
        <v>1772</v>
      </c>
      <c r="B333" t="s">
        <v>1516</v>
      </c>
      <c r="C333">
        <v>500</v>
      </c>
      <c r="D333">
        <v>1</v>
      </c>
      <c r="E333">
        <v>500</v>
      </c>
      <c r="F333" t="s">
        <v>2275</v>
      </c>
      <c r="G333" t="s">
        <v>1771</v>
      </c>
      <c r="H333" t="s">
        <v>1771</v>
      </c>
      <c r="I333" t="s">
        <v>99</v>
      </c>
      <c r="J333" t="s">
        <v>2476</v>
      </c>
      <c r="K333" t="s">
        <v>2476</v>
      </c>
      <c r="L333" t="s">
        <v>2471</v>
      </c>
      <c r="M333" t="s">
        <v>99</v>
      </c>
      <c r="N333" t="s">
        <v>2112</v>
      </c>
      <c r="O333" t="s">
        <v>2118</v>
      </c>
      <c r="P333" t="s">
        <v>2107</v>
      </c>
      <c r="Q333" t="s">
        <v>2231</v>
      </c>
      <c r="R333" t="s">
        <v>2498</v>
      </c>
    </row>
    <row r="334" spans="1:18">
      <c r="A334" t="s">
        <v>1772</v>
      </c>
      <c r="B334" t="s">
        <v>1517</v>
      </c>
      <c r="C334">
        <v>180</v>
      </c>
      <c r="D334">
        <v>1</v>
      </c>
      <c r="E334">
        <v>180</v>
      </c>
      <c r="F334" t="s">
        <v>2499</v>
      </c>
      <c r="G334" t="s">
        <v>1771</v>
      </c>
      <c r="H334" t="s">
        <v>1771</v>
      </c>
      <c r="I334" t="s">
        <v>99</v>
      </c>
      <c r="J334" t="s">
        <v>99</v>
      </c>
      <c r="K334" t="s">
        <v>99</v>
      </c>
      <c r="L334" t="s">
        <v>99</v>
      </c>
      <c r="M334" t="s">
        <v>99</v>
      </c>
      <c r="N334" t="s">
        <v>2112</v>
      </c>
      <c r="O334" t="s">
        <v>2229</v>
      </c>
      <c r="P334" t="s">
        <v>2230</v>
      </c>
      <c r="Q334" t="s">
        <v>2231</v>
      </c>
      <c r="R334" t="s">
        <v>2500</v>
      </c>
    </row>
    <row r="335" spans="1:18">
      <c r="A335" t="s">
        <v>1772</v>
      </c>
      <c r="B335" t="s">
        <v>1518</v>
      </c>
      <c r="C335">
        <v>1500</v>
      </c>
      <c r="D335">
        <v>1</v>
      </c>
      <c r="E335">
        <v>1500</v>
      </c>
      <c r="F335" t="s">
        <v>2501</v>
      </c>
      <c r="G335" t="s">
        <v>1771</v>
      </c>
      <c r="H335" t="s">
        <v>1771</v>
      </c>
      <c r="I335" t="s">
        <v>99</v>
      </c>
      <c r="J335" t="s">
        <v>558</v>
      </c>
      <c r="K335" t="s">
        <v>558</v>
      </c>
      <c r="L335" t="s">
        <v>2502</v>
      </c>
      <c r="M335" t="s">
        <v>99</v>
      </c>
      <c r="N335" t="s">
        <v>2112</v>
      </c>
      <c r="O335" t="s">
        <v>2118</v>
      </c>
      <c r="P335" t="s">
        <v>2107</v>
      </c>
      <c r="Q335" t="s">
        <v>2231</v>
      </c>
      <c r="R335" t="s">
        <v>2503</v>
      </c>
    </row>
    <row r="336" spans="1:18">
      <c r="A336" t="s">
        <v>1772</v>
      </c>
      <c r="B336" t="s">
        <v>1519</v>
      </c>
      <c r="C336">
        <v>750</v>
      </c>
      <c r="D336">
        <v>1</v>
      </c>
      <c r="E336">
        <v>750</v>
      </c>
      <c r="F336" t="s">
        <v>2504</v>
      </c>
      <c r="G336" t="s">
        <v>1771</v>
      </c>
      <c r="H336" t="s">
        <v>1771</v>
      </c>
      <c r="I336" t="s">
        <v>99</v>
      </c>
      <c r="J336" t="s">
        <v>2505</v>
      </c>
      <c r="K336" t="s">
        <v>2506</v>
      </c>
      <c r="L336" t="s">
        <v>2507</v>
      </c>
      <c r="M336" t="s">
        <v>99</v>
      </c>
      <c r="N336" t="s">
        <v>2112</v>
      </c>
      <c r="O336" t="s">
        <v>2118</v>
      </c>
      <c r="P336" t="s">
        <v>2107</v>
      </c>
      <c r="Q336" t="s">
        <v>2231</v>
      </c>
      <c r="R336" t="s">
        <v>2503</v>
      </c>
    </row>
    <row r="337" spans="1:18">
      <c r="A337" t="s">
        <v>1772</v>
      </c>
      <c r="B337" t="s">
        <v>1520</v>
      </c>
      <c r="C337">
        <v>1350</v>
      </c>
      <c r="D337">
        <v>1</v>
      </c>
      <c r="E337">
        <v>1350</v>
      </c>
      <c r="F337" t="s">
        <v>2508</v>
      </c>
      <c r="G337" t="s">
        <v>1771</v>
      </c>
      <c r="H337" t="s">
        <v>1771</v>
      </c>
      <c r="I337" t="s">
        <v>99</v>
      </c>
      <c r="J337" t="s">
        <v>566</v>
      </c>
      <c r="K337" t="s">
        <v>2263</v>
      </c>
      <c r="L337" t="s">
        <v>2509</v>
      </c>
      <c r="M337" t="s">
        <v>99</v>
      </c>
      <c r="N337" t="s">
        <v>2112</v>
      </c>
      <c r="O337" t="s">
        <v>2118</v>
      </c>
      <c r="P337" t="s">
        <v>2107</v>
      </c>
      <c r="Q337" t="s">
        <v>2231</v>
      </c>
      <c r="R337" t="s">
        <v>2510</v>
      </c>
    </row>
    <row r="338" spans="1:18">
      <c r="A338" t="s">
        <v>1772</v>
      </c>
      <c r="B338" t="s">
        <v>1521</v>
      </c>
      <c r="C338">
        <v>280</v>
      </c>
      <c r="D338">
        <v>1</v>
      </c>
      <c r="E338">
        <v>280</v>
      </c>
      <c r="F338" t="s">
        <v>2435</v>
      </c>
      <c r="G338" t="s">
        <v>1771</v>
      </c>
      <c r="H338" t="s">
        <v>1771</v>
      </c>
      <c r="I338" t="s">
        <v>99</v>
      </c>
      <c r="J338" t="s">
        <v>2464</v>
      </c>
      <c r="K338" t="s">
        <v>2464</v>
      </c>
      <c r="L338" t="s">
        <v>1527</v>
      </c>
      <c r="M338" t="s">
        <v>99</v>
      </c>
      <c r="N338" t="s">
        <v>2112</v>
      </c>
      <c r="O338" t="s">
        <v>2229</v>
      </c>
      <c r="P338" t="s">
        <v>2230</v>
      </c>
      <c r="Q338" t="s">
        <v>2231</v>
      </c>
      <c r="R338" t="s">
        <v>2511</v>
      </c>
    </row>
    <row r="339" spans="1:18">
      <c r="A339" t="s">
        <v>1772</v>
      </c>
      <c r="B339" t="s">
        <v>1522</v>
      </c>
      <c r="C339">
        <v>3000</v>
      </c>
      <c r="D339">
        <v>1</v>
      </c>
      <c r="E339">
        <v>3000</v>
      </c>
      <c r="F339" t="s">
        <v>2512</v>
      </c>
      <c r="G339" t="s">
        <v>1771</v>
      </c>
      <c r="H339" t="s">
        <v>1771</v>
      </c>
      <c r="I339" t="s">
        <v>99</v>
      </c>
      <c r="J339" t="s">
        <v>514</v>
      </c>
      <c r="K339" t="s">
        <v>2249</v>
      </c>
      <c r="L339" t="s">
        <v>2471</v>
      </c>
      <c r="M339" t="s">
        <v>99</v>
      </c>
      <c r="N339" t="s">
        <v>2112</v>
      </c>
      <c r="O339" t="s">
        <v>2118</v>
      </c>
      <c r="P339" t="s">
        <v>2107</v>
      </c>
      <c r="Q339" t="s">
        <v>2231</v>
      </c>
      <c r="R339" t="s">
        <v>2513</v>
      </c>
    </row>
    <row r="340" spans="1:18">
      <c r="A340" t="s">
        <v>1772</v>
      </c>
      <c r="B340" t="s">
        <v>1523</v>
      </c>
      <c r="C340">
        <v>60</v>
      </c>
      <c r="D340">
        <v>1</v>
      </c>
      <c r="E340">
        <v>60</v>
      </c>
      <c r="F340" t="s">
        <v>2435</v>
      </c>
      <c r="G340" t="s">
        <v>1771</v>
      </c>
      <c r="H340" t="s">
        <v>1771</v>
      </c>
      <c r="I340" t="s">
        <v>99</v>
      </c>
      <c r="J340" t="s">
        <v>2476</v>
      </c>
      <c r="K340" t="s">
        <v>2476</v>
      </c>
      <c r="L340" t="s">
        <v>1527</v>
      </c>
      <c r="M340" t="s">
        <v>99</v>
      </c>
      <c r="N340" t="s">
        <v>2112</v>
      </c>
      <c r="O340" t="s">
        <v>2229</v>
      </c>
      <c r="P340" t="s">
        <v>2230</v>
      </c>
      <c r="Q340" t="s">
        <v>2231</v>
      </c>
      <c r="R340" t="s">
        <v>2514</v>
      </c>
    </row>
    <row r="341" spans="1:18">
      <c r="A341" t="s">
        <v>1772</v>
      </c>
      <c r="B341" t="s">
        <v>1524</v>
      </c>
      <c r="C341">
        <v>14000</v>
      </c>
      <c r="D341">
        <v>1</v>
      </c>
      <c r="E341">
        <v>14000</v>
      </c>
      <c r="F341" t="s">
        <v>2515</v>
      </c>
      <c r="G341" t="s">
        <v>1771</v>
      </c>
      <c r="H341" t="s">
        <v>1771</v>
      </c>
      <c r="I341" t="s">
        <v>99</v>
      </c>
      <c r="J341" t="s">
        <v>157</v>
      </c>
      <c r="K341" t="s">
        <v>157</v>
      </c>
      <c r="L341" t="s">
        <v>2471</v>
      </c>
      <c r="M341" t="s">
        <v>99</v>
      </c>
      <c r="N341" t="s">
        <v>2117</v>
      </c>
      <c r="O341" t="s">
        <v>2118</v>
      </c>
      <c r="P341" t="s">
        <v>2107</v>
      </c>
      <c r="Q341" t="s">
        <v>2231</v>
      </c>
      <c r="R341" t="s">
        <v>2516</v>
      </c>
    </row>
    <row r="342" spans="1:18">
      <c r="A342" t="s">
        <v>1772</v>
      </c>
      <c r="B342" t="s">
        <v>1525</v>
      </c>
      <c r="C342">
        <v>9000</v>
      </c>
      <c r="D342">
        <v>1</v>
      </c>
      <c r="E342">
        <v>9000</v>
      </c>
      <c r="F342" t="s">
        <v>2404</v>
      </c>
      <c r="G342" t="s">
        <v>1771</v>
      </c>
      <c r="H342" t="s">
        <v>1771</v>
      </c>
      <c r="I342" t="s">
        <v>99</v>
      </c>
      <c r="J342" t="s">
        <v>578</v>
      </c>
      <c r="K342" t="s">
        <v>578</v>
      </c>
      <c r="L342" t="s">
        <v>2471</v>
      </c>
      <c r="M342" t="s">
        <v>99</v>
      </c>
      <c r="N342" t="s">
        <v>2112</v>
      </c>
      <c r="O342" t="s">
        <v>2118</v>
      </c>
      <c r="P342" t="s">
        <v>2107</v>
      </c>
      <c r="Q342" t="s">
        <v>2231</v>
      </c>
      <c r="R342" t="s">
        <v>2517</v>
      </c>
    </row>
    <row r="343" spans="1:18">
      <c r="A343" t="s">
        <v>1772</v>
      </c>
      <c r="B343" t="s">
        <v>1526</v>
      </c>
      <c r="C343">
        <v>300</v>
      </c>
      <c r="D343">
        <v>1</v>
      </c>
      <c r="E343">
        <v>300</v>
      </c>
      <c r="F343" t="s">
        <v>2518</v>
      </c>
      <c r="G343" t="s">
        <v>1771</v>
      </c>
      <c r="H343" t="s">
        <v>1771</v>
      </c>
      <c r="I343" t="s">
        <v>99</v>
      </c>
      <c r="J343" t="s">
        <v>581</v>
      </c>
      <c r="K343" t="s">
        <v>582</v>
      </c>
      <c r="L343" t="s">
        <v>2519</v>
      </c>
      <c r="M343" t="s">
        <v>99</v>
      </c>
      <c r="N343" t="s">
        <v>2112</v>
      </c>
      <c r="O343" t="s">
        <v>2229</v>
      </c>
      <c r="P343" t="s">
        <v>2230</v>
      </c>
      <c r="Q343" t="s">
        <v>2231</v>
      </c>
      <c r="R343" t="s">
        <v>2520</v>
      </c>
    </row>
    <row r="344" spans="1:18">
      <c r="A344" t="s">
        <v>1772</v>
      </c>
      <c r="B344" t="s">
        <v>1527</v>
      </c>
      <c r="C344">
        <v>490</v>
      </c>
      <c r="D344">
        <v>1</v>
      </c>
      <c r="E344">
        <v>490</v>
      </c>
      <c r="F344" t="s">
        <v>2275</v>
      </c>
      <c r="G344" t="s">
        <v>1771</v>
      </c>
      <c r="H344" t="s">
        <v>1771</v>
      </c>
      <c r="I344" t="s">
        <v>99</v>
      </c>
      <c r="J344" t="s">
        <v>99</v>
      </c>
      <c r="K344" t="s">
        <v>99</v>
      </c>
      <c r="L344" t="s">
        <v>1527</v>
      </c>
      <c r="M344" t="s">
        <v>99</v>
      </c>
      <c r="N344" t="s">
        <v>2112</v>
      </c>
      <c r="O344" t="s">
        <v>2229</v>
      </c>
      <c r="P344" t="s">
        <v>2230</v>
      </c>
      <c r="Q344" t="s">
        <v>2231</v>
      </c>
      <c r="R344" t="s">
        <v>2521</v>
      </c>
    </row>
    <row r="345" spans="1:18">
      <c r="A345" t="s">
        <v>1772</v>
      </c>
      <c r="B345" t="s">
        <v>1528</v>
      </c>
      <c r="C345">
        <v>2400</v>
      </c>
      <c r="D345">
        <v>1</v>
      </c>
      <c r="E345">
        <v>2400</v>
      </c>
      <c r="F345" t="s">
        <v>2522</v>
      </c>
      <c r="G345" t="s">
        <v>1771</v>
      </c>
      <c r="H345" t="s">
        <v>1771</v>
      </c>
      <c r="I345" t="s">
        <v>99</v>
      </c>
      <c r="J345" t="s">
        <v>2464</v>
      </c>
      <c r="K345" t="s">
        <v>2464</v>
      </c>
      <c r="L345" t="s">
        <v>2471</v>
      </c>
      <c r="M345" t="s">
        <v>99</v>
      </c>
      <c r="N345" t="s">
        <v>2112</v>
      </c>
      <c r="O345" t="s">
        <v>2118</v>
      </c>
      <c r="P345" t="s">
        <v>2107</v>
      </c>
      <c r="Q345" t="s">
        <v>2231</v>
      </c>
      <c r="R345" t="s">
        <v>2523</v>
      </c>
    </row>
    <row r="346" spans="1:18">
      <c r="A346" t="s">
        <v>1772</v>
      </c>
      <c r="B346" t="s">
        <v>1529</v>
      </c>
      <c r="C346">
        <v>170</v>
      </c>
      <c r="D346">
        <v>1</v>
      </c>
      <c r="E346">
        <v>170</v>
      </c>
      <c r="F346" t="s">
        <v>2204</v>
      </c>
      <c r="G346" t="s">
        <v>1771</v>
      </c>
      <c r="H346" t="s">
        <v>1771</v>
      </c>
      <c r="I346" t="s">
        <v>99</v>
      </c>
      <c r="J346" t="s">
        <v>2476</v>
      </c>
      <c r="K346" t="s">
        <v>2476</v>
      </c>
      <c r="L346" t="s">
        <v>2471</v>
      </c>
      <c r="M346" t="s">
        <v>99</v>
      </c>
      <c r="N346" t="s">
        <v>2112</v>
      </c>
      <c r="O346" t="s">
        <v>2118</v>
      </c>
      <c r="P346" t="s">
        <v>2107</v>
      </c>
      <c r="Q346" t="s">
        <v>2231</v>
      </c>
      <c r="R346" t="s">
        <v>2524</v>
      </c>
    </row>
    <row r="347" spans="1:18">
      <c r="A347" t="s">
        <v>1772</v>
      </c>
      <c r="B347" t="s">
        <v>1530</v>
      </c>
      <c r="C347">
        <v>2856</v>
      </c>
      <c r="D347">
        <v>1</v>
      </c>
      <c r="E347">
        <v>2856</v>
      </c>
      <c r="F347" t="s">
        <v>2512</v>
      </c>
      <c r="G347" t="s">
        <v>1771</v>
      </c>
      <c r="H347" t="s">
        <v>1771</v>
      </c>
      <c r="I347" t="s">
        <v>99</v>
      </c>
      <c r="J347" t="s">
        <v>578</v>
      </c>
      <c r="K347" t="s">
        <v>578</v>
      </c>
      <c r="L347" t="s">
        <v>2471</v>
      </c>
      <c r="M347" t="s">
        <v>99</v>
      </c>
      <c r="N347" t="s">
        <v>2112</v>
      </c>
      <c r="O347" t="s">
        <v>2118</v>
      </c>
      <c r="P347" t="s">
        <v>2107</v>
      </c>
      <c r="Q347" t="s">
        <v>2231</v>
      </c>
      <c r="R347" t="s">
        <v>2525</v>
      </c>
    </row>
    <row r="348" spans="1:18">
      <c r="A348" t="s">
        <v>1772</v>
      </c>
      <c r="B348" t="s">
        <v>1531</v>
      </c>
      <c r="C348">
        <v>1274</v>
      </c>
      <c r="D348">
        <v>1</v>
      </c>
      <c r="E348">
        <v>1274</v>
      </c>
      <c r="F348" t="s">
        <v>2526</v>
      </c>
      <c r="G348" t="s">
        <v>1771</v>
      </c>
      <c r="H348" t="s">
        <v>1771</v>
      </c>
      <c r="I348" t="s">
        <v>99</v>
      </c>
      <c r="J348" t="s">
        <v>2476</v>
      </c>
      <c r="K348" t="s">
        <v>2476</v>
      </c>
      <c r="L348" t="s">
        <v>1527</v>
      </c>
      <c r="M348" t="s">
        <v>99</v>
      </c>
      <c r="N348" t="s">
        <v>2112</v>
      </c>
      <c r="O348" t="s">
        <v>2118</v>
      </c>
      <c r="P348" t="s">
        <v>2107</v>
      </c>
      <c r="Q348" t="s">
        <v>2231</v>
      </c>
      <c r="R348" t="s">
        <v>2527</v>
      </c>
    </row>
    <row r="349" spans="1:18">
      <c r="A349" t="s">
        <v>1772</v>
      </c>
      <c r="B349" t="s">
        <v>1532</v>
      </c>
      <c r="C349">
        <v>4998</v>
      </c>
      <c r="D349">
        <v>1</v>
      </c>
      <c r="E349">
        <v>4998</v>
      </c>
      <c r="F349" t="s">
        <v>2361</v>
      </c>
      <c r="G349" t="s">
        <v>1771</v>
      </c>
      <c r="H349" t="s">
        <v>1771</v>
      </c>
      <c r="I349" t="s">
        <v>99</v>
      </c>
      <c r="J349" t="s">
        <v>2476</v>
      </c>
      <c r="K349" t="s">
        <v>2476</v>
      </c>
      <c r="L349" t="s">
        <v>2528</v>
      </c>
      <c r="M349" t="s">
        <v>99</v>
      </c>
      <c r="N349" t="s">
        <v>2112</v>
      </c>
      <c r="O349" t="s">
        <v>2118</v>
      </c>
      <c r="P349" t="s">
        <v>2107</v>
      </c>
      <c r="Q349" t="s">
        <v>2231</v>
      </c>
      <c r="R349" t="s">
        <v>2125</v>
      </c>
    </row>
    <row r="350" spans="1:18">
      <c r="A350" t="s">
        <v>1772</v>
      </c>
      <c r="B350" t="s">
        <v>1533</v>
      </c>
      <c r="C350">
        <v>3200</v>
      </c>
      <c r="D350">
        <v>1</v>
      </c>
      <c r="E350">
        <v>3200</v>
      </c>
      <c r="F350" t="s">
        <v>2456</v>
      </c>
      <c r="G350" t="s">
        <v>1771</v>
      </c>
      <c r="H350" t="s">
        <v>1771</v>
      </c>
      <c r="I350" t="s">
        <v>99</v>
      </c>
      <c r="J350" t="s">
        <v>597</v>
      </c>
      <c r="K350" t="s">
        <v>597</v>
      </c>
      <c r="L350" t="s">
        <v>2528</v>
      </c>
      <c r="M350" t="s">
        <v>99</v>
      </c>
      <c r="N350" t="s">
        <v>2112</v>
      </c>
      <c r="O350" t="s">
        <v>2118</v>
      </c>
      <c r="P350" t="s">
        <v>2107</v>
      </c>
      <c r="Q350" t="s">
        <v>2231</v>
      </c>
      <c r="R350" t="s">
        <v>2125</v>
      </c>
    </row>
    <row r="351" spans="1:18">
      <c r="A351" t="s">
        <v>1772</v>
      </c>
      <c r="B351" t="s">
        <v>1534</v>
      </c>
      <c r="C351">
        <v>300</v>
      </c>
      <c r="D351">
        <v>1</v>
      </c>
      <c r="E351">
        <v>300</v>
      </c>
      <c r="F351" t="s">
        <v>2273</v>
      </c>
      <c r="G351" t="s">
        <v>1771</v>
      </c>
      <c r="H351" t="s">
        <v>1771</v>
      </c>
      <c r="I351" t="s">
        <v>99</v>
      </c>
      <c r="J351" t="s">
        <v>2476</v>
      </c>
      <c r="K351" t="s">
        <v>2476</v>
      </c>
      <c r="L351" t="s">
        <v>2471</v>
      </c>
      <c r="M351" t="s">
        <v>99</v>
      </c>
      <c r="N351" t="s">
        <v>2112</v>
      </c>
      <c r="O351" t="s">
        <v>2118</v>
      </c>
      <c r="P351" t="s">
        <v>2107</v>
      </c>
      <c r="Q351" t="s">
        <v>2231</v>
      </c>
      <c r="R351" t="s">
        <v>2529</v>
      </c>
    </row>
    <row r="352" spans="1:18">
      <c r="A352" t="s">
        <v>1772</v>
      </c>
      <c r="B352" t="s">
        <v>1535</v>
      </c>
      <c r="C352">
        <v>3000</v>
      </c>
      <c r="D352">
        <v>1</v>
      </c>
      <c r="E352">
        <v>3000</v>
      </c>
      <c r="F352" t="s">
        <v>2145</v>
      </c>
      <c r="G352" t="s">
        <v>1771</v>
      </c>
      <c r="H352" t="s">
        <v>1771</v>
      </c>
      <c r="I352" t="s">
        <v>99</v>
      </c>
      <c r="J352" t="s">
        <v>2476</v>
      </c>
      <c r="K352" t="s">
        <v>2476</v>
      </c>
      <c r="L352" t="s">
        <v>1527</v>
      </c>
      <c r="M352" t="s">
        <v>99</v>
      </c>
      <c r="N352" t="s">
        <v>2112</v>
      </c>
      <c r="O352" t="s">
        <v>2118</v>
      </c>
      <c r="P352" t="s">
        <v>2107</v>
      </c>
      <c r="Q352" t="s">
        <v>2231</v>
      </c>
      <c r="R352" t="s">
        <v>2530</v>
      </c>
    </row>
    <row r="353" spans="1:18">
      <c r="A353" t="s">
        <v>1772</v>
      </c>
      <c r="B353" t="s">
        <v>1535</v>
      </c>
      <c r="F353" t="s">
        <v>2254</v>
      </c>
      <c r="G353" t="s">
        <v>1771</v>
      </c>
      <c r="H353" t="s">
        <v>1771</v>
      </c>
      <c r="I353" t="s">
        <v>99</v>
      </c>
      <c r="J353" t="s">
        <v>99</v>
      </c>
      <c r="K353" t="s">
        <v>99</v>
      </c>
      <c r="L353" t="s">
        <v>99</v>
      </c>
      <c r="M353" t="s">
        <v>99</v>
      </c>
      <c r="N353" t="s">
        <v>99</v>
      </c>
      <c r="O353" t="s">
        <v>99</v>
      </c>
      <c r="P353" t="s">
        <v>99</v>
      </c>
      <c r="Q353" t="s">
        <v>99</v>
      </c>
      <c r="R353" t="s">
        <v>99</v>
      </c>
    </row>
    <row r="354" spans="1:18">
      <c r="A354" t="s">
        <v>1772</v>
      </c>
      <c r="B354" t="s">
        <v>1536</v>
      </c>
      <c r="C354">
        <v>45000</v>
      </c>
      <c r="D354">
        <v>1</v>
      </c>
      <c r="E354">
        <v>45000</v>
      </c>
      <c r="F354" t="s">
        <v>2531</v>
      </c>
      <c r="G354" t="s">
        <v>1772</v>
      </c>
      <c r="H354" t="s">
        <v>1772</v>
      </c>
      <c r="I354" t="s">
        <v>99</v>
      </c>
      <c r="J354" t="s">
        <v>60</v>
      </c>
      <c r="K354" t="s">
        <v>60</v>
      </c>
      <c r="L354" t="s">
        <v>2471</v>
      </c>
      <c r="M354" t="s">
        <v>2532</v>
      </c>
      <c r="N354" t="s">
        <v>2117</v>
      </c>
      <c r="O354" t="s">
        <v>2118</v>
      </c>
      <c r="P354" t="s">
        <v>2107</v>
      </c>
      <c r="Q354" t="s">
        <v>2119</v>
      </c>
      <c r="R354" t="s">
        <v>2533</v>
      </c>
    </row>
    <row r="355" spans="1:18">
      <c r="A355" t="s">
        <v>1772</v>
      </c>
      <c r="B355" t="s">
        <v>1536</v>
      </c>
      <c r="C355">
        <v>45000</v>
      </c>
      <c r="D355">
        <v>1</v>
      </c>
      <c r="E355">
        <v>45000</v>
      </c>
      <c r="F355" t="s">
        <v>2531</v>
      </c>
      <c r="G355" t="s">
        <v>1772</v>
      </c>
      <c r="H355" t="s">
        <v>1772</v>
      </c>
      <c r="I355" t="s">
        <v>99</v>
      </c>
      <c r="J355" t="s">
        <v>60</v>
      </c>
      <c r="K355" t="s">
        <v>60</v>
      </c>
      <c r="L355" t="s">
        <v>2471</v>
      </c>
      <c r="M355" t="s">
        <v>2532</v>
      </c>
      <c r="N355" t="s">
        <v>2117</v>
      </c>
      <c r="O355" t="s">
        <v>2118</v>
      </c>
      <c r="P355" t="s">
        <v>2107</v>
      </c>
      <c r="Q355" t="s">
        <v>2119</v>
      </c>
      <c r="R355" t="s">
        <v>2533</v>
      </c>
    </row>
    <row r="356" spans="1:18">
      <c r="A356" t="s">
        <v>1772</v>
      </c>
      <c r="B356" t="s">
        <v>1537</v>
      </c>
      <c r="C356">
        <v>800</v>
      </c>
      <c r="D356">
        <v>1</v>
      </c>
      <c r="E356">
        <v>800</v>
      </c>
      <c r="F356" t="s">
        <v>2148</v>
      </c>
      <c r="G356" t="s">
        <v>1771</v>
      </c>
      <c r="H356" t="s">
        <v>1771</v>
      </c>
      <c r="I356" t="s">
        <v>99</v>
      </c>
      <c r="J356" t="s">
        <v>2476</v>
      </c>
      <c r="K356" t="s">
        <v>2476</v>
      </c>
      <c r="L356" t="s">
        <v>2471</v>
      </c>
      <c r="M356" t="s">
        <v>99</v>
      </c>
      <c r="N356" t="s">
        <v>2112</v>
      </c>
      <c r="O356" t="s">
        <v>2118</v>
      </c>
      <c r="P356" t="s">
        <v>2107</v>
      </c>
      <c r="Q356" t="s">
        <v>2231</v>
      </c>
      <c r="R356" t="s">
        <v>2534</v>
      </c>
    </row>
    <row r="357" spans="1:18">
      <c r="A357" t="s">
        <v>1772</v>
      </c>
      <c r="B357" t="s">
        <v>1538</v>
      </c>
      <c r="C357">
        <v>900</v>
      </c>
      <c r="D357">
        <v>1</v>
      </c>
      <c r="E357">
        <v>900</v>
      </c>
      <c r="F357" t="s">
        <v>2535</v>
      </c>
      <c r="G357" t="s">
        <v>1771</v>
      </c>
      <c r="H357" t="s">
        <v>1771</v>
      </c>
      <c r="I357" t="s">
        <v>99</v>
      </c>
      <c r="J357" t="s">
        <v>99</v>
      </c>
      <c r="K357" t="s">
        <v>99</v>
      </c>
      <c r="L357" t="s">
        <v>2471</v>
      </c>
      <c r="M357" t="s">
        <v>99</v>
      </c>
      <c r="N357" t="s">
        <v>2112</v>
      </c>
      <c r="O357" t="s">
        <v>2118</v>
      </c>
      <c r="P357" t="s">
        <v>2107</v>
      </c>
      <c r="Q357" t="s">
        <v>2231</v>
      </c>
      <c r="R357" t="s">
        <v>2536</v>
      </c>
    </row>
    <row r="358" spans="1:18">
      <c r="A358" t="s">
        <v>1772</v>
      </c>
      <c r="B358" t="s">
        <v>1539</v>
      </c>
      <c r="C358">
        <v>1100</v>
      </c>
      <c r="D358">
        <v>1</v>
      </c>
      <c r="E358">
        <v>1100</v>
      </c>
      <c r="F358" t="s">
        <v>2217</v>
      </c>
      <c r="G358" t="s">
        <v>1771</v>
      </c>
      <c r="H358" t="s">
        <v>1771</v>
      </c>
      <c r="I358" t="s">
        <v>99</v>
      </c>
      <c r="J358" t="s">
        <v>99</v>
      </c>
      <c r="K358" t="s">
        <v>99</v>
      </c>
      <c r="L358" t="s">
        <v>2537</v>
      </c>
      <c r="M358" t="s">
        <v>99</v>
      </c>
      <c r="N358" t="s">
        <v>2112</v>
      </c>
      <c r="O358" t="s">
        <v>2118</v>
      </c>
      <c r="P358" t="s">
        <v>2107</v>
      </c>
      <c r="Q358" t="s">
        <v>2231</v>
      </c>
      <c r="R358" t="s">
        <v>2538</v>
      </c>
    </row>
    <row r="359" spans="1:18">
      <c r="A359" t="s">
        <v>1772</v>
      </c>
      <c r="B359" t="s">
        <v>1540</v>
      </c>
      <c r="C359">
        <v>270</v>
      </c>
      <c r="D359">
        <v>1</v>
      </c>
      <c r="E359">
        <v>270</v>
      </c>
      <c r="F359" t="s">
        <v>2495</v>
      </c>
      <c r="G359" t="s">
        <v>1771</v>
      </c>
      <c r="H359" t="s">
        <v>1771</v>
      </c>
      <c r="I359" t="s">
        <v>99</v>
      </c>
      <c r="J359" t="s">
        <v>2464</v>
      </c>
      <c r="K359" t="s">
        <v>2249</v>
      </c>
      <c r="L359" t="s">
        <v>2539</v>
      </c>
      <c r="M359" t="s">
        <v>99</v>
      </c>
      <c r="N359" t="s">
        <v>2112</v>
      </c>
      <c r="O359" t="s">
        <v>2118</v>
      </c>
      <c r="P359" t="s">
        <v>2107</v>
      </c>
      <c r="Q359" t="s">
        <v>2231</v>
      </c>
      <c r="R359" t="s">
        <v>2540</v>
      </c>
    </row>
    <row r="360" spans="1:18">
      <c r="A360" t="s">
        <v>1772</v>
      </c>
      <c r="B360" t="s">
        <v>1541</v>
      </c>
      <c r="C360">
        <v>590</v>
      </c>
      <c r="D360">
        <v>1</v>
      </c>
      <c r="E360">
        <v>590</v>
      </c>
      <c r="F360" t="s">
        <v>2499</v>
      </c>
      <c r="G360" t="s">
        <v>1771</v>
      </c>
      <c r="H360" t="s">
        <v>1771</v>
      </c>
      <c r="I360" t="s">
        <v>99</v>
      </c>
      <c r="J360" t="s">
        <v>99</v>
      </c>
      <c r="K360" t="s">
        <v>99</v>
      </c>
      <c r="L360" t="s">
        <v>1527</v>
      </c>
      <c r="M360" t="s">
        <v>99</v>
      </c>
      <c r="N360" t="s">
        <v>2112</v>
      </c>
      <c r="O360" t="s">
        <v>2118</v>
      </c>
      <c r="P360" t="s">
        <v>2107</v>
      </c>
      <c r="Q360" t="s">
        <v>2231</v>
      </c>
      <c r="R360" t="s">
        <v>2541</v>
      </c>
    </row>
    <row r="361" spans="1:18">
      <c r="A361" t="s">
        <v>1772</v>
      </c>
      <c r="B361" t="s">
        <v>1542</v>
      </c>
      <c r="C361">
        <v>1000</v>
      </c>
      <c r="D361">
        <v>1</v>
      </c>
      <c r="E361">
        <v>1000</v>
      </c>
      <c r="F361" t="s">
        <v>2542</v>
      </c>
      <c r="G361" t="s">
        <v>1771</v>
      </c>
      <c r="H361" t="s">
        <v>1771</v>
      </c>
      <c r="I361" t="s">
        <v>99</v>
      </c>
      <c r="J361" t="s">
        <v>2476</v>
      </c>
      <c r="K361" t="s">
        <v>2476</v>
      </c>
      <c r="L361" t="s">
        <v>1527</v>
      </c>
      <c r="M361" t="s">
        <v>99</v>
      </c>
      <c r="N361" t="s">
        <v>2112</v>
      </c>
      <c r="O361" t="s">
        <v>2118</v>
      </c>
      <c r="P361" t="s">
        <v>2107</v>
      </c>
      <c r="Q361" t="s">
        <v>2231</v>
      </c>
      <c r="R361" t="s">
        <v>2543</v>
      </c>
    </row>
    <row r="362" spans="1:18">
      <c r="A362" t="s">
        <v>1772</v>
      </c>
      <c r="B362" t="s">
        <v>1543</v>
      </c>
      <c r="C362">
        <v>120</v>
      </c>
      <c r="D362">
        <v>1</v>
      </c>
      <c r="E362">
        <v>120</v>
      </c>
      <c r="F362" t="s">
        <v>2544</v>
      </c>
      <c r="G362" t="s">
        <v>1771</v>
      </c>
      <c r="H362" t="s">
        <v>1771</v>
      </c>
      <c r="I362" t="s">
        <v>99</v>
      </c>
      <c r="J362" t="s">
        <v>2464</v>
      </c>
      <c r="K362" t="s">
        <v>2464</v>
      </c>
      <c r="L362" t="s">
        <v>2471</v>
      </c>
      <c r="M362" t="s">
        <v>99</v>
      </c>
      <c r="N362" t="s">
        <v>2112</v>
      </c>
      <c r="O362" t="s">
        <v>2118</v>
      </c>
      <c r="P362" t="s">
        <v>2107</v>
      </c>
      <c r="Q362" t="s">
        <v>2231</v>
      </c>
      <c r="R362" t="s">
        <v>2545</v>
      </c>
    </row>
    <row r="363" spans="1:18">
      <c r="A363" t="s">
        <v>1772</v>
      </c>
      <c r="B363" t="s">
        <v>1544</v>
      </c>
      <c r="C363">
        <v>360</v>
      </c>
      <c r="D363">
        <v>1</v>
      </c>
      <c r="E363">
        <v>360</v>
      </c>
      <c r="F363" t="s">
        <v>2546</v>
      </c>
      <c r="G363" t="s">
        <v>1771</v>
      </c>
      <c r="H363" t="s">
        <v>1771</v>
      </c>
      <c r="I363" t="s">
        <v>99</v>
      </c>
      <c r="J363" t="s">
        <v>2547</v>
      </c>
      <c r="K363" t="s">
        <v>2547</v>
      </c>
      <c r="L363" t="s">
        <v>2548</v>
      </c>
      <c r="M363" t="s">
        <v>99</v>
      </c>
      <c r="N363" t="s">
        <v>2112</v>
      </c>
      <c r="O363" t="s">
        <v>2118</v>
      </c>
      <c r="P363" t="s">
        <v>2107</v>
      </c>
      <c r="Q363" t="s">
        <v>2231</v>
      </c>
      <c r="R363" t="s">
        <v>2549</v>
      </c>
    </row>
    <row r="364" spans="1:18">
      <c r="A364" t="s">
        <v>1772</v>
      </c>
      <c r="B364" t="s">
        <v>1545</v>
      </c>
      <c r="C364">
        <v>400</v>
      </c>
      <c r="D364">
        <v>1</v>
      </c>
      <c r="E364">
        <v>400</v>
      </c>
      <c r="F364" t="s">
        <v>2550</v>
      </c>
      <c r="G364" t="s">
        <v>1771</v>
      </c>
      <c r="H364" t="s">
        <v>1771</v>
      </c>
      <c r="I364" t="s">
        <v>99</v>
      </c>
      <c r="J364" t="s">
        <v>2476</v>
      </c>
      <c r="K364" t="s">
        <v>2476</v>
      </c>
      <c r="L364" t="s">
        <v>2468</v>
      </c>
      <c r="M364" t="s">
        <v>99</v>
      </c>
      <c r="N364" t="s">
        <v>2112</v>
      </c>
      <c r="O364" t="s">
        <v>2118</v>
      </c>
      <c r="P364" t="s">
        <v>2107</v>
      </c>
      <c r="Q364" t="s">
        <v>2231</v>
      </c>
      <c r="R364" t="s">
        <v>2551</v>
      </c>
    </row>
    <row r="365" spans="1:18">
      <c r="A365" t="s">
        <v>1772</v>
      </c>
      <c r="B365" t="s">
        <v>1546</v>
      </c>
      <c r="C365">
        <v>300000</v>
      </c>
      <c r="D365">
        <v>1</v>
      </c>
      <c r="E365">
        <v>300000</v>
      </c>
      <c r="F365" t="s">
        <v>2259</v>
      </c>
      <c r="G365" t="s">
        <v>1591</v>
      </c>
      <c r="H365" t="s">
        <v>1591</v>
      </c>
      <c r="I365" t="s">
        <v>99</v>
      </c>
      <c r="J365" t="s">
        <v>2552</v>
      </c>
      <c r="K365" t="s">
        <v>2553</v>
      </c>
      <c r="L365" t="s">
        <v>2468</v>
      </c>
      <c r="M365" t="s">
        <v>318</v>
      </c>
      <c r="N365" t="s">
        <v>2117</v>
      </c>
      <c r="O365" t="s">
        <v>2118</v>
      </c>
      <c r="P365" t="s">
        <v>2107</v>
      </c>
      <c r="Q365" t="s">
        <v>2119</v>
      </c>
      <c r="R365" t="s">
        <v>2551</v>
      </c>
    </row>
    <row r="366" spans="1:18">
      <c r="A366" t="s">
        <v>1772</v>
      </c>
      <c r="B366" t="s">
        <v>1546</v>
      </c>
      <c r="C366">
        <v>300000</v>
      </c>
      <c r="D366">
        <v>1</v>
      </c>
      <c r="E366">
        <v>300000</v>
      </c>
      <c r="F366" t="s">
        <v>2554</v>
      </c>
      <c r="G366" t="s">
        <v>1591</v>
      </c>
      <c r="H366" t="s">
        <v>1591</v>
      </c>
      <c r="I366" t="s">
        <v>99</v>
      </c>
      <c r="J366" t="s">
        <v>2552</v>
      </c>
      <c r="K366" t="s">
        <v>2553</v>
      </c>
      <c r="L366" t="s">
        <v>2468</v>
      </c>
      <c r="M366" t="s">
        <v>318</v>
      </c>
      <c r="N366" t="s">
        <v>2117</v>
      </c>
      <c r="O366" t="s">
        <v>2118</v>
      </c>
      <c r="P366" t="s">
        <v>2107</v>
      </c>
      <c r="Q366" t="s">
        <v>2119</v>
      </c>
      <c r="R366" t="s">
        <v>2551</v>
      </c>
    </row>
    <row r="367" spans="1:18">
      <c r="A367" t="s">
        <v>1772</v>
      </c>
      <c r="B367" t="s">
        <v>1547</v>
      </c>
      <c r="C367">
        <v>410</v>
      </c>
      <c r="D367">
        <v>1</v>
      </c>
      <c r="E367">
        <v>410</v>
      </c>
      <c r="F367" t="s">
        <v>2337</v>
      </c>
      <c r="G367" t="s">
        <v>1771</v>
      </c>
      <c r="H367" t="s">
        <v>1771</v>
      </c>
      <c r="I367" t="s">
        <v>99</v>
      </c>
      <c r="J367" t="s">
        <v>99</v>
      </c>
      <c r="K367" t="s">
        <v>99</v>
      </c>
      <c r="L367" t="s">
        <v>99</v>
      </c>
      <c r="M367" t="s">
        <v>99</v>
      </c>
      <c r="N367" t="s">
        <v>2112</v>
      </c>
      <c r="O367" t="s">
        <v>2229</v>
      </c>
      <c r="P367" t="s">
        <v>2230</v>
      </c>
      <c r="Q367" t="s">
        <v>2231</v>
      </c>
      <c r="R367" t="s">
        <v>2555</v>
      </c>
    </row>
    <row r="368" spans="1:18">
      <c r="A368" t="s">
        <v>1772</v>
      </c>
      <c r="B368" t="s">
        <v>1548</v>
      </c>
      <c r="C368">
        <v>1300</v>
      </c>
      <c r="D368">
        <v>1</v>
      </c>
      <c r="E368">
        <v>1300</v>
      </c>
      <c r="F368" t="s">
        <v>2200</v>
      </c>
      <c r="G368" t="s">
        <v>1771</v>
      </c>
      <c r="H368" t="s">
        <v>1771</v>
      </c>
      <c r="I368" t="s">
        <v>99</v>
      </c>
      <c r="J368" t="s">
        <v>2476</v>
      </c>
      <c r="K368" t="s">
        <v>2476</v>
      </c>
      <c r="L368" t="s">
        <v>2471</v>
      </c>
      <c r="M368" t="s">
        <v>99</v>
      </c>
      <c r="N368" t="s">
        <v>2112</v>
      </c>
      <c r="O368" t="s">
        <v>2118</v>
      </c>
      <c r="P368" t="s">
        <v>2107</v>
      </c>
      <c r="Q368" t="s">
        <v>2231</v>
      </c>
      <c r="R368" t="s">
        <v>2556</v>
      </c>
    </row>
    <row r="369" spans="1:18">
      <c r="A369" t="s">
        <v>1772</v>
      </c>
      <c r="B369" t="s">
        <v>1549</v>
      </c>
      <c r="C369">
        <v>1060</v>
      </c>
      <c r="D369">
        <v>1</v>
      </c>
      <c r="E369">
        <v>1060</v>
      </c>
      <c r="F369" t="s">
        <v>2348</v>
      </c>
      <c r="G369" t="s">
        <v>1771</v>
      </c>
      <c r="H369" t="s">
        <v>1771</v>
      </c>
      <c r="I369" t="s">
        <v>99</v>
      </c>
      <c r="J369" t="s">
        <v>636</v>
      </c>
      <c r="K369" t="s">
        <v>636</v>
      </c>
      <c r="L369" t="s">
        <v>2471</v>
      </c>
      <c r="M369" t="s">
        <v>99</v>
      </c>
      <c r="N369" t="s">
        <v>2112</v>
      </c>
      <c r="O369" t="s">
        <v>2118</v>
      </c>
      <c r="P369" t="s">
        <v>2107</v>
      </c>
      <c r="Q369" t="s">
        <v>2231</v>
      </c>
      <c r="R369" t="s">
        <v>2557</v>
      </c>
    </row>
    <row r="370" spans="1:18">
      <c r="A370" t="s">
        <v>1772</v>
      </c>
      <c r="B370" t="s">
        <v>1550</v>
      </c>
      <c r="C370">
        <v>2120</v>
      </c>
      <c r="D370">
        <v>1</v>
      </c>
      <c r="E370">
        <v>2120</v>
      </c>
      <c r="F370" t="s">
        <v>2558</v>
      </c>
      <c r="G370" t="s">
        <v>1771</v>
      </c>
      <c r="H370" t="s">
        <v>1771</v>
      </c>
      <c r="I370" t="s">
        <v>99</v>
      </c>
      <c r="J370" t="s">
        <v>636</v>
      </c>
      <c r="K370" t="s">
        <v>636</v>
      </c>
      <c r="L370" t="s">
        <v>2559</v>
      </c>
      <c r="M370" t="s">
        <v>99</v>
      </c>
      <c r="N370" t="s">
        <v>2112</v>
      </c>
      <c r="O370" t="s">
        <v>2118</v>
      </c>
      <c r="P370" t="s">
        <v>2107</v>
      </c>
      <c r="Q370" t="s">
        <v>2231</v>
      </c>
      <c r="R370" t="s">
        <v>2560</v>
      </c>
    </row>
    <row r="371" spans="1:18">
      <c r="A371" t="s">
        <v>1772</v>
      </c>
      <c r="B371" t="s">
        <v>1551</v>
      </c>
      <c r="C371">
        <v>430</v>
      </c>
      <c r="D371">
        <v>1</v>
      </c>
      <c r="E371">
        <v>430</v>
      </c>
      <c r="F371" t="s">
        <v>2526</v>
      </c>
      <c r="G371" t="s">
        <v>1771</v>
      </c>
      <c r="H371" t="s">
        <v>1771</v>
      </c>
      <c r="I371" t="s">
        <v>99</v>
      </c>
      <c r="J371" t="s">
        <v>2476</v>
      </c>
      <c r="K371" t="s">
        <v>2476</v>
      </c>
      <c r="L371" t="s">
        <v>1527</v>
      </c>
      <c r="M371" t="s">
        <v>99</v>
      </c>
      <c r="N371" t="s">
        <v>2112</v>
      </c>
      <c r="O371" t="s">
        <v>2118</v>
      </c>
      <c r="P371" t="s">
        <v>2107</v>
      </c>
      <c r="Q371" t="s">
        <v>2231</v>
      </c>
      <c r="R371" t="s">
        <v>2561</v>
      </c>
    </row>
    <row r="372" spans="1:18">
      <c r="A372" t="s">
        <v>1772</v>
      </c>
      <c r="B372" t="s">
        <v>1552</v>
      </c>
      <c r="C372">
        <v>160</v>
      </c>
      <c r="D372">
        <v>1</v>
      </c>
      <c r="E372">
        <v>160</v>
      </c>
      <c r="F372" t="s">
        <v>2495</v>
      </c>
      <c r="G372" t="s">
        <v>1771</v>
      </c>
      <c r="H372" t="s">
        <v>1771</v>
      </c>
      <c r="I372" t="s">
        <v>99</v>
      </c>
      <c r="J372" t="s">
        <v>2464</v>
      </c>
      <c r="K372" t="s">
        <v>2464</v>
      </c>
      <c r="L372" t="s">
        <v>1527</v>
      </c>
      <c r="M372" t="s">
        <v>99</v>
      </c>
      <c r="N372" t="s">
        <v>2112</v>
      </c>
      <c r="O372" t="s">
        <v>2118</v>
      </c>
      <c r="P372" t="s">
        <v>2107</v>
      </c>
      <c r="Q372" t="s">
        <v>2231</v>
      </c>
      <c r="R372" t="s">
        <v>2562</v>
      </c>
    </row>
    <row r="373" spans="1:18">
      <c r="A373" t="s">
        <v>1772</v>
      </c>
      <c r="B373" t="s">
        <v>1553</v>
      </c>
      <c r="C373">
        <v>2640</v>
      </c>
      <c r="D373">
        <v>1</v>
      </c>
      <c r="E373">
        <v>2640</v>
      </c>
      <c r="F373" t="s">
        <v>2337</v>
      </c>
      <c r="G373" t="s">
        <v>1771</v>
      </c>
      <c r="H373" t="s">
        <v>1771</v>
      </c>
      <c r="I373" t="s">
        <v>99</v>
      </c>
      <c r="J373" t="s">
        <v>518</v>
      </c>
      <c r="K373" t="s">
        <v>2263</v>
      </c>
      <c r="L373" t="s">
        <v>2471</v>
      </c>
      <c r="M373" t="s">
        <v>99</v>
      </c>
      <c r="N373" t="s">
        <v>2112</v>
      </c>
      <c r="O373" t="s">
        <v>2118</v>
      </c>
      <c r="P373" t="s">
        <v>2107</v>
      </c>
      <c r="Q373" t="s">
        <v>2231</v>
      </c>
      <c r="R373" t="s">
        <v>2563</v>
      </c>
    </row>
    <row r="374" spans="1:18">
      <c r="A374" t="s">
        <v>1772</v>
      </c>
      <c r="B374" t="s">
        <v>1554</v>
      </c>
      <c r="C374">
        <v>145</v>
      </c>
      <c r="D374">
        <v>1</v>
      </c>
      <c r="E374">
        <v>145</v>
      </c>
      <c r="F374" t="s">
        <v>2382</v>
      </c>
      <c r="G374" t="s">
        <v>1771</v>
      </c>
      <c r="H374" t="s">
        <v>1771</v>
      </c>
      <c r="I374" t="s">
        <v>99</v>
      </c>
      <c r="J374" t="s">
        <v>2491</v>
      </c>
      <c r="K374" t="s">
        <v>2564</v>
      </c>
      <c r="L374" t="s">
        <v>2471</v>
      </c>
      <c r="M374" t="s">
        <v>99</v>
      </c>
      <c r="N374" t="s">
        <v>2112</v>
      </c>
      <c r="O374" t="s">
        <v>2118</v>
      </c>
      <c r="P374" t="s">
        <v>2107</v>
      </c>
      <c r="Q374" t="s">
        <v>2231</v>
      </c>
      <c r="R374" t="s">
        <v>2565</v>
      </c>
    </row>
    <row r="375" spans="1:18">
      <c r="A375" t="s">
        <v>1772</v>
      </c>
      <c r="B375" t="s">
        <v>1554</v>
      </c>
      <c r="C375">
        <v>556</v>
      </c>
      <c r="D375">
        <v>1</v>
      </c>
      <c r="E375">
        <v>556</v>
      </c>
      <c r="F375" t="s">
        <v>2214</v>
      </c>
      <c r="G375" t="s">
        <v>1771</v>
      </c>
      <c r="H375" t="s">
        <v>1771</v>
      </c>
      <c r="I375" t="s">
        <v>99</v>
      </c>
      <c r="J375" t="s">
        <v>376</v>
      </c>
      <c r="K375" t="s">
        <v>376</v>
      </c>
      <c r="L375" t="s">
        <v>2471</v>
      </c>
      <c r="M375" t="s">
        <v>99</v>
      </c>
      <c r="N375" t="s">
        <v>2112</v>
      </c>
      <c r="O375" t="s">
        <v>2118</v>
      </c>
      <c r="P375" t="s">
        <v>2107</v>
      </c>
      <c r="Q375" t="s">
        <v>2231</v>
      </c>
      <c r="R375" t="s">
        <v>2565</v>
      </c>
    </row>
    <row r="376" spans="1:18">
      <c r="A376" t="s">
        <v>1772</v>
      </c>
      <c r="B376" t="s">
        <v>1555</v>
      </c>
      <c r="C376">
        <v>5000</v>
      </c>
      <c r="D376">
        <v>1</v>
      </c>
      <c r="E376">
        <v>5000</v>
      </c>
      <c r="F376" t="s">
        <v>2566</v>
      </c>
      <c r="G376" t="s">
        <v>1771</v>
      </c>
      <c r="H376" t="s">
        <v>1771</v>
      </c>
      <c r="I376" t="s">
        <v>99</v>
      </c>
      <c r="J376" t="s">
        <v>2476</v>
      </c>
      <c r="K376" t="s">
        <v>2476</v>
      </c>
      <c r="L376" t="s">
        <v>2567</v>
      </c>
      <c r="M376" t="s">
        <v>99</v>
      </c>
      <c r="N376" t="s">
        <v>2112</v>
      </c>
      <c r="O376" t="s">
        <v>2118</v>
      </c>
      <c r="P376" t="s">
        <v>2107</v>
      </c>
      <c r="Q376" t="s">
        <v>2231</v>
      </c>
      <c r="R376" t="s">
        <v>2168</v>
      </c>
    </row>
    <row r="377" spans="1:18">
      <c r="A377" t="s">
        <v>1772</v>
      </c>
      <c r="B377" t="s">
        <v>1556</v>
      </c>
      <c r="C377">
        <v>2500</v>
      </c>
      <c r="D377">
        <v>1</v>
      </c>
      <c r="E377">
        <v>2500</v>
      </c>
      <c r="F377" t="s">
        <v>2148</v>
      </c>
      <c r="G377" t="s">
        <v>1771</v>
      </c>
      <c r="H377" t="s">
        <v>1771</v>
      </c>
      <c r="I377" t="s">
        <v>99</v>
      </c>
      <c r="J377" t="s">
        <v>2476</v>
      </c>
      <c r="K377" t="s">
        <v>2476</v>
      </c>
      <c r="L377" t="s">
        <v>2567</v>
      </c>
      <c r="M377" t="s">
        <v>99</v>
      </c>
      <c r="N377" t="s">
        <v>2112</v>
      </c>
      <c r="O377" t="s">
        <v>2118</v>
      </c>
      <c r="P377" t="s">
        <v>2107</v>
      </c>
      <c r="Q377" t="s">
        <v>2231</v>
      </c>
      <c r="R377" t="s">
        <v>2141</v>
      </c>
    </row>
    <row r="378" spans="1:18">
      <c r="A378" t="s">
        <v>1772</v>
      </c>
      <c r="B378" t="s">
        <v>1557</v>
      </c>
      <c r="C378">
        <v>4500</v>
      </c>
      <c r="D378">
        <v>1</v>
      </c>
      <c r="E378">
        <v>4500</v>
      </c>
      <c r="F378" t="s">
        <v>2568</v>
      </c>
      <c r="G378" t="s">
        <v>1771</v>
      </c>
      <c r="H378" t="s">
        <v>1771</v>
      </c>
      <c r="I378" t="s">
        <v>99</v>
      </c>
      <c r="J378" t="s">
        <v>123</v>
      </c>
      <c r="K378" t="s">
        <v>2164</v>
      </c>
      <c r="L378" t="s">
        <v>2468</v>
      </c>
      <c r="M378" t="s">
        <v>99</v>
      </c>
      <c r="N378" t="s">
        <v>2112</v>
      </c>
      <c r="O378" t="s">
        <v>2118</v>
      </c>
      <c r="P378" t="s">
        <v>2107</v>
      </c>
      <c r="Q378" t="s">
        <v>2231</v>
      </c>
      <c r="R378" t="s">
        <v>2569</v>
      </c>
    </row>
    <row r="379" spans="1:18">
      <c r="A379" t="s">
        <v>1772</v>
      </c>
      <c r="B379" t="s">
        <v>1558</v>
      </c>
      <c r="C379">
        <v>350</v>
      </c>
      <c r="D379">
        <v>1</v>
      </c>
      <c r="E379">
        <v>350</v>
      </c>
      <c r="F379" t="s">
        <v>2570</v>
      </c>
      <c r="G379" t="s">
        <v>1771</v>
      </c>
      <c r="H379" t="s">
        <v>1771</v>
      </c>
      <c r="I379" t="s">
        <v>99</v>
      </c>
      <c r="J379" t="s">
        <v>656</v>
      </c>
      <c r="K379" t="s">
        <v>657</v>
      </c>
      <c r="L379" t="s">
        <v>2571</v>
      </c>
      <c r="M379" t="s">
        <v>99</v>
      </c>
      <c r="N379" t="s">
        <v>2112</v>
      </c>
      <c r="O379" t="s">
        <v>2118</v>
      </c>
      <c r="P379" t="s">
        <v>2107</v>
      </c>
      <c r="Q379" t="s">
        <v>2231</v>
      </c>
      <c r="R379" t="s">
        <v>2572</v>
      </c>
    </row>
    <row r="380" spans="1:18">
      <c r="A380" t="s">
        <v>1772</v>
      </c>
      <c r="B380" t="s">
        <v>1559</v>
      </c>
      <c r="C380">
        <v>170</v>
      </c>
      <c r="D380">
        <v>1</v>
      </c>
      <c r="E380">
        <v>170</v>
      </c>
      <c r="F380" t="s">
        <v>2573</v>
      </c>
      <c r="G380" t="s">
        <v>1771</v>
      </c>
      <c r="H380" t="s">
        <v>1771</v>
      </c>
      <c r="I380" t="s">
        <v>99</v>
      </c>
      <c r="J380" t="s">
        <v>99</v>
      </c>
      <c r="K380" t="s">
        <v>99</v>
      </c>
      <c r="L380" t="s">
        <v>2471</v>
      </c>
      <c r="M380" t="s">
        <v>99</v>
      </c>
      <c r="N380" t="s">
        <v>2112</v>
      </c>
      <c r="O380" t="s">
        <v>2118</v>
      </c>
      <c r="P380" t="s">
        <v>2107</v>
      </c>
      <c r="Q380" t="s">
        <v>2231</v>
      </c>
      <c r="R380" t="s">
        <v>2574</v>
      </c>
    </row>
    <row r="381" spans="1:18">
      <c r="A381" t="s">
        <v>1772</v>
      </c>
      <c r="B381" t="s">
        <v>1560</v>
      </c>
      <c r="C381">
        <v>2100</v>
      </c>
      <c r="D381">
        <v>1</v>
      </c>
      <c r="E381">
        <v>2100</v>
      </c>
      <c r="F381" t="s">
        <v>2575</v>
      </c>
      <c r="G381" t="s">
        <v>1771</v>
      </c>
      <c r="H381" t="s">
        <v>1771</v>
      </c>
      <c r="I381" t="s">
        <v>99</v>
      </c>
      <c r="J381" t="s">
        <v>663</v>
      </c>
      <c r="K381" t="s">
        <v>2235</v>
      </c>
      <c r="L381" t="s">
        <v>2509</v>
      </c>
      <c r="M381" t="s">
        <v>99</v>
      </c>
      <c r="N381" t="s">
        <v>2112</v>
      </c>
      <c r="O381" t="s">
        <v>2118</v>
      </c>
      <c r="P381" t="s">
        <v>2107</v>
      </c>
      <c r="Q381" t="s">
        <v>2231</v>
      </c>
      <c r="R381" t="s">
        <v>2576</v>
      </c>
    </row>
    <row r="382" spans="1:18">
      <c r="A382" t="s">
        <v>1772</v>
      </c>
      <c r="B382" t="s">
        <v>1560</v>
      </c>
      <c r="F382" t="s">
        <v>2577</v>
      </c>
      <c r="G382" t="s">
        <v>1771</v>
      </c>
      <c r="H382" t="s">
        <v>1771</v>
      </c>
      <c r="I382" t="s">
        <v>99</v>
      </c>
      <c r="J382" t="s">
        <v>99</v>
      </c>
      <c r="K382" t="s">
        <v>99</v>
      </c>
      <c r="L382" t="s">
        <v>99</v>
      </c>
      <c r="M382" t="s">
        <v>99</v>
      </c>
      <c r="N382" t="s">
        <v>99</v>
      </c>
      <c r="O382" t="s">
        <v>99</v>
      </c>
      <c r="P382" t="s">
        <v>99</v>
      </c>
      <c r="Q382" t="s">
        <v>99</v>
      </c>
      <c r="R382" t="s">
        <v>99</v>
      </c>
    </row>
    <row r="383" spans="1:18">
      <c r="A383" t="s">
        <v>1772</v>
      </c>
      <c r="B383" t="s">
        <v>1561</v>
      </c>
      <c r="C383">
        <v>193</v>
      </c>
      <c r="D383">
        <v>1</v>
      </c>
      <c r="E383">
        <v>193</v>
      </c>
      <c r="F383" t="s">
        <v>2213</v>
      </c>
      <c r="G383" t="s">
        <v>1771</v>
      </c>
      <c r="H383" t="s">
        <v>1771</v>
      </c>
      <c r="I383" t="s">
        <v>99</v>
      </c>
      <c r="J383" t="s">
        <v>2491</v>
      </c>
      <c r="K383" t="s">
        <v>2564</v>
      </c>
      <c r="L383" t="s">
        <v>2471</v>
      </c>
      <c r="M383" t="s">
        <v>99</v>
      </c>
      <c r="N383" t="s">
        <v>2112</v>
      </c>
      <c r="O383" t="s">
        <v>2118</v>
      </c>
      <c r="P383" t="s">
        <v>2107</v>
      </c>
      <c r="Q383" t="s">
        <v>2231</v>
      </c>
      <c r="R383" t="s">
        <v>2578</v>
      </c>
    </row>
    <row r="384" spans="1:18">
      <c r="A384" t="s">
        <v>1772</v>
      </c>
      <c r="B384" t="s">
        <v>1562</v>
      </c>
      <c r="C384">
        <v>600</v>
      </c>
      <c r="D384">
        <v>1</v>
      </c>
      <c r="E384">
        <v>600</v>
      </c>
      <c r="F384" t="s">
        <v>2579</v>
      </c>
      <c r="G384" t="s">
        <v>1771</v>
      </c>
      <c r="H384" t="s">
        <v>1771</v>
      </c>
      <c r="I384" t="s">
        <v>99</v>
      </c>
      <c r="J384" t="s">
        <v>2464</v>
      </c>
      <c r="K384" t="s">
        <v>2464</v>
      </c>
      <c r="L384" t="s">
        <v>2471</v>
      </c>
      <c r="M384" t="s">
        <v>99</v>
      </c>
      <c r="N384" t="s">
        <v>2112</v>
      </c>
      <c r="O384" t="s">
        <v>2118</v>
      </c>
      <c r="P384" t="s">
        <v>2107</v>
      </c>
      <c r="Q384" t="s">
        <v>2231</v>
      </c>
      <c r="R384" t="s">
        <v>2580</v>
      </c>
    </row>
    <row r="385" spans="1:18">
      <c r="A385" t="s">
        <v>1772</v>
      </c>
      <c r="B385" t="s">
        <v>1563</v>
      </c>
      <c r="C385">
        <v>5000</v>
      </c>
      <c r="D385">
        <v>1</v>
      </c>
      <c r="E385">
        <v>5000</v>
      </c>
      <c r="F385" t="s">
        <v>2581</v>
      </c>
      <c r="G385" t="s">
        <v>1771</v>
      </c>
      <c r="H385" t="s">
        <v>1771</v>
      </c>
      <c r="I385" t="s">
        <v>99</v>
      </c>
      <c r="J385" t="s">
        <v>2582</v>
      </c>
      <c r="K385" t="s">
        <v>2341</v>
      </c>
      <c r="L385" t="s">
        <v>2583</v>
      </c>
      <c r="M385" t="s">
        <v>99</v>
      </c>
      <c r="N385" t="s">
        <v>2112</v>
      </c>
      <c r="O385" t="s">
        <v>2118</v>
      </c>
      <c r="P385" t="s">
        <v>2107</v>
      </c>
      <c r="Q385" t="s">
        <v>2231</v>
      </c>
      <c r="R385" t="s">
        <v>2152</v>
      </c>
    </row>
    <row r="386" spans="1:18">
      <c r="A386" t="s">
        <v>1772</v>
      </c>
      <c r="B386" t="s">
        <v>1564</v>
      </c>
      <c r="C386">
        <v>820</v>
      </c>
      <c r="D386">
        <v>1</v>
      </c>
      <c r="E386">
        <v>820</v>
      </c>
      <c r="F386" t="s">
        <v>2584</v>
      </c>
      <c r="G386" t="s">
        <v>1771</v>
      </c>
      <c r="H386" t="s">
        <v>1771</v>
      </c>
      <c r="I386" t="s">
        <v>99</v>
      </c>
      <c r="J386" t="s">
        <v>672</v>
      </c>
      <c r="K386" t="s">
        <v>2585</v>
      </c>
      <c r="L386" t="s">
        <v>2586</v>
      </c>
      <c r="M386" t="s">
        <v>99</v>
      </c>
      <c r="N386" t="s">
        <v>2112</v>
      </c>
      <c r="O386" t="s">
        <v>2118</v>
      </c>
      <c r="P386" t="s">
        <v>2107</v>
      </c>
      <c r="Q386" t="s">
        <v>2231</v>
      </c>
      <c r="R386" t="s">
        <v>2587</v>
      </c>
    </row>
    <row r="387" spans="1:18">
      <c r="A387" t="s">
        <v>1772</v>
      </c>
      <c r="B387" t="s">
        <v>1565</v>
      </c>
      <c r="C387">
        <v>400</v>
      </c>
      <c r="D387">
        <v>1</v>
      </c>
      <c r="E387">
        <v>995</v>
      </c>
      <c r="F387" t="s">
        <v>2588</v>
      </c>
      <c r="G387" t="s">
        <v>1771</v>
      </c>
      <c r="H387" t="s">
        <v>1771</v>
      </c>
      <c r="I387" t="s">
        <v>99</v>
      </c>
      <c r="J387" t="s">
        <v>2113</v>
      </c>
      <c r="K387" t="s">
        <v>2113</v>
      </c>
      <c r="L387" t="s">
        <v>2468</v>
      </c>
      <c r="M387" t="s">
        <v>99</v>
      </c>
      <c r="N387" t="s">
        <v>2112</v>
      </c>
      <c r="O387" t="s">
        <v>2118</v>
      </c>
      <c r="P387" t="s">
        <v>2107</v>
      </c>
      <c r="Q387" t="s">
        <v>2231</v>
      </c>
      <c r="R387" t="s">
        <v>2589</v>
      </c>
    </row>
    <row r="388" spans="1:18">
      <c r="A388" t="s">
        <v>1772</v>
      </c>
      <c r="B388" t="s">
        <v>1565</v>
      </c>
      <c r="C388">
        <v>595</v>
      </c>
      <c r="D388">
        <v>1</v>
      </c>
      <c r="F388" t="s">
        <v>2590</v>
      </c>
      <c r="G388" t="s">
        <v>1771</v>
      </c>
      <c r="H388" t="s">
        <v>1771</v>
      </c>
      <c r="I388" t="s">
        <v>99</v>
      </c>
      <c r="J388" t="s">
        <v>678</v>
      </c>
      <c r="K388" t="s">
        <v>678</v>
      </c>
      <c r="L388" t="s">
        <v>2468</v>
      </c>
      <c r="M388" t="s">
        <v>99</v>
      </c>
      <c r="N388" t="s">
        <v>2112</v>
      </c>
      <c r="O388" t="s">
        <v>2118</v>
      </c>
      <c r="P388" t="s">
        <v>2107</v>
      </c>
      <c r="Q388" t="s">
        <v>2231</v>
      </c>
      <c r="R388" t="s">
        <v>2589</v>
      </c>
    </row>
    <row r="389" spans="1:18">
      <c r="A389" t="s">
        <v>1772</v>
      </c>
      <c r="B389" t="s">
        <v>1566</v>
      </c>
      <c r="C389">
        <v>350000</v>
      </c>
      <c r="D389">
        <v>1</v>
      </c>
      <c r="E389">
        <v>350000</v>
      </c>
      <c r="F389" t="s">
        <v>2591</v>
      </c>
      <c r="G389" t="s">
        <v>1591</v>
      </c>
      <c r="H389" t="s">
        <v>1591</v>
      </c>
      <c r="I389" t="s">
        <v>99</v>
      </c>
      <c r="J389" t="s">
        <v>2113</v>
      </c>
      <c r="K389" t="s">
        <v>2113</v>
      </c>
      <c r="L389" t="s">
        <v>2468</v>
      </c>
      <c r="M389" t="s">
        <v>318</v>
      </c>
      <c r="N389" t="s">
        <v>2117</v>
      </c>
      <c r="O389" t="s">
        <v>2118</v>
      </c>
      <c r="P389" t="s">
        <v>2107</v>
      </c>
      <c r="Q389" t="s">
        <v>2119</v>
      </c>
      <c r="R389" t="s">
        <v>2589</v>
      </c>
    </row>
    <row r="390" spans="1:18">
      <c r="A390" t="s">
        <v>1772</v>
      </c>
      <c r="B390" t="s">
        <v>1566</v>
      </c>
      <c r="C390">
        <v>350000</v>
      </c>
      <c r="D390">
        <v>1</v>
      </c>
      <c r="E390">
        <v>350000</v>
      </c>
      <c r="F390" t="s">
        <v>2592</v>
      </c>
      <c r="G390" t="s">
        <v>1591</v>
      </c>
      <c r="H390" t="s">
        <v>1591</v>
      </c>
      <c r="I390" t="s">
        <v>99</v>
      </c>
      <c r="J390" t="s">
        <v>2113</v>
      </c>
      <c r="K390" t="s">
        <v>2113</v>
      </c>
      <c r="L390" t="s">
        <v>2468</v>
      </c>
      <c r="M390" t="s">
        <v>318</v>
      </c>
      <c r="N390" t="s">
        <v>2117</v>
      </c>
      <c r="O390" t="s">
        <v>2118</v>
      </c>
      <c r="P390" t="s">
        <v>2107</v>
      </c>
      <c r="Q390" t="s">
        <v>2119</v>
      </c>
      <c r="R390" t="s">
        <v>2589</v>
      </c>
    </row>
    <row r="391" spans="1:18">
      <c r="A391" t="s">
        <v>1772</v>
      </c>
      <c r="B391" t="s">
        <v>1567</v>
      </c>
      <c r="C391">
        <v>300000</v>
      </c>
      <c r="D391">
        <v>1</v>
      </c>
      <c r="E391">
        <v>300000</v>
      </c>
      <c r="F391" t="s">
        <v>2593</v>
      </c>
      <c r="G391" t="s">
        <v>1591</v>
      </c>
      <c r="H391" t="s">
        <v>1591</v>
      </c>
      <c r="I391" t="s">
        <v>99</v>
      </c>
      <c r="J391" t="s">
        <v>2594</v>
      </c>
      <c r="K391" t="s">
        <v>2595</v>
      </c>
      <c r="L391" t="s">
        <v>2468</v>
      </c>
      <c r="M391" t="s">
        <v>318</v>
      </c>
      <c r="N391" t="s">
        <v>2117</v>
      </c>
      <c r="O391" t="s">
        <v>2118</v>
      </c>
      <c r="P391" t="s">
        <v>2107</v>
      </c>
      <c r="Q391" t="s">
        <v>2119</v>
      </c>
      <c r="R391" t="s">
        <v>2596</v>
      </c>
    </row>
    <row r="392" spans="1:18">
      <c r="A392" t="s">
        <v>1772</v>
      </c>
      <c r="B392" t="s">
        <v>1567</v>
      </c>
      <c r="C392">
        <v>300000</v>
      </c>
      <c r="D392">
        <v>1</v>
      </c>
      <c r="E392">
        <v>300000</v>
      </c>
      <c r="F392" t="s">
        <v>2597</v>
      </c>
      <c r="G392" t="s">
        <v>1591</v>
      </c>
      <c r="H392" t="s">
        <v>1591</v>
      </c>
      <c r="I392" t="s">
        <v>99</v>
      </c>
      <c r="J392" t="s">
        <v>2594</v>
      </c>
      <c r="K392" t="s">
        <v>2595</v>
      </c>
      <c r="L392" t="s">
        <v>2468</v>
      </c>
      <c r="M392" t="s">
        <v>318</v>
      </c>
      <c r="N392" t="s">
        <v>2117</v>
      </c>
      <c r="O392" t="s">
        <v>2118</v>
      </c>
      <c r="P392" t="s">
        <v>2107</v>
      </c>
      <c r="Q392" t="s">
        <v>2119</v>
      </c>
      <c r="R392" t="s">
        <v>2596</v>
      </c>
    </row>
    <row r="393" spans="1:18">
      <c r="A393" t="s">
        <v>1772</v>
      </c>
      <c r="B393" t="s">
        <v>1568</v>
      </c>
      <c r="C393">
        <v>2750</v>
      </c>
      <c r="D393">
        <v>1</v>
      </c>
      <c r="E393">
        <v>2750</v>
      </c>
      <c r="F393" t="s">
        <v>2153</v>
      </c>
      <c r="G393" t="s">
        <v>1771</v>
      </c>
      <c r="H393" t="s">
        <v>1771</v>
      </c>
      <c r="I393" t="s">
        <v>99</v>
      </c>
      <c r="J393" t="s">
        <v>2464</v>
      </c>
      <c r="K393" t="s">
        <v>685</v>
      </c>
      <c r="L393" t="s">
        <v>2598</v>
      </c>
      <c r="M393" t="s">
        <v>99</v>
      </c>
      <c r="N393" t="s">
        <v>2112</v>
      </c>
      <c r="O393" t="s">
        <v>2118</v>
      </c>
      <c r="P393" t="s">
        <v>2107</v>
      </c>
      <c r="Q393" t="s">
        <v>2231</v>
      </c>
      <c r="R393" t="s">
        <v>2157</v>
      </c>
    </row>
    <row r="394" spans="1:18">
      <c r="A394" t="s">
        <v>1772</v>
      </c>
      <c r="B394" t="s">
        <v>1569</v>
      </c>
      <c r="C394">
        <v>1000</v>
      </c>
      <c r="D394">
        <v>6</v>
      </c>
      <c r="E394">
        <v>6000</v>
      </c>
      <c r="F394" t="s">
        <v>2204</v>
      </c>
      <c r="G394" t="s">
        <v>1771</v>
      </c>
      <c r="H394" t="s">
        <v>1771</v>
      </c>
      <c r="I394" t="s">
        <v>99</v>
      </c>
      <c r="J394" t="s">
        <v>2599</v>
      </c>
      <c r="K394" t="s">
        <v>2600</v>
      </c>
      <c r="L394" t="s">
        <v>2601</v>
      </c>
      <c r="M394" t="s">
        <v>99</v>
      </c>
      <c r="N394" t="s">
        <v>2112</v>
      </c>
      <c r="O394" t="s">
        <v>2118</v>
      </c>
      <c r="P394" t="s">
        <v>2107</v>
      </c>
      <c r="Q394" t="s">
        <v>2231</v>
      </c>
      <c r="R394" t="s">
        <v>2602</v>
      </c>
    </row>
    <row r="395" spans="1:18">
      <c r="A395" t="s">
        <v>1772</v>
      </c>
      <c r="B395" t="s">
        <v>1570</v>
      </c>
      <c r="C395">
        <v>2800</v>
      </c>
      <c r="D395">
        <v>1</v>
      </c>
      <c r="E395">
        <v>2800</v>
      </c>
      <c r="F395" t="s">
        <v>2446</v>
      </c>
      <c r="G395" t="s">
        <v>1771</v>
      </c>
      <c r="H395" t="s">
        <v>1771</v>
      </c>
      <c r="I395" t="s">
        <v>99</v>
      </c>
      <c r="J395" t="s">
        <v>99</v>
      </c>
      <c r="K395" t="s">
        <v>99</v>
      </c>
      <c r="L395" t="s">
        <v>2603</v>
      </c>
      <c r="M395" t="s">
        <v>99</v>
      </c>
      <c r="N395" t="s">
        <v>2112</v>
      </c>
      <c r="O395" t="s">
        <v>2118</v>
      </c>
      <c r="P395" t="s">
        <v>2107</v>
      </c>
      <c r="Q395" t="s">
        <v>2231</v>
      </c>
      <c r="R395" t="s">
        <v>2604</v>
      </c>
    </row>
    <row r="396" spans="1:18">
      <c r="A396" t="s">
        <v>1772</v>
      </c>
      <c r="B396" t="s">
        <v>1571</v>
      </c>
      <c r="C396">
        <v>400</v>
      </c>
      <c r="D396">
        <v>1</v>
      </c>
      <c r="E396">
        <v>400</v>
      </c>
      <c r="F396" t="s">
        <v>2501</v>
      </c>
      <c r="G396" t="s">
        <v>1771</v>
      </c>
      <c r="H396" t="s">
        <v>1771</v>
      </c>
      <c r="I396" t="s">
        <v>99</v>
      </c>
      <c r="J396" t="s">
        <v>2464</v>
      </c>
      <c r="K396" t="s">
        <v>2464</v>
      </c>
      <c r="L396" t="s">
        <v>1527</v>
      </c>
      <c r="M396" t="s">
        <v>99</v>
      </c>
      <c r="N396" t="s">
        <v>2112</v>
      </c>
      <c r="O396" t="s">
        <v>2118</v>
      </c>
      <c r="P396" t="s">
        <v>2107</v>
      </c>
      <c r="Q396" t="s">
        <v>2231</v>
      </c>
      <c r="R396" t="s">
        <v>2605</v>
      </c>
    </row>
    <row r="397" spans="1:18">
      <c r="A397" t="s">
        <v>1772</v>
      </c>
      <c r="B397" t="s">
        <v>1572</v>
      </c>
      <c r="C397">
        <v>3000</v>
      </c>
      <c r="D397">
        <v>1</v>
      </c>
      <c r="E397">
        <v>3000</v>
      </c>
      <c r="F397" t="s">
        <v>2512</v>
      </c>
      <c r="G397" t="s">
        <v>1771</v>
      </c>
      <c r="H397" t="s">
        <v>1771</v>
      </c>
      <c r="I397" t="s">
        <v>99</v>
      </c>
      <c r="J397" t="s">
        <v>578</v>
      </c>
      <c r="K397" t="s">
        <v>578</v>
      </c>
      <c r="L397" t="s">
        <v>2471</v>
      </c>
      <c r="M397" t="s">
        <v>99</v>
      </c>
      <c r="N397" t="s">
        <v>2112</v>
      </c>
      <c r="O397" t="s">
        <v>2118</v>
      </c>
      <c r="P397" t="s">
        <v>2107</v>
      </c>
      <c r="Q397" t="s">
        <v>2231</v>
      </c>
      <c r="R397" t="s">
        <v>2606</v>
      </c>
    </row>
    <row r="398" spans="1:18">
      <c r="A398" t="s">
        <v>1772</v>
      </c>
      <c r="B398" t="s">
        <v>1573</v>
      </c>
      <c r="C398">
        <v>1500</v>
      </c>
      <c r="D398">
        <v>1</v>
      </c>
      <c r="E398">
        <v>1500</v>
      </c>
      <c r="F398" t="s">
        <v>2275</v>
      </c>
      <c r="G398" t="s">
        <v>1771</v>
      </c>
      <c r="H398" t="s">
        <v>1771</v>
      </c>
      <c r="I398" t="s">
        <v>99</v>
      </c>
      <c r="J398" t="s">
        <v>2476</v>
      </c>
      <c r="K398" t="s">
        <v>2476</v>
      </c>
      <c r="L398" t="s">
        <v>2607</v>
      </c>
      <c r="M398" t="s">
        <v>99</v>
      </c>
      <c r="N398" t="s">
        <v>2112</v>
      </c>
      <c r="O398" t="s">
        <v>2118</v>
      </c>
      <c r="P398" t="s">
        <v>2107</v>
      </c>
      <c r="Q398" t="s">
        <v>2231</v>
      </c>
      <c r="R398" t="s">
        <v>2608</v>
      </c>
    </row>
    <row r="399" spans="1:18">
      <c r="A399" t="s">
        <v>1772</v>
      </c>
      <c r="B399" t="s">
        <v>1574</v>
      </c>
      <c r="C399">
        <v>350</v>
      </c>
      <c r="D399">
        <v>1</v>
      </c>
      <c r="E399">
        <v>350</v>
      </c>
      <c r="F399" t="s">
        <v>2446</v>
      </c>
      <c r="G399" t="s">
        <v>1771</v>
      </c>
      <c r="H399" t="s">
        <v>1771</v>
      </c>
      <c r="I399" t="s">
        <v>99</v>
      </c>
      <c r="J399" t="s">
        <v>2484</v>
      </c>
      <c r="K399" t="s">
        <v>2485</v>
      </c>
      <c r="L399" t="s">
        <v>1527</v>
      </c>
      <c r="M399" t="s">
        <v>99</v>
      </c>
      <c r="N399" t="s">
        <v>2112</v>
      </c>
      <c r="O399" t="s">
        <v>2118</v>
      </c>
      <c r="P399" t="s">
        <v>2107</v>
      </c>
      <c r="Q399" t="s">
        <v>2231</v>
      </c>
      <c r="R399" t="s">
        <v>2609</v>
      </c>
    </row>
    <row r="400" spans="1:18">
      <c r="A400" t="s">
        <v>1772</v>
      </c>
      <c r="B400" t="s">
        <v>1575</v>
      </c>
      <c r="C400">
        <v>1650</v>
      </c>
      <c r="D400">
        <v>1</v>
      </c>
      <c r="E400">
        <v>1650</v>
      </c>
      <c r="F400" t="s">
        <v>2134</v>
      </c>
      <c r="G400" t="s">
        <v>1771</v>
      </c>
      <c r="H400" t="s">
        <v>1771</v>
      </c>
      <c r="I400" t="s">
        <v>99</v>
      </c>
      <c r="J400" t="s">
        <v>705</v>
      </c>
      <c r="K400" t="s">
        <v>2341</v>
      </c>
      <c r="L400" t="s">
        <v>2471</v>
      </c>
      <c r="M400" t="s">
        <v>99</v>
      </c>
      <c r="N400" t="s">
        <v>2112</v>
      </c>
      <c r="O400" t="s">
        <v>2118</v>
      </c>
      <c r="P400" t="s">
        <v>2107</v>
      </c>
      <c r="Q400" t="s">
        <v>2231</v>
      </c>
      <c r="R400" t="s">
        <v>2610</v>
      </c>
    </row>
    <row r="401" spans="1:18">
      <c r="A401" t="s">
        <v>1772</v>
      </c>
      <c r="B401" t="s">
        <v>1576</v>
      </c>
      <c r="C401">
        <v>340</v>
      </c>
      <c r="D401">
        <v>1</v>
      </c>
      <c r="E401">
        <v>340</v>
      </c>
      <c r="F401" t="s">
        <v>2394</v>
      </c>
      <c r="G401" t="s">
        <v>1771</v>
      </c>
      <c r="H401" t="s">
        <v>1771</v>
      </c>
      <c r="I401" t="s">
        <v>99</v>
      </c>
      <c r="J401" t="s">
        <v>2476</v>
      </c>
      <c r="K401" t="s">
        <v>2476</v>
      </c>
      <c r="L401" t="s">
        <v>2471</v>
      </c>
      <c r="M401" t="s">
        <v>99</v>
      </c>
      <c r="N401" t="s">
        <v>2112</v>
      </c>
      <c r="O401" t="s">
        <v>2118</v>
      </c>
      <c r="P401" t="s">
        <v>2107</v>
      </c>
      <c r="Q401" t="s">
        <v>2231</v>
      </c>
      <c r="R401" t="s">
        <v>2611</v>
      </c>
    </row>
    <row r="402" spans="1:18">
      <c r="A402" t="s">
        <v>1772</v>
      </c>
      <c r="B402" t="s">
        <v>1577</v>
      </c>
      <c r="C402">
        <v>360</v>
      </c>
      <c r="D402">
        <v>1</v>
      </c>
      <c r="E402">
        <v>360</v>
      </c>
      <c r="F402" t="s">
        <v>2149</v>
      </c>
      <c r="G402" t="s">
        <v>1771</v>
      </c>
      <c r="H402" t="s">
        <v>1771</v>
      </c>
      <c r="I402" t="s">
        <v>99</v>
      </c>
      <c r="J402" t="s">
        <v>2612</v>
      </c>
      <c r="K402" t="s">
        <v>2249</v>
      </c>
      <c r="L402" t="s">
        <v>2471</v>
      </c>
      <c r="M402" t="s">
        <v>99</v>
      </c>
      <c r="N402" t="s">
        <v>2112</v>
      </c>
      <c r="O402" t="s">
        <v>2118</v>
      </c>
      <c r="P402" t="s">
        <v>2107</v>
      </c>
      <c r="Q402" t="s">
        <v>2231</v>
      </c>
      <c r="R402" t="s">
        <v>2611</v>
      </c>
    </row>
    <row r="403" spans="1:18">
      <c r="A403" t="s">
        <v>1772</v>
      </c>
      <c r="B403" t="s">
        <v>1578</v>
      </c>
      <c r="C403">
        <v>230</v>
      </c>
      <c r="D403">
        <v>1</v>
      </c>
      <c r="E403">
        <v>230</v>
      </c>
      <c r="F403" t="s">
        <v>2446</v>
      </c>
      <c r="G403" t="s">
        <v>1771</v>
      </c>
      <c r="H403" t="s">
        <v>1771</v>
      </c>
      <c r="I403" t="s">
        <v>99</v>
      </c>
      <c r="J403" t="s">
        <v>705</v>
      </c>
      <c r="K403" t="s">
        <v>712</v>
      </c>
      <c r="L403" t="s">
        <v>2471</v>
      </c>
      <c r="M403" t="s">
        <v>99</v>
      </c>
      <c r="N403" t="s">
        <v>2112</v>
      </c>
      <c r="O403" t="s">
        <v>2118</v>
      </c>
      <c r="P403" t="s">
        <v>2107</v>
      </c>
      <c r="Q403" t="s">
        <v>2231</v>
      </c>
      <c r="R403" t="s">
        <v>2613</v>
      </c>
    </row>
    <row r="404" spans="1:18">
      <c r="A404" t="s">
        <v>1772</v>
      </c>
      <c r="B404" t="s">
        <v>1579</v>
      </c>
      <c r="C404">
        <v>1800</v>
      </c>
      <c r="D404">
        <v>1</v>
      </c>
      <c r="E404">
        <v>1800</v>
      </c>
      <c r="F404" t="s">
        <v>2138</v>
      </c>
      <c r="G404" t="s">
        <v>1771</v>
      </c>
      <c r="H404" t="s">
        <v>1771</v>
      </c>
      <c r="I404" t="s">
        <v>99</v>
      </c>
      <c r="J404" t="s">
        <v>2476</v>
      </c>
      <c r="K404" t="s">
        <v>2476</v>
      </c>
      <c r="L404" t="s">
        <v>2614</v>
      </c>
      <c r="M404" t="s">
        <v>99</v>
      </c>
      <c r="N404" t="s">
        <v>2112</v>
      </c>
      <c r="O404" t="s">
        <v>2118</v>
      </c>
      <c r="P404" t="s">
        <v>2107</v>
      </c>
      <c r="Q404" t="s">
        <v>2231</v>
      </c>
      <c r="R404" t="s">
        <v>2615</v>
      </c>
    </row>
    <row r="405" spans="1:18">
      <c r="A405" t="s">
        <v>1772</v>
      </c>
      <c r="B405" t="s">
        <v>1580</v>
      </c>
      <c r="C405">
        <v>2310</v>
      </c>
      <c r="D405">
        <v>1</v>
      </c>
      <c r="E405">
        <v>2310</v>
      </c>
      <c r="F405" t="s">
        <v>2501</v>
      </c>
      <c r="G405" t="s">
        <v>1771</v>
      </c>
      <c r="H405" t="s">
        <v>1771</v>
      </c>
      <c r="I405" t="s">
        <v>99</v>
      </c>
      <c r="J405" t="s">
        <v>518</v>
      </c>
      <c r="K405" t="s">
        <v>2263</v>
      </c>
      <c r="L405" t="s">
        <v>2471</v>
      </c>
      <c r="M405" t="s">
        <v>99</v>
      </c>
      <c r="N405" t="s">
        <v>2112</v>
      </c>
      <c r="O405" t="s">
        <v>2118</v>
      </c>
      <c r="P405" t="s">
        <v>2107</v>
      </c>
      <c r="Q405" t="s">
        <v>2231</v>
      </c>
      <c r="R405" t="s">
        <v>2616</v>
      </c>
    </row>
    <row r="406" spans="1:18">
      <c r="A406" t="s">
        <v>1772</v>
      </c>
      <c r="B406" t="s">
        <v>1581</v>
      </c>
      <c r="C406">
        <v>100000</v>
      </c>
      <c r="D406">
        <v>2</v>
      </c>
      <c r="E406">
        <v>200000</v>
      </c>
      <c r="F406" t="s">
        <v>2617</v>
      </c>
      <c r="G406" t="s">
        <v>1772</v>
      </c>
      <c r="H406" t="s">
        <v>1772</v>
      </c>
      <c r="I406" t="s">
        <v>99</v>
      </c>
      <c r="J406" t="s">
        <v>123</v>
      </c>
      <c r="K406" t="s">
        <v>123</v>
      </c>
      <c r="L406" t="s">
        <v>2471</v>
      </c>
      <c r="M406" t="s">
        <v>2618</v>
      </c>
      <c r="N406" t="s">
        <v>2117</v>
      </c>
      <c r="O406" t="s">
        <v>2118</v>
      </c>
      <c r="P406" t="s">
        <v>2107</v>
      </c>
      <c r="Q406" t="s">
        <v>2119</v>
      </c>
      <c r="R406" t="s">
        <v>2619</v>
      </c>
    </row>
    <row r="407" spans="1:18">
      <c r="A407" t="s">
        <v>1772</v>
      </c>
      <c r="B407" t="s">
        <v>1581</v>
      </c>
      <c r="C407">
        <v>100000</v>
      </c>
      <c r="D407">
        <v>2</v>
      </c>
      <c r="E407">
        <v>200000</v>
      </c>
      <c r="F407" t="s">
        <v>2617</v>
      </c>
      <c r="G407" t="s">
        <v>1772</v>
      </c>
      <c r="H407" t="s">
        <v>1772</v>
      </c>
      <c r="I407" t="s">
        <v>99</v>
      </c>
      <c r="J407" t="s">
        <v>123</v>
      </c>
      <c r="K407" t="s">
        <v>123</v>
      </c>
      <c r="L407" t="s">
        <v>2471</v>
      </c>
      <c r="M407" t="s">
        <v>2618</v>
      </c>
      <c r="N407" t="s">
        <v>2117</v>
      </c>
      <c r="O407" t="s">
        <v>2118</v>
      </c>
      <c r="P407" t="s">
        <v>2107</v>
      </c>
      <c r="Q407" t="s">
        <v>2119</v>
      </c>
      <c r="R407" t="s">
        <v>2619</v>
      </c>
    </row>
    <row r="408" spans="1:18">
      <c r="A408" t="s">
        <v>1772</v>
      </c>
      <c r="B408" t="s">
        <v>1582</v>
      </c>
      <c r="C408">
        <v>2400</v>
      </c>
      <c r="D408">
        <v>1</v>
      </c>
      <c r="E408">
        <v>2400</v>
      </c>
      <c r="F408" t="s">
        <v>2620</v>
      </c>
      <c r="G408" t="s">
        <v>1771</v>
      </c>
      <c r="H408" t="s">
        <v>1771</v>
      </c>
      <c r="I408" t="s">
        <v>99</v>
      </c>
      <c r="J408" t="s">
        <v>636</v>
      </c>
      <c r="K408" t="s">
        <v>636</v>
      </c>
      <c r="L408" t="s">
        <v>2621</v>
      </c>
      <c r="M408" t="s">
        <v>99</v>
      </c>
      <c r="N408" t="s">
        <v>2112</v>
      </c>
      <c r="O408" t="s">
        <v>2118</v>
      </c>
      <c r="P408" t="s">
        <v>2107</v>
      </c>
      <c r="Q408" t="s">
        <v>2231</v>
      </c>
      <c r="R408" t="s">
        <v>2622</v>
      </c>
    </row>
    <row r="409" spans="1:18">
      <c r="A409" t="s">
        <v>1772</v>
      </c>
      <c r="B409" t="s">
        <v>1583</v>
      </c>
      <c r="C409">
        <v>3000</v>
      </c>
      <c r="D409">
        <v>1</v>
      </c>
      <c r="E409">
        <v>3000</v>
      </c>
      <c r="F409" t="s">
        <v>2623</v>
      </c>
      <c r="G409" t="s">
        <v>1771</v>
      </c>
      <c r="H409" t="s">
        <v>1771</v>
      </c>
      <c r="I409" t="s">
        <v>99</v>
      </c>
      <c r="J409" t="s">
        <v>99</v>
      </c>
      <c r="K409" t="s">
        <v>99</v>
      </c>
      <c r="L409" t="s">
        <v>1527</v>
      </c>
      <c r="M409" t="s">
        <v>99</v>
      </c>
      <c r="N409" t="s">
        <v>2112</v>
      </c>
      <c r="O409" t="s">
        <v>2118</v>
      </c>
      <c r="P409" t="s">
        <v>2107</v>
      </c>
      <c r="Q409" t="s">
        <v>2231</v>
      </c>
      <c r="R409" t="s">
        <v>2624</v>
      </c>
    </row>
    <row r="410" spans="1:18">
      <c r="A410" t="s">
        <v>1772</v>
      </c>
      <c r="B410" t="s">
        <v>1584</v>
      </c>
      <c r="C410">
        <v>340</v>
      </c>
      <c r="D410">
        <v>1</v>
      </c>
      <c r="E410">
        <v>340</v>
      </c>
      <c r="F410" t="s">
        <v>2337</v>
      </c>
      <c r="G410" t="s">
        <v>1771</v>
      </c>
      <c r="H410" t="s">
        <v>1771</v>
      </c>
      <c r="I410" t="s">
        <v>99</v>
      </c>
      <c r="J410" t="s">
        <v>99</v>
      </c>
      <c r="K410" t="s">
        <v>99</v>
      </c>
      <c r="L410" t="s">
        <v>99</v>
      </c>
      <c r="M410" t="s">
        <v>99</v>
      </c>
      <c r="N410" t="s">
        <v>2112</v>
      </c>
      <c r="O410" t="s">
        <v>2229</v>
      </c>
      <c r="P410" t="s">
        <v>2230</v>
      </c>
      <c r="Q410" t="s">
        <v>2231</v>
      </c>
      <c r="R410" t="s">
        <v>2625</v>
      </c>
    </row>
    <row r="411" spans="1:18">
      <c r="A411" t="s">
        <v>1772</v>
      </c>
      <c r="B411" t="s">
        <v>1585</v>
      </c>
      <c r="C411">
        <v>800</v>
      </c>
      <c r="D411">
        <v>1</v>
      </c>
      <c r="E411">
        <v>800</v>
      </c>
      <c r="F411" t="s">
        <v>2337</v>
      </c>
      <c r="G411" t="s">
        <v>1771</v>
      </c>
      <c r="H411" t="s">
        <v>1771</v>
      </c>
      <c r="I411" t="s">
        <v>99</v>
      </c>
      <c r="J411" t="s">
        <v>514</v>
      </c>
      <c r="K411" t="s">
        <v>2249</v>
      </c>
      <c r="L411" t="s">
        <v>2471</v>
      </c>
      <c r="M411" t="s">
        <v>99</v>
      </c>
      <c r="N411" t="s">
        <v>2112</v>
      </c>
      <c r="O411" t="s">
        <v>2118</v>
      </c>
      <c r="P411" t="s">
        <v>2107</v>
      </c>
      <c r="Q411" t="s">
        <v>2231</v>
      </c>
      <c r="R411" t="s">
        <v>2626</v>
      </c>
    </row>
    <row r="412" spans="1:18">
      <c r="A412" t="s">
        <v>1772</v>
      </c>
      <c r="B412" t="s">
        <v>1586</v>
      </c>
      <c r="C412">
        <v>5000</v>
      </c>
      <c r="D412">
        <v>1</v>
      </c>
      <c r="E412">
        <v>5000</v>
      </c>
      <c r="F412" t="s">
        <v>2206</v>
      </c>
      <c r="G412" t="s">
        <v>1771</v>
      </c>
      <c r="H412" t="s">
        <v>1771</v>
      </c>
      <c r="I412" t="s">
        <v>99</v>
      </c>
      <c r="J412" t="s">
        <v>2464</v>
      </c>
      <c r="K412" t="s">
        <v>2464</v>
      </c>
      <c r="L412" t="s">
        <v>2567</v>
      </c>
      <c r="M412" t="s">
        <v>99</v>
      </c>
      <c r="N412" t="s">
        <v>2112</v>
      </c>
      <c r="O412" t="s">
        <v>2118</v>
      </c>
      <c r="P412" t="s">
        <v>2107</v>
      </c>
      <c r="Q412" t="s">
        <v>2231</v>
      </c>
      <c r="R412" t="s">
        <v>2627</v>
      </c>
    </row>
    <row r="413" spans="1:18">
      <c r="A413" t="s">
        <v>1772</v>
      </c>
      <c r="B413" t="s">
        <v>1587</v>
      </c>
      <c r="C413">
        <v>990</v>
      </c>
      <c r="D413">
        <v>1</v>
      </c>
      <c r="E413">
        <v>990</v>
      </c>
      <c r="F413" t="s">
        <v>2628</v>
      </c>
      <c r="G413" t="s">
        <v>1771</v>
      </c>
      <c r="H413" t="s">
        <v>1771</v>
      </c>
      <c r="I413" t="s">
        <v>99</v>
      </c>
      <c r="J413" t="s">
        <v>734</v>
      </c>
      <c r="K413" t="s">
        <v>2249</v>
      </c>
      <c r="L413" t="s">
        <v>2471</v>
      </c>
      <c r="M413" t="s">
        <v>99</v>
      </c>
      <c r="N413" t="s">
        <v>2112</v>
      </c>
      <c r="O413" t="s">
        <v>2118</v>
      </c>
      <c r="P413" t="s">
        <v>2107</v>
      </c>
      <c r="Q413" t="s">
        <v>2231</v>
      </c>
      <c r="R413" t="s">
        <v>2629</v>
      </c>
    </row>
    <row r="414" spans="1:18">
      <c r="A414" t="s">
        <v>1772</v>
      </c>
      <c r="B414" t="s">
        <v>1588</v>
      </c>
      <c r="C414">
        <v>45000</v>
      </c>
      <c r="D414">
        <v>2</v>
      </c>
      <c r="E414">
        <v>90000</v>
      </c>
      <c r="F414" t="s">
        <v>2630</v>
      </c>
      <c r="G414" t="s">
        <v>1772</v>
      </c>
      <c r="H414" t="s">
        <v>1772</v>
      </c>
      <c r="I414" t="s">
        <v>99</v>
      </c>
      <c r="J414" t="s">
        <v>737</v>
      </c>
      <c r="K414" t="s">
        <v>123</v>
      </c>
      <c r="L414" t="s">
        <v>2471</v>
      </c>
      <c r="M414" t="s">
        <v>738</v>
      </c>
      <c r="N414" t="s">
        <v>2117</v>
      </c>
      <c r="O414" t="s">
        <v>2118</v>
      </c>
      <c r="P414" t="s">
        <v>2107</v>
      </c>
      <c r="Q414" t="s">
        <v>2119</v>
      </c>
      <c r="R414" t="s">
        <v>2631</v>
      </c>
    </row>
    <row r="415" spans="1:18">
      <c r="A415" t="s">
        <v>1772</v>
      </c>
      <c r="B415" t="s">
        <v>1589</v>
      </c>
      <c r="C415">
        <v>1500</v>
      </c>
      <c r="D415">
        <v>1</v>
      </c>
      <c r="E415">
        <v>1500</v>
      </c>
      <c r="F415" t="s">
        <v>2632</v>
      </c>
      <c r="G415" t="s">
        <v>1771</v>
      </c>
      <c r="H415" t="s">
        <v>1771</v>
      </c>
      <c r="I415" t="s">
        <v>99</v>
      </c>
      <c r="J415" t="s">
        <v>2476</v>
      </c>
      <c r="K415" t="s">
        <v>2476</v>
      </c>
      <c r="L415" t="s">
        <v>2471</v>
      </c>
      <c r="M415" t="s">
        <v>99</v>
      </c>
      <c r="N415" t="s">
        <v>2112</v>
      </c>
      <c r="O415" t="s">
        <v>2118</v>
      </c>
      <c r="P415" t="s">
        <v>2107</v>
      </c>
      <c r="Q415" t="s">
        <v>2231</v>
      </c>
      <c r="R415" t="s">
        <v>2633</v>
      </c>
    </row>
    <row r="416" spans="1:18">
      <c r="A416" t="s">
        <v>1772</v>
      </c>
      <c r="B416" t="s">
        <v>1590</v>
      </c>
      <c r="C416">
        <v>450</v>
      </c>
      <c r="D416">
        <v>1</v>
      </c>
      <c r="E416">
        <v>450</v>
      </c>
      <c r="F416" t="s">
        <v>2634</v>
      </c>
      <c r="G416" t="s">
        <v>1771</v>
      </c>
      <c r="H416" t="s">
        <v>1771</v>
      </c>
      <c r="I416" t="s">
        <v>99</v>
      </c>
      <c r="J416" t="s">
        <v>2249</v>
      </c>
      <c r="K416" t="s">
        <v>2249</v>
      </c>
      <c r="L416" t="s">
        <v>2468</v>
      </c>
      <c r="M416" t="s">
        <v>99</v>
      </c>
      <c r="N416" t="s">
        <v>2112</v>
      </c>
      <c r="O416" t="s">
        <v>2118</v>
      </c>
      <c r="P416" t="s">
        <v>2107</v>
      </c>
      <c r="Q416" t="s">
        <v>2231</v>
      </c>
      <c r="R416" t="s">
        <v>2635</v>
      </c>
    </row>
    <row r="417" spans="1:18">
      <c r="A417" t="s">
        <v>1772</v>
      </c>
      <c r="B417" t="s">
        <v>1591</v>
      </c>
      <c r="C417">
        <v>400000</v>
      </c>
      <c r="D417">
        <v>1</v>
      </c>
      <c r="E417">
        <v>400000</v>
      </c>
      <c r="F417" t="s">
        <v>2636</v>
      </c>
      <c r="G417" t="s">
        <v>1591</v>
      </c>
      <c r="H417" t="s">
        <v>1591</v>
      </c>
      <c r="I417" t="s">
        <v>99</v>
      </c>
      <c r="J417" t="s">
        <v>2637</v>
      </c>
      <c r="K417" t="s">
        <v>2637</v>
      </c>
      <c r="L417" t="s">
        <v>2468</v>
      </c>
      <c r="M417" t="s">
        <v>318</v>
      </c>
      <c r="N417" t="s">
        <v>2117</v>
      </c>
      <c r="O417" t="s">
        <v>2118</v>
      </c>
      <c r="P417" t="s">
        <v>2107</v>
      </c>
      <c r="Q417" t="s">
        <v>2119</v>
      </c>
      <c r="R417" t="s">
        <v>2638</v>
      </c>
    </row>
    <row r="418" spans="1:18">
      <c r="A418" t="s">
        <v>1772</v>
      </c>
      <c r="B418" t="s">
        <v>1592</v>
      </c>
      <c r="C418">
        <v>1400</v>
      </c>
      <c r="D418">
        <v>1</v>
      </c>
      <c r="E418">
        <v>1400</v>
      </c>
      <c r="F418" t="s">
        <v>2248</v>
      </c>
      <c r="G418" t="s">
        <v>1771</v>
      </c>
      <c r="H418" t="s">
        <v>1771</v>
      </c>
      <c r="I418" t="s">
        <v>99</v>
      </c>
      <c r="J418" t="s">
        <v>2476</v>
      </c>
      <c r="K418" t="s">
        <v>2476</v>
      </c>
      <c r="L418" t="s">
        <v>2468</v>
      </c>
      <c r="M418" t="s">
        <v>99</v>
      </c>
      <c r="N418" t="s">
        <v>2112</v>
      </c>
      <c r="O418" t="s">
        <v>2118</v>
      </c>
      <c r="P418" t="s">
        <v>2107</v>
      </c>
      <c r="Q418" t="s">
        <v>2231</v>
      </c>
      <c r="R418" t="s">
        <v>2639</v>
      </c>
    </row>
    <row r="419" spans="1:18">
      <c r="A419" t="s">
        <v>1772</v>
      </c>
      <c r="B419" t="s">
        <v>1593</v>
      </c>
      <c r="C419">
        <v>250000</v>
      </c>
      <c r="D419">
        <v>1</v>
      </c>
      <c r="E419">
        <v>250000</v>
      </c>
      <c r="F419" t="s">
        <v>2368</v>
      </c>
      <c r="G419" t="s">
        <v>1591</v>
      </c>
      <c r="H419" t="s">
        <v>1591</v>
      </c>
      <c r="I419" t="s">
        <v>99</v>
      </c>
      <c r="J419" t="s">
        <v>2113</v>
      </c>
      <c r="K419" t="s">
        <v>2113</v>
      </c>
      <c r="L419" t="s">
        <v>2468</v>
      </c>
      <c r="M419" t="s">
        <v>318</v>
      </c>
      <c r="N419" t="s">
        <v>2117</v>
      </c>
      <c r="O419" t="s">
        <v>2118</v>
      </c>
      <c r="P419" t="s">
        <v>2107</v>
      </c>
      <c r="Q419" t="s">
        <v>2119</v>
      </c>
      <c r="R419" t="s">
        <v>2639</v>
      </c>
    </row>
    <row r="420" spans="1:18">
      <c r="A420" t="s">
        <v>1772</v>
      </c>
      <c r="B420" t="s">
        <v>1593</v>
      </c>
      <c r="C420">
        <v>250000</v>
      </c>
      <c r="D420">
        <v>1</v>
      </c>
      <c r="E420">
        <v>250000</v>
      </c>
      <c r="F420" t="s">
        <v>2328</v>
      </c>
      <c r="G420" t="s">
        <v>1591</v>
      </c>
      <c r="H420" t="s">
        <v>1591</v>
      </c>
      <c r="I420" t="s">
        <v>99</v>
      </c>
      <c r="J420" t="s">
        <v>2113</v>
      </c>
      <c r="K420" t="s">
        <v>2113</v>
      </c>
      <c r="L420" t="s">
        <v>2468</v>
      </c>
      <c r="M420" t="s">
        <v>318</v>
      </c>
      <c r="N420" t="s">
        <v>2117</v>
      </c>
      <c r="O420" t="s">
        <v>2118</v>
      </c>
      <c r="P420" t="s">
        <v>2107</v>
      </c>
      <c r="Q420" t="s">
        <v>2119</v>
      </c>
      <c r="R420" t="s">
        <v>2639</v>
      </c>
    </row>
    <row r="421" spans="1:18">
      <c r="A421" t="s">
        <v>1772</v>
      </c>
      <c r="B421" t="s">
        <v>1593</v>
      </c>
      <c r="C421">
        <v>250000</v>
      </c>
      <c r="D421">
        <v>1</v>
      </c>
      <c r="E421">
        <v>250000</v>
      </c>
      <c r="F421" t="s">
        <v>2640</v>
      </c>
      <c r="G421" t="s">
        <v>1591</v>
      </c>
      <c r="H421" t="s">
        <v>1591</v>
      </c>
      <c r="I421" t="s">
        <v>99</v>
      </c>
      <c r="J421" t="s">
        <v>2113</v>
      </c>
      <c r="K421" t="s">
        <v>2113</v>
      </c>
      <c r="L421" t="s">
        <v>2468</v>
      </c>
      <c r="M421" t="s">
        <v>318</v>
      </c>
      <c r="N421" t="s">
        <v>2117</v>
      </c>
      <c r="O421" t="s">
        <v>2118</v>
      </c>
      <c r="P421" t="s">
        <v>2107</v>
      </c>
      <c r="Q421" t="s">
        <v>2119</v>
      </c>
      <c r="R421" t="s">
        <v>2639</v>
      </c>
    </row>
    <row r="422" spans="1:18">
      <c r="A422" t="s">
        <v>1772</v>
      </c>
      <c r="B422" t="s">
        <v>1593</v>
      </c>
      <c r="C422">
        <v>250000</v>
      </c>
      <c r="D422">
        <v>1</v>
      </c>
      <c r="E422">
        <v>250000</v>
      </c>
      <c r="F422" t="s">
        <v>2261</v>
      </c>
      <c r="G422" t="s">
        <v>1591</v>
      </c>
      <c r="H422" t="s">
        <v>1591</v>
      </c>
      <c r="I422" t="s">
        <v>99</v>
      </c>
      <c r="J422" t="s">
        <v>2113</v>
      </c>
      <c r="K422" t="s">
        <v>2113</v>
      </c>
      <c r="L422" t="s">
        <v>2468</v>
      </c>
      <c r="M422" t="s">
        <v>318</v>
      </c>
      <c r="N422" t="s">
        <v>2117</v>
      </c>
      <c r="O422" t="s">
        <v>2118</v>
      </c>
      <c r="P422" t="s">
        <v>2107</v>
      </c>
      <c r="Q422" t="s">
        <v>2119</v>
      </c>
      <c r="R422" t="s">
        <v>2639</v>
      </c>
    </row>
    <row r="423" spans="1:18">
      <c r="A423" t="s">
        <v>1772</v>
      </c>
      <c r="B423" t="s">
        <v>1594</v>
      </c>
      <c r="C423">
        <v>4950</v>
      </c>
      <c r="D423">
        <v>1</v>
      </c>
      <c r="E423">
        <v>4950</v>
      </c>
      <c r="F423" t="s">
        <v>2641</v>
      </c>
      <c r="G423" t="s">
        <v>1771</v>
      </c>
      <c r="H423" t="s">
        <v>1771</v>
      </c>
      <c r="I423" t="s">
        <v>99</v>
      </c>
      <c r="J423" t="s">
        <v>578</v>
      </c>
      <c r="K423" t="s">
        <v>578</v>
      </c>
      <c r="L423" t="s">
        <v>2471</v>
      </c>
      <c r="M423" t="s">
        <v>99</v>
      </c>
      <c r="N423" t="s">
        <v>2112</v>
      </c>
      <c r="O423" t="s">
        <v>2118</v>
      </c>
      <c r="P423" t="s">
        <v>2107</v>
      </c>
      <c r="Q423" t="s">
        <v>2231</v>
      </c>
      <c r="R423" t="s">
        <v>2642</v>
      </c>
    </row>
    <row r="424" spans="1:18">
      <c r="A424" t="s">
        <v>1772</v>
      </c>
      <c r="B424" t="s">
        <v>1595</v>
      </c>
      <c r="C424">
        <v>5000</v>
      </c>
      <c r="D424">
        <v>1</v>
      </c>
      <c r="E424">
        <v>5000</v>
      </c>
      <c r="F424" t="s">
        <v>2170</v>
      </c>
      <c r="G424" t="s">
        <v>1771</v>
      </c>
      <c r="H424" t="s">
        <v>1771</v>
      </c>
      <c r="I424" t="s">
        <v>99</v>
      </c>
      <c r="J424" t="s">
        <v>2464</v>
      </c>
      <c r="K424" t="s">
        <v>2464</v>
      </c>
      <c r="L424" t="s">
        <v>2471</v>
      </c>
      <c r="M424" t="s">
        <v>99</v>
      </c>
      <c r="N424" t="s">
        <v>2112</v>
      </c>
      <c r="O424" t="s">
        <v>2118</v>
      </c>
      <c r="P424" t="s">
        <v>2107</v>
      </c>
      <c r="Q424" t="s">
        <v>2231</v>
      </c>
      <c r="R424" t="s">
        <v>2643</v>
      </c>
    </row>
    <row r="425" spans="1:18">
      <c r="A425" t="s">
        <v>1772</v>
      </c>
      <c r="B425" t="s">
        <v>1596</v>
      </c>
      <c r="C425">
        <v>1000</v>
      </c>
      <c r="D425">
        <v>1</v>
      </c>
      <c r="E425">
        <v>1000</v>
      </c>
      <c r="F425" t="s">
        <v>2644</v>
      </c>
      <c r="G425" t="s">
        <v>1771</v>
      </c>
      <c r="H425" t="s">
        <v>1771</v>
      </c>
      <c r="I425" t="s">
        <v>99</v>
      </c>
      <c r="J425" t="s">
        <v>2476</v>
      </c>
      <c r="K425" t="s">
        <v>2476</v>
      </c>
      <c r="L425" t="s">
        <v>2471</v>
      </c>
      <c r="M425" t="s">
        <v>99</v>
      </c>
      <c r="N425" t="s">
        <v>2112</v>
      </c>
      <c r="O425" t="s">
        <v>2118</v>
      </c>
      <c r="P425" t="s">
        <v>2107</v>
      </c>
      <c r="Q425" t="s">
        <v>2231</v>
      </c>
      <c r="R425" t="s">
        <v>2645</v>
      </c>
    </row>
    <row r="426" spans="1:18">
      <c r="A426" t="s">
        <v>1772</v>
      </c>
      <c r="B426" t="s">
        <v>1597</v>
      </c>
      <c r="C426">
        <v>3000</v>
      </c>
      <c r="D426">
        <v>1</v>
      </c>
      <c r="E426">
        <v>3000</v>
      </c>
      <c r="F426" t="s">
        <v>2365</v>
      </c>
      <c r="G426" t="s">
        <v>1771</v>
      </c>
      <c r="H426" t="s">
        <v>1771</v>
      </c>
      <c r="I426" t="s">
        <v>99</v>
      </c>
      <c r="J426" t="s">
        <v>2646</v>
      </c>
      <c r="K426" t="s">
        <v>2647</v>
      </c>
      <c r="L426" t="s">
        <v>2601</v>
      </c>
      <c r="M426" t="s">
        <v>99</v>
      </c>
      <c r="N426" t="s">
        <v>2112</v>
      </c>
      <c r="O426" t="s">
        <v>2118</v>
      </c>
      <c r="P426" t="s">
        <v>2107</v>
      </c>
      <c r="Q426" t="s">
        <v>2231</v>
      </c>
      <c r="R426" t="s">
        <v>2181</v>
      </c>
    </row>
    <row r="427" spans="1:18">
      <c r="A427" t="s">
        <v>1772</v>
      </c>
      <c r="B427" t="s">
        <v>1598</v>
      </c>
      <c r="C427">
        <v>4599</v>
      </c>
      <c r="D427">
        <v>1</v>
      </c>
      <c r="E427">
        <v>4599</v>
      </c>
      <c r="F427" t="s">
        <v>2175</v>
      </c>
      <c r="G427" t="s">
        <v>1771</v>
      </c>
      <c r="H427" t="s">
        <v>1771</v>
      </c>
      <c r="I427" t="s">
        <v>99</v>
      </c>
      <c r="J427" t="s">
        <v>2648</v>
      </c>
      <c r="K427" t="s">
        <v>2263</v>
      </c>
      <c r="L427" t="s">
        <v>2601</v>
      </c>
      <c r="M427" t="s">
        <v>99</v>
      </c>
      <c r="N427" t="s">
        <v>2112</v>
      </c>
      <c r="O427" t="s">
        <v>2118</v>
      </c>
      <c r="P427" t="s">
        <v>2107</v>
      </c>
      <c r="Q427" t="s">
        <v>2231</v>
      </c>
      <c r="R427" t="s">
        <v>2649</v>
      </c>
    </row>
    <row r="428" spans="1:18">
      <c r="A428" t="s">
        <v>1772</v>
      </c>
      <c r="B428" t="s">
        <v>1599</v>
      </c>
      <c r="C428">
        <v>5000</v>
      </c>
      <c r="D428">
        <v>1</v>
      </c>
      <c r="E428">
        <v>5000</v>
      </c>
      <c r="F428" t="s">
        <v>2495</v>
      </c>
      <c r="G428" t="s">
        <v>1771</v>
      </c>
      <c r="H428" t="s">
        <v>1771</v>
      </c>
      <c r="I428" t="s">
        <v>99</v>
      </c>
      <c r="J428" t="s">
        <v>762</v>
      </c>
      <c r="K428" t="s">
        <v>2249</v>
      </c>
      <c r="L428" t="s">
        <v>2601</v>
      </c>
      <c r="M428" t="s">
        <v>99</v>
      </c>
      <c r="N428" t="s">
        <v>2112</v>
      </c>
      <c r="O428" t="s">
        <v>2118</v>
      </c>
      <c r="P428" t="s">
        <v>2107</v>
      </c>
      <c r="Q428" t="s">
        <v>2231</v>
      </c>
      <c r="R428" t="s">
        <v>2181</v>
      </c>
    </row>
    <row r="429" spans="1:18">
      <c r="A429" t="s">
        <v>1772</v>
      </c>
      <c r="B429" t="s">
        <v>1600</v>
      </c>
      <c r="C429">
        <v>480</v>
      </c>
      <c r="D429">
        <v>1</v>
      </c>
      <c r="E429">
        <v>480</v>
      </c>
      <c r="F429" t="s">
        <v>2499</v>
      </c>
      <c r="G429" t="s">
        <v>1771</v>
      </c>
      <c r="H429" t="s">
        <v>1771</v>
      </c>
      <c r="I429" t="s">
        <v>99</v>
      </c>
      <c r="J429" t="s">
        <v>99</v>
      </c>
      <c r="K429" t="s">
        <v>99</v>
      </c>
      <c r="L429" t="s">
        <v>99</v>
      </c>
      <c r="M429" t="s">
        <v>99</v>
      </c>
      <c r="N429" t="s">
        <v>2112</v>
      </c>
      <c r="O429" t="s">
        <v>2229</v>
      </c>
      <c r="P429" t="s">
        <v>2230</v>
      </c>
      <c r="Q429" t="s">
        <v>2231</v>
      </c>
      <c r="R429" t="s">
        <v>2650</v>
      </c>
    </row>
    <row r="430" spans="1:18">
      <c r="A430" t="s">
        <v>1772</v>
      </c>
      <c r="B430" t="s">
        <v>1601</v>
      </c>
      <c r="C430">
        <v>400000</v>
      </c>
      <c r="D430">
        <v>1</v>
      </c>
      <c r="E430">
        <v>400000</v>
      </c>
      <c r="F430" t="s">
        <v>2501</v>
      </c>
      <c r="G430" t="s">
        <v>1591</v>
      </c>
      <c r="H430" t="s">
        <v>1591</v>
      </c>
      <c r="I430" t="s">
        <v>99</v>
      </c>
      <c r="J430" t="s">
        <v>2637</v>
      </c>
      <c r="K430" t="s">
        <v>2637</v>
      </c>
      <c r="L430" t="s">
        <v>2468</v>
      </c>
      <c r="M430" t="s">
        <v>318</v>
      </c>
      <c r="N430" t="s">
        <v>2117</v>
      </c>
      <c r="O430" t="s">
        <v>2118</v>
      </c>
      <c r="P430" t="s">
        <v>2107</v>
      </c>
      <c r="Q430" t="s">
        <v>2119</v>
      </c>
      <c r="R430" t="s">
        <v>2638</v>
      </c>
    </row>
    <row r="431" spans="1:18">
      <c r="A431" t="s">
        <v>1772</v>
      </c>
      <c r="B431" t="s">
        <v>1602</v>
      </c>
      <c r="C431">
        <v>900</v>
      </c>
      <c r="D431">
        <v>1</v>
      </c>
      <c r="E431">
        <v>900</v>
      </c>
      <c r="F431" t="s">
        <v>2337</v>
      </c>
      <c r="G431" t="s">
        <v>1771</v>
      </c>
      <c r="H431" t="s">
        <v>1771</v>
      </c>
      <c r="I431" t="s">
        <v>99</v>
      </c>
      <c r="J431" t="s">
        <v>99</v>
      </c>
      <c r="K431" t="s">
        <v>99</v>
      </c>
      <c r="L431" t="s">
        <v>2468</v>
      </c>
      <c r="M431" t="s">
        <v>99</v>
      </c>
      <c r="N431" t="s">
        <v>2112</v>
      </c>
      <c r="O431" t="s">
        <v>2118</v>
      </c>
      <c r="P431" t="s">
        <v>2107</v>
      </c>
      <c r="Q431" t="s">
        <v>2231</v>
      </c>
      <c r="R431" t="s">
        <v>2651</v>
      </c>
    </row>
    <row r="432" spans="1:18">
      <c r="A432" t="s">
        <v>1772</v>
      </c>
      <c r="B432" t="s">
        <v>1603</v>
      </c>
      <c r="C432">
        <v>530</v>
      </c>
      <c r="D432">
        <v>1</v>
      </c>
      <c r="E432">
        <v>530</v>
      </c>
      <c r="F432" t="s">
        <v>2512</v>
      </c>
      <c r="G432" t="s">
        <v>1771</v>
      </c>
      <c r="H432" t="s">
        <v>1771</v>
      </c>
      <c r="I432" t="s">
        <v>99</v>
      </c>
      <c r="J432" t="s">
        <v>99</v>
      </c>
      <c r="K432" t="s">
        <v>99</v>
      </c>
      <c r="L432" t="s">
        <v>99</v>
      </c>
      <c r="M432" t="s">
        <v>99</v>
      </c>
      <c r="N432" t="s">
        <v>2112</v>
      </c>
      <c r="O432" t="s">
        <v>2229</v>
      </c>
      <c r="P432" t="s">
        <v>2230</v>
      </c>
      <c r="Q432" t="s">
        <v>2231</v>
      </c>
      <c r="R432" t="s">
        <v>2652</v>
      </c>
    </row>
    <row r="433" spans="1:18">
      <c r="A433" t="s">
        <v>1772</v>
      </c>
      <c r="B433" t="s">
        <v>1604</v>
      </c>
      <c r="C433">
        <v>2300</v>
      </c>
      <c r="D433">
        <v>1</v>
      </c>
      <c r="E433">
        <v>4100</v>
      </c>
      <c r="F433" t="s">
        <v>2591</v>
      </c>
      <c r="G433" t="s">
        <v>1771</v>
      </c>
      <c r="H433" t="s">
        <v>1771</v>
      </c>
      <c r="I433" t="s">
        <v>99</v>
      </c>
      <c r="J433" t="s">
        <v>123</v>
      </c>
      <c r="K433" t="s">
        <v>123</v>
      </c>
      <c r="L433" t="s">
        <v>2471</v>
      </c>
      <c r="M433" t="s">
        <v>99</v>
      </c>
      <c r="N433" t="s">
        <v>2112</v>
      </c>
      <c r="O433" t="s">
        <v>2118</v>
      </c>
      <c r="P433" t="s">
        <v>2107</v>
      </c>
      <c r="Q433" t="s">
        <v>2231</v>
      </c>
      <c r="R433" t="s">
        <v>2653</v>
      </c>
    </row>
    <row r="434" spans="1:18">
      <c r="A434" t="s">
        <v>1772</v>
      </c>
      <c r="B434" t="s">
        <v>1604</v>
      </c>
      <c r="C434">
        <v>1800</v>
      </c>
      <c r="D434">
        <v>1</v>
      </c>
      <c r="E434">
        <v>1800</v>
      </c>
      <c r="F434" t="s">
        <v>2297</v>
      </c>
      <c r="G434" t="s">
        <v>1771</v>
      </c>
      <c r="H434" t="s">
        <v>1771</v>
      </c>
      <c r="I434" t="s">
        <v>99</v>
      </c>
      <c r="J434" t="s">
        <v>123</v>
      </c>
      <c r="K434" t="s">
        <v>2263</v>
      </c>
      <c r="L434" t="s">
        <v>2471</v>
      </c>
      <c r="M434" t="s">
        <v>99</v>
      </c>
      <c r="N434" t="s">
        <v>2112</v>
      </c>
      <c r="O434" t="s">
        <v>2118</v>
      </c>
      <c r="P434" t="s">
        <v>2107</v>
      </c>
      <c r="Q434" t="s">
        <v>2231</v>
      </c>
      <c r="R434" t="s">
        <v>2653</v>
      </c>
    </row>
    <row r="435" spans="1:18">
      <c r="A435" t="s">
        <v>1772</v>
      </c>
      <c r="B435" t="s">
        <v>1605</v>
      </c>
      <c r="C435">
        <v>11050</v>
      </c>
      <c r="D435">
        <v>2</v>
      </c>
      <c r="E435">
        <v>22100</v>
      </c>
      <c r="F435" t="s">
        <v>2591</v>
      </c>
      <c r="G435" t="s">
        <v>1772</v>
      </c>
      <c r="H435" t="s">
        <v>1772</v>
      </c>
      <c r="I435" t="s">
        <v>99</v>
      </c>
      <c r="J435" t="s">
        <v>123</v>
      </c>
      <c r="K435" t="s">
        <v>123</v>
      </c>
      <c r="L435" t="s">
        <v>2471</v>
      </c>
      <c r="M435" t="s">
        <v>2116</v>
      </c>
      <c r="N435" t="s">
        <v>2117</v>
      </c>
      <c r="O435" t="s">
        <v>2118</v>
      </c>
      <c r="P435" t="s">
        <v>2107</v>
      </c>
      <c r="Q435" t="s">
        <v>2119</v>
      </c>
      <c r="R435" t="s">
        <v>2653</v>
      </c>
    </row>
    <row r="436" spans="1:18">
      <c r="A436" t="s">
        <v>1772</v>
      </c>
      <c r="B436" t="s">
        <v>1606</v>
      </c>
      <c r="C436">
        <v>800</v>
      </c>
      <c r="D436">
        <v>1</v>
      </c>
      <c r="E436">
        <v>800</v>
      </c>
      <c r="F436" t="s">
        <v>2134</v>
      </c>
      <c r="G436" t="s">
        <v>1771</v>
      </c>
      <c r="H436" t="s">
        <v>1771</v>
      </c>
      <c r="I436" t="s">
        <v>99</v>
      </c>
      <c r="J436" t="s">
        <v>774</v>
      </c>
      <c r="K436" t="s">
        <v>2485</v>
      </c>
      <c r="L436" t="s">
        <v>2471</v>
      </c>
      <c r="M436" t="s">
        <v>99</v>
      </c>
      <c r="N436" t="s">
        <v>2112</v>
      </c>
      <c r="O436" t="s">
        <v>2118</v>
      </c>
      <c r="P436" t="s">
        <v>2107</v>
      </c>
      <c r="Q436" t="s">
        <v>2231</v>
      </c>
      <c r="R436" t="s">
        <v>2654</v>
      </c>
    </row>
    <row r="437" spans="1:18">
      <c r="A437" t="s">
        <v>1772</v>
      </c>
      <c r="B437" t="s">
        <v>1607</v>
      </c>
      <c r="C437">
        <v>600</v>
      </c>
      <c r="D437">
        <v>1</v>
      </c>
      <c r="E437">
        <v>600</v>
      </c>
      <c r="F437" t="s">
        <v>2337</v>
      </c>
      <c r="G437" t="s">
        <v>1771</v>
      </c>
      <c r="H437" t="s">
        <v>1771</v>
      </c>
      <c r="I437" t="s">
        <v>99</v>
      </c>
      <c r="J437" t="s">
        <v>2464</v>
      </c>
      <c r="K437" t="s">
        <v>2464</v>
      </c>
      <c r="L437" t="s">
        <v>1527</v>
      </c>
      <c r="M437" t="s">
        <v>99</v>
      </c>
      <c r="N437" t="s">
        <v>2112</v>
      </c>
      <c r="O437" t="s">
        <v>2118</v>
      </c>
      <c r="P437" t="s">
        <v>2107</v>
      </c>
      <c r="Q437" t="s">
        <v>2231</v>
      </c>
      <c r="R437" t="s">
        <v>2655</v>
      </c>
    </row>
    <row r="438" spans="1:18">
      <c r="A438" t="s">
        <v>1772</v>
      </c>
      <c r="B438" t="s">
        <v>1608</v>
      </c>
      <c r="C438">
        <v>760</v>
      </c>
      <c r="D438">
        <v>1</v>
      </c>
      <c r="E438">
        <v>760</v>
      </c>
      <c r="F438" t="s">
        <v>2656</v>
      </c>
      <c r="G438" t="s">
        <v>1771</v>
      </c>
      <c r="H438" t="s">
        <v>1771</v>
      </c>
      <c r="I438" t="s">
        <v>99</v>
      </c>
      <c r="J438" t="s">
        <v>2464</v>
      </c>
      <c r="K438" t="s">
        <v>2464</v>
      </c>
      <c r="L438" t="s">
        <v>2539</v>
      </c>
      <c r="M438" t="s">
        <v>99</v>
      </c>
      <c r="N438" t="s">
        <v>2112</v>
      </c>
      <c r="O438" t="s">
        <v>2118</v>
      </c>
      <c r="P438" t="s">
        <v>2107</v>
      </c>
      <c r="Q438" t="s">
        <v>2231</v>
      </c>
      <c r="R438" t="s">
        <v>2657</v>
      </c>
    </row>
    <row r="439" spans="1:18">
      <c r="A439" t="s">
        <v>1772</v>
      </c>
      <c r="B439" t="s">
        <v>1609</v>
      </c>
      <c r="C439">
        <v>360</v>
      </c>
      <c r="D439">
        <v>1</v>
      </c>
      <c r="E439">
        <v>360</v>
      </c>
      <c r="F439" t="s">
        <v>2515</v>
      </c>
      <c r="G439" t="s">
        <v>1771</v>
      </c>
      <c r="H439" t="s">
        <v>1771</v>
      </c>
      <c r="I439" t="s">
        <v>99</v>
      </c>
      <c r="J439" t="s">
        <v>2476</v>
      </c>
      <c r="K439" t="s">
        <v>2476</v>
      </c>
      <c r="L439" t="s">
        <v>2471</v>
      </c>
      <c r="M439" t="s">
        <v>99</v>
      </c>
      <c r="N439" t="s">
        <v>2112</v>
      </c>
      <c r="O439" t="s">
        <v>2118</v>
      </c>
      <c r="P439" t="s">
        <v>2107</v>
      </c>
      <c r="Q439" t="s">
        <v>2231</v>
      </c>
      <c r="R439" t="s">
        <v>2658</v>
      </c>
    </row>
    <row r="440" spans="1:18">
      <c r="A440" t="s">
        <v>1772</v>
      </c>
      <c r="B440" t="s">
        <v>1610</v>
      </c>
      <c r="C440">
        <v>400</v>
      </c>
      <c r="D440">
        <v>1</v>
      </c>
      <c r="E440">
        <v>400</v>
      </c>
      <c r="F440" t="s">
        <v>2446</v>
      </c>
      <c r="G440" t="s">
        <v>1771</v>
      </c>
      <c r="H440" t="s">
        <v>1771</v>
      </c>
      <c r="I440" t="s">
        <v>99</v>
      </c>
      <c r="J440" t="s">
        <v>783</v>
      </c>
      <c r="K440" t="s">
        <v>784</v>
      </c>
      <c r="L440" t="s">
        <v>2659</v>
      </c>
      <c r="M440" t="s">
        <v>99</v>
      </c>
      <c r="N440" t="s">
        <v>2112</v>
      </c>
      <c r="O440" t="s">
        <v>2118</v>
      </c>
      <c r="P440" t="s">
        <v>2107</v>
      </c>
      <c r="Q440" t="s">
        <v>2231</v>
      </c>
      <c r="R440" t="s">
        <v>2660</v>
      </c>
    </row>
    <row r="441" spans="1:18">
      <c r="A441" t="s">
        <v>1772</v>
      </c>
      <c r="B441" t="s">
        <v>1611</v>
      </c>
      <c r="C441">
        <v>600</v>
      </c>
      <c r="D441">
        <v>1</v>
      </c>
      <c r="E441">
        <v>600</v>
      </c>
      <c r="F441" t="s">
        <v>2526</v>
      </c>
      <c r="G441" t="s">
        <v>1771</v>
      </c>
      <c r="H441" t="s">
        <v>1771</v>
      </c>
      <c r="I441" t="s">
        <v>99</v>
      </c>
      <c r="J441" t="s">
        <v>2476</v>
      </c>
      <c r="K441" t="s">
        <v>2476</v>
      </c>
      <c r="L441" t="s">
        <v>2661</v>
      </c>
      <c r="M441" t="s">
        <v>99</v>
      </c>
      <c r="N441" t="s">
        <v>2112</v>
      </c>
      <c r="O441" t="s">
        <v>2118</v>
      </c>
      <c r="P441" t="s">
        <v>2107</v>
      </c>
      <c r="Q441" t="s">
        <v>2231</v>
      </c>
      <c r="R441" t="s">
        <v>2371</v>
      </c>
    </row>
    <row r="442" spans="1:18">
      <c r="A442" t="s">
        <v>1772</v>
      </c>
      <c r="B442" t="s">
        <v>1612</v>
      </c>
      <c r="C442">
        <v>200</v>
      </c>
      <c r="D442">
        <v>1</v>
      </c>
      <c r="E442">
        <v>200</v>
      </c>
      <c r="F442" t="s">
        <v>2501</v>
      </c>
      <c r="G442" t="s">
        <v>1771</v>
      </c>
      <c r="H442" t="s">
        <v>1771</v>
      </c>
      <c r="I442" t="s">
        <v>99</v>
      </c>
      <c r="J442" t="s">
        <v>2464</v>
      </c>
      <c r="K442" t="s">
        <v>2464</v>
      </c>
      <c r="L442" t="s">
        <v>2607</v>
      </c>
      <c r="M442" t="s">
        <v>99</v>
      </c>
      <c r="N442" t="s">
        <v>2112</v>
      </c>
      <c r="O442" t="s">
        <v>2118</v>
      </c>
      <c r="P442" t="s">
        <v>2107</v>
      </c>
      <c r="Q442" t="s">
        <v>2231</v>
      </c>
      <c r="R442" t="s">
        <v>2662</v>
      </c>
    </row>
    <row r="443" spans="1:18">
      <c r="A443" t="s">
        <v>1772</v>
      </c>
      <c r="B443" t="s">
        <v>1613</v>
      </c>
      <c r="C443">
        <v>560</v>
      </c>
      <c r="D443">
        <v>1</v>
      </c>
      <c r="E443">
        <v>560</v>
      </c>
      <c r="F443" t="s">
        <v>2663</v>
      </c>
      <c r="G443" t="s">
        <v>1771</v>
      </c>
      <c r="H443" t="s">
        <v>1771</v>
      </c>
      <c r="I443" t="s">
        <v>99</v>
      </c>
      <c r="J443" t="s">
        <v>99</v>
      </c>
      <c r="K443" t="s">
        <v>99</v>
      </c>
      <c r="L443" t="s">
        <v>1527</v>
      </c>
      <c r="M443" t="s">
        <v>99</v>
      </c>
      <c r="N443" t="s">
        <v>2112</v>
      </c>
      <c r="O443" t="s">
        <v>2118</v>
      </c>
      <c r="P443" t="s">
        <v>2107</v>
      </c>
      <c r="Q443" t="s">
        <v>2231</v>
      </c>
      <c r="R443" t="s">
        <v>2664</v>
      </c>
    </row>
    <row r="444" spans="1:18">
      <c r="A444" t="s">
        <v>1772</v>
      </c>
      <c r="B444" t="s">
        <v>1614</v>
      </c>
      <c r="C444">
        <v>24000</v>
      </c>
      <c r="D444">
        <v>2</v>
      </c>
      <c r="E444">
        <v>48000</v>
      </c>
      <c r="F444" t="s">
        <v>2665</v>
      </c>
      <c r="G444" t="s">
        <v>1772</v>
      </c>
      <c r="H444" t="s">
        <v>1772</v>
      </c>
      <c r="I444" t="s">
        <v>99</v>
      </c>
      <c r="J444" t="s">
        <v>60</v>
      </c>
      <c r="K444" t="s">
        <v>60</v>
      </c>
      <c r="L444" t="s">
        <v>2468</v>
      </c>
      <c r="M444" t="s">
        <v>738</v>
      </c>
      <c r="N444" t="s">
        <v>2117</v>
      </c>
      <c r="O444" t="s">
        <v>2118</v>
      </c>
      <c r="P444" t="s">
        <v>2107</v>
      </c>
      <c r="Q444" t="s">
        <v>2119</v>
      </c>
      <c r="R444" t="s">
        <v>2666</v>
      </c>
    </row>
    <row r="445" spans="1:18">
      <c r="A445" t="s">
        <v>1772</v>
      </c>
      <c r="B445" t="s">
        <v>1615</v>
      </c>
      <c r="C445">
        <v>3000</v>
      </c>
      <c r="D445">
        <v>1</v>
      </c>
      <c r="E445">
        <v>3000</v>
      </c>
      <c r="F445" t="s">
        <v>2337</v>
      </c>
      <c r="G445" t="s">
        <v>1771</v>
      </c>
      <c r="H445" t="s">
        <v>1771</v>
      </c>
      <c r="I445" t="s">
        <v>99</v>
      </c>
      <c r="J445" t="s">
        <v>514</v>
      </c>
      <c r="K445" t="s">
        <v>2263</v>
      </c>
      <c r="L445" t="s">
        <v>2471</v>
      </c>
      <c r="M445" t="s">
        <v>99</v>
      </c>
      <c r="N445" t="s">
        <v>2112</v>
      </c>
      <c r="O445" t="s">
        <v>2118</v>
      </c>
      <c r="P445" t="s">
        <v>2107</v>
      </c>
      <c r="Q445" t="s">
        <v>2231</v>
      </c>
      <c r="R445" t="s">
        <v>2667</v>
      </c>
    </row>
    <row r="446" spans="1:18">
      <c r="A446" t="s">
        <v>1772</v>
      </c>
      <c r="B446" t="s">
        <v>1616</v>
      </c>
      <c r="C446">
        <v>250</v>
      </c>
      <c r="D446">
        <v>1</v>
      </c>
      <c r="E446">
        <v>250</v>
      </c>
      <c r="F446" t="s">
        <v>2158</v>
      </c>
      <c r="G446" t="s">
        <v>1771</v>
      </c>
      <c r="H446" t="s">
        <v>1771</v>
      </c>
      <c r="I446" t="s">
        <v>99</v>
      </c>
      <c r="J446" t="s">
        <v>2668</v>
      </c>
      <c r="K446" t="s">
        <v>2341</v>
      </c>
      <c r="L446" t="s">
        <v>2471</v>
      </c>
      <c r="M446" t="s">
        <v>99</v>
      </c>
      <c r="N446" t="s">
        <v>2112</v>
      </c>
      <c r="O446" t="s">
        <v>2118</v>
      </c>
      <c r="P446" t="s">
        <v>2107</v>
      </c>
      <c r="Q446" t="s">
        <v>2231</v>
      </c>
      <c r="R446" t="s">
        <v>2669</v>
      </c>
    </row>
    <row r="447" spans="1:18">
      <c r="A447" t="s">
        <v>1772</v>
      </c>
      <c r="B447" t="s">
        <v>1617</v>
      </c>
      <c r="C447">
        <v>1200</v>
      </c>
      <c r="D447">
        <v>1</v>
      </c>
      <c r="E447">
        <v>1200</v>
      </c>
      <c r="F447" t="s">
        <v>2670</v>
      </c>
      <c r="G447" t="s">
        <v>1771</v>
      </c>
      <c r="H447" t="s">
        <v>1771</v>
      </c>
      <c r="I447" t="s">
        <v>99</v>
      </c>
      <c r="J447" t="s">
        <v>2476</v>
      </c>
      <c r="K447" t="s">
        <v>2476</v>
      </c>
      <c r="L447" t="s">
        <v>2671</v>
      </c>
      <c r="M447" t="s">
        <v>99</v>
      </c>
      <c r="N447" t="s">
        <v>2112</v>
      </c>
      <c r="O447" t="s">
        <v>2118</v>
      </c>
      <c r="P447" t="s">
        <v>2107</v>
      </c>
      <c r="Q447" t="s">
        <v>2231</v>
      </c>
      <c r="R447" t="s">
        <v>2622</v>
      </c>
    </row>
    <row r="448" spans="1:18">
      <c r="A448" t="s">
        <v>1772</v>
      </c>
      <c r="B448" t="s">
        <v>1618</v>
      </c>
      <c r="C448">
        <v>25000</v>
      </c>
      <c r="D448">
        <v>2</v>
      </c>
      <c r="E448">
        <v>50000</v>
      </c>
      <c r="F448" t="s">
        <v>2412</v>
      </c>
      <c r="G448" t="s">
        <v>1772</v>
      </c>
      <c r="H448" t="s">
        <v>1772</v>
      </c>
      <c r="I448" t="s">
        <v>99</v>
      </c>
      <c r="J448" t="s">
        <v>803</v>
      </c>
      <c r="K448" t="s">
        <v>804</v>
      </c>
      <c r="L448" t="s">
        <v>2471</v>
      </c>
      <c r="M448" t="s">
        <v>738</v>
      </c>
      <c r="N448" t="s">
        <v>2117</v>
      </c>
      <c r="O448" t="s">
        <v>2118</v>
      </c>
      <c r="P448" t="s">
        <v>2107</v>
      </c>
      <c r="Q448" t="s">
        <v>2119</v>
      </c>
      <c r="R448" t="s">
        <v>2672</v>
      </c>
    </row>
    <row r="449" spans="1:18">
      <c r="A449" t="s">
        <v>1772</v>
      </c>
      <c r="B449" t="s">
        <v>1619</v>
      </c>
      <c r="C449">
        <v>65</v>
      </c>
      <c r="D449">
        <v>1</v>
      </c>
      <c r="E449">
        <v>65</v>
      </c>
      <c r="F449" t="s">
        <v>2438</v>
      </c>
      <c r="G449" t="s">
        <v>1771</v>
      </c>
      <c r="H449" t="s">
        <v>1771</v>
      </c>
      <c r="I449" t="s">
        <v>99</v>
      </c>
      <c r="J449" t="s">
        <v>2464</v>
      </c>
      <c r="K449" t="s">
        <v>2249</v>
      </c>
      <c r="L449" t="s">
        <v>2471</v>
      </c>
      <c r="M449" t="s">
        <v>99</v>
      </c>
      <c r="N449" t="s">
        <v>2112</v>
      </c>
      <c r="O449" t="s">
        <v>2118</v>
      </c>
      <c r="P449" t="s">
        <v>2107</v>
      </c>
      <c r="Q449" t="s">
        <v>2231</v>
      </c>
      <c r="R449" t="s">
        <v>2673</v>
      </c>
    </row>
    <row r="450" spans="1:18">
      <c r="A450" t="s">
        <v>1772</v>
      </c>
      <c r="B450" t="s">
        <v>1620</v>
      </c>
      <c r="C450">
        <v>1392</v>
      </c>
      <c r="D450">
        <v>1</v>
      </c>
      <c r="E450">
        <v>1392</v>
      </c>
      <c r="F450" t="s">
        <v>2430</v>
      </c>
      <c r="G450" t="s">
        <v>1771</v>
      </c>
      <c r="H450" t="s">
        <v>1771</v>
      </c>
      <c r="I450" t="s">
        <v>99</v>
      </c>
      <c r="J450" t="s">
        <v>2674</v>
      </c>
      <c r="K450" t="s">
        <v>2465</v>
      </c>
      <c r="L450" t="s">
        <v>1527</v>
      </c>
      <c r="M450" t="s">
        <v>99</v>
      </c>
      <c r="N450" t="s">
        <v>2112</v>
      </c>
      <c r="O450" t="s">
        <v>2118</v>
      </c>
      <c r="P450" t="s">
        <v>2107</v>
      </c>
      <c r="Q450" t="s">
        <v>2231</v>
      </c>
      <c r="R450" t="s">
        <v>2675</v>
      </c>
    </row>
    <row r="451" spans="1:18">
      <c r="A451" t="s">
        <v>1772</v>
      </c>
      <c r="B451" t="s">
        <v>1621</v>
      </c>
      <c r="C451">
        <v>800</v>
      </c>
      <c r="D451">
        <v>1</v>
      </c>
      <c r="E451">
        <v>800</v>
      </c>
      <c r="F451" t="s">
        <v>2676</v>
      </c>
      <c r="G451" t="s">
        <v>1771</v>
      </c>
      <c r="H451" t="s">
        <v>1771</v>
      </c>
      <c r="I451" t="s">
        <v>99</v>
      </c>
      <c r="J451" t="s">
        <v>2476</v>
      </c>
      <c r="K451" t="s">
        <v>2476</v>
      </c>
      <c r="L451" t="s">
        <v>2471</v>
      </c>
      <c r="M451" t="s">
        <v>99</v>
      </c>
      <c r="N451" t="s">
        <v>2112</v>
      </c>
      <c r="O451" t="s">
        <v>2118</v>
      </c>
      <c r="P451" t="s">
        <v>2107</v>
      </c>
      <c r="Q451" t="s">
        <v>2231</v>
      </c>
      <c r="R451" t="s">
        <v>2677</v>
      </c>
    </row>
    <row r="452" spans="1:18">
      <c r="A452" t="s">
        <v>1772</v>
      </c>
      <c r="B452" t="s">
        <v>1622</v>
      </c>
      <c r="C452">
        <v>1920</v>
      </c>
      <c r="D452">
        <v>1</v>
      </c>
      <c r="E452">
        <v>1920</v>
      </c>
      <c r="F452" t="s">
        <v>2678</v>
      </c>
      <c r="G452" t="s">
        <v>1771</v>
      </c>
      <c r="H452" t="s">
        <v>1771</v>
      </c>
      <c r="I452" t="s">
        <v>99</v>
      </c>
      <c r="J452" t="s">
        <v>636</v>
      </c>
      <c r="K452" t="s">
        <v>636</v>
      </c>
      <c r="L452" t="s">
        <v>2679</v>
      </c>
      <c r="M452" t="s">
        <v>99</v>
      </c>
      <c r="N452" t="s">
        <v>2112</v>
      </c>
      <c r="O452" t="s">
        <v>2118</v>
      </c>
      <c r="P452" t="s">
        <v>2107</v>
      </c>
      <c r="Q452" t="s">
        <v>2231</v>
      </c>
      <c r="R452" t="s">
        <v>2680</v>
      </c>
    </row>
    <row r="453" spans="1:18">
      <c r="A453" t="s">
        <v>1772</v>
      </c>
      <c r="B453" t="s">
        <v>1623</v>
      </c>
      <c r="C453">
        <v>75</v>
      </c>
      <c r="D453">
        <v>1</v>
      </c>
      <c r="E453">
        <v>75</v>
      </c>
      <c r="F453" t="s">
        <v>2430</v>
      </c>
      <c r="G453" t="s">
        <v>1771</v>
      </c>
      <c r="H453" t="s">
        <v>1771</v>
      </c>
      <c r="I453" t="s">
        <v>99</v>
      </c>
      <c r="J453" t="s">
        <v>2484</v>
      </c>
      <c r="K453" t="s">
        <v>2465</v>
      </c>
      <c r="L453" t="s">
        <v>1527</v>
      </c>
      <c r="M453" t="s">
        <v>99</v>
      </c>
      <c r="N453" t="s">
        <v>2112</v>
      </c>
      <c r="O453" t="s">
        <v>2118</v>
      </c>
      <c r="P453" t="s">
        <v>2107</v>
      </c>
      <c r="Q453" t="s">
        <v>2231</v>
      </c>
      <c r="R453" t="s">
        <v>2681</v>
      </c>
    </row>
    <row r="454" spans="1:18">
      <c r="A454" t="s">
        <v>1772</v>
      </c>
      <c r="B454" t="s">
        <v>1624</v>
      </c>
      <c r="C454">
        <v>11250</v>
      </c>
      <c r="D454">
        <v>2</v>
      </c>
      <c r="E454">
        <v>22500</v>
      </c>
      <c r="F454" t="s">
        <v>2682</v>
      </c>
      <c r="G454" t="s">
        <v>1772</v>
      </c>
      <c r="H454" t="s">
        <v>1772</v>
      </c>
      <c r="I454" t="s">
        <v>99</v>
      </c>
      <c r="J454" t="s">
        <v>2683</v>
      </c>
      <c r="K454" t="s">
        <v>60</v>
      </c>
      <c r="L454" t="s">
        <v>2471</v>
      </c>
      <c r="M454" t="s">
        <v>2684</v>
      </c>
      <c r="N454" t="s">
        <v>2117</v>
      </c>
      <c r="O454" t="s">
        <v>2118</v>
      </c>
      <c r="P454" t="s">
        <v>2107</v>
      </c>
      <c r="Q454" t="s">
        <v>2119</v>
      </c>
      <c r="R454" t="s">
        <v>2685</v>
      </c>
    </row>
    <row r="455" spans="1:18">
      <c r="A455" t="s">
        <v>1772</v>
      </c>
      <c r="B455" t="s">
        <v>1624</v>
      </c>
      <c r="C455">
        <v>1000</v>
      </c>
      <c r="D455">
        <v>1</v>
      </c>
      <c r="E455">
        <v>1000</v>
      </c>
      <c r="F455" t="s">
        <v>2526</v>
      </c>
      <c r="G455" t="s">
        <v>1771</v>
      </c>
      <c r="H455" t="s">
        <v>1771</v>
      </c>
      <c r="I455" t="s">
        <v>99</v>
      </c>
      <c r="J455" t="s">
        <v>2476</v>
      </c>
      <c r="K455" t="s">
        <v>2476</v>
      </c>
      <c r="L455" t="s">
        <v>2471</v>
      </c>
      <c r="M455" t="s">
        <v>99</v>
      </c>
      <c r="N455" t="s">
        <v>2112</v>
      </c>
      <c r="O455" t="s">
        <v>2118</v>
      </c>
      <c r="P455" t="s">
        <v>2107</v>
      </c>
      <c r="Q455" t="s">
        <v>2231</v>
      </c>
      <c r="R455" t="s">
        <v>2492</v>
      </c>
    </row>
    <row r="456" spans="1:18">
      <c r="A456" t="s">
        <v>1772</v>
      </c>
      <c r="B456" t="s">
        <v>1625</v>
      </c>
      <c r="C456">
        <v>55</v>
      </c>
      <c r="D456">
        <v>1</v>
      </c>
      <c r="E456">
        <v>55</v>
      </c>
      <c r="F456" t="s">
        <v>2686</v>
      </c>
      <c r="G456" t="s">
        <v>1771</v>
      </c>
      <c r="H456" t="s">
        <v>1771</v>
      </c>
      <c r="I456" t="s">
        <v>99</v>
      </c>
      <c r="J456" t="s">
        <v>2484</v>
      </c>
      <c r="K456" t="s">
        <v>2263</v>
      </c>
      <c r="L456" t="s">
        <v>2471</v>
      </c>
      <c r="M456" t="s">
        <v>99</v>
      </c>
      <c r="N456" t="s">
        <v>2112</v>
      </c>
      <c r="O456" t="s">
        <v>2118</v>
      </c>
      <c r="P456" t="s">
        <v>2107</v>
      </c>
      <c r="Q456" t="s">
        <v>2231</v>
      </c>
      <c r="R456" t="s">
        <v>2687</v>
      </c>
    </row>
    <row r="457" spans="1:18">
      <c r="A457" t="s">
        <v>1772</v>
      </c>
      <c r="B457" t="s">
        <v>1626</v>
      </c>
      <c r="C457">
        <v>1220</v>
      </c>
      <c r="D457">
        <v>1</v>
      </c>
      <c r="E457">
        <v>1220</v>
      </c>
      <c r="F457" t="s">
        <v>2337</v>
      </c>
      <c r="G457" t="s">
        <v>1771</v>
      </c>
      <c r="H457" t="s">
        <v>1771</v>
      </c>
      <c r="I457" t="s">
        <v>99</v>
      </c>
      <c r="J457" t="s">
        <v>518</v>
      </c>
      <c r="K457" t="s">
        <v>2263</v>
      </c>
      <c r="L457" t="s">
        <v>2471</v>
      </c>
      <c r="M457" t="s">
        <v>99</v>
      </c>
      <c r="N457" t="s">
        <v>2112</v>
      </c>
      <c r="O457" t="s">
        <v>2118</v>
      </c>
      <c r="P457" t="s">
        <v>2107</v>
      </c>
      <c r="Q457" t="s">
        <v>2231</v>
      </c>
      <c r="R457" t="s">
        <v>2688</v>
      </c>
    </row>
    <row r="458" spans="1:18">
      <c r="A458" t="s">
        <v>1772</v>
      </c>
      <c r="B458" t="s">
        <v>1627</v>
      </c>
      <c r="C458">
        <v>190</v>
      </c>
      <c r="D458">
        <v>1</v>
      </c>
      <c r="E458">
        <v>190</v>
      </c>
      <c r="F458" t="s">
        <v>2183</v>
      </c>
      <c r="G458" t="s">
        <v>1771</v>
      </c>
      <c r="H458" t="s">
        <v>1771</v>
      </c>
      <c r="I458" t="s">
        <v>99</v>
      </c>
      <c r="J458" t="s">
        <v>2464</v>
      </c>
      <c r="K458" t="s">
        <v>2464</v>
      </c>
      <c r="L458" t="s">
        <v>1527</v>
      </c>
      <c r="M458" t="s">
        <v>99</v>
      </c>
      <c r="N458" t="s">
        <v>2112</v>
      </c>
      <c r="O458" t="s">
        <v>2118</v>
      </c>
      <c r="P458" t="s">
        <v>2107</v>
      </c>
      <c r="Q458" t="s">
        <v>2231</v>
      </c>
      <c r="R458" t="s">
        <v>2689</v>
      </c>
    </row>
    <row r="459" spans="1:18">
      <c r="A459" t="s">
        <v>1772</v>
      </c>
      <c r="B459" t="s">
        <v>1628</v>
      </c>
      <c r="C459">
        <v>300000</v>
      </c>
      <c r="D459">
        <v>1</v>
      </c>
      <c r="E459">
        <v>300000</v>
      </c>
      <c r="F459" t="s">
        <v>2111</v>
      </c>
      <c r="G459" t="s">
        <v>1591</v>
      </c>
      <c r="H459" t="s">
        <v>1591</v>
      </c>
      <c r="I459" t="s">
        <v>99</v>
      </c>
      <c r="J459" t="s">
        <v>316</v>
      </c>
      <c r="K459" t="s">
        <v>316</v>
      </c>
      <c r="L459" t="s">
        <v>2468</v>
      </c>
      <c r="M459" t="s">
        <v>318</v>
      </c>
      <c r="N459" t="s">
        <v>2117</v>
      </c>
      <c r="O459" t="s">
        <v>2118</v>
      </c>
      <c r="P459" t="s">
        <v>2107</v>
      </c>
      <c r="Q459" t="s">
        <v>2119</v>
      </c>
      <c r="R459" t="s">
        <v>2690</v>
      </c>
    </row>
    <row r="460" spans="1:18">
      <c r="A460" t="s">
        <v>1772</v>
      </c>
      <c r="B460" t="s">
        <v>1628</v>
      </c>
      <c r="C460">
        <v>300000</v>
      </c>
      <c r="D460">
        <v>1</v>
      </c>
      <c r="E460">
        <v>300000</v>
      </c>
      <c r="F460" t="s">
        <v>2296</v>
      </c>
      <c r="G460" t="s">
        <v>1591</v>
      </c>
      <c r="H460" t="s">
        <v>1591</v>
      </c>
      <c r="I460" t="s">
        <v>99</v>
      </c>
      <c r="J460" t="s">
        <v>316</v>
      </c>
      <c r="K460" t="s">
        <v>316</v>
      </c>
      <c r="L460" t="s">
        <v>2468</v>
      </c>
      <c r="M460" t="s">
        <v>318</v>
      </c>
      <c r="N460" t="s">
        <v>2117</v>
      </c>
      <c r="O460" t="s">
        <v>2118</v>
      </c>
      <c r="P460" t="s">
        <v>2107</v>
      </c>
      <c r="Q460" t="s">
        <v>2119</v>
      </c>
      <c r="R460" t="s">
        <v>2690</v>
      </c>
    </row>
    <row r="461" spans="1:18">
      <c r="A461" t="s">
        <v>1772</v>
      </c>
      <c r="B461" t="s">
        <v>1629</v>
      </c>
      <c r="C461">
        <v>19800</v>
      </c>
      <c r="D461">
        <v>2</v>
      </c>
      <c r="E461">
        <v>39600</v>
      </c>
      <c r="F461" t="s">
        <v>2691</v>
      </c>
      <c r="G461" t="s">
        <v>1772</v>
      </c>
      <c r="H461" t="s">
        <v>1772</v>
      </c>
      <c r="I461" t="s">
        <v>99</v>
      </c>
      <c r="J461" t="s">
        <v>101</v>
      </c>
      <c r="K461" t="s">
        <v>101</v>
      </c>
      <c r="L461" t="s">
        <v>2468</v>
      </c>
      <c r="M461" t="s">
        <v>738</v>
      </c>
      <c r="N461" t="s">
        <v>2117</v>
      </c>
      <c r="O461" t="s">
        <v>2118</v>
      </c>
      <c r="P461" t="s">
        <v>2107</v>
      </c>
      <c r="Q461" t="s">
        <v>2119</v>
      </c>
      <c r="R461" t="s">
        <v>2692</v>
      </c>
    </row>
    <row r="462" spans="1:18">
      <c r="A462" t="s">
        <v>1772</v>
      </c>
      <c r="B462" t="s">
        <v>1629</v>
      </c>
      <c r="C462">
        <v>40500</v>
      </c>
      <c r="D462">
        <v>1</v>
      </c>
      <c r="E462">
        <v>40500</v>
      </c>
      <c r="F462" t="s">
        <v>2693</v>
      </c>
      <c r="G462" t="s">
        <v>1772</v>
      </c>
      <c r="H462" t="s">
        <v>1772</v>
      </c>
      <c r="I462" t="s">
        <v>99</v>
      </c>
      <c r="J462" t="s">
        <v>123</v>
      </c>
      <c r="K462" t="s">
        <v>123</v>
      </c>
      <c r="L462" t="s">
        <v>2468</v>
      </c>
      <c r="M462" t="s">
        <v>738</v>
      </c>
      <c r="N462" t="s">
        <v>2117</v>
      </c>
      <c r="O462" t="s">
        <v>2118</v>
      </c>
      <c r="P462" t="s">
        <v>2107</v>
      </c>
      <c r="Q462" t="s">
        <v>2119</v>
      </c>
      <c r="R462" t="s">
        <v>2692</v>
      </c>
    </row>
    <row r="463" spans="1:18">
      <c r="A463" t="s">
        <v>1772</v>
      </c>
      <c r="B463" t="s">
        <v>1629</v>
      </c>
      <c r="C463">
        <v>60000</v>
      </c>
      <c r="D463">
        <v>1</v>
      </c>
      <c r="E463">
        <v>60000</v>
      </c>
      <c r="F463" t="s">
        <v>2337</v>
      </c>
      <c r="G463" t="s">
        <v>1772</v>
      </c>
      <c r="H463" t="s">
        <v>1772</v>
      </c>
      <c r="I463" t="s">
        <v>99</v>
      </c>
      <c r="J463" t="s">
        <v>123</v>
      </c>
      <c r="K463" t="s">
        <v>123</v>
      </c>
      <c r="L463" t="s">
        <v>2468</v>
      </c>
      <c r="M463" t="s">
        <v>2116</v>
      </c>
      <c r="N463" t="s">
        <v>2117</v>
      </c>
      <c r="O463" t="s">
        <v>2118</v>
      </c>
      <c r="P463" t="s">
        <v>2107</v>
      </c>
      <c r="Q463" t="s">
        <v>2119</v>
      </c>
      <c r="R463" t="s">
        <v>2692</v>
      </c>
    </row>
    <row r="464" spans="1:18">
      <c r="A464" t="s">
        <v>1772</v>
      </c>
      <c r="B464" t="s">
        <v>1630</v>
      </c>
      <c r="C464">
        <v>200000</v>
      </c>
      <c r="D464">
        <v>1</v>
      </c>
      <c r="E464">
        <v>200000</v>
      </c>
      <c r="F464" t="s">
        <v>2694</v>
      </c>
      <c r="G464" t="s">
        <v>1591</v>
      </c>
      <c r="H464" t="s">
        <v>1591</v>
      </c>
      <c r="I464" t="s">
        <v>99</v>
      </c>
      <c r="J464" t="s">
        <v>2594</v>
      </c>
      <c r="K464" t="s">
        <v>2595</v>
      </c>
      <c r="L464" t="s">
        <v>2468</v>
      </c>
      <c r="M464" t="s">
        <v>318</v>
      </c>
      <c r="N464" t="s">
        <v>2117</v>
      </c>
      <c r="O464" t="s">
        <v>2118</v>
      </c>
      <c r="P464" t="s">
        <v>2107</v>
      </c>
      <c r="Q464" t="s">
        <v>2119</v>
      </c>
      <c r="R464" t="s">
        <v>2596</v>
      </c>
    </row>
    <row r="465" spans="1:18">
      <c r="A465" t="s">
        <v>1772</v>
      </c>
      <c r="B465" t="s">
        <v>1630</v>
      </c>
      <c r="C465">
        <v>200000</v>
      </c>
      <c r="D465">
        <v>1</v>
      </c>
      <c r="E465">
        <v>200000</v>
      </c>
      <c r="F465" t="s">
        <v>2695</v>
      </c>
      <c r="G465" t="s">
        <v>1591</v>
      </c>
      <c r="H465" t="s">
        <v>1591</v>
      </c>
      <c r="I465" t="s">
        <v>99</v>
      </c>
      <c r="J465" t="s">
        <v>2594</v>
      </c>
      <c r="K465" t="s">
        <v>2595</v>
      </c>
      <c r="L465" t="s">
        <v>2468</v>
      </c>
      <c r="M465" t="s">
        <v>318</v>
      </c>
      <c r="N465" t="s">
        <v>2117</v>
      </c>
      <c r="O465" t="s">
        <v>2118</v>
      </c>
      <c r="P465" t="s">
        <v>2107</v>
      </c>
      <c r="Q465" t="s">
        <v>2119</v>
      </c>
      <c r="R465" t="s">
        <v>2596</v>
      </c>
    </row>
    <row r="466" spans="1:18">
      <c r="A466" t="s">
        <v>1772</v>
      </c>
      <c r="B466" t="s">
        <v>1631</v>
      </c>
      <c r="C466">
        <v>600</v>
      </c>
      <c r="D466">
        <v>1</v>
      </c>
      <c r="E466">
        <v>600</v>
      </c>
      <c r="F466" t="s">
        <v>2696</v>
      </c>
      <c r="G466" t="s">
        <v>1771</v>
      </c>
      <c r="H466" t="s">
        <v>1771</v>
      </c>
      <c r="I466" t="s">
        <v>99</v>
      </c>
      <c r="J466" t="s">
        <v>834</v>
      </c>
      <c r="K466" t="s">
        <v>2585</v>
      </c>
      <c r="L466" t="s">
        <v>2228</v>
      </c>
      <c r="M466" t="s">
        <v>99</v>
      </c>
      <c r="N466" t="s">
        <v>2112</v>
      </c>
      <c r="O466" t="s">
        <v>2229</v>
      </c>
      <c r="P466" t="s">
        <v>2230</v>
      </c>
      <c r="Q466" t="s">
        <v>2231</v>
      </c>
      <c r="R466" t="s">
        <v>2697</v>
      </c>
    </row>
    <row r="467" spans="1:18">
      <c r="A467" t="s">
        <v>1772</v>
      </c>
      <c r="B467" t="s">
        <v>1631</v>
      </c>
      <c r="C467">
        <v>100</v>
      </c>
      <c r="D467">
        <v>1</v>
      </c>
      <c r="E467">
        <v>100</v>
      </c>
      <c r="F467" t="s">
        <v>2698</v>
      </c>
      <c r="G467" t="s">
        <v>1771</v>
      </c>
      <c r="H467" t="s">
        <v>1771</v>
      </c>
      <c r="I467" t="s">
        <v>99</v>
      </c>
      <c r="J467" t="s">
        <v>2585</v>
      </c>
      <c r="K467" t="s">
        <v>2585</v>
      </c>
      <c r="L467" t="s">
        <v>2228</v>
      </c>
      <c r="M467" t="s">
        <v>99</v>
      </c>
      <c r="N467" t="s">
        <v>2112</v>
      </c>
      <c r="O467" t="s">
        <v>2229</v>
      </c>
      <c r="P467" t="s">
        <v>2230</v>
      </c>
      <c r="Q467" t="s">
        <v>2231</v>
      </c>
      <c r="R467" t="s">
        <v>2697</v>
      </c>
    </row>
    <row r="468" spans="1:18">
      <c r="A468" t="s">
        <v>1772</v>
      </c>
      <c r="B468" t="s">
        <v>1632</v>
      </c>
      <c r="C468">
        <v>31140</v>
      </c>
      <c r="D468">
        <v>1</v>
      </c>
      <c r="E468">
        <v>31140</v>
      </c>
      <c r="F468" t="s">
        <v>2699</v>
      </c>
      <c r="G468" t="s">
        <v>1772</v>
      </c>
      <c r="H468" t="s">
        <v>1772</v>
      </c>
      <c r="I468" t="s">
        <v>99</v>
      </c>
      <c r="J468" t="s">
        <v>60</v>
      </c>
      <c r="K468" t="s">
        <v>60</v>
      </c>
      <c r="L468" t="s">
        <v>2468</v>
      </c>
      <c r="M468" t="s">
        <v>738</v>
      </c>
      <c r="N468" t="s">
        <v>2117</v>
      </c>
      <c r="O468" t="s">
        <v>2118</v>
      </c>
      <c r="P468" t="s">
        <v>2107</v>
      </c>
      <c r="Q468" t="s">
        <v>2119</v>
      </c>
      <c r="R468" t="s">
        <v>2700</v>
      </c>
    </row>
    <row r="469" spans="1:18">
      <c r="A469" t="s">
        <v>1772</v>
      </c>
      <c r="B469" t="s">
        <v>1632</v>
      </c>
      <c r="C469">
        <v>31140</v>
      </c>
      <c r="D469">
        <v>1</v>
      </c>
      <c r="E469">
        <v>31140</v>
      </c>
      <c r="F469" t="s">
        <v>2701</v>
      </c>
      <c r="G469" t="s">
        <v>1772</v>
      </c>
      <c r="H469" t="s">
        <v>1772</v>
      </c>
      <c r="I469" t="s">
        <v>99</v>
      </c>
      <c r="J469" t="s">
        <v>60</v>
      </c>
      <c r="K469" t="s">
        <v>60</v>
      </c>
      <c r="L469" t="s">
        <v>2468</v>
      </c>
      <c r="M469" t="s">
        <v>738</v>
      </c>
      <c r="N469" t="s">
        <v>2117</v>
      </c>
      <c r="O469" t="s">
        <v>2118</v>
      </c>
      <c r="P469" t="s">
        <v>2107</v>
      </c>
      <c r="Q469" t="s">
        <v>2119</v>
      </c>
      <c r="R469" t="s">
        <v>2700</v>
      </c>
    </row>
    <row r="470" spans="1:18">
      <c r="A470" t="s">
        <v>1772</v>
      </c>
      <c r="B470" t="s">
        <v>1633</v>
      </c>
      <c r="C470">
        <v>100000</v>
      </c>
      <c r="D470">
        <v>2</v>
      </c>
      <c r="E470">
        <v>200000</v>
      </c>
      <c r="F470" t="s">
        <v>2702</v>
      </c>
      <c r="G470" t="s">
        <v>1772</v>
      </c>
      <c r="H470" t="s">
        <v>1772</v>
      </c>
      <c r="I470" t="s">
        <v>99</v>
      </c>
      <c r="J470" t="s">
        <v>60</v>
      </c>
      <c r="K470" t="s">
        <v>60</v>
      </c>
      <c r="L470" t="s">
        <v>2471</v>
      </c>
      <c r="M470" t="s">
        <v>2116</v>
      </c>
      <c r="N470" t="s">
        <v>2117</v>
      </c>
      <c r="O470" t="s">
        <v>2118</v>
      </c>
      <c r="P470" t="s">
        <v>2107</v>
      </c>
      <c r="Q470" t="s">
        <v>2119</v>
      </c>
      <c r="R470" t="s">
        <v>2703</v>
      </c>
    </row>
    <row r="471" spans="1:18">
      <c r="A471" t="s">
        <v>1772</v>
      </c>
      <c r="B471" t="s">
        <v>1633</v>
      </c>
      <c r="C471">
        <v>100000</v>
      </c>
      <c r="D471">
        <v>2</v>
      </c>
      <c r="E471">
        <v>200000</v>
      </c>
      <c r="F471" t="s">
        <v>2702</v>
      </c>
      <c r="G471" t="s">
        <v>1772</v>
      </c>
      <c r="H471" t="s">
        <v>1772</v>
      </c>
      <c r="I471" t="s">
        <v>99</v>
      </c>
      <c r="J471" t="s">
        <v>60</v>
      </c>
      <c r="K471" t="s">
        <v>60</v>
      </c>
      <c r="L471" t="s">
        <v>2471</v>
      </c>
      <c r="M471" t="s">
        <v>2116</v>
      </c>
      <c r="N471" t="s">
        <v>2117</v>
      </c>
      <c r="O471" t="s">
        <v>2118</v>
      </c>
      <c r="P471" t="s">
        <v>2107</v>
      </c>
      <c r="Q471" t="s">
        <v>2119</v>
      </c>
      <c r="R471" t="s">
        <v>2703</v>
      </c>
    </row>
    <row r="472" spans="1:18">
      <c r="A472" t="s">
        <v>1772</v>
      </c>
      <c r="B472" t="s">
        <v>1633</v>
      </c>
      <c r="C472">
        <v>6000</v>
      </c>
      <c r="D472">
        <v>1</v>
      </c>
      <c r="E472">
        <v>6000</v>
      </c>
      <c r="F472" t="s">
        <v>2704</v>
      </c>
      <c r="G472" t="s">
        <v>1772</v>
      </c>
      <c r="H472" t="s">
        <v>1772</v>
      </c>
      <c r="I472" t="s">
        <v>99</v>
      </c>
      <c r="J472" t="s">
        <v>123</v>
      </c>
      <c r="K472" t="s">
        <v>123</v>
      </c>
      <c r="L472" t="s">
        <v>2471</v>
      </c>
      <c r="M472" t="s">
        <v>2116</v>
      </c>
      <c r="N472" t="s">
        <v>2117</v>
      </c>
      <c r="O472" t="s">
        <v>2118</v>
      </c>
      <c r="P472" t="s">
        <v>2107</v>
      </c>
      <c r="Q472" t="s">
        <v>2119</v>
      </c>
      <c r="R472" t="s">
        <v>2703</v>
      </c>
    </row>
    <row r="473" spans="1:18">
      <c r="A473" t="s">
        <v>1772</v>
      </c>
      <c r="B473" t="s">
        <v>1633</v>
      </c>
      <c r="C473">
        <v>6000</v>
      </c>
      <c r="D473">
        <v>1</v>
      </c>
      <c r="E473">
        <v>6000</v>
      </c>
      <c r="F473" t="s">
        <v>2704</v>
      </c>
      <c r="G473" t="s">
        <v>1772</v>
      </c>
      <c r="H473" t="s">
        <v>1772</v>
      </c>
      <c r="I473" t="s">
        <v>99</v>
      </c>
      <c r="J473" t="s">
        <v>123</v>
      </c>
      <c r="K473" t="s">
        <v>123</v>
      </c>
      <c r="L473" t="s">
        <v>2471</v>
      </c>
      <c r="M473" t="s">
        <v>2116</v>
      </c>
      <c r="N473" t="s">
        <v>2117</v>
      </c>
      <c r="O473" t="s">
        <v>2118</v>
      </c>
      <c r="P473" t="s">
        <v>2107</v>
      </c>
      <c r="Q473" t="s">
        <v>2119</v>
      </c>
      <c r="R473" t="s">
        <v>2703</v>
      </c>
    </row>
    <row r="474" spans="1:18">
      <c r="A474" t="s">
        <v>1772</v>
      </c>
      <c r="B474" t="s">
        <v>1634</v>
      </c>
      <c r="C474">
        <v>3000</v>
      </c>
      <c r="D474">
        <v>1</v>
      </c>
      <c r="E474">
        <v>3000</v>
      </c>
      <c r="F474" t="s">
        <v>2512</v>
      </c>
      <c r="G474" t="s">
        <v>1771</v>
      </c>
      <c r="H474" t="s">
        <v>1771</v>
      </c>
      <c r="I474" t="s">
        <v>99</v>
      </c>
      <c r="J474" t="s">
        <v>578</v>
      </c>
      <c r="K474" t="s">
        <v>578</v>
      </c>
      <c r="L474" t="s">
        <v>2471</v>
      </c>
      <c r="M474" t="s">
        <v>99</v>
      </c>
      <c r="N474" t="s">
        <v>2112</v>
      </c>
      <c r="O474" t="s">
        <v>2118</v>
      </c>
      <c r="P474" t="s">
        <v>2107</v>
      </c>
      <c r="Q474" t="s">
        <v>2231</v>
      </c>
      <c r="R474" t="s">
        <v>2705</v>
      </c>
    </row>
    <row r="475" spans="1:18">
      <c r="A475" t="s">
        <v>1772</v>
      </c>
      <c r="B475" t="s">
        <v>1635</v>
      </c>
      <c r="C475">
        <v>14400</v>
      </c>
      <c r="D475">
        <v>1</v>
      </c>
      <c r="E475">
        <v>14400</v>
      </c>
      <c r="F475" t="s">
        <v>2706</v>
      </c>
      <c r="G475" t="s">
        <v>1772</v>
      </c>
      <c r="H475" t="s">
        <v>1772</v>
      </c>
      <c r="I475" t="s">
        <v>99</v>
      </c>
      <c r="J475" t="s">
        <v>324</v>
      </c>
      <c r="K475" t="s">
        <v>324</v>
      </c>
      <c r="L475" t="s">
        <v>2468</v>
      </c>
      <c r="M475" t="s">
        <v>738</v>
      </c>
      <c r="N475" t="s">
        <v>2117</v>
      </c>
      <c r="O475" t="s">
        <v>2118</v>
      </c>
      <c r="P475" t="s">
        <v>2107</v>
      </c>
      <c r="Q475" t="s">
        <v>2119</v>
      </c>
      <c r="R475" t="s">
        <v>2707</v>
      </c>
    </row>
    <row r="476" spans="1:18">
      <c r="A476" t="s">
        <v>1772</v>
      </c>
      <c r="B476" t="s">
        <v>1635</v>
      </c>
      <c r="C476">
        <v>14400</v>
      </c>
      <c r="D476">
        <v>1</v>
      </c>
      <c r="E476">
        <v>14600</v>
      </c>
      <c r="F476" t="s">
        <v>2708</v>
      </c>
      <c r="G476" t="s">
        <v>1772</v>
      </c>
      <c r="H476" t="s">
        <v>1772</v>
      </c>
      <c r="I476" t="s">
        <v>99</v>
      </c>
      <c r="J476" t="s">
        <v>324</v>
      </c>
      <c r="K476" t="s">
        <v>324</v>
      </c>
      <c r="L476" t="s">
        <v>2468</v>
      </c>
      <c r="M476" t="s">
        <v>738</v>
      </c>
      <c r="N476" t="s">
        <v>2117</v>
      </c>
      <c r="O476" t="s">
        <v>2118</v>
      </c>
      <c r="P476" t="s">
        <v>2107</v>
      </c>
      <c r="Q476" t="s">
        <v>2119</v>
      </c>
      <c r="R476" t="s">
        <v>2707</v>
      </c>
    </row>
    <row r="477" spans="1:18">
      <c r="A477" t="s">
        <v>1772</v>
      </c>
      <c r="B477" t="s">
        <v>1635</v>
      </c>
      <c r="C477">
        <v>6000</v>
      </c>
      <c r="D477">
        <v>1</v>
      </c>
      <c r="E477">
        <v>6000</v>
      </c>
      <c r="F477" t="s">
        <v>2220</v>
      </c>
      <c r="G477" t="s">
        <v>1772</v>
      </c>
      <c r="H477" t="s">
        <v>1772</v>
      </c>
      <c r="I477" t="s">
        <v>99</v>
      </c>
      <c r="J477" t="s">
        <v>324</v>
      </c>
      <c r="K477" t="s">
        <v>324</v>
      </c>
      <c r="L477" t="s">
        <v>2468</v>
      </c>
      <c r="M477" t="s">
        <v>738</v>
      </c>
      <c r="N477" t="s">
        <v>2117</v>
      </c>
      <c r="O477" t="s">
        <v>2118</v>
      </c>
      <c r="P477" t="s">
        <v>2107</v>
      </c>
      <c r="Q477" t="s">
        <v>2119</v>
      </c>
      <c r="R477" t="s">
        <v>2707</v>
      </c>
    </row>
    <row r="478" spans="1:18">
      <c r="A478" t="s">
        <v>1772</v>
      </c>
      <c r="B478" t="s">
        <v>1636</v>
      </c>
      <c r="C478">
        <v>320</v>
      </c>
      <c r="D478">
        <v>1</v>
      </c>
      <c r="E478">
        <v>320</v>
      </c>
      <c r="F478" t="s">
        <v>2275</v>
      </c>
      <c r="G478" t="s">
        <v>1771</v>
      </c>
      <c r="H478" t="s">
        <v>1771</v>
      </c>
      <c r="I478" t="s">
        <v>99</v>
      </c>
      <c r="J478" t="s">
        <v>99</v>
      </c>
      <c r="K478" t="s">
        <v>99</v>
      </c>
      <c r="L478" t="s">
        <v>1636</v>
      </c>
      <c r="M478" t="s">
        <v>99</v>
      </c>
      <c r="N478" t="s">
        <v>2112</v>
      </c>
      <c r="O478" t="s">
        <v>2229</v>
      </c>
      <c r="P478" t="s">
        <v>2230</v>
      </c>
      <c r="Q478" t="s">
        <v>2231</v>
      </c>
      <c r="R478" t="s">
        <v>2709</v>
      </c>
    </row>
    <row r="479" spans="1:18">
      <c r="A479" t="s">
        <v>1772</v>
      </c>
      <c r="B479" t="s">
        <v>1637</v>
      </c>
      <c r="C479">
        <v>2200</v>
      </c>
      <c r="D479">
        <v>1</v>
      </c>
      <c r="E479">
        <v>2200</v>
      </c>
      <c r="F479" t="s">
        <v>2148</v>
      </c>
      <c r="G479" t="s">
        <v>1771</v>
      </c>
      <c r="H479" t="s">
        <v>1771</v>
      </c>
      <c r="I479" t="s">
        <v>2710</v>
      </c>
      <c r="J479" t="s">
        <v>2711</v>
      </c>
      <c r="K479" t="s">
        <v>2113</v>
      </c>
      <c r="L479" t="s">
        <v>2712</v>
      </c>
      <c r="M479" t="s">
        <v>99</v>
      </c>
      <c r="N479" t="s">
        <v>2112</v>
      </c>
      <c r="O479" t="s">
        <v>2118</v>
      </c>
      <c r="P479" t="s">
        <v>2107</v>
      </c>
      <c r="Q479" t="s">
        <v>2231</v>
      </c>
      <c r="R479" t="s">
        <v>2713</v>
      </c>
    </row>
    <row r="480" spans="1:18">
      <c r="A480" t="s">
        <v>1772</v>
      </c>
      <c r="B480" t="s">
        <v>1638</v>
      </c>
      <c r="C480">
        <v>45</v>
      </c>
      <c r="D480">
        <v>1</v>
      </c>
      <c r="E480">
        <v>45</v>
      </c>
      <c r="F480" t="s">
        <v>2337</v>
      </c>
      <c r="G480" t="s">
        <v>1771</v>
      </c>
      <c r="H480" t="s">
        <v>1771</v>
      </c>
      <c r="I480" t="s">
        <v>99</v>
      </c>
      <c r="J480" t="s">
        <v>99</v>
      </c>
      <c r="K480" t="s">
        <v>99</v>
      </c>
      <c r="L480" t="s">
        <v>2468</v>
      </c>
      <c r="M480" t="s">
        <v>99</v>
      </c>
      <c r="N480" t="s">
        <v>2112</v>
      </c>
      <c r="O480" t="s">
        <v>2229</v>
      </c>
      <c r="P480" t="s">
        <v>2230</v>
      </c>
      <c r="Q480" t="s">
        <v>2231</v>
      </c>
      <c r="R480" t="s">
        <v>2714</v>
      </c>
    </row>
    <row r="481" spans="1:18">
      <c r="A481" t="s">
        <v>1772</v>
      </c>
      <c r="B481" t="s">
        <v>1639</v>
      </c>
      <c r="C481">
        <v>200</v>
      </c>
      <c r="D481">
        <v>1</v>
      </c>
      <c r="E481">
        <v>200</v>
      </c>
      <c r="F481" t="s">
        <v>2501</v>
      </c>
      <c r="G481" t="s">
        <v>1771</v>
      </c>
      <c r="H481" t="s">
        <v>1771</v>
      </c>
      <c r="I481" t="s">
        <v>99</v>
      </c>
      <c r="J481" t="s">
        <v>518</v>
      </c>
      <c r="K481" t="s">
        <v>2249</v>
      </c>
      <c r="L481" t="s">
        <v>2471</v>
      </c>
      <c r="M481" t="s">
        <v>99</v>
      </c>
      <c r="N481" t="s">
        <v>2112</v>
      </c>
      <c r="O481" t="s">
        <v>2118</v>
      </c>
      <c r="P481" t="s">
        <v>2107</v>
      </c>
      <c r="Q481" t="s">
        <v>2231</v>
      </c>
      <c r="R481" t="s">
        <v>2715</v>
      </c>
    </row>
    <row r="482" spans="1:18">
      <c r="A482" t="s">
        <v>1772</v>
      </c>
      <c r="B482" t="s">
        <v>1640</v>
      </c>
      <c r="C482">
        <v>30000</v>
      </c>
      <c r="D482">
        <v>4</v>
      </c>
      <c r="E482">
        <v>120000</v>
      </c>
      <c r="F482" t="s">
        <v>2716</v>
      </c>
      <c r="G482" t="s">
        <v>1772</v>
      </c>
      <c r="H482" t="s">
        <v>1772</v>
      </c>
      <c r="I482" t="s">
        <v>99</v>
      </c>
      <c r="J482" t="s">
        <v>856</v>
      </c>
      <c r="K482" t="s">
        <v>857</v>
      </c>
      <c r="L482" t="s">
        <v>2468</v>
      </c>
      <c r="M482" t="s">
        <v>858</v>
      </c>
      <c r="N482" t="s">
        <v>2117</v>
      </c>
      <c r="O482" t="s">
        <v>2118</v>
      </c>
      <c r="P482" t="s">
        <v>2107</v>
      </c>
      <c r="Q482" t="s">
        <v>2119</v>
      </c>
      <c r="R482" t="s">
        <v>2717</v>
      </c>
    </row>
    <row r="483" spans="1:18">
      <c r="A483" t="s">
        <v>1772</v>
      </c>
      <c r="B483" t="s">
        <v>1640</v>
      </c>
      <c r="C483">
        <v>30000</v>
      </c>
      <c r="D483">
        <v>4</v>
      </c>
      <c r="E483">
        <v>120000</v>
      </c>
      <c r="F483" t="s">
        <v>2716</v>
      </c>
      <c r="G483" t="s">
        <v>1772</v>
      </c>
      <c r="H483" t="s">
        <v>1772</v>
      </c>
      <c r="I483" t="s">
        <v>99</v>
      </c>
      <c r="J483" t="s">
        <v>856</v>
      </c>
      <c r="K483" t="s">
        <v>857</v>
      </c>
      <c r="L483" t="s">
        <v>2468</v>
      </c>
      <c r="M483" t="s">
        <v>858</v>
      </c>
      <c r="N483" t="s">
        <v>2117</v>
      </c>
      <c r="O483" t="s">
        <v>2118</v>
      </c>
      <c r="P483" t="s">
        <v>2107</v>
      </c>
      <c r="Q483" t="s">
        <v>2119</v>
      </c>
      <c r="R483" t="s">
        <v>2717</v>
      </c>
    </row>
    <row r="484" spans="1:18">
      <c r="A484" t="s">
        <v>1772</v>
      </c>
      <c r="B484" t="s">
        <v>1641</v>
      </c>
      <c r="C484">
        <v>825</v>
      </c>
      <c r="D484">
        <v>1</v>
      </c>
      <c r="E484">
        <v>825</v>
      </c>
      <c r="F484" t="s">
        <v>2640</v>
      </c>
      <c r="G484" t="s">
        <v>1771</v>
      </c>
      <c r="H484" t="s">
        <v>1771</v>
      </c>
      <c r="I484" t="s">
        <v>99</v>
      </c>
      <c r="J484" t="s">
        <v>2476</v>
      </c>
      <c r="K484" t="s">
        <v>2476</v>
      </c>
      <c r="L484" t="s">
        <v>1527</v>
      </c>
      <c r="M484" t="s">
        <v>99</v>
      </c>
      <c r="N484" t="s">
        <v>2112</v>
      </c>
      <c r="O484" t="s">
        <v>2118</v>
      </c>
      <c r="P484" t="s">
        <v>2107</v>
      </c>
      <c r="Q484" t="s">
        <v>2231</v>
      </c>
      <c r="R484" t="s">
        <v>2718</v>
      </c>
    </row>
    <row r="485" spans="1:18">
      <c r="A485" t="s">
        <v>1772</v>
      </c>
      <c r="B485" t="s">
        <v>1642</v>
      </c>
      <c r="C485">
        <v>1000</v>
      </c>
      <c r="D485">
        <v>1</v>
      </c>
      <c r="E485">
        <v>1000</v>
      </c>
      <c r="F485" t="s">
        <v>2217</v>
      </c>
      <c r="G485" t="s">
        <v>2112</v>
      </c>
      <c r="H485" t="s">
        <v>1774</v>
      </c>
      <c r="I485" t="s">
        <v>99</v>
      </c>
      <c r="J485" t="s">
        <v>99</v>
      </c>
      <c r="K485" t="s">
        <v>99</v>
      </c>
      <c r="L485" t="s">
        <v>2719</v>
      </c>
      <c r="M485" t="s">
        <v>99</v>
      </c>
      <c r="N485" t="s">
        <v>2112</v>
      </c>
      <c r="O485" t="s">
        <v>2118</v>
      </c>
      <c r="P485" t="s">
        <v>2107</v>
      </c>
      <c r="Q485" t="s">
        <v>2231</v>
      </c>
      <c r="R485" t="s">
        <v>2720</v>
      </c>
    </row>
    <row r="486" spans="1:18">
      <c r="A486" t="s">
        <v>1772</v>
      </c>
      <c r="B486" t="s">
        <v>1643</v>
      </c>
      <c r="C486">
        <v>2214</v>
      </c>
      <c r="D486">
        <v>1</v>
      </c>
      <c r="E486">
        <v>2214</v>
      </c>
      <c r="F486" t="s">
        <v>2245</v>
      </c>
      <c r="G486" t="s">
        <v>1771</v>
      </c>
      <c r="H486" t="s">
        <v>1771</v>
      </c>
      <c r="I486" t="s">
        <v>99</v>
      </c>
      <c r="J486" t="s">
        <v>2721</v>
      </c>
      <c r="K486" t="s">
        <v>2263</v>
      </c>
      <c r="L486" t="s">
        <v>2722</v>
      </c>
      <c r="M486" t="s">
        <v>99</v>
      </c>
      <c r="N486" t="s">
        <v>2112</v>
      </c>
      <c r="O486" t="s">
        <v>2118</v>
      </c>
      <c r="P486" t="s">
        <v>2107</v>
      </c>
      <c r="Q486" t="s">
        <v>2231</v>
      </c>
      <c r="R486" t="s">
        <v>2723</v>
      </c>
    </row>
    <row r="487" spans="1:18">
      <c r="A487" t="s">
        <v>1772</v>
      </c>
      <c r="B487" t="s">
        <v>1644</v>
      </c>
      <c r="C487">
        <v>5000</v>
      </c>
      <c r="D487">
        <v>1</v>
      </c>
      <c r="E487">
        <v>5000</v>
      </c>
      <c r="F487" t="s">
        <v>2641</v>
      </c>
      <c r="G487" t="s">
        <v>1771</v>
      </c>
      <c r="H487" t="s">
        <v>1771</v>
      </c>
      <c r="I487" t="s">
        <v>99</v>
      </c>
      <c r="J487" t="s">
        <v>578</v>
      </c>
      <c r="K487" t="s">
        <v>578</v>
      </c>
      <c r="L487" t="s">
        <v>2471</v>
      </c>
      <c r="M487" t="s">
        <v>99</v>
      </c>
      <c r="N487" t="s">
        <v>2112</v>
      </c>
      <c r="O487" t="s">
        <v>2118</v>
      </c>
      <c r="P487" t="s">
        <v>2107</v>
      </c>
      <c r="Q487" t="s">
        <v>2231</v>
      </c>
      <c r="R487" t="s">
        <v>2724</v>
      </c>
    </row>
    <row r="488" spans="1:18">
      <c r="A488" t="s">
        <v>1772</v>
      </c>
      <c r="B488" t="s">
        <v>1645</v>
      </c>
      <c r="C488">
        <v>50000</v>
      </c>
      <c r="D488">
        <v>2</v>
      </c>
      <c r="E488">
        <v>100000</v>
      </c>
      <c r="F488" t="s">
        <v>2725</v>
      </c>
      <c r="G488" t="s">
        <v>1772</v>
      </c>
      <c r="H488" t="s">
        <v>1772</v>
      </c>
      <c r="I488" t="s">
        <v>99</v>
      </c>
      <c r="J488" t="s">
        <v>123</v>
      </c>
      <c r="K488" t="s">
        <v>123</v>
      </c>
      <c r="L488" t="s">
        <v>2471</v>
      </c>
      <c r="M488" t="s">
        <v>2532</v>
      </c>
      <c r="N488" t="s">
        <v>2117</v>
      </c>
      <c r="O488" t="s">
        <v>2118</v>
      </c>
      <c r="P488" t="s">
        <v>2107</v>
      </c>
      <c r="Q488" t="s">
        <v>2119</v>
      </c>
      <c r="R488" t="s">
        <v>2726</v>
      </c>
    </row>
    <row r="489" spans="1:18">
      <c r="A489" t="s">
        <v>1772</v>
      </c>
      <c r="B489" t="s">
        <v>1646</v>
      </c>
      <c r="C489">
        <v>5000</v>
      </c>
      <c r="D489">
        <v>1</v>
      </c>
      <c r="E489">
        <v>5000</v>
      </c>
      <c r="F489" t="s">
        <v>2512</v>
      </c>
      <c r="G489" t="s">
        <v>1771</v>
      </c>
      <c r="H489" t="s">
        <v>1771</v>
      </c>
      <c r="I489" t="s">
        <v>99</v>
      </c>
      <c r="J489" t="s">
        <v>514</v>
      </c>
      <c r="K489" t="s">
        <v>2263</v>
      </c>
      <c r="L489" t="s">
        <v>2471</v>
      </c>
      <c r="M489" t="s">
        <v>99</v>
      </c>
      <c r="N489" t="s">
        <v>2112</v>
      </c>
      <c r="O489" t="s">
        <v>2118</v>
      </c>
      <c r="P489" t="s">
        <v>2107</v>
      </c>
      <c r="Q489" t="s">
        <v>2231</v>
      </c>
      <c r="R489" t="s">
        <v>2727</v>
      </c>
    </row>
    <row r="490" spans="1:18">
      <c r="A490" t="s">
        <v>1772</v>
      </c>
      <c r="B490" t="s">
        <v>1647</v>
      </c>
      <c r="C490">
        <v>1800</v>
      </c>
      <c r="D490">
        <v>1</v>
      </c>
      <c r="E490">
        <v>1800</v>
      </c>
      <c r="F490" t="s">
        <v>2535</v>
      </c>
      <c r="G490" t="s">
        <v>1771</v>
      </c>
      <c r="H490" t="s">
        <v>1771</v>
      </c>
      <c r="I490" t="s">
        <v>99</v>
      </c>
      <c r="J490" t="s">
        <v>2464</v>
      </c>
      <c r="K490" t="s">
        <v>2464</v>
      </c>
      <c r="L490" t="s">
        <v>2471</v>
      </c>
      <c r="M490" t="s">
        <v>99</v>
      </c>
      <c r="N490" t="s">
        <v>2112</v>
      </c>
      <c r="O490" t="s">
        <v>2118</v>
      </c>
      <c r="P490" t="s">
        <v>2107</v>
      </c>
      <c r="Q490" t="s">
        <v>2231</v>
      </c>
      <c r="R490" t="s">
        <v>2728</v>
      </c>
    </row>
    <row r="491" spans="1:18">
      <c r="A491" t="s">
        <v>1772</v>
      </c>
      <c r="B491" t="s">
        <v>1648</v>
      </c>
      <c r="C491">
        <v>60</v>
      </c>
      <c r="D491">
        <v>1</v>
      </c>
      <c r="E491">
        <v>60</v>
      </c>
      <c r="F491" t="s">
        <v>2590</v>
      </c>
      <c r="G491" t="s">
        <v>1771</v>
      </c>
      <c r="H491" t="s">
        <v>1771</v>
      </c>
      <c r="I491" t="s">
        <v>99</v>
      </c>
      <c r="J491" t="s">
        <v>2476</v>
      </c>
      <c r="K491" t="s">
        <v>2476</v>
      </c>
      <c r="L491" t="s">
        <v>2598</v>
      </c>
      <c r="M491" t="s">
        <v>99</v>
      </c>
      <c r="N491" t="s">
        <v>2112</v>
      </c>
      <c r="O491" t="s">
        <v>2118</v>
      </c>
      <c r="P491" t="s">
        <v>2107</v>
      </c>
      <c r="Q491" t="s">
        <v>2231</v>
      </c>
      <c r="R491" t="s">
        <v>2729</v>
      </c>
    </row>
    <row r="492" spans="1:18">
      <c r="A492" t="s">
        <v>1772</v>
      </c>
      <c r="B492" t="s">
        <v>1649</v>
      </c>
      <c r="C492">
        <v>850</v>
      </c>
      <c r="D492">
        <v>1</v>
      </c>
      <c r="E492">
        <v>850</v>
      </c>
      <c r="F492" t="s">
        <v>2148</v>
      </c>
      <c r="G492" t="s">
        <v>1771</v>
      </c>
      <c r="H492" t="s">
        <v>1771</v>
      </c>
      <c r="I492" t="s">
        <v>99</v>
      </c>
      <c r="J492" t="s">
        <v>99</v>
      </c>
      <c r="K492" t="s">
        <v>99</v>
      </c>
      <c r="L492" t="s">
        <v>2730</v>
      </c>
      <c r="M492" t="s">
        <v>99</v>
      </c>
      <c r="N492" t="s">
        <v>2112</v>
      </c>
      <c r="O492" t="s">
        <v>2118</v>
      </c>
      <c r="P492" t="s">
        <v>2107</v>
      </c>
      <c r="Q492" t="s">
        <v>2231</v>
      </c>
      <c r="R492" t="s">
        <v>2731</v>
      </c>
    </row>
    <row r="493" spans="1:18">
      <c r="A493" t="s">
        <v>1772</v>
      </c>
      <c r="B493" t="s">
        <v>1650</v>
      </c>
      <c r="C493">
        <v>27000</v>
      </c>
      <c r="D493">
        <v>2</v>
      </c>
      <c r="E493">
        <v>54000</v>
      </c>
      <c r="F493" t="s">
        <v>2732</v>
      </c>
      <c r="G493" t="s">
        <v>1772</v>
      </c>
      <c r="H493" t="s">
        <v>1772</v>
      </c>
      <c r="I493" t="s">
        <v>99</v>
      </c>
      <c r="J493" t="s">
        <v>101</v>
      </c>
      <c r="K493" t="s">
        <v>101</v>
      </c>
      <c r="L493" t="s">
        <v>2468</v>
      </c>
      <c r="M493" t="s">
        <v>738</v>
      </c>
      <c r="N493" t="s">
        <v>2117</v>
      </c>
      <c r="O493" t="s">
        <v>2118</v>
      </c>
      <c r="P493" t="s">
        <v>2107</v>
      </c>
      <c r="Q493" t="s">
        <v>2119</v>
      </c>
      <c r="R493" t="s">
        <v>2733</v>
      </c>
    </row>
    <row r="494" spans="1:18">
      <c r="A494" t="s">
        <v>1772</v>
      </c>
      <c r="B494" t="s">
        <v>1650</v>
      </c>
      <c r="C494">
        <v>27000</v>
      </c>
      <c r="D494">
        <v>1</v>
      </c>
      <c r="E494">
        <v>27000</v>
      </c>
      <c r="F494" t="s">
        <v>2734</v>
      </c>
      <c r="G494" t="s">
        <v>1772</v>
      </c>
      <c r="H494" t="s">
        <v>1772</v>
      </c>
      <c r="I494" t="s">
        <v>99</v>
      </c>
      <c r="J494" t="s">
        <v>101</v>
      </c>
      <c r="K494" t="s">
        <v>101</v>
      </c>
      <c r="L494" t="s">
        <v>2468</v>
      </c>
      <c r="M494" t="s">
        <v>738</v>
      </c>
      <c r="N494" t="s">
        <v>2117</v>
      </c>
      <c r="O494" t="s">
        <v>2118</v>
      </c>
      <c r="P494" t="s">
        <v>2107</v>
      </c>
      <c r="Q494" t="s">
        <v>2119</v>
      </c>
      <c r="R494" t="s">
        <v>2733</v>
      </c>
    </row>
    <row r="495" spans="1:18">
      <c r="A495" t="s">
        <v>1772</v>
      </c>
      <c r="B495" t="s">
        <v>1650</v>
      </c>
      <c r="C495">
        <v>27000</v>
      </c>
      <c r="D495">
        <v>1</v>
      </c>
      <c r="E495">
        <v>27000</v>
      </c>
      <c r="F495" t="s">
        <v>2735</v>
      </c>
      <c r="G495" t="s">
        <v>1772</v>
      </c>
      <c r="H495" t="s">
        <v>1772</v>
      </c>
      <c r="I495" t="s">
        <v>99</v>
      </c>
      <c r="J495" t="s">
        <v>101</v>
      </c>
      <c r="K495" t="s">
        <v>101</v>
      </c>
      <c r="L495" t="s">
        <v>2468</v>
      </c>
      <c r="M495" t="s">
        <v>738</v>
      </c>
      <c r="N495" t="s">
        <v>2117</v>
      </c>
      <c r="O495" t="s">
        <v>2118</v>
      </c>
      <c r="P495" t="s">
        <v>2107</v>
      </c>
      <c r="Q495" t="s">
        <v>2119</v>
      </c>
      <c r="R495" t="s">
        <v>2733</v>
      </c>
    </row>
    <row r="496" spans="1:18">
      <c r="A496" t="s">
        <v>1772</v>
      </c>
      <c r="B496" t="s">
        <v>1651</v>
      </c>
      <c r="C496">
        <v>55</v>
      </c>
      <c r="D496">
        <v>1</v>
      </c>
      <c r="E496">
        <v>55</v>
      </c>
      <c r="F496" t="s">
        <v>2438</v>
      </c>
      <c r="G496" t="s">
        <v>1771</v>
      </c>
      <c r="H496" t="s">
        <v>1771</v>
      </c>
      <c r="I496" t="s">
        <v>99</v>
      </c>
      <c r="J496" t="s">
        <v>2465</v>
      </c>
      <c r="K496" t="s">
        <v>2465</v>
      </c>
      <c r="L496" t="s">
        <v>99</v>
      </c>
      <c r="M496" t="s">
        <v>99</v>
      </c>
      <c r="N496" t="s">
        <v>2112</v>
      </c>
      <c r="O496" t="s">
        <v>2229</v>
      </c>
      <c r="P496" t="s">
        <v>2230</v>
      </c>
      <c r="Q496" t="s">
        <v>2231</v>
      </c>
      <c r="R496" t="s">
        <v>2736</v>
      </c>
    </row>
    <row r="497" spans="1:18">
      <c r="A497" t="s">
        <v>1772</v>
      </c>
      <c r="B497" t="s">
        <v>1652</v>
      </c>
      <c r="C497">
        <v>1000</v>
      </c>
      <c r="D497">
        <v>1</v>
      </c>
      <c r="E497">
        <v>1000</v>
      </c>
      <c r="F497" t="s">
        <v>2737</v>
      </c>
      <c r="G497" t="s">
        <v>1771</v>
      </c>
      <c r="H497" t="s">
        <v>1771</v>
      </c>
      <c r="I497" t="s">
        <v>99</v>
      </c>
      <c r="J497" t="s">
        <v>2476</v>
      </c>
      <c r="K497" t="s">
        <v>2476</v>
      </c>
      <c r="L497" t="s">
        <v>2471</v>
      </c>
      <c r="M497" t="s">
        <v>99</v>
      </c>
      <c r="N497" t="s">
        <v>2112</v>
      </c>
      <c r="O497" t="s">
        <v>2118</v>
      </c>
      <c r="P497" t="s">
        <v>2107</v>
      </c>
      <c r="Q497" t="s">
        <v>2231</v>
      </c>
      <c r="R497" t="s">
        <v>2738</v>
      </c>
    </row>
    <row r="498" spans="1:18">
      <c r="A498" t="s">
        <v>1772</v>
      </c>
      <c r="B498" t="s">
        <v>1653</v>
      </c>
      <c r="C498">
        <v>300</v>
      </c>
      <c r="D498">
        <v>1</v>
      </c>
      <c r="E498">
        <v>300</v>
      </c>
      <c r="F498" t="s">
        <v>2577</v>
      </c>
      <c r="G498" t="s">
        <v>1771</v>
      </c>
      <c r="H498" t="s">
        <v>1771</v>
      </c>
      <c r="I498" t="s">
        <v>99</v>
      </c>
      <c r="J498" t="s">
        <v>558</v>
      </c>
      <c r="K498" t="s">
        <v>2249</v>
      </c>
      <c r="L498" t="s">
        <v>2471</v>
      </c>
      <c r="M498" t="s">
        <v>99</v>
      </c>
      <c r="N498" t="s">
        <v>2112</v>
      </c>
      <c r="O498" t="s">
        <v>2118</v>
      </c>
      <c r="P498" t="s">
        <v>2107</v>
      </c>
      <c r="Q498" t="s">
        <v>2231</v>
      </c>
      <c r="R498" t="s">
        <v>2738</v>
      </c>
    </row>
    <row r="499" spans="1:18">
      <c r="A499" t="s">
        <v>2739</v>
      </c>
      <c r="B499" t="s">
        <v>1654</v>
      </c>
      <c r="C499">
        <v>650000</v>
      </c>
      <c r="D499">
        <v>1</v>
      </c>
      <c r="E499">
        <v>650000</v>
      </c>
      <c r="F499" t="s">
        <v>2740</v>
      </c>
      <c r="G499" t="s">
        <v>892</v>
      </c>
      <c r="H499" t="s">
        <v>1775</v>
      </c>
      <c r="I499" t="s">
        <v>423</v>
      </c>
      <c r="J499" t="s">
        <v>2741</v>
      </c>
      <c r="K499" t="s">
        <v>2741</v>
      </c>
      <c r="L499" t="s">
        <v>2742</v>
      </c>
      <c r="M499" t="s">
        <v>38</v>
      </c>
      <c r="N499" t="s">
        <v>2117</v>
      </c>
      <c r="O499" t="s">
        <v>2118</v>
      </c>
      <c r="P499" t="s">
        <v>2107</v>
      </c>
      <c r="Q499" t="s">
        <v>2119</v>
      </c>
      <c r="R499" t="s">
        <v>2743</v>
      </c>
    </row>
    <row r="500" spans="1:18">
      <c r="A500" t="s">
        <v>2739</v>
      </c>
      <c r="B500" t="s">
        <v>1655</v>
      </c>
      <c r="C500">
        <v>950000</v>
      </c>
      <c r="D500">
        <v>1</v>
      </c>
      <c r="E500">
        <v>950000</v>
      </c>
      <c r="F500" t="s">
        <v>2744</v>
      </c>
      <c r="G500" t="s">
        <v>892</v>
      </c>
      <c r="H500" t="s">
        <v>1775</v>
      </c>
      <c r="I500" t="s">
        <v>423</v>
      </c>
      <c r="J500" t="s">
        <v>2741</v>
      </c>
      <c r="K500" t="s">
        <v>2741</v>
      </c>
      <c r="L500" t="s">
        <v>2742</v>
      </c>
      <c r="M500" t="s">
        <v>38</v>
      </c>
      <c r="N500" t="s">
        <v>2117</v>
      </c>
      <c r="O500" t="s">
        <v>2118</v>
      </c>
      <c r="P500" t="s">
        <v>2107</v>
      </c>
      <c r="Q500" t="s">
        <v>2119</v>
      </c>
      <c r="R500" t="s">
        <v>2743</v>
      </c>
    </row>
    <row r="501" spans="1:18">
      <c r="A501" t="s">
        <v>2739</v>
      </c>
      <c r="B501" t="s">
        <v>1656</v>
      </c>
      <c r="C501">
        <v>950000</v>
      </c>
      <c r="D501">
        <v>1</v>
      </c>
      <c r="E501">
        <v>950000</v>
      </c>
      <c r="F501" t="s">
        <v>2745</v>
      </c>
      <c r="G501" t="s">
        <v>892</v>
      </c>
      <c r="H501" t="s">
        <v>1775</v>
      </c>
      <c r="I501" t="s">
        <v>423</v>
      </c>
      <c r="J501" t="s">
        <v>2741</v>
      </c>
      <c r="K501" t="s">
        <v>2741</v>
      </c>
      <c r="L501" t="s">
        <v>2742</v>
      </c>
      <c r="M501" t="s">
        <v>38</v>
      </c>
      <c r="N501" t="s">
        <v>2117</v>
      </c>
      <c r="O501" t="s">
        <v>2118</v>
      </c>
      <c r="P501" t="s">
        <v>2107</v>
      </c>
      <c r="Q501" t="s">
        <v>2119</v>
      </c>
      <c r="R501" t="s">
        <v>2743</v>
      </c>
    </row>
    <row r="502" spans="1:18">
      <c r="A502" t="s">
        <v>2739</v>
      </c>
      <c r="B502" t="s">
        <v>1657</v>
      </c>
      <c r="C502">
        <v>1000000</v>
      </c>
      <c r="D502">
        <v>1</v>
      </c>
      <c r="E502">
        <v>1000000</v>
      </c>
      <c r="F502" t="s">
        <v>2450</v>
      </c>
      <c r="G502" t="s">
        <v>892</v>
      </c>
      <c r="H502" t="s">
        <v>1775</v>
      </c>
      <c r="I502" t="s">
        <v>2746</v>
      </c>
      <c r="J502" t="s">
        <v>2746</v>
      </c>
      <c r="K502" t="s">
        <v>2746</v>
      </c>
      <c r="L502" t="s">
        <v>2742</v>
      </c>
      <c r="M502" t="s">
        <v>158</v>
      </c>
      <c r="N502" t="s">
        <v>2117</v>
      </c>
      <c r="O502" t="s">
        <v>2118</v>
      </c>
      <c r="P502" t="s">
        <v>2107</v>
      </c>
      <c r="Q502" t="s">
        <v>2119</v>
      </c>
      <c r="R502" t="s">
        <v>2747</v>
      </c>
    </row>
    <row r="503" spans="1:18">
      <c r="A503" t="s">
        <v>2739</v>
      </c>
      <c r="B503" t="s">
        <v>1658</v>
      </c>
      <c r="C503">
        <v>1000000</v>
      </c>
      <c r="D503">
        <v>1</v>
      </c>
      <c r="E503">
        <v>1000000</v>
      </c>
      <c r="F503" t="s">
        <v>2748</v>
      </c>
      <c r="G503" t="s">
        <v>892</v>
      </c>
      <c r="H503" t="s">
        <v>1775</v>
      </c>
      <c r="I503" t="s">
        <v>2746</v>
      </c>
      <c r="J503" t="s">
        <v>2746</v>
      </c>
      <c r="K503" t="s">
        <v>2746</v>
      </c>
      <c r="L503" t="s">
        <v>2742</v>
      </c>
      <c r="M503" t="s">
        <v>158</v>
      </c>
      <c r="N503" t="s">
        <v>2117</v>
      </c>
      <c r="O503" t="s">
        <v>2118</v>
      </c>
      <c r="P503" t="s">
        <v>2107</v>
      </c>
      <c r="Q503" t="s">
        <v>2119</v>
      </c>
      <c r="R503" t="s">
        <v>2747</v>
      </c>
    </row>
    <row r="504" spans="1:18">
      <c r="A504" t="s">
        <v>2739</v>
      </c>
      <c r="B504" t="s">
        <v>1659</v>
      </c>
      <c r="C504">
        <v>1400000</v>
      </c>
      <c r="D504">
        <v>1</v>
      </c>
      <c r="E504">
        <v>1400000</v>
      </c>
      <c r="F504" t="s">
        <v>2154</v>
      </c>
      <c r="G504" t="s">
        <v>892</v>
      </c>
      <c r="H504" t="s">
        <v>1775</v>
      </c>
      <c r="I504" t="s">
        <v>2113</v>
      </c>
      <c r="J504" t="s">
        <v>2113</v>
      </c>
      <c r="K504" t="s">
        <v>2113</v>
      </c>
      <c r="L504" t="s">
        <v>2742</v>
      </c>
      <c r="M504" t="s">
        <v>158</v>
      </c>
      <c r="N504" t="s">
        <v>2117</v>
      </c>
      <c r="O504" t="s">
        <v>2118</v>
      </c>
      <c r="P504" t="s">
        <v>2107</v>
      </c>
      <c r="Q504" t="s">
        <v>2119</v>
      </c>
      <c r="R504" t="s">
        <v>2747</v>
      </c>
    </row>
    <row r="505" spans="1:18">
      <c r="A505" t="s">
        <v>2739</v>
      </c>
      <c r="B505" t="s">
        <v>1660</v>
      </c>
      <c r="C505">
        <v>1400000</v>
      </c>
      <c r="D505">
        <v>1</v>
      </c>
      <c r="E505">
        <v>1400000</v>
      </c>
      <c r="F505" t="s">
        <v>2749</v>
      </c>
      <c r="G505" t="s">
        <v>892</v>
      </c>
      <c r="H505" t="s">
        <v>1775</v>
      </c>
      <c r="I505" t="s">
        <v>2113</v>
      </c>
      <c r="J505" t="s">
        <v>2113</v>
      </c>
      <c r="K505" t="s">
        <v>2113</v>
      </c>
      <c r="L505" t="s">
        <v>2742</v>
      </c>
      <c r="M505" t="s">
        <v>158</v>
      </c>
      <c r="N505" t="s">
        <v>2117</v>
      </c>
      <c r="O505" t="s">
        <v>2118</v>
      </c>
      <c r="P505" t="s">
        <v>2107</v>
      </c>
      <c r="Q505" t="s">
        <v>2119</v>
      </c>
      <c r="R505" t="s">
        <v>2747</v>
      </c>
    </row>
    <row r="506" spans="1:18">
      <c r="A506" t="s">
        <v>2739</v>
      </c>
      <c r="B506" t="s">
        <v>1661</v>
      </c>
      <c r="C506">
        <v>1000000</v>
      </c>
      <c r="D506">
        <v>1</v>
      </c>
      <c r="E506">
        <v>1000000</v>
      </c>
      <c r="F506" t="s">
        <v>2748</v>
      </c>
      <c r="G506" t="s">
        <v>892</v>
      </c>
      <c r="H506" t="s">
        <v>1775</v>
      </c>
      <c r="I506" t="s">
        <v>2746</v>
      </c>
      <c r="J506" t="s">
        <v>2746</v>
      </c>
      <c r="K506" t="s">
        <v>2746</v>
      </c>
      <c r="L506" t="s">
        <v>2742</v>
      </c>
      <c r="M506" t="s">
        <v>38</v>
      </c>
      <c r="N506" t="s">
        <v>2117</v>
      </c>
      <c r="O506" t="s">
        <v>2118</v>
      </c>
      <c r="P506" t="s">
        <v>2107</v>
      </c>
      <c r="Q506" t="s">
        <v>2119</v>
      </c>
      <c r="R506" t="s">
        <v>2750</v>
      </c>
    </row>
    <row r="507" spans="1:18">
      <c r="A507" t="s">
        <v>2739</v>
      </c>
      <c r="B507" t="s">
        <v>1662</v>
      </c>
      <c r="C507">
        <v>1000000</v>
      </c>
      <c r="D507">
        <v>1</v>
      </c>
      <c r="E507">
        <v>1000000</v>
      </c>
      <c r="F507" t="s">
        <v>2751</v>
      </c>
      <c r="G507" t="s">
        <v>892</v>
      </c>
      <c r="H507" t="s">
        <v>1775</v>
      </c>
      <c r="I507" t="s">
        <v>2746</v>
      </c>
      <c r="J507" t="s">
        <v>2746</v>
      </c>
      <c r="K507" t="s">
        <v>2746</v>
      </c>
      <c r="L507" t="s">
        <v>2742</v>
      </c>
      <c r="M507" t="s">
        <v>38</v>
      </c>
      <c r="N507" t="s">
        <v>2117</v>
      </c>
      <c r="O507" t="s">
        <v>2118</v>
      </c>
      <c r="P507" t="s">
        <v>2107</v>
      </c>
      <c r="Q507" t="s">
        <v>2119</v>
      </c>
      <c r="R507" t="s">
        <v>2750</v>
      </c>
    </row>
    <row r="508" spans="1:18">
      <c r="A508" t="s">
        <v>2739</v>
      </c>
      <c r="B508" t="s">
        <v>1663</v>
      </c>
      <c r="C508">
        <v>700000</v>
      </c>
      <c r="D508">
        <v>1</v>
      </c>
      <c r="E508">
        <v>700000</v>
      </c>
      <c r="F508" t="s">
        <v>2166</v>
      </c>
      <c r="G508" t="s">
        <v>908</v>
      </c>
      <c r="H508" t="s">
        <v>1776</v>
      </c>
      <c r="I508" t="s">
        <v>2752</v>
      </c>
      <c r="J508" t="s">
        <v>2136</v>
      </c>
      <c r="K508" t="s">
        <v>2136</v>
      </c>
      <c r="L508" t="s">
        <v>2742</v>
      </c>
      <c r="M508" t="s">
        <v>38</v>
      </c>
      <c r="N508" t="s">
        <v>2117</v>
      </c>
      <c r="O508" t="s">
        <v>2118</v>
      </c>
      <c r="P508" t="s">
        <v>2107</v>
      </c>
      <c r="Q508" t="s">
        <v>2119</v>
      </c>
      <c r="R508" t="s">
        <v>2750</v>
      </c>
    </row>
    <row r="509" spans="1:18">
      <c r="A509" t="s">
        <v>2739</v>
      </c>
      <c r="B509" t="s">
        <v>1664</v>
      </c>
      <c r="C509">
        <v>700000</v>
      </c>
      <c r="D509">
        <v>1</v>
      </c>
      <c r="E509">
        <v>700000</v>
      </c>
      <c r="F509" t="s">
        <v>2753</v>
      </c>
      <c r="G509" t="s">
        <v>908</v>
      </c>
      <c r="H509" t="s">
        <v>1776</v>
      </c>
      <c r="I509" t="s">
        <v>2754</v>
      </c>
      <c r="J509" t="s">
        <v>2136</v>
      </c>
      <c r="K509" t="s">
        <v>2136</v>
      </c>
      <c r="L509" t="s">
        <v>2742</v>
      </c>
      <c r="M509" t="s">
        <v>38</v>
      </c>
      <c r="N509" t="s">
        <v>2117</v>
      </c>
      <c r="O509" t="s">
        <v>2118</v>
      </c>
      <c r="P509" t="s">
        <v>2107</v>
      </c>
      <c r="Q509" t="s">
        <v>2119</v>
      </c>
      <c r="R509" t="s">
        <v>2750</v>
      </c>
    </row>
    <row r="510" spans="1:18">
      <c r="A510" t="s">
        <v>2739</v>
      </c>
      <c r="B510" t="s">
        <v>1665</v>
      </c>
      <c r="C510">
        <v>700000</v>
      </c>
      <c r="D510">
        <v>1</v>
      </c>
      <c r="E510">
        <v>700000</v>
      </c>
      <c r="F510" t="s">
        <v>2755</v>
      </c>
      <c r="G510" t="s">
        <v>908</v>
      </c>
      <c r="H510" t="s">
        <v>1776</v>
      </c>
      <c r="I510" t="s">
        <v>2754</v>
      </c>
      <c r="J510" t="s">
        <v>2136</v>
      </c>
      <c r="K510" t="s">
        <v>2136</v>
      </c>
      <c r="L510" t="s">
        <v>2742</v>
      </c>
      <c r="M510" t="s">
        <v>38</v>
      </c>
      <c r="N510" t="s">
        <v>2117</v>
      </c>
      <c r="O510" t="s">
        <v>2118</v>
      </c>
      <c r="P510" t="s">
        <v>2107</v>
      </c>
      <c r="Q510" t="s">
        <v>2119</v>
      </c>
      <c r="R510" t="s">
        <v>2750</v>
      </c>
    </row>
    <row r="511" spans="1:18">
      <c r="A511" t="s">
        <v>2739</v>
      </c>
      <c r="B511" t="s">
        <v>1666</v>
      </c>
      <c r="C511">
        <v>950000</v>
      </c>
      <c r="D511">
        <v>1</v>
      </c>
      <c r="E511">
        <v>950000</v>
      </c>
      <c r="F511" t="s">
        <v>2670</v>
      </c>
      <c r="G511" t="s">
        <v>892</v>
      </c>
      <c r="H511" t="s">
        <v>1775</v>
      </c>
      <c r="I511" t="s">
        <v>423</v>
      </c>
      <c r="J511" t="s">
        <v>423</v>
      </c>
      <c r="K511" t="s">
        <v>423</v>
      </c>
      <c r="L511" t="s">
        <v>2742</v>
      </c>
      <c r="M511" t="s">
        <v>38</v>
      </c>
      <c r="N511" t="s">
        <v>2117</v>
      </c>
      <c r="O511" t="s">
        <v>2118</v>
      </c>
      <c r="P511" t="s">
        <v>2107</v>
      </c>
      <c r="Q511" t="s">
        <v>2119</v>
      </c>
      <c r="R511" t="s">
        <v>2756</v>
      </c>
    </row>
    <row r="512" spans="1:18">
      <c r="A512" t="s">
        <v>2739</v>
      </c>
      <c r="B512" t="s">
        <v>1667</v>
      </c>
      <c r="C512">
        <v>950000</v>
      </c>
      <c r="D512">
        <v>1</v>
      </c>
      <c r="E512">
        <v>950000</v>
      </c>
      <c r="F512" t="s">
        <v>2757</v>
      </c>
      <c r="G512" t="s">
        <v>892</v>
      </c>
      <c r="H512" t="s">
        <v>1775</v>
      </c>
      <c r="I512" t="s">
        <v>423</v>
      </c>
      <c r="J512" t="s">
        <v>423</v>
      </c>
      <c r="K512" t="s">
        <v>423</v>
      </c>
      <c r="L512" t="s">
        <v>2742</v>
      </c>
      <c r="M512" t="s">
        <v>38</v>
      </c>
      <c r="N512" t="s">
        <v>2117</v>
      </c>
      <c r="O512" t="s">
        <v>2118</v>
      </c>
      <c r="P512" t="s">
        <v>2107</v>
      </c>
      <c r="Q512" t="s">
        <v>2119</v>
      </c>
      <c r="R512" t="s">
        <v>2756</v>
      </c>
    </row>
    <row r="513" spans="1:18">
      <c r="A513" t="s">
        <v>2739</v>
      </c>
      <c r="B513" t="s">
        <v>1668</v>
      </c>
      <c r="C513">
        <v>1000000</v>
      </c>
      <c r="D513">
        <v>1</v>
      </c>
      <c r="E513">
        <v>1000000</v>
      </c>
      <c r="F513" t="s">
        <v>2758</v>
      </c>
      <c r="G513" t="s">
        <v>892</v>
      </c>
      <c r="H513" t="s">
        <v>1775</v>
      </c>
      <c r="I513" t="s">
        <v>2759</v>
      </c>
      <c r="J513" t="s">
        <v>2136</v>
      </c>
      <c r="K513" t="s">
        <v>2136</v>
      </c>
      <c r="L513" t="s">
        <v>2742</v>
      </c>
      <c r="M513" t="s">
        <v>38</v>
      </c>
      <c r="N513" t="s">
        <v>2117</v>
      </c>
      <c r="O513" t="s">
        <v>2118</v>
      </c>
      <c r="P513" t="s">
        <v>2107</v>
      </c>
      <c r="Q513" t="s">
        <v>2119</v>
      </c>
      <c r="R513" t="s">
        <v>2756</v>
      </c>
    </row>
    <row r="514" spans="1:18">
      <c r="A514" t="s">
        <v>2739</v>
      </c>
      <c r="B514" t="s">
        <v>1669</v>
      </c>
      <c r="C514">
        <v>1000000</v>
      </c>
      <c r="D514">
        <v>1</v>
      </c>
      <c r="E514">
        <v>1000000</v>
      </c>
      <c r="F514" t="s">
        <v>2256</v>
      </c>
      <c r="G514" t="s">
        <v>892</v>
      </c>
      <c r="H514" t="s">
        <v>1775</v>
      </c>
      <c r="I514" t="s">
        <v>2759</v>
      </c>
      <c r="J514" t="s">
        <v>2136</v>
      </c>
      <c r="K514" t="s">
        <v>2136</v>
      </c>
      <c r="L514" t="s">
        <v>2742</v>
      </c>
      <c r="M514" t="s">
        <v>38</v>
      </c>
      <c r="N514" t="s">
        <v>2117</v>
      </c>
      <c r="O514" t="s">
        <v>2118</v>
      </c>
      <c r="P514" t="s">
        <v>2107</v>
      </c>
      <c r="Q514" t="s">
        <v>2119</v>
      </c>
      <c r="R514" t="s">
        <v>2756</v>
      </c>
    </row>
    <row r="515" spans="1:18">
      <c r="A515" t="s">
        <v>2739</v>
      </c>
      <c r="B515" t="s">
        <v>1670</v>
      </c>
      <c r="C515">
        <v>1000000</v>
      </c>
      <c r="D515">
        <v>1</v>
      </c>
      <c r="E515">
        <v>1000000</v>
      </c>
      <c r="F515" t="s">
        <v>2203</v>
      </c>
      <c r="G515" t="s">
        <v>892</v>
      </c>
      <c r="H515" t="s">
        <v>1775</v>
      </c>
      <c r="I515" t="s">
        <v>2113</v>
      </c>
      <c r="J515" t="s">
        <v>2113</v>
      </c>
      <c r="K515" t="s">
        <v>2113</v>
      </c>
      <c r="L515" t="s">
        <v>2742</v>
      </c>
      <c r="M515" t="s">
        <v>38</v>
      </c>
      <c r="N515" t="s">
        <v>2117</v>
      </c>
      <c r="O515" t="s">
        <v>2118</v>
      </c>
      <c r="P515" t="s">
        <v>2107</v>
      </c>
      <c r="Q515" t="s">
        <v>2119</v>
      </c>
      <c r="R515" t="s">
        <v>2756</v>
      </c>
    </row>
    <row r="516" spans="1:18">
      <c r="A516" t="s">
        <v>2739</v>
      </c>
      <c r="B516" t="s">
        <v>1671</v>
      </c>
      <c r="C516">
        <v>1000000</v>
      </c>
      <c r="D516">
        <v>1</v>
      </c>
      <c r="E516">
        <v>1000000</v>
      </c>
      <c r="F516" t="s">
        <v>2299</v>
      </c>
      <c r="G516" t="s">
        <v>892</v>
      </c>
      <c r="H516" t="s">
        <v>1775</v>
      </c>
      <c r="I516" t="s">
        <v>2113</v>
      </c>
      <c r="J516" t="s">
        <v>2113</v>
      </c>
      <c r="K516" t="s">
        <v>2113</v>
      </c>
      <c r="L516" t="s">
        <v>2742</v>
      </c>
      <c r="M516" t="s">
        <v>38</v>
      </c>
      <c r="N516" t="s">
        <v>2117</v>
      </c>
      <c r="O516" t="s">
        <v>2118</v>
      </c>
      <c r="P516" t="s">
        <v>2107</v>
      </c>
      <c r="Q516" t="s">
        <v>2119</v>
      </c>
      <c r="R516" t="s">
        <v>2756</v>
      </c>
    </row>
    <row r="517" spans="1:18">
      <c r="A517" t="s">
        <v>2739</v>
      </c>
      <c r="B517" t="s">
        <v>1672</v>
      </c>
      <c r="C517">
        <v>950000</v>
      </c>
      <c r="D517">
        <v>1</v>
      </c>
      <c r="E517">
        <v>950000</v>
      </c>
      <c r="F517" t="s">
        <v>2575</v>
      </c>
      <c r="G517" t="s">
        <v>892</v>
      </c>
      <c r="H517" t="s">
        <v>1775</v>
      </c>
      <c r="I517" t="s">
        <v>923</v>
      </c>
      <c r="J517" t="s">
        <v>157</v>
      </c>
      <c r="K517" t="s">
        <v>157</v>
      </c>
      <c r="L517" t="s">
        <v>2742</v>
      </c>
      <c r="M517" t="s">
        <v>38</v>
      </c>
      <c r="N517" t="s">
        <v>2117</v>
      </c>
      <c r="O517" t="s">
        <v>2118</v>
      </c>
      <c r="P517" t="s">
        <v>2107</v>
      </c>
      <c r="Q517" t="s">
        <v>2119</v>
      </c>
      <c r="R517" t="s">
        <v>2760</v>
      </c>
    </row>
    <row r="518" spans="1:18">
      <c r="A518" t="s">
        <v>2739</v>
      </c>
      <c r="B518" t="s">
        <v>1673</v>
      </c>
      <c r="C518">
        <v>950000</v>
      </c>
      <c r="D518">
        <v>1</v>
      </c>
      <c r="E518">
        <v>950000</v>
      </c>
      <c r="F518" t="s">
        <v>2584</v>
      </c>
      <c r="G518" t="s">
        <v>892</v>
      </c>
      <c r="H518" t="s">
        <v>1775</v>
      </c>
      <c r="I518" t="s">
        <v>923</v>
      </c>
      <c r="J518" t="s">
        <v>157</v>
      </c>
      <c r="K518" t="s">
        <v>157</v>
      </c>
      <c r="L518" t="s">
        <v>2742</v>
      </c>
      <c r="M518" t="s">
        <v>38</v>
      </c>
      <c r="N518" t="s">
        <v>2117</v>
      </c>
      <c r="O518" t="s">
        <v>2118</v>
      </c>
      <c r="P518" t="s">
        <v>2107</v>
      </c>
      <c r="Q518" t="s">
        <v>2119</v>
      </c>
      <c r="R518" t="s">
        <v>2760</v>
      </c>
    </row>
    <row r="519" spans="1:18">
      <c r="A519" t="s">
        <v>2739</v>
      </c>
      <c r="B519" t="s">
        <v>1674</v>
      </c>
      <c r="C519">
        <v>1000000</v>
      </c>
      <c r="D519">
        <v>1</v>
      </c>
      <c r="E519">
        <v>1000000</v>
      </c>
      <c r="F519" t="s">
        <v>2761</v>
      </c>
      <c r="G519" t="s">
        <v>892</v>
      </c>
      <c r="H519" t="s">
        <v>1775</v>
      </c>
      <c r="I519" t="s">
        <v>2762</v>
      </c>
      <c r="J519" t="s">
        <v>2136</v>
      </c>
      <c r="K519" t="s">
        <v>2136</v>
      </c>
      <c r="L519" t="s">
        <v>2742</v>
      </c>
      <c r="M519" t="s">
        <v>38</v>
      </c>
      <c r="N519" t="s">
        <v>2117</v>
      </c>
      <c r="O519" t="s">
        <v>2118</v>
      </c>
      <c r="P519" t="s">
        <v>2107</v>
      </c>
      <c r="Q519" t="s">
        <v>2119</v>
      </c>
      <c r="R519" t="s">
        <v>2760</v>
      </c>
    </row>
    <row r="520" spans="1:18">
      <c r="A520" t="s">
        <v>2739</v>
      </c>
      <c r="B520" t="s">
        <v>1675</v>
      </c>
      <c r="C520">
        <v>1000000</v>
      </c>
      <c r="D520">
        <v>1</v>
      </c>
      <c r="E520">
        <v>1000000</v>
      </c>
      <c r="F520" t="s">
        <v>2127</v>
      </c>
      <c r="G520" t="s">
        <v>892</v>
      </c>
      <c r="H520" t="s">
        <v>1775</v>
      </c>
      <c r="I520" t="s">
        <v>2762</v>
      </c>
      <c r="J520" t="s">
        <v>2136</v>
      </c>
      <c r="K520" t="s">
        <v>2136</v>
      </c>
      <c r="L520" t="s">
        <v>2742</v>
      </c>
      <c r="M520" t="s">
        <v>38</v>
      </c>
      <c r="N520" t="s">
        <v>2117</v>
      </c>
      <c r="O520" t="s">
        <v>2118</v>
      </c>
      <c r="P520" t="s">
        <v>2107</v>
      </c>
      <c r="Q520" t="s">
        <v>2119</v>
      </c>
      <c r="R520" t="s">
        <v>2760</v>
      </c>
    </row>
    <row r="521" spans="1:18">
      <c r="A521" t="s">
        <v>2739</v>
      </c>
      <c r="B521" t="s">
        <v>1676</v>
      </c>
      <c r="C521">
        <v>1000000</v>
      </c>
      <c r="D521">
        <v>1</v>
      </c>
      <c r="E521">
        <v>1000000</v>
      </c>
      <c r="F521" t="s">
        <v>2178</v>
      </c>
      <c r="G521" t="s">
        <v>892</v>
      </c>
      <c r="H521" t="s">
        <v>1775</v>
      </c>
      <c r="I521" t="s">
        <v>2763</v>
      </c>
      <c r="J521" t="s">
        <v>2746</v>
      </c>
      <c r="K521" t="s">
        <v>2746</v>
      </c>
      <c r="L521" t="s">
        <v>2742</v>
      </c>
      <c r="M521" t="s">
        <v>38</v>
      </c>
      <c r="N521" t="s">
        <v>2117</v>
      </c>
      <c r="O521" t="s">
        <v>2118</v>
      </c>
      <c r="P521" t="s">
        <v>2107</v>
      </c>
      <c r="Q521" t="s">
        <v>2119</v>
      </c>
      <c r="R521" t="s">
        <v>2760</v>
      </c>
    </row>
    <row r="522" spans="1:18">
      <c r="A522" t="s">
        <v>2739</v>
      </c>
      <c r="B522" t="s">
        <v>1677</v>
      </c>
      <c r="C522">
        <v>1000000</v>
      </c>
      <c r="D522">
        <v>1</v>
      </c>
      <c r="E522">
        <v>1000000</v>
      </c>
      <c r="F522" t="s">
        <v>2764</v>
      </c>
      <c r="G522" t="s">
        <v>892</v>
      </c>
      <c r="H522" t="s">
        <v>1775</v>
      </c>
      <c r="I522" t="s">
        <v>2763</v>
      </c>
      <c r="J522" t="s">
        <v>2746</v>
      </c>
      <c r="K522" t="s">
        <v>2746</v>
      </c>
      <c r="L522" t="s">
        <v>2742</v>
      </c>
      <c r="M522" t="s">
        <v>38</v>
      </c>
      <c r="N522" t="s">
        <v>2117</v>
      </c>
      <c r="O522" t="s">
        <v>2118</v>
      </c>
      <c r="P522" t="s">
        <v>2107</v>
      </c>
      <c r="Q522" t="s">
        <v>2119</v>
      </c>
      <c r="R522" t="s">
        <v>2760</v>
      </c>
    </row>
    <row r="523" spans="1:18">
      <c r="A523" t="s">
        <v>2765</v>
      </c>
      <c r="B523" t="s">
        <v>1678</v>
      </c>
      <c r="C523">
        <v>102588</v>
      </c>
      <c r="D523">
        <v>1</v>
      </c>
      <c r="E523">
        <v>102588</v>
      </c>
      <c r="F523" t="s">
        <v>2686</v>
      </c>
      <c r="G523" t="s">
        <v>2766</v>
      </c>
      <c r="H523" t="s">
        <v>315</v>
      </c>
      <c r="I523" t="s">
        <v>99</v>
      </c>
      <c r="J523" t="s">
        <v>329</v>
      </c>
      <c r="K523" t="s">
        <v>329</v>
      </c>
      <c r="L523" t="s">
        <v>2767</v>
      </c>
      <c r="M523" t="s">
        <v>2116</v>
      </c>
      <c r="N523" t="s">
        <v>2768</v>
      </c>
      <c r="O523" t="s">
        <v>2118</v>
      </c>
      <c r="P523" t="s">
        <v>2107</v>
      </c>
      <c r="Q523" t="s">
        <v>2119</v>
      </c>
      <c r="R523" t="s">
        <v>2769</v>
      </c>
    </row>
    <row r="524" spans="1:18">
      <c r="A524" t="s">
        <v>2765</v>
      </c>
      <c r="B524" t="s">
        <v>1678</v>
      </c>
      <c r="C524">
        <v>42200</v>
      </c>
      <c r="D524">
        <v>1</v>
      </c>
      <c r="E524">
        <v>42200</v>
      </c>
      <c r="F524" t="s">
        <v>2686</v>
      </c>
      <c r="G524" t="s">
        <v>2766</v>
      </c>
      <c r="H524" t="s">
        <v>315</v>
      </c>
      <c r="I524" t="s">
        <v>2770</v>
      </c>
      <c r="J524" t="s">
        <v>329</v>
      </c>
      <c r="K524" t="s">
        <v>376</v>
      </c>
      <c r="L524" t="s">
        <v>2767</v>
      </c>
      <c r="M524" t="s">
        <v>2116</v>
      </c>
      <c r="N524" t="s">
        <v>2768</v>
      </c>
      <c r="O524" t="s">
        <v>2118</v>
      </c>
      <c r="P524" t="s">
        <v>2107</v>
      </c>
      <c r="Q524" t="s">
        <v>2119</v>
      </c>
      <c r="R524" t="s">
        <v>2769</v>
      </c>
    </row>
    <row r="525" spans="1:18">
      <c r="A525" t="s">
        <v>2765</v>
      </c>
      <c r="B525" t="s">
        <v>1679</v>
      </c>
      <c r="C525">
        <v>85500</v>
      </c>
      <c r="D525">
        <v>1</v>
      </c>
      <c r="E525">
        <v>85500</v>
      </c>
      <c r="F525" t="s">
        <v>2771</v>
      </c>
      <c r="G525" t="s">
        <v>2766</v>
      </c>
      <c r="H525" t="s">
        <v>1766</v>
      </c>
      <c r="I525" t="s">
        <v>2427</v>
      </c>
      <c r="J525" t="s">
        <v>376</v>
      </c>
      <c r="K525" t="s">
        <v>376</v>
      </c>
      <c r="L525" t="s">
        <v>2772</v>
      </c>
      <c r="M525" t="s">
        <v>99</v>
      </c>
      <c r="N525" t="s">
        <v>2768</v>
      </c>
      <c r="O525" t="s">
        <v>2118</v>
      </c>
      <c r="P525" t="s">
        <v>2107</v>
      </c>
      <c r="Q525" t="s">
        <v>2231</v>
      </c>
      <c r="R525" t="s">
        <v>2773</v>
      </c>
    </row>
    <row r="526" spans="1:18">
      <c r="A526" t="s">
        <v>2765</v>
      </c>
      <c r="B526" t="s">
        <v>1679</v>
      </c>
      <c r="C526">
        <v>11600</v>
      </c>
      <c r="D526">
        <v>1</v>
      </c>
      <c r="E526">
        <v>11600</v>
      </c>
      <c r="F526" t="s">
        <v>2771</v>
      </c>
      <c r="G526" t="s">
        <v>2766</v>
      </c>
      <c r="H526" t="s">
        <v>1768</v>
      </c>
      <c r="I526" t="s">
        <v>2427</v>
      </c>
      <c r="J526" t="s">
        <v>376</v>
      </c>
      <c r="K526" t="s">
        <v>376</v>
      </c>
      <c r="L526" t="s">
        <v>2772</v>
      </c>
      <c r="M526" t="s">
        <v>99</v>
      </c>
      <c r="N526" t="s">
        <v>2768</v>
      </c>
      <c r="O526" t="s">
        <v>2118</v>
      </c>
      <c r="P526" t="s">
        <v>2107</v>
      </c>
      <c r="Q526" t="s">
        <v>2231</v>
      </c>
      <c r="R526" t="s">
        <v>2773</v>
      </c>
    </row>
    <row r="527" spans="1:18">
      <c r="A527" t="s">
        <v>2765</v>
      </c>
      <c r="B527" t="s">
        <v>1680</v>
      </c>
      <c r="C527">
        <v>54529</v>
      </c>
      <c r="D527">
        <v>1</v>
      </c>
      <c r="E527">
        <v>54529</v>
      </c>
      <c r="F527" t="s">
        <v>2312</v>
      </c>
      <c r="G527" t="s">
        <v>2766</v>
      </c>
      <c r="H527" t="s">
        <v>1777</v>
      </c>
      <c r="I527" t="s">
        <v>2263</v>
      </c>
      <c r="J527" t="s">
        <v>329</v>
      </c>
      <c r="K527" t="s">
        <v>329</v>
      </c>
      <c r="L527" t="s">
        <v>2774</v>
      </c>
      <c r="M527" t="s">
        <v>99</v>
      </c>
      <c r="N527" t="s">
        <v>2768</v>
      </c>
      <c r="O527" t="s">
        <v>2118</v>
      </c>
      <c r="P527" t="s">
        <v>2107</v>
      </c>
      <c r="Q527" t="s">
        <v>2231</v>
      </c>
      <c r="R527" t="s">
        <v>2775</v>
      </c>
    </row>
    <row r="528" spans="1:18">
      <c r="A528" t="s">
        <v>2765</v>
      </c>
      <c r="B528" t="s">
        <v>1681</v>
      </c>
      <c r="C528">
        <v>30540</v>
      </c>
      <c r="D528">
        <v>1</v>
      </c>
      <c r="E528">
        <v>30540</v>
      </c>
      <c r="F528" t="s">
        <v>2776</v>
      </c>
      <c r="G528" t="s">
        <v>2766</v>
      </c>
      <c r="H528" t="s">
        <v>1777</v>
      </c>
      <c r="I528" t="s">
        <v>2263</v>
      </c>
      <c r="J528" t="s">
        <v>329</v>
      </c>
      <c r="K528" t="s">
        <v>329</v>
      </c>
      <c r="L528" t="s">
        <v>2774</v>
      </c>
      <c r="M528" t="s">
        <v>99</v>
      </c>
      <c r="N528" t="s">
        <v>2768</v>
      </c>
      <c r="O528" t="s">
        <v>2118</v>
      </c>
      <c r="P528" t="s">
        <v>2107</v>
      </c>
      <c r="Q528" t="s">
        <v>2231</v>
      </c>
      <c r="R528" t="s">
        <v>2775</v>
      </c>
    </row>
    <row r="529" spans="1:18">
      <c r="A529" t="s">
        <v>2765</v>
      </c>
      <c r="B529" t="s">
        <v>1682</v>
      </c>
      <c r="C529">
        <v>60000</v>
      </c>
      <c r="D529">
        <v>1</v>
      </c>
      <c r="E529">
        <v>60000</v>
      </c>
      <c r="F529" t="s">
        <v>2453</v>
      </c>
      <c r="G529" t="s">
        <v>2766</v>
      </c>
      <c r="H529" t="s">
        <v>1778</v>
      </c>
      <c r="I529" t="s">
        <v>2263</v>
      </c>
      <c r="J529" t="s">
        <v>329</v>
      </c>
      <c r="K529" t="s">
        <v>291</v>
      </c>
      <c r="L529" t="s">
        <v>2774</v>
      </c>
      <c r="M529" t="s">
        <v>2116</v>
      </c>
      <c r="N529" t="s">
        <v>2768</v>
      </c>
      <c r="O529" t="s">
        <v>2118</v>
      </c>
      <c r="P529" t="s">
        <v>2107</v>
      </c>
      <c r="Q529" t="s">
        <v>2231</v>
      </c>
      <c r="R529" t="s">
        <v>2775</v>
      </c>
    </row>
    <row r="530" spans="1:18">
      <c r="A530" t="s">
        <v>2765</v>
      </c>
      <c r="B530" t="s">
        <v>1683</v>
      </c>
      <c r="C530">
        <v>250000</v>
      </c>
      <c r="D530">
        <v>1</v>
      </c>
      <c r="E530">
        <v>250000</v>
      </c>
      <c r="F530" t="s">
        <v>2546</v>
      </c>
      <c r="G530" t="s">
        <v>2766</v>
      </c>
      <c r="H530" t="s">
        <v>1766</v>
      </c>
      <c r="I530" t="s">
        <v>949</v>
      </c>
      <c r="J530" t="s">
        <v>329</v>
      </c>
      <c r="K530" t="s">
        <v>329</v>
      </c>
      <c r="L530" t="s">
        <v>2774</v>
      </c>
      <c r="M530" t="s">
        <v>950</v>
      </c>
      <c r="N530" t="s">
        <v>2768</v>
      </c>
      <c r="O530" t="s">
        <v>2118</v>
      </c>
      <c r="P530" t="s">
        <v>2107</v>
      </c>
      <c r="Q530" t="s">
        <v>2231</v>
      </c>
      <c r="R530" t="s">
        <v>2775</v>
      </c>
    </row>
    <row r="531" spans="1:18">
      <c r="A531" t="s">
        <v>2765</v>
      </c>
      <c r="B531" t="s">
        <v>1684</v>
      </c>
      <c r="C531">
        <v>28500</v>
      </c>
      <c r="D531">
        <v>1</v>
      </c>
      <c r="E531">
        <v>28500</v>
      </c>
      <c r="F531" t="s">
        <v>2380</v>
      </c>
      <c r="G531" t="s">
        <v>2766</v>
      </c>
      <c r="H531" t="s">
        <v>1766</v>
      </c>
      <c r="I531" t="s">
        <v>99</v>
      </c>
      <c r="J531" t="s">
        <v>329</v>
      </c>
      <c r="K531" t="s">
        <v>329</v>
      </c>
      <c r="L531" t="s">
        <v>2774</v>
      </c>
      <c r="M531" t="s">
        <v>2116</v>
      </c>
      <c r="N531" t="s">
        <v>2768</v>
      </c>
      <c r="O531" t="s">
        <v>2118</v>
      </c>
      <c r="P531" t="s">
        <v>2107</v>
      </c>
      <c r="Q531" t="s">
        <v>2231</v>
      </c>
      <c r="R531" t="s">
        <v>2775</v>
      </c>
    </row>
    <row r="532" spans="1:18">
      <c r="A532" t="s">
        <v>2765</v>
      </c>
      <c r="B532" t="s">
        <v>1685</v>
      </c>
      <c r="C532">
        <v>119130</v>
      </c>
      <c r="D532">
        <v>1</v>
      </c>
      <c r="E532">
        <v>119130</v>
      </c>
      <c r="F532" t="s">
        <v>2777</v>
      </c>
      <c r="G532" t="s">
        <v>2766</v>
      </c>
      <c r="H532" t="s">
        <v>1766</v>
      </c>
      <c r="I532" t="s">
        <v>2778</v>
      </c>
      <c r="J532" t="s">
        <v>954</v>
      </c>
      <c r="K532" t="s">
        <v>329</v>
      </c>
      <c r="L532" t="s">
        <v>2779</v>
      </c>
      <c r="M532" t="s">
        <v>99</v>
      </c>
      <c r="N532" t="s">
        <v>2768</v>
      </c>
      <c r="O532" t="s">
        <v>2118</v>
      </c>
      <c r="P532" t="s">
        <v>2107</v>
      </c>
      <c r="Q532" t="s">
        <v>2231</v>
      </c>
      <c r="R532" t="s">
        <v>2780</v>
      </c>
    </row>
    <row r="533" spans="1:18">
      <c r="A533" t="s">
        <v>2765</v>
      </c>
      <c r="B533" t="s">
        <v>1685</v>
      </c>
      <c r="C533">
        <v>144970</v>
      </c>
      <c r="D533">
        <v>1</v>
      </c>
      <c r="E533">
        <v>144970</v>
      </c>
      <c r="F533" t="s">
        <v>2350</v>
      </c>
      <c r="G533" t="s">
        <v>2766</v>
      </c>
      <c r="H533" t="s">
        <v>1766</v>
      </c>
      <c r="I533" t="s">
        <v>2781</v>
      </c>
      <c r="J533" t="s">
        <v>329</v>
      </c>
      <c r="K533" t="s">
        <v>329</v>
      </c>
      <c r="L533" t="s">
        <v>2779</v>
      </c>
      <c r="M533" t="s">
        <v>2116</v>
      </c>
      <c r="N533" t="s">
        <v>2768</v>
      </c>
      <c r="O533" t="s">
        <v>2118</v>
      </c>
      <c r="P533" t="s">
        <v>2107</v>
      </c>
      <c r="Q533" t="s">
        <v>2231</v>
      </c>
      <c r="R533" t="s">
        <v>2780</v>
      </c>
    </row>
    <row r="534" spans="1:18">
      <c r="A534" t="s">
        <v>2765</v>
      </c>
      <c r="B534" t="s">
        <v>1686</v>
      </c>
      <c r="C534">
        <v>59000</v>
      </c>
      <c r="D534">
        <v>1</v>
      </c>
      <c r="E534">
        <v>59000</v>
      </c>
      <c r="F534" t="s">
        <v>2504</v>
      </c>
      <c r="G534" t="s">
        <v>2766</v>
      </c>
      <c r="H534" t="s">
        <v>1766</v>
      </c>
      <c r="I534" t="s">
        <v>99</v>
      </c>
      <c r="J534" t="s">
        <v>99</v>
      </c>
      <c r="K534" t="s">
        <v>99</v>
      </c>
      <c r="L534" t="s">
        <v>2782</v>
      </c>
      <c r="M534" t="s">
        <v>99</v>
      </c>
      <c r="N534" t="s">
        <v>2768</v>
      </c>
      <c r="O534" t="s">
        <v>2118</v>
      </c>
      <c r="P534" t="s">
        <v>2107</v>
      </c>
      <c r="Q534" t="s">
        <v>2231</v>
      </c>
      <c r="R534" t="s">
        <v>2783</v>
      </c>
    </row>
    <row r="535" spans="1:18">
      <c r="A535" t="s">
        <v>2765</v>
      </c>
      <c r="B535" t="s">
        <v>1687</v>
      </c>
      <c r="C535">
        <v>37000</v>
      </c>
      <c r="D535">
        <v>1</v>
      </c>
      <c r="E535">
        <v>37000</v>
      </c>
      <c r="F535" t="s">
        <v>2310</v>
      </c>
      <c r="G535" t="s">
        <v>2766</v>
      </c>
      <c r="H535" t="s">
        <v>315</v>
      </c>
      <c r="I535" t="s">
        <v>2113</v>
      </c>
      <c r="J535" t="s">
        <v>962</v>
      </c>
      <c r="K535" t="s">
        <v>963</v>
      </c>
      <c r="L535" t="s">
        <v>2784</v>
      </c>
      <c r="M535" t="s">
        <v>2116</v>
      </c>
      <c r="N535" t="s">
        <v>2768</v>
      </c>
      <c r="O535" t="s">
        <v>2118</v>
      </c>
      <c r="P535" t="s">
        <v>2107</v>
      </c>
      <c r="Q535" t="s">
        <v>2119</v>
      </c>
      <c r="R535" t="s">
        <v>2785</v>
      </c>
    </row>
    <row r="536" spans="1:18">
      <c r="A536" t="s">
        <v>2765</v>
      </c>
      <c r="B536" t="s">
        <v>1688</v>
      </c>
      <c r="C536">
        <v>24000</v>
      </c>
      <c r="D536">
        <v>1</v>
      </c>
      <c r="E536">
        <v>24000</v>
      </c>
      <c r="F536" t="s">
        <v>2786</v>
      </c>
      <c r="G536" t="s">
        <v>2766</v>
      </c>
      <c r="H536" t="s">
        <v>315</v>
      </c>
      <c r="I536" t="s">
        <v>2787</v>
      </c>
      <c r="J536" t="s">
        <v>968</v>
      </c>
      <c r="K536" t="s">
        <v>968</v>
      </c>
      <c r="L536" t="s">
        <v>2788</v>
      </c>
      <c r="M536" t="s">
        <v>2116</v>
      </c>
      <c r="N536" t="s">
        <v>2768</v>
      </c>
      <c r="O536" t="s">
        <v>2118</v>
      </c>
      <c r="P536" t="s">
        <v>2107</v>
      </c>
      <c r="Q536" t="s">
        <v>2119</v>
      </c>
      <c r="R536" t="s">
        <v>2789</v>
      </c>
    </row>
    <row r="537" spans="1:18">
      <c r="A537" t="s">
        <v>2765</v>
      </c>
      <c r="B537" t="s">
        <v>1689</v>
      </c>
      <c r="C537">
        <v>239900</v>
      </c>
      <c r="D537">
        <v>1</v>
      </c>
      <c r="E537">
        <v>239900</v>
      </c>
      <c r="F537" t="s">
        <v>2790</v>
      </c>
      <c r="G537" t="s">
        <v>2766</v>
      </c>
      <c r="H537" t="s">
        <v>315</v>
      </c>
      <c r="I537" t="s">
        <v>99</v>
      </c>
      <c r="J537" t="s">
        <v>329</v>
      </c>
      <c r="K537" t="s">
        <v>329</v>
      </c>
      <c r="L537" t="s">
        <v>2791</v>
      </c>
      <c r="M537" t="s">
        <v>2379</v>
      </c>
      <c r="N537" t="s">
        <v>2768</v>
      </c>
      <c r="O537" t="s">
        <v>2118</v>
      </c>
      <c r="P537" t="s">
        <v>2107</v>
      </c>
      <c r="Q537" t="s">
        <v>2119</v>
      </c>
      <c r="R537" t="s">
        <v>2792</v>
      </c>
    </row>
    <row r="538" spans="1:18">
      <c r="A538" t="s">
        <v>2765</v>
      </c>
      <c r="B538" t="s">
        <v>1689</v>
      </c>
      <c r="C538">
        <v>130800</v>
      </c>
      <c r="D538">
        <v>1</v>
      </c>
      <c r="E538">
        <v>130800</v>
      </c>
      <c r="F538" t="s">
        <v>2790</v>
      </c>
      <c r="G538" t="s">
        <v>2766</v>
      </c>
      <c r="H538" t="s">
        <v>315</v>
      </c>
      <c r="I538" t="s">
        <v>72</v>
      </c>
      <c r="J538" t="s">
        <v>329</v>
      </c>
      <c r="K538" t="s">
        <v>329</v>
      </c>
      <c r="L538" t="s">
        <v>2791</v>
      </c>
      <c r="M538" t="s">
        <v>2379</v>
      </c>
      <c r="N538" t="s">
        <v>2768</v>
      </c>
      <c r="O538" t="s">
        <v>2118</v>
      </c>
      <c r="P538" t="s">
        <v>2107</v>
      </c>
      <c r="Q538" t="s">
        <v>2119</v>
      </c>
      <c r="R538" t="s">
        <v>2792</v>
      </c>
    </row>
    <row r="539" spans="1:18">
      <c r="A539" t="s">
        <v>2765</v>
      </c>
      <c r="B539" t="s">
        <v>1690</v>
      </c>
      <c r="C539">
        <v>43500</v>
      </c>
      <c r="D539">
        <v>1</v>
      </c>
      <c r="E539">
        <v>43500</v>
      </c>
      <c r="F539" t="s">
        <v>2198</v>
      </c>
      <c r="G539" t="s">
        <v>2766</v>
      </c>
      <c r="H539" t="s">
        <v>1768</v>
      </c>
      <c r="I539" t="s">
        <v>2683</v>
      </c>
      <c r="J539" t="s">
        <v>834</v>
      </c>
      <c r="K539" t="s">
        <v>2793</v>
      </c>
      <c r="L539" t="s">
        <v>2767</v>
      </c>
      <c r="M539" t="s">
        <v>2116</v>
      </c>
      <c r="N539" t="s">
        <v>2768</v>
      </c>
      <c r="O539" t="s">
        <v>2118</v>
      </c>
      <c r="P539" t="s">
        <v>2107</v>
      </c>
      <c r="Q539" t="s">
        <v>2119</v>
      </c>
      <c r="R539" t="s">
        <v>2794</v>
      </c>
    </row>
    <row r="540" spans="1:18">
      <c r="A540" t="s">
        <v>2765</v>
      </c>
      <c r="B540" t="s">
        <v>1691</v>
      </c>
      <c r="C540">
        <v>39400</v>
      </c>
      <c r="D540">
        <v>1</v>
      </c>
      <c r="E540">
        <v>39400</v>
      </c>
      <c r="F540" t="s">
        <v>2394</v>
      </c>
      <c r="G540" t="s">
        <v>2766</v>
      </c>
      <c r="H540" t="s">
        <v>1766</v>
      </c>
      <c r="I540" t="s">
        <v>978</v>
      </c>
      <c r="J540" t="s">
        <v>329</v>
      </c>
      <c r="K540" t="s">
        <v>329</v>
      </c>
      <c r="L540" t="s">
        <v>2795</v>
      </c>
      <c r="M540" t="s">
        <v>2116</v>
      </c>
      <c r="N540" t="s">
        <v>2768</v>
      </c>
      <c r="O540" t="s">
        <v>2118</v>
      </c>
      <c r="P540" t="s">
        <v>2107</v>
      </c>
      <c r="Q540" t="s">
        <v>2231</v>
      </c>
      <c r="R540" t="s">
        <v>2796</v>
      </c>
    </row>
    <row r="541" spans="1:18">
      <c r="A541" t="s">
        <v>2765</v>
      </c>
      <c r="B541" t="s">
        <v>1691</v>
      </c>
      <c r="C541">
        <v>13500</v>
      </c>
      <c r="D541">
        <v>1</v>
      </c>
      <c r="E541">
        <v>13500</v>
      </c>
      <c r="F541" t="s">
        <v>2394</v>
      </c>
      <c r="G541" t="s">
        <v>2766</v>
      </c>
      <c r="H541" t="s">
        <v>1766</v>
      </c>
      <c r="I541" t="s">
        <v>978</v>
      </c>
      <c r="J541" t="s">
        <v>329</v>
      </c>
      <c r="K541" t="s">
        <v>329</v>
      </c>
      <c r="L541" t="s">
        <v>2795</v>
      </c>
      <c r="M541" t="s">
        <v>2116</v>
      </c>
      <c r="N541" t="s">
        <v>2768</v>
      </c>
      <c r="O541" t="s">
        <v>2118</v>
      </c>
      <c r="P541" t="s">
        <v>2107</v>
      </c>
      <c r="Q541" t="s">
        <v>2231</v>
      </c>
      <c r="R541" t="s">
        <v>2796</v>
      </c>
    </row>
    <row r="542" spans="1:18">
      <c r="A542" t="s">
        <v>2765</v>
      </c>
      <c r="B542" t="s">
        <v>1691</v>
      </c>
      <c r="C542">
        <v>20000</v>
      </c>
      <c r="D542">
        <v>1</v>
      </c>
      <c r="E542">
        <v>20000</v>
      </c>
      <c r="F542" t="s">
        <v>2178</v>
      </c>
      <c r="G542" t="s">
        <v>2766</v>
      </c>
      <c r="H542" t="s">
        <v>1766</v>
      </c>
      <c r="I542" t="s">
        <v>978</v>
      </c>
      <c r="J542" t="s">
        <v>329</v>
      </c>
      <c r="K542" t="s">
        <v>329</v>
      </c>
      <c r="L542" t="s">
        <v>2795</v>
      </c>
      <c r="M542" t="s">
        <v>2116</v>
      </c>
      <c r="N542" t="s">
        <v>2768</v>
      </c>
      <c r="O542" t="s">
        <v>2118</v>
      </c>
      <c r="P542" t="s">
        <v>2107</v>
      </c>
      <c r="Q542" t="s">
        <v>2231</v>
      </c>
      <c r="R542" t="s">
        <v>2796</v>
      </c>
    </row>
    <row r="543" spans="1:18">
      <c r="A543" t="s">
        <v>2765</v>
      </c>
      <c r="B543" t="s">
        <v>1692</v>
      </c>
      <c r="C543">
        <v>48300</v>
      </c>
      <c r="D543">
        <v>1</v>
      </c>
      <c r="E543">
        <v>48300</v>
      </c>
      <c r="F543" t="s">
        <v>2577</v>
      </c>
      <c r="G543" t="s">
        <v>2766</v>
      </c>
      <c r="H543" t="s">
        <v>315</v>
      </c>
      <c r="I543" t="s">
        <v>2797</v>
      </c>
      <c r="J543" t="s">
        <v>834</v>
      </c>
      <c r="K543" t="s">
        <v>963</v>
      </c>
      <c r="L543" t="s">
        <v>2798</v>
      </c>
      <c r="M543" t="s">
        <v>2116</v>
      </c>
      <c r="N543" t="s">
        <v>2768</v>
      </c>
      <c r="O543" t="s">
        <v>2118</v>
      </c>
      <c r="P543" t="s">
        <v>2107</v>
      </c>
      <c r="Q543" t="s">
        <v>2119</v>
      </c>
      <c r="R543" t="s">
        <v>2799</v>
      </c>
    </row>
    <row r="544" spans="1:18">
      <c r="A544" t="s">
        <v>2765</v>
      </c>
      <c r="B544" t="s">
        <v>1693</v>
      </c>
      <c r="C544">
        <v>88000</v>
      </c>
      <c r="D544">
        <v>1</v>
      </c>
      <c r="E544">
        <v>88000</v>
      </c>
      <c r="F544" t="s">
        <v>2166</v>
      </c>
      <c r="G544" t="s">
        <v>2766</v>
      </c>
      <c r="H544" t="s">
        <v>1768</v>
      </c>
      <c r="I544" t="s">
        <v>2263</v>
      </c>
      <c r="J544" t="s">
        <v>376</v>
      </c>
      <c r="K544" t="s">
        <v>376</v>
      </c>
      <c r="L544" t="s">
        <v>2800</v>
      </c>
      <c r="M544" t="s">
        <v>2116</v>
      </c>
      <c r="N544" t="s">
        <v>2768</v>
      </c>
      <c r="O544" t="s">
        <v>2118</v>
      </c>
      <c r="P544" t="s">
        <v>2107</v>
      </c>
      <c r="Q544" t="s">
        <v>2119</v>
      </c>
      <c r="R544" t="s">
        <v>2801</v>
      </c>
    </row>
    <row r="545" spans="1:18">
      <c r="A545" t="s">
        <v>2765</v>
      </c>
      <c r="B545" t="s">
        <v>1694</v>
      </c>
      <c r="C545">
        <v>246470</v>
      </c>
      <c r="D545">
        <v>1</v>
      </c>
      <c r="E545">
        <v>246470</v>
      </c>
      <c r="F545" t="s">
        <v>2802</v>
      </c>
      <c r="G545" t="s">
        <v>2766</v>
      </c>
      <c r="H545" t="s">
        <v>315</v>
      </c>
      <c r="I545" t="s">
        <v>989</v>
      </c>
      <c r="J545" t="s">
        <v>2113</v>
      </c>
      <c r="K545" t="s">
        <v>2113</v>
      </c>
      <c r="L545" t="s">
        <v>2767</v>
      </c>
      <c r="M545" t="s">
        <v>318</v>
      </c>
      <c r="N545" t="s">
        <v>2768</v>
      </c>
      <c r="O545" t="s">
        <v>2118</v>
      </c>
      <c r="P545" t="s">
        <v>2107</v>
      </c>
      <c r="Q545" t="s">
        <v>2119</v>
      </c>
      <c r="R545" t="s">
        <v>2803</v>
      </c>
    </row>
    <row r="546" spans="1:18">
      <c r="A546" t="s">
        <v>2765</v>
      </c>
      <c r="B546" t="s">
        <v>1695</v>
      </c>
      <c r="C546">
        <v>131910</v>
      </c>
      <c r="D546">
        <v>1</v>
      </c>
      <c r="E546">
        <v>131910</v>
      </c>
      <c r="F546" t="s">
        <v>2802</v>
      </c>
      <c r="G546" t="s">
        <v>2766</v>
      </c>
      <c r="H546" t="s">
        <v>315</v>
      </c>
      <c r="I546" t="s">
        <v>989</v>
      </c>
      <c r="J546" t="s">
        <v>2113</v>
      </c>
      <c r="K546" t="s">
        <v>2113</v>
      </c>
      <c r="L546" t="s">
        <v>2767</v>
      </c>
      <c r="M546" t="s">
        <v>379</v>
      </c>
      <c r="N546" t="s">
        <v>2768</v>
      </c>
      <c r="O546" t="s">
        <v>2118</v>
      </c>
      <c r="P546" t="s">
        <v>2107</v>
      </c>
      <c r="Q546" t="s">
        <v>2119</v>
      </c>
      <c r="R546" t="s">
        <v>2803</v>
      </c>
    </row>
    <row r="547" spans="1:18">
      <c r="A547" t="s">
        <v>2765</v>
      </c>
      <c r="B547" t="s">
        <v>1696</v>
      </c>
      <c r="C547">
        <v>246470</v>
      </c>
      <c r="D547">
        <v>1</v>
      </c>
      <c r="E547">
        <v>246470</v>
      </c>
      <c r="F547" t="s">
        <v>2535</v>
      </c>
      <c r="G547" t="s">
        <v>2766</v>
      </c>
      <c r="H547" t="s">
        <v>315</v>
      </c>
      <c r="I547" t="s">
        <v>989</v>
      </c>
      <c r="J547" t="s">
        <v>2113</v>
      </c>
      <c r="K547" t="s">
        <v>2113</v>
      </c>
      <c r="L547" t="s">
        <v>2767</v>
      </c>
      <c r="M547" t="s">
        <v>318</v>
      </c>
      <c r="N547" t="s">
        <v>2768</v>
      </c>
      <c r="O547" t="s">
        <v>2118</v>
      </c>
      <c r="P547" t="s">
        <v>2107</v>
      </c>
      <c r="Q547" t="s">
        <v>2119</v>
      </c>
      <c r="R547" t="s">
        <v>2803</v>
      </c>
    </row>
    <row r="548" spans="1:18">
      <c r="A548" t="s">
        <v>2765</v>
      </c>
      <c r="B548" t="s">
        <v>1697</v>
      </c>
      <c r="C548">
        <v>131910</v>
      </c>
      <c r="D548">
        <v>1</v>
      </c>
      <c r="E548">
        <v>131910</v>
      </c>
      <c r="F548" t="s">
        <v>2535</v>
      </c>
      <c r="G548" t="s">
        <v>2766</v>
      </c>
      <c r="H548" t="s">
        <v>315</v>
      </c>
      <c r="I548" t="s">
        <v>989</v>
      </c>
      <c r="J548" t="s">
        <v>2113</v>
      </c>
      <c r="K548" t="s">
        <v>2113</v>
      </c>
      <c r="L548" t="s">
        <v>2767</v>
      </c>
      <c r="M548" t="s">
        <v>379</v>
      </c>
      <c r="N548" t="s">
        <v>2768</v>
      </c>
      <c r="O548" t="s">
        <v>2118</v>
      </c>
      <c r="P548" t="s">
        <v>2107</v>
      </c>
      <c r="Q548" t="s">
        <v>2119</v>
      </c>
      <c r="R548" t="s">
        <v>2803</v>
      </c>
    </row>
    <row r="549" spans="1:18">
      <c r="A549" t="s">
        <v>2765</v>
      </c>
      <c r="B549" t="s">
        <v>1698</v>
      </c>
      <c r="C549">
        <v>289300</v>
      </c>
      <c r="D549">
        <v>1</v>
      </c>
      <c r="E549">
        <v>289300</v>
      </c>
      <c r="F549" t="s">
        <v>2350</v>
      </c>
      <c r="G549" t="s">
        <v>2766</v>
      </c>
      <c r="H549" t="s">
        <v>315</v>
      </c>
      <c r="I549" t="s">
        <v>99</v>
      </c>
      <c r="J549" t="s">
        <v>41</v>
      </c>
      <c r="K549" t="s">
        <v>41</v>
      </c>
      <c r="L549" t="s">
        <v>2804</v>
      </c>
      <c r="M549" t="s">
        <v>55</v>
      </c>
      <c r="N549" t="s">
        <v>2768</v>
      </c>
      <c r="O549" t="s">
        <v>2118</v>
      </c>
      <c r="P549" t="s">
        <v>2107</v>
      </c>
      <c r="Q549" t="s">
        <v>2119</v>
      </c>
      <c r="R549" t="s">
        <v>2805</v>
      </c>
    </row>
    <row r="550" spans="1:18">
      <c r="A550" t="s">
        <v>2765</v>
      </c>
      <c r="B550" t="s">
        <v>1698</v>
      </c>
      <c r="C550">
        <v>146800</v>
      </c>
      <c r="D550">
        <v>1</v>
      </c>
      <c r="E550">
        <v>146800</v>
      </c>
      <c r="F550" t="s">
        <v>2350</v>
      </c>
      <c r="G550" t="s">
        <v>2766</v>
      </c>
      <c r="H550" t="s">
        <v>315</v>
      </c>
      <c r="I550" t="s">
        <v>2806</v>
      </c>
      <c r="J550" t="s">
        <v>41</v>
      </c>
      <c r="K550" t="s">
        <v>41</v>
      </c>
      <c r="L550" t="s">
        <v>2804</v>
      </c>
      <c r="M550" t="s">
        <v>318</v>
      </c>
      <c r="N550" t="s">
        <v>2768</v>
      </c>
      <c r="O550" t="s">
        <v>2118</v>
      </c>
      <c r="P550" t="s">
        <v>2107</v>
      </c>
      <c r="Q550" t="s">
        <v>2119</v>
      </c>
      <c r="R550" t="s">
        <v>2805</v>
      </c>
    </row>
    <row r="551" spans="1:18">
      <c r="A551" t="s">
        <v>2765</v>
      </c>
      <c r="B551" t="s">
        <v>1699</v>
      </c>
      <c r="C551">
        <v>21000</v>
      </c>
      <c r="D551">
        <v>1</v>
      </c>
      <c r="E551">
        <v>21000</v>
      </c>
      <c r="F551" t="s">
        <v>2807</v>
      </c>
      <c r="G551" t="s">
        <v>2766</v>
      </c>
      <c r="H551" t="s">
        <v>315</v>
      </c>
      <c r="I551" t="s">
        <v>2113</v>
      </c>
      <c r="J551" t="s">
        <v>329</v>
      </c>
      <c r="K551" t="s">
        <v>329</v>
      </c>
      <c r="L551" t="s">
        <v>2784</v>
      </c>
      <c r="M551" t="s">
        <v>2116</v>
      </c>
      <c r="N551" t="s">
        <v>2768</v>
      </c>
      <c r="O551" t="s">
        <v>2118</v>
      </c>
      <c r="P551" t="s">
        <v>2107</v>
      </c>
      <c r="Q551" t="s">
        <v>2119</v>
      </c>
      <c r="R551" t="s">
        <v>2808</v>
      </c>
    </row>
    <row r="552" spans="1:18">
      <c r="A552" t="s">
        <v>2765</v>
      </c>
      <c r="B552" t="s">
        <v>1700</v>
      </c>
      <c r="C552">
        <v>26300</v>
      </c>
      <c r="D552">
        <v>1</v>
      </c>
      <c r="E552">
        <v>26300</v>
      </c>
      <c r="F552" t="s">
        <v>2809</v>
      </c>
      <c r="G552" t="s">
        <v>2766</v>
      </c>
      <c r="H552" t="s">
        <v>1768</v>
      </c>
      <c r="I552" t="s">
        <v>2810</v>
      </c>
      <c r="J552" t="s">
        <v>834</v>
      </c>
      <c r="K552" t="s">
        <v>834</v>
      </c>
      <c r="L552" t="s">
        <v>2811</v>
      </c>
      <c r="M552" t="s">
        <v>738</v>
      </c>
      <c r="N552" t="s">
        <v>2768</v>
      </c>
      <c r="O552" t="s">
        <v>2118</v>
      </c>
      <c r="P552" t="s">
        <v>2107</v>
      </c>
      <c r="Q552" t="s">
        <v>2119</v>
      </c>
      <c r="R552" t="s">
        <v>2812</v>
      </c>
    </row>
    <row r="553" spans="1:18">
      <c r="A553" t="s">
        <v>2765</v>
      </c>
      <c r="B553" t="s">
        <v>1701</v>
      </c>
      <c r="C553">
        <v>56700</v>
      </c>
      <c r="D553">
        <v>1</v>
      </c>
      <c r="E553">
        <v>56700</v>
      </c>
      <c r="F553" t="s">
        <v>2813</v>
      </c>
      <c r="G553" t="s">
        <v>2766</v>
      </c>
      <c r="H553" t="s">
        <v>1766</v>
      </c>
      <c r="I553" t="s">
        <v>2164</v>
      </c>
      <c r="J553" t="s">
        <v>376</v>
      </c>
      <c r="K553" t="s">
        <v>376</v>
      </c>
      <c r="L553" t="s">
        <v>2772</v>
      </c>
      <c r="M553" t="s">
        <v>2116</v>
      </c>
      <c r="N553" t="s">
        <v>2768</v>
      </c>
      <c r="O553" t="s">
        <v>2118</v>
      </c>
      <c r="P553" t="s">
        <v>2107</v>
      </c>
      <c r="Q553" t="s">
        <v>2231</v>
      </c>
      <c r="R553" t="s">
        <v>2814</v>
      </c>
    </row>
    <row r="554" spans="1:18">
      <c r="A554" t="s">
        <v>2765</v>
      </c>
      <c r="B554" t="s">
        <v>1701</v>
      </c>
      <c r="C554">
        <v>6000</v>
      </c>
      <c r="D554">
        <v>1</v>
      </c>
      <c r="E554">
        <v>6000</v>
      </c>
      <c r="F554" t="s">
        <v>2813</v>
      </c>
      <c r="G554" t="s">
        <v>2766</v>
      </c>
      <c r="H554" t="s">
        <v>1766</v>
      </c>
      <c r="I554" t="s">
        <v>2164</v>
      </c>
      <c r="J554" t="s">
        <v>2815</v>
      </c>
      <c r="K554" t="s">
        <v>1007</v>
      </c>
      <c r="L554" t="s">
        <v>2772</v>
      </c>
      <c r="M554" t="s">
        <v>2116</v>
      </c>
      <c r="N554" t="s">
        <v>2768</v>
      </c>
      <c r="O554" t="s">
        <v>2118</v>
      </c>
      <c r="P554" t="s">
        <v>2107</v>
      </c>
      <c r="Q554" t="s">
        <v>2231</v>
      </c>
      <c r="R554" t="s">
        <v>2814</v>
      </c>
    </row>
    <row r="555" spans="1:18">
      <c r="A555" t="s">
        <v>2765</v>
      </c>
      <c r="B555" t="s">
        <v>1701</v>
      </c>
      <c r="C555">
        <v>14255</v>
      </c>
      <c r="D555">
        <v>1</v>
      </c>
      <c r="E555">
        <v>14255</v>
      </c>
      <c r="F555" t="s">
        <v>2372</v>
      </c>
      <c r="G555" t="s">
        <v>2766</v>
      </c>
      <c r="H555" t="s">
        <v>1766</v>
      </c>
      <c r="I555" t="s">
        <v>2164</v>
      </c>
      <c r="J555" t="s">
        <v>2816</v>
      </c>
      <c r="K555" t="s">
        <v>376</v>
      </c>
      <c r="L555" t="s">
        <v>2772</v>
      </c>
      <c r="M555" t="s">
        <v>2116</v>
      </c>
      <c r="N555" t="s">
        <v>2768</v>
      </c>
      <c r="O555" t="s">
        <v>2118</v>
      </c>
      <c r="P555" t="s">
        <v>2107</v>
      </c>
      <c r="Q555" t="s">
        <v>2231</v>
      </c>
      <c r="R555" t="s">
        <v>2814</v>
      </c>
    </row>
    <row r="556" spans="1:18">
      <c r="A556" t="s">
        <v>2765</v>
      </c>
      <c r="B556" t="s">
        <v>1702</v>
      </c>
      <c r="C556">
        <v>40030</v>
      </c>
      <c r="D556">
        <v>2</v>
      </c>
      <c r="E556">
        <v>80060</v>
      </c>
      <c r="F556" t="s">
        <v>2430</v>
      </c>
      <c r="G556" t="s">
        <v>2766</v>
      </c>
      <c r="H556" t="s">
        <v>315</v>
      </c>
      <c r="I556" t="s">
        <v>99</v>
      </c>
      <c r="J556" t="s">
        <v>329</v>
      </c>
      <c r="K556" t="s">
        <v>376</v>
      </c>
      <c r="L556" t="s">
        <v>2817</v>
      </c>
      <c r="M556" t="s">
        <v>2116</v>
      </c>
      <c r="N556" t="s">
        <v>2768</v>
      </c>
      <c r="O556" t="s">
        <v>2118</v>
      </c>
      <c r="P556" t="s">
        <v>2107</v>
      </c>
      <c r="Q556" t="s">
        <v>2119</v>
      </c>
      <c r="R556" t="s">
        <v>2818</v>
      </c>
    </row>
    <row r="557" spans="1:18">
      <c r="A557" t="s">
        <v>2765</v>
      </c>
      <c r="B557" t="s">
        <v>1702</v>
      </c>
      <c r="C557">
        <v>35350</v>
      </c>
      <c r="D557">
        <v>1</v>
      </c>
      <c r="E557">
        <v>35350</v>
      </c>
      <c r="F557" t="s">
        <v>2430</v>
      </c>
      <c r="G557" t="s">
        <v>2766</v>
      </c>
      <c r="H557" t="s">
        <v>315</v>
      </c>
      <c r="I557" t="s">
        <v>1012</v>
      </c>
      <c r="J557" t="s">
        <v>1013</v>
      </c>
      <c r="K557" t="s">
        <v>1014</v>
      </c>
      <c r="L557" t="s">
        <v>2817</v>
      </c>
      <c r="M557" t="s">
        <v>2116</v>
      </c>
      <c r="N557" t="s">
        <v>2768</v>
      </c>
      <c r="O557" t="s">
        <v>2118</v>
      </c>
      <c r="P557" t="s">
        <v>2107</v>
      </c>
      <c r="Q557" t="s">
        <v>2119</v>
      </c>
      <c r="R557" t="s">
        <v>2818</v>
      </c>
    </row>
    <row r="558" spans="1:18">
      <c r="A558" t="s">
        <v>2765</v>
      </c>
      <c r="B558" t="s">
        <v>1703</v>
      </c>
      <c r="C558">
        <v>19000</v>
      </c>
      <c r="D558">
        <v>1</v>
      </c>
      <c r="E558">
        <v>19000</v>
      </c>
      <c r="F558" t="s">
        <v>2240</v>
      </c>
      <c r="G558" t="s">
        <v>2766</v>
      </c>
      <c r="H558" t="s">
        <v>1766</v>
      </c>
      <c r="I558" t="s">
        <v>2683</v>
      </c>
      <c r="J558" t="s">
        <v>1016</v>
      </c>
      <c r="K558" t="s">
        <v>2819</v>
      </c>
      <c r="L558" t="s">
        <v>2820</v>
      </c>
      <c r="M558" t="s">
        <v>99</v>
      </c>
      <c r="N558" t="s">
        <v>2768</v>
      </c>
      <c r="O558" t="s">
        <v>2118</v>
      </c>
      <c r="P558" t="s">
        <v>2107</v>
      </c>
      <c r="Q558" t="s">
        <v>2231</v>
      </c>
      <c r="R558" t="s">
        <v>2821</v>
      </c>
    </row>
    <row r="559" spans="1:18">
      <c r="A559" t="s">
        <v>2765</v>
      </c>
      <c r="B559" t="s">
        <v>1704</v>
      </c>
      <c r="C559">
        <v>100000</v>
      </c>
      <c r="D559">
        <v>2</v>
      </c>
      <c r="E559">
        <v>200000</v>
      </c>
      <c r="F559" t="s">
        <v>2342</v>
      </c>
      <c r="G559" t="s">
        <v>2766</v>
      </c>
      <c r="H559" t="s">
        <v>315</v>
      </c>
      <c r="I559" t="s">
        <v>99</v>
      </c>
      <c r="J559" t="s">
        <v>423</v>
      </c>
      <c r="K559" t="s">
        <v>291</v>
      </c>
      <c r="L559" t="s">
        <v>2822</v>
      </c>
      <c r="M559" t="s">
        <v>2116</v>
      </c>
      <c r="N559" t="s">
        <v>2768</v>
      </c>
      <c r="O559" t="s">
        <v>2118</v>
      </c>
      <c r="P559" t="s">
        <v>2107</v>
      </c>
      <c r="Q559" t="s">
        <v>2119</v>
      </c>
      <c r="R559" t="s">
        <v>2823</v>
      </c>
    </row>
    <row r="560" spans="1:18">
      <c r="A560" t="s">
        <v>2765</v>
      </c>
      <c r="B560" t="s">
        <v>1704</v>
      </c>
      <c r="C560">
        <v>100000</v>
      </c>
      <c r="D560">
        <v>1</v>
      </c>
      <c r="E560">
        <v>100000</v>
      </c>
      <c r="F560" t="s">
        <v>2240</v>
      </c>
      <c r="G560" t="s">
        <v>2766</v>
      </c>
      <c r="H560" t="s">
        <v>315</v>
      </c>
      <c r="I560" t="s">
        <v>99</v>
      </c>
      <c r="J560" t="s">
        <v>423</v>
      </c>
      <c r="K560" t="s">
        <v>291</v>
      </c>
      <c r="L560" t="s">
        <v>2822</v>
      </c>
      <c r="M560" t="s">
        <v>2116</v>
      </c>
      <c r="N560" t="s">
        <v>2768</v>
      </c>
      <c r="O560" t="s">
        <v>2118</v>
      </c>
      <c r="P560" t="s">
        <v>2107</v>
      </c>
      <c r="Q560" t="s">
        <v>2119</v>
      </c>
      <c r="R560" t="s">
        <v>2823</v>
      </c>
    </row>
    <row r="561" spans="1:18">
      <c r="A561" t="s">
        <v>2765</v>
      </c>
      <c r="B561" t="s">
        <v>1705</v>
      </c>
      <c r="C561">
        <v>150000</v>
      </c>
      <c r="D561">
        <v>1</v>
      </c>
      <c r="E561">
        <v>150000</v>
      </c>
      <c r="F561" t="s">
        <v>2824</v>
      </c>
      <c r="G561" t="s">
        <v>2766</v>
      </c>
      <c r="H561" t="s">
        <v>315</v>
      </c>
      <c r="I561" t="s">
        <v>324</v>
      </c>
      <c r="J561" t="s">
        <v>324</v>
      </c>
      <c r="K561" t="s">
        <v>423</v>
      </c>
      <c r="L561" t="s">
        <v>2822</v>
      </c>
      <c r="M561" t="s">
        <v>318</v>
      </c>
      <c r="N561" t="s">
        <v>2768</v>
      </c>
      <c r="O561" t="s">
        <v>2118</v>
      </c>
      <c r="P561" t="s">
        <v>2107</v>
      </c>
      <c r="Q561" t="s">
        <v>2119</v>
      </c>
      <c r="R561" t="s">
        <v>2823</v>
      </c>
    </row>
    <row r="562" spans="1:18">
      <c r="A562" t="s">
        <v>2765</v>
      </c>
      <c r="B562" t="s">
        <v>1706</v>
      </c>
      <c r="C562">
        <v>9800</v>
      </c>
      <c r="D562">
        <v>1</v>
      </c>
      <c r="E562">
        <v>9800</v>
      </c>
      <c r="F562" t="s">
        <v>2641</v>
      </c>
      <c r="G562" t="s">
        <v>2766</v>
      </c>
      <c r="H562" t="s">
        <v>1766</v>
      </c>
      <c r="I562" t="s">
        <v>99</v>
      </c>
      <c r="J562" t="s">
        <v>99</v>
      </c>
      <c r="K562" t="s">
        <v>99</v>
      </c>
      <c r="L562" t="s">
        <v>2825</v>
      </c>
      <c r="M562" t="s">
        <v>99</v>
      </c>
      <c r="N562" t="s">
        <v>2768</v>
      </c>
      <c r="O562" t="s">
        <v>2118</v>
      </c>
      <c r="P562" t="s">
        <v>2107</v>
      </c>
      <c r="Q562" t="s">
        <v>2231</v>
      </c>
      <c r="R562" t="s">
        <v>2826</v>
      </c>
    </row>
    <row r="563" spans="1:18">
      <c r="A563" t="s">
        <v>2765</v>
      </c>
      <c r="B563" t="s">
        <v>1707</v>
      </c>
      <c r="C563">
        <v>151500</v>
      </c>
      <c r="D563">
        <v>1</v>
      </c>
      <c r="E563">
        <v>151500</v>
      </c>
      <c r="F563" t="s">
        <v>2544</v>
      </c>
      <c r="G563" t="s">
        <v>2766</v>
      </c>
      <c r="H563" t="s">
        <v>1766</v>
      </c>
      <c r="I563" t="s">
        <v>2113</v>
      </c>
      <c r="J563" t="s">
        <v>2113</v>
      </c>
      <c r="K563" t="s">
        <v>2113</v>
      </c>
      <c r="L563" t="s">
        <v>1027</v>
      </c>
      <c r="M563" t="s">
        <v>379</v>
      </c>
      <c r="N563" t="s">
        <v>2768</v>
      </c>
      <c r="O563" t="s">
        <v>2118</v>
      </c>
      <c r="P563" t="s">
        <v>2107</v>
      </c>
      <c r="Q563" t="s">
        <v>2231</v>
      </c>
      <c r="R563" t="s">
        <v>2827</v>
      </c>
    </row>
    <row r="564" spans="1:18">
      <c r="A564" t="s">
        <v>2765</v>
      </c>
      <c r="B564" t="s">
        <v>1707</v>
      </c>
      <c r="C564">
        <v>151500</v>
      </c>
      <c r="D564">
        <v>1</v>
      </c>
      <c r="E564">
        <v>151500</v>
      </c>
      <c r="F564" t="s">
        <v>2326</v>
      </c>
      <c r="G564" t="s">
        <v>2766</v>
      </c>
      <c r="H564" t="s">
        <v>1766</v>
      </c>
      <c r="I564" t="s">
        <v>2113</v>
      </c>
      <c r="J564" t="s">
        <v>2113</v>
      </c>
      <c r="K564" t="s">
        <v>2113</v>
      </c>
      <c r="L564" t="s">
        <v>1027</v>
      </c>
      <c r="M564" t="s">
        <v>379</v>
      </c>
      <c r="N564" t="s">
        <v>2768</v>
      </c>
      <c r="O564" t="s">
        <v>2118</v>
      </c>
      <c r="P564" t="s">
        <v>2107</v>
      </c>
      <c r="Q564" t="s">
        <v>2231</v>
      </c>
      <c r="R564" t="s">
        <v>2827</v>
      </c>
    </row>
    <row r="565" spans="1:18">
      <c r="A565" t="s">
        <v>2765</v>
      </c>
      <c r="B565" t="s">
        <v>1708</v>
      </c>
      <c r="C565">
        <v>167104</v>
      </c>
      <c r="D565">
        <v>2</v>
      </c>
      <c r="E565">
        <v>334208</v>
      </c>
      <c r="F565" t="s">
        <v>2828</v>
      </c>
      <c r="G565" t="s">
        <v>2766</v>
      </c>
      <c r="H565" t="s">
        <v>315</v>
      </c>
      <c r="I565" t="s">
        <v>99</v>
      </c>
      <c r="J565" t="s">
        <v>2113</v>
      </c>
      <c r="K565" t="s">
        <v>2113</v>
      </c>
      <c r="L565" t="s">
        <v>2140</v>
      </c>
      <c r="M565" t="s">
        <v>318</v>
      </c>
      <c r="N565" t="s">
        <v>2768</v>
      </c>
      <c r="O565" t="s">
        <v>2118</v>
      </c>
      <c r="P565" t="s">
        <v>2107</v>
      </c>
      <c r="Q565" t="s">
        <v>2119</v>
      </c>
      <c r="R565" t="s">
        <v>2829</v>
      </c>
    </row>
    <row r="566" spans="1:18">
      <c r="A566" t="s">
        <v>2765</v>
      </c>
      <c r="B566" t="s">
        <v>1708</v>
      </c>
      <c r="C566">
        <v>196233</v>
      </c>
      <c r="D566">
        <v>1</v>
      </c>
      <c r="E566">
        <v>196233</v>
      </c>
      <c r="F566" t="s">
        <v>2828</v>
      </c>
      <c r="G566" t="s">
        <v>2766</v>
      </c>
      <c r="H566" t="s">
        <v>315</v>
      </c>
      <c r="I566" t="s">
        <v>2113</v>
      </c>
      <c r="J566" t="s">
        <v>2113</v>
      </c>
      <c r="K566" t="s">
        <v>2113</v>
      </c>
      <c r="L566" t="s">
        <v>2140</v>
      </c>
      <c r="M566" t="s">
        <v>318</v>
      </c>
      <c r="N566" t="s">
        <v>2768</v>
      </c>
      <c r="O566" t="s">
        <v>2118</v>
      </c>
      <c r="P566" t="s">
        <v>2107</v>
      </c>
      <c r="Q566" t="s">
        <v>2119</v>
      </c>
      <c r="R566" t="s">
        <v>2829</v>
      </c>
    </row>
    <row r="567" spans="1:18">
      <c r="A567" t="s">
        <v>2765</v>
      </c>
      <c r="B567" t="s">
        <v>1709</v>
      </c>
      <c r="C567">
        <v>67450</v>
      </c>
      <c r="D567">
        <v>2</v>
      </c>
      <c r="E567">
        <v>134900</v>
      </c>
      <c r="F567" t="s">
        <v>2298</v>
      </c>
      <c r="G567" t="s">
        <v>2766</v>
      </c>
      <c r="H567" t="s">
        <v>315</v>
      </c>
      <c r="I567" t="s">
        <v>2437</v>
      </c>
      <c r="J567" t="s">
        <v>316</v>
      </c>
      <c r="K567" t="s">
        <v>316</v>
      </c>
      <c r="L567" t="s">
        <v>2830</v>
      </c>
      <c r="M567" t="s">
        <v>2116</v>
      </c>
      <c r="N567" t="s">
        <v>2768</v>
      </c>
      <c r="O567" t="s">
        <v>2118</v>
      </c>
      <c r="P567" t="s">
        <v>2107</v>
      </c>
      <c r="Q567" t="s">
        <v>2119</v>
      </c>
      <c r="R567" t="s">
        <v>2831</v>
      </c>
    </row>
    <row r="568" spans="1:18">
      <c r="A568" t="s">
        <v>2765</v>
      </c>
      <c r="B568" t="s">
        <v>1709</v>
      </c>
      <c r="C568">
        <v>52400</v>
      </c>
      <c r="D568">
        <v>1</v>
      </c>
      <c r="E568">
        <v>52400</v>
      </c>
      <c r="F568" t="s">
        <v>2298</v>
      </c>
      <c r="G568" t="s">
        <v>2766</v>
      </c>
      <c r="H568" t="s">
        <v>315</v>
      </c>
      <c r="I568" t="s">
        <v>2437</v>
      </c>
      <c r="J568" t="s">
        <v>316</v>
      </c>
      <c r="K568" t="s">
        <v>324</v>
      </c>
      <c r="L568" t="s">
        <v>2830</v>
      </c>
      <c r="M568" t="s">
        <v>2116</v>
      </c>
      <c r="N568" t="s">
        <v>2768</v>
      </c>
      <c r="O568" t="s">
        <v>2118</v>
      </c>
      <c r="P568" t="s">
        <v>2107</v>
      </c>
      <c r="Q568" t="s">
        <v>2119</v>
      </c>
      <c r="R568" t="s">
        <v>2831</v>
      </c>
    </row>
    <row r="569" spans="1:18">
      <c r="A569" t="s">
        <v>2765</v>
      </c>
      <c r="B569" t="s">
        <v>1710</v>
      </c>
      <c r="C569">
        <v>40033</v>
      </c>
      <c r="D569">
        <v>2</v>
      </c>
      <c r="E569">
        <v>80066</v>
      </c>
      <c r="F569" t="s">
        <v>2298</v>
      </c>
      <c r="G569" t="s">
        <v>2766</v>
      </c>
      <c r="H569" t="s">
        <v>315</v>
      </c>
      <c r="I569" t="s">
        <v>99</v>
      </c>
      <c r="J569" t="s">
        <v>329</v>
      </c>
      <c r="K569" t="s">
        <v>376</v>
      </c>
      <c r="L569" t="s">
        <v>2832</v>
      </c>
      <c r="M569" t="s">
        <v>2116</v>
      </c>
      <c r="N569" t="s">
        <v>2768</v>
      </c>
      <c r="O569" t="s">
        <v>2118</v>
      </c>
      <c r="P569" t="s">
        <v>2107</v>
      </c>
      <c r="Q569" t="s">
        <v>2119</v>
      </c>
      <c r="R569" t="s">
        <v>2833</v>
      </c>
    </row>
    <row r="570" spans="1:18">
      <c r="A570" t="s">
        <v>2765</v>
      </c>
      <c r="B570" t="s">
        <v>1710</v>
      </c>
      <c r="F570" t="s">
        <v>2288</v>
      </c>
      <c r="G570" t="s">
        <v>2766</v>
      </c>
      <c r="H570" t="s">
        <v>315</v>
      </c>
      <c r="I570" t="s">
        <v>99</v>
      </c>
      <c r="J570" t="s">
        <v>99</v>
      </c>
      <c r="K570" t="s">
        <v>99</v>
      </c>
      <c r="L570" t="s">
        <v>99</v>
      </c>
      <c r="M570" t="s">
        <v>99</v>
      </c>
      <c r="N570" t="s">
        <v>99</v>
      </c>
      <c r="O570" t="s">
        <v>99</v>
      </c>
      <c r="P570" t="s">
        <v>99</v>
      </c>
      <c r="Q570" t="s">
        <v>99</v>
      </c>
      <c r="R570" t="s">
        <v>99</v>
      </c>
    </row>
    <row r="571" spans="1:18">
      <c r="A571" t="s">
        <v>2765</v>
      </c>
      <c r="B571" t="s">
        <v>1710</v>
      </c>
      <c r="C571">
        <v>35180</v>
      </c>
      <c r="D571">
        <v>1</v>
      </c>
      <c r="E571">
        <v>35180</v>
      </c>
      <c r="F571" t="s">
        <v>2298</v>
      </c>
      <c r="G571" t="s">
        <v>2766</v>
      </c>
      <c r="H571" t="s">
        <v>315</v>
      </c>
      <c r="I571" t="s">
        <v>2797</v>
      </c>
      <c r="J571" t="s">
        <v>1037</v>
      </c>
      <c r="K571" t="s">
        <v>486</v>
      </c>
      <c r="L571" t="s">
        <v>2832</v>
      </c>
      <c r="M571" t="s">
        <v>2116</v>
      </c>
      <c r="N571" t="s">
        <v>2768</v>
      </c>
      <c r="O571" t="s">
        <v>2118</v>
      </c>
      <c r="P571" t="s">
        <v>2107</v>
      </c>
      <c r="Q571" t="s">
        <v>2119</v>
      </c>
      <c r="R571" t="s">
        <v>2833</v>
      </c>
    </row>
    <row r="572" spans="1:18">
      <c r="A572" t="s">
        <v>2765</v>
      </c>
      <c r="B572" t="s">
        <v>1710</v>
      </c>
      <c r="F572" t="s">
        <v>2288</v>
      </c>
      <c r="G572" t="s">
        <v>2766</v>
      </c>
      <c r="H572" t="s">
        <v>315</v>
      </c>
      <c r="I572" t="s">
        <v>99</v>
      </c>
      <c r="J572" t="s">
        <v>99</v>
      </c>
      <c r="K572" t="s">
        <v>99</v>
      </c>
      <c r="L572" t="s">
        <v>99</v>
      </c>
      <c r="M572" t="s">
        <v>99</v>
      </c>
      <c r="N572" t="s">
        <v>99</v>
      </c>
      <c r="O572" t="s">
        <v>99</v>
      </c>
      <c r="P572" t="s">
        <v>99</v>
      </c>
      <c r="Q572" t="s">
        <v>99</v>
      </c>
      <c r="R572" t="s">
        <v>99</v>
      </c>
    </row>
    <row r="573" spans="1:18">
      <c r="A573" t="s">
        <v>2765</v>
      </c>
      <c r="B573" t="s">
        <v>1711</v>
      </c>
      <c r="C573">
        <v>43200</v>
      </c>
      <c r="D573">
        <v>1</v>
      </c>
      <c r="E573">
        <v>43200</v>
      </c>
      <c r="F573" t="s">
        <v>2382</v>
      </c>
      <c r="G573" t="s">
        <v>2766</v>
      </c>
      <c r="H573" t="s">
        <v>1768</v>
      </c>
      <c r="I573" t="s">
        <v>2834</v>
      </c>
      <c r="J573" t="s">
        <v>324</v>
      </c>
      <c r="K573" t="s">
        <v>2427</v>
      </c>
      <c r="L573" t="s">
        <v>2767</v>
      </c>
      <c r="M573" t="s">
        <v>2116</v>
      </c>
      <c r="N573" t="s">
        <v>2768</v>
      </c>
      <c r="O573" t="s">
        <v>2118</v>
      </c>
      <c r="P573" t="s">
        <v>2107</v>
      </c>
      <c r="Q573" t="s">
        <v>2119</v>
      </c>
      <c r="R573" t="s">
        <v>2835</v>
      </c>
    </row>
    <row r="574" spans="1:18">
      <c r="A574" t="s">
        <v>2765</v>
      </c>
      <c r="B574" t="s">
        <v>1712</v>
      </c>
      <c r="C574">
        <v>3000</v>
      </c>
      <c r="D574">
        <v>2</v>
      </c>
      <c r="E574">
        <v>6000</v>
      </c>
      <c r="F574" t="s">
        <v>2501</v>
      </c>
      <c r="G574" t="s">
        <v>2766</v>
      </c>
      <c r="H574" t="s">
        <v>315</v>
      </c>
      <c r="I574" t="s">
        <v>99</v>
      </c>
      <c r="J574" t="s">
        <v>2836</v>
      </c>
      <c r="K574" t="s">
        <v>99</v>
      </c>
      <c r="L574" t="s">
        <v>2784</v>
      </c>
      <c r="M574" t="s">
        <v>2684</v>
      </c>
      <c r="N574" t="s">
        <v>2768</v>
      </c>
      <c r="O574" t="s">
        <v>2118</v>
      </c>
      <c r="P574" t="s">
        <v>2107</v>
      </c>
      <c r="Q574" t="s">
        <v>2231</v>
      </c>
      <c r="R574" t="s">
        <v>2837</v>
      </c>
    </row>
    <row r="575" spans="1:18">
      <c r="A575" t="s">
        <v>2765</v>
      </c>
      <c r="B575" t="s">
        <v>1713</v>
      </c>
      <c r="C575">
        <v>39650</v>
      </c>
      <c r="D575">
        <v>2</v>
      </c>
      <c r="E575">
        <v>79300</v>
      </c>
      <c r="F575" t="s">
        <v>2577</v>
      </c>
      <c r="G575" t="s">
        <v>2766</v>
      </c>
      <c r="H575" t="s">
        <v>315</v>
      </c>
      <c r="I575" t="s">
        <v>2838</v>
      </c>
      <c r="J575" t="s">
        <v>329</v>
      </c>
      <c r="K575" t="s">
        <v>376</v>
      </c>
      <c r="L575" t="s">
        <v>2798</v>
      </c>
      <c r="M575" t="s">
        <v>2116</v>
      </c>
      <c r="N575" t="s">
        <v>2768</v>
      </c>
      <c r="O575" t="s">
        <v>2118</v>
      </c>
      <c r="P575" t="s">
        <v>2107</v>
      </c>
      <c r="Q575" t="s">
        <v>2119</v>
      </c>
      <c r="R575" t="s">
        <v>2839</v>
      </c>
    </row>
    <row r="576" spans="1:18">
      <c r="A576" t="s">
        <v>2765</v>
      </c>
      <c r="B576" t="s">
        <v>1713</v>
      </c>
      <c r="F576" t="s">
        <v>2453</v>
      </c>
      <c r="G576" t="s">
        <v>2766</v>
      </c>
      <c r="H576" t="s">
        <v>315</v>
      </c>
      <c r="I576" t="s">
        <v>99</v>
      </c>
      <c r="J576" t="s">
        <v>99</v>
      </c>
      <c r="K576" t="s">
        <v>99</v>
      </c>
      <c r="L576" t="s">
        <v>99</v>
      </c>
      <c r="M576" t="s">
        <v>99</v>
      </c>
      <c r="N576" t="s">
        <v>99</v>
      </c>
      <c r="O576" t="s">
        <v>99</v>
      </c>
      <c r="P576" t="s">
        <v>99</v>
      </c>
      <c r="Q576" t="s">
        <v>99</v>
      </c>
      <c r="R576" t="s">
        <v>99</v>
      </c>
    </row>
    <row r="577" spans="1:18">
      <c r="A577" t="s">
        <v>2765</v>
      </c>
      <c r="B577" t="s">
        <v>1713</v>
      </c>
      <c r="C577">
        <v>22400</v>
      </c>
      <c r="D577">
        <v>1</v>
      </c>
      <c r="E577">
        <v>22400</v>
      </c>
      <c r="F577" t="s">
        <v>2577</v>
      </c>
      <c r="G577" t="s">
        <v>2766</v>
      </c>
      <c r="H577" t="s">
        <v>315</v>
      </c>
      <c r="I577" t="s">
        <v>2838</v>
      </c>
      <c r="J577" t="s">
        <v>1047</v>
      </c>
      <c r="K577" t="s">
        <v>1048</v>
      </c>
      <c r="L577" t="s">
        <v>2798</v>
      </c>
      <c r="M577" t="s">
        <v>2116</v>
      </c>
      <c r="N577" t="s">
        <v>2768</v>
      </c>
      <c r="O577" t="s">
        <v>2118</v>
      </c>
      <c r="P577" t="s">
        <v>2107</v>
      </c>
      <c r="Q577" t="s">
        <v>2119</v>
      </c>
      <c r="R577" t="s">
        <v>2839</v>
      </c>
    </row>
    <row r="578" spans="1:18">
      <c r="A578" t="s">
        <v>2765</v>
      </c>
      <c r="B578" t="s">
        <v>1713</v>
      </c>
      <c r="F578" t="s">
        <v>2453</v>
      </c>
      <c r="G578" t="s">
        <v>2766</v>
      </c>
      <c r="H578" t="s">
        <v>315</v>
      </c>
      <c r="I578" t="s">
        <v>99</v>
      </c>
      <c r="J578" t="s">
        <v>99</v>
      </c>
      <c r="K578" t="s">
        <v>99</v>
      </c>
      <c r="L578" t="s">
        <v>99</v>
      </c>
      <c r="M578" t="s">
        <v>99</v>
      </c>
      <c r="N578" t="s">
        <v>99</v>
      </c>
      <c r="O578" t="s">
        <v>99</v>
      </c>
      <c r="P578" t="s">
        <v>99</v>
      </c>
      <c r="Q578" t="s">
        <v>99</v>
      </c>
      <c r="R578" t="s">
        <v>99</v>
      </c>
    </row>
    <row r="579" spans="1:18">
      <c r="A579" t="s">
        <v>2765</v>
      </c>
      <c r="B579" t="s">
        <v>1714</v>
      </c>
      <c r="C579">
        <v>60000</v>
      </c>
      <c r="D579">
        <v>1</v>
      </c>
      <c r="E579">
        <v>60000</v>
      </c>
      <c r="F579" t="s">
        <v>2216</v>
      </c>
      <c r="G579" t="s">
        <v>2766</v>
      </c>
      <c r="H579" t="s">
        <v>315</v>
      </c>
      <c r="I579" t="s">
        <v>2840</v>
      </c>
      <c r="J579" t="s">
        <v>324</v>
      </c>
      <c r="K579" t="s">
        <v>295</v>
      </c>
      <c r="L579" t="s">
        <v>2841</v>
      </c>
      <c r="M579" t="s">
        <v>2116</v>
      </c>
      <c r="N579" t="s">
        <v>2768</v>
      </c>
      <c r="O579" t="s">
        <v>2118</v>
      </c>
      <c r="P579" t="s">
        <v>2107</v>
      </c>
      <c r="Q579" t="s">
        <v>2119</v>
      </c>
      <c r="R579" t="s">
        <v>2814</v>
      </c>
    </row>
    <row r="580" spans="1:18">
      <c r="A580" t="s">
        <v>2765</v>
      </c>
      <c r="B580" t="s">
        <v>1715</v>
      </c>
      <c r="C580">
        <v>75000</v>
      </c>
      <c r="D580">
        <v>4</v>
      </c>
      <c r="E580">
        <v>300000</v>
      </c>
      <c r="F580" t="s">
        <v>2401</v>
      </c>
      <c r="G580" t="s">
        <v>2766</v>
      </c>
      <c r="H580" t="s">
        <v>315</v>
      </c>
      <c r="I580" t="s">
        <v>99</v>
      </c>
      <c r="J580" t="s">
        <v>376</v>
      </c>
      <c r="K580" t="s">
        <v>376</v>
      </c>
      <c r="L580" t="s">
        <v>2822</v>
      </c>
      <c r="M580" t="s">
        <v>2116</v>
      </c>
      <c r="N580" t="s">
        <v>2768</v>
      </c>
      <c r="O580" t="s">
        <v>2118</v>
      </c>
      <c r="P580" t="s">
        <v>2107</v>
      </c>
      <c r="Q580" t="s">
        <v>2119</v>
      </c>
      <c r="R580" t="s">
        <v>2842</v>
      </c>
    </row>
    <row r="581" spans="1:18">
      <c r="A581" t="s">
        <v>2765</v>
      </c>
      <c r="B581" t="s">
        <v>1716</v>
      </c>
      <c r="C581">
        <v>150000</v>
      </c>
      <c r="D581">
        <v>1</v>
      </c>
      <c r="E581">
        <v>150000</v>
      </c>
      <c r="F581" t="s">
        <v>2402</v>
      </c>
      <c r="G581" t="s">
        <v>2766</v>
      </c>
      <c r="H581" t="s">
        <v>315</v>
      </c>
      <c r="I581" t="s">
        <v>53</v>
      </c>
      <c r="J581" t="s">
        <v>376</v>
      </c>
      <c r="K581" t="s">
        <v>376</v>
      </c>
      <c r="L581" t="s">
        <v>2822</v>
      </c>
      <c r="M581" t="s">
        <v>331</v>
      </c>
      <c r="N581" t="s">
        <v>2768</v>
      </c>
      <c r="O581" t="s">
        <v>2118</v>
      </c>
      <c r="P581" t="s">
        <v>2107</v>
      </c>
      <c r="Q581" t="s">
        <v>2119</v>
      </c>
      <c r="R581" t="s">
        <v>2842</v>
      </c>
    </row>
    <row r="582" spans="1:18">
      <c r="A582" t="s">
        <v>2765</v>
      </c>
      <c r="B582" t="s">
        <v>1717</v>
      </c>
      <c r="C582">
        <v>320720</v>
      </c>
      <c r="D582">
        <v>1</v>
      </c>
      <c r="E582">
        <v>320720</v>
      </c>
      <c r="F582" t="s">
        <v>2843</v>
      </c>
      <c r="G582" t="s">
        <v>2766</v>
      </c>
      <c r="H582" t="s">
        <v>315</v>
      </c>
      <c r="I582" t="s">
        <v>72</v>
      </c>
      <c r="J582" t="s">
        <v>316</v>
      </c>
      <c r="K582" t="s">
        <v>316</v>
      </c>
      <c r="L582" t="s">
        <v>2822</v>
      </c>
      <c r="M582" t="s">
        <v>99</v>
      </c>
      <c r="N582" t="s">
        <v>2768</v>
      </c>
      <c r="O582" t="s">
        <v>2118</v>
      </c>
      <c r="P582" t="s">
        <v>2107</v>
      </c>
      <c r="Q582" t="s">
        <v>2119</v>
      </c>
      <c r="R582" t="s">
        <v>2844</v>
      </c>
    </row>
    <row r="583" spans="1:18">
      <c r="A583" t="s">
        <v>2765</v>
      </c>
      <c r="B583" t="s">
        <v>1718</v>
      </c>
      <c r="C583">
        <v>160970</v>
      </c>
      <c r="D583">
        <v>1</v>
      </c>
      <c r="E583">
        <v>160970</v>
      </c>
      <c r="F583" t="s">
        <v>2843</v>
      </c>
      <c r="G583" t="s">
        <v>2766</v>
      </c>
      <c r="H583" t="s">
        <v>315</v>
      </c>
      <c r="I583" t="s">
        <v>72</v>
      </c>
      <c r="J583" t="s">
        <v>316</v>
      </c>
      <c r="K583" t="s">
        <v>316</v>
      </c>
      <c r="L583" t="s">
        <v>2822</v>
      </c>
      <c r="M583" t="s">
        <v>99</v>
      </c>
      <c r="N583" t="s">
        <v>2768</v>
      </c>
      <c r="O583" t="s">
        <v>2118</v>
      </c>
      <c r="P583" t="s">
        <v>2107</v>
      </c>
      <c r="Q583" t="s">
        <v>2119</v>
      </c>
      <c r="R583" t="s">
        <v>2844</v>
      </c>
    </row>
    <row r="584" spans="1:18">
      <c r="A584" t="s">
        <v>2765</v>
      </c>
      <c r="B584" t="s">
        <v>1719</v>
      </c>
      <c r="C584">
        <v>165000</v>
      </c>
      <c r="D584">
        <v>2</v>
      </c>
      <c r="E584">
        <v>330000</v>
      </c>
      <c r="F584" t="s">
        <v>2435</v>
      </c>
      <c r="G584" t="s">
        <v>2766</v>
      </c>
      <c r="H584" t="s">
        <v>315</v>
      </c>
      <c r="I584" t="s">
        <v>99</v>
      </c>
      <c r="J584" t="s">
        <v>2113</v>
      </c>
      <c r="K584" t="s">
        <v>2113</v>
      </c>
      <c r="L584" t="s">
        <v>2845</v>
      </c>
      <c r="M584" t="s">
        <v>318</v>
      </c>
      <c r="N584" t="s">
        <v>2768</v>
      </c>
      <c r="O584" t="s">
        <v>2118</v>
      </c>
      <c r="P584" t="s">
        <v>2107</v>
      </c>
      <c r="Q584" t="s">
        <v>2119</v>
      </c>
      <c r="R584" t="s">
        <v>2846</v>
      </c>
    </row>
    <row r="585" spans="1:18">
      <c r="A585" t="s">
        <v>2765</v>
      </c>
      <c r="B585" t="s">
        <v>1719</v>
      </c>
      <c r="C585">
        <v>194300</v>
      </c>
      <c r="D585">
        <v>1</v>
      </c>
      <c r="E585">
        <v>194300</v>
      </c>
      <c r="F585" t="s">
        <v>2435</v>
      </c>
      <c r="G585" t="s">
        <v>2766</v>
      </c>
      <c r="H585" t="s">
        <v>315</v>
      </c>
      <c r="I585" t="s">
        <v>2113</v>
      </c>
      <c r="J585" t="s">
        <v>2113</v>
      </c>
      <c r="K585" t="s">
        <v>2113</v>
      </c>
      <c r="L585" t="s">
        <v>2845</v>
      </c>
      <c r="M585" t="s">
        <v>318</v>
      </c>
      <c r="N585" t="s">
        <v>2768</v>
      </c>
      <c r="O585" t="s">
        <v>2118</v>
      </c>
      <c r="P585" t="s">
        <v>2107</v>
      </c>
      <c r="Q585" t="s">
        <v>2119</v>
      </c>
      <c r="R585" t="s">
        <v>2846</v>
      </c>
    </row>
    <row r="586" spans="1:18">
      <c r="A586" t="s">
        <v>2765</v>
      </c>
      <c r="B586" t="s">
        <v>1720</v>
      </c>
      <c r="C586">
        <v>24200</v>
      </c>
      <c r="D586">
        <v>2</v>
      </c>
      <c r="E586">
        <v>48400</v>
      </c>
      <c r="F586" t="s">
        <v>2288</v>
      </c>
      <c r="G586" t="s">
        <v>2766</v>
      </c>
      <c r="H586" t="s">
        <v>1766</v>
      </c>
      <c r="I586" t="s">
        <v>99</v>
      </c>
      <c r="J586" t="s">
        <v>99</v>
      </c>
      <c r="K586" t="s">
        <v>99</v>
      </c>
      <c r="L586" t="s">
        <v>2847</v>
      </c>
      <c r="M586" t="s">
        <v>99</v>
      </c>
      <c r="N586" t="s">
        <v>2768</v>
      </c>
      <c r="O586" t="s">
        <v>2118</v>
      </c>
      <c r="P586" t="s">
        <v>2107</v>
      </c>
      <c r="Q586" t="s">
        <v>2231</v>
      </c>
      <c r="R586" t="s">
        <v>2848</v>
      </c>
    </row>
    <row r="587" spans="1:18">
      <c r="A587" t="s">
        <v>2765</v>
      </c>
      <c r="B587" t="s">
        <v>1721</v>
      </c>
      <c r="C587">
        <v>270400</v>
      </c>
      <c r="D587">
        <v>1</v>
      </c>
      <c r="E587">
        <v>270400</v>
      </c>
      <c r="F587" t="s">
        <v>2380</v>
      </c>
      <c r="G587" t="s">
        <v>2766</v>
      </c>
      <c r="H587" t="s">
        <v>315</v>
      </c>
      <c r="I587" t="s">
        <v>329</v>
      </c>
      <c r="J587" t="s">
        <v>329</v>
      </c>
      <c r="K587" t="s">
        <v>329</v>
      </c>
      <c r="L587" t="s">
        <v>2849</v>
      </c>
      <c r="M587" t="s">
        <v>2379</v>
      </c>
      <c r="N587" t="s">
        <v>2768</v>
      </c>
      <c r="O587" t="s">
        <v>2118</v>
      </c>
      <c r="P587" t="s">
        <v>2107</v>
      </c>
      <c r="Q587" t="s">
        <v>2119</v>
      </c>
      <c r="R587" t="s">
        <v>2850</v>
      </c>
    </row>
    <row r="588" spans="1:18">
      <c r="A588" t="s">
        <v>2765</v>
      </c>
      <c r="B588" t="s">
        <v>1721</v>
      </c>
      <c r="C588">
        <v>142200</v>
      </c>
      <c r="D588">
        <v>1</v>
      </c>
      <c r="E588">
        <v>142200</v>
      </c>
      <c r="F588" t="s">
        <v>2380</v>
      </c>
      <c r="G588" t="s">
        <v>2766</v>
      </c>
      <c r="H588" t="s">
        <v>315</v>
      </c>
      <c r="I588" t="s">
        <v>329</v>
      </c>
      <c r="J588" t="s">
        <v>329</v>
      </c>
      <c r="K588" t="s">
        <v>329</v>
      </c>
      <c r="L588" t="s">
        <v>2849</v>
      </c>
      <c r="M588" t="s">
        <v>2379</v>
      </c>
      <c r="N588" t="s">
        <v>2768</v>
      </c>
      <c r="O588" t="s">
        <v>2118</v>
      </c>
      <c r="P588" t="s">
        <v>2107</v>
      </c>
      <c r="Q588" t="s">
        <v>2119</v>
      </c>
      <c r="R588" t="s">
        <v>2850</v>
      </c>
    </row>
    <row r="589" spans="1:18">
      <c r="A589" t="s">
        <v>2765</v>
      </c>
      <c r="B589" t="s">
        <v>1722</v>
      </c>
      <c r="C589">
        <v>19000</v>
      </c>
      <c r="D589">
        <v>1</v>
      </c>
      <c r="E589">
        <v>19000</v>
      </c>
      <c r="F589" t="s">
        <v>2399</v>
      </c>
      <c r="G589" t="s">
        <v>2766</v>
      </c>
      <c r="H589" t="s">
        <v>1766</v>
      </c>
      <c r="I589" t="s">
        <v>834</v>
      </c>
      <c r="J589" t="s">
        <v>834</v>
      </c>
      <c r="K589" t="s">
        <v>834</v>
      </c>
      <c r="L589" t="s">
        <v>2851</v>
      </c>
      <c r="M589" t="s">
        <v>99</v>
      </c>
      <c r="N589" t="s">
        <v>2768</v>
      </c>
      <c r="O589" t="s">
        <v>2118</v>
      </c>
      <c r="P589" t="s">
        <v>2107</v>
      </c>
      <c r="Q589" t="s">
        <v>2231</v>
      </c>
      <c r="R589" t="s">
        <v>2852</v>
      </c>
    </row>
    <row r="590" spans="1:18">
      <c r="A590" t="s">
        <v>2765</v>
      </c>
      <c r="B590" t="s">
        <v>1723</v>
      </c>
      <c r="C590">
        <v>47000</v>
      </c>
      <c r="D590">
        <v>2</v>
      </c>
      <c r="E590">
        <v>94000</v>
      </c>
      <c r="F590" t="s">
        <v>2129</v>
      </c>
      <c r="G590" t="s">
        <v>2766</v>
      </c>
      <c r="H590" t="s">
        <v>315</v>
      </c>
      <c r="I590" t="s">
        <v>99</v>
      </c>
      <c r="J590" t="s">
        <v>345</v>
      </c>
      <c r="K590" t="s">
        <v>291</v>
      </c>
      <c r="L590" t="s">
        <v>2853</v>
      </c>
      <c r="M590" t="s">
        <v>99</v>
      </c>
      <c r="N590" t="s">
        <v>2768</v>
      </c>
      <c r="O590" t="s">
        <v>2118</v>
      </c>
      <c r="P590" t="s">
        <v>2107</v>
      </c>
      <c r="Q590" t="s">
        <v>2119</v>
      </c>
      <c r="R590" t="s">
        <v>2854</v>
      </c>
    </row>
    <row r="591" spans="1:18">
      <c r="A591" t="s">
        <v>2765</v>
      </c>
      <c r="B591" t="s">
        <v>1723</v>
      </c>
      <c r="C591">
        <v>33000</v>
      </c>
      <c r="D591">
        <v>1</v>
      </c>
      <c r="E591">
        <v>33000</v>
      </c>
      <c r="F591" t="s">
        <v>2129</v>
      </c>
      <c r="G591" t="s">
        <v>2766</v>
      </c>
      <c r="H591" t="s">
        <v>315</v>
      </c>
      <c r="I591" t="s">
        <v>2263</v>
      </c>
      <c r="J591" t="s">
        <v>1073</v>
      </c>
      <c r="K591" t="s">
        <v>963</v>
      </c>
      <c r="L591" t="s">
        <v>2853</v>
      </c>
      <c r="M591" t="s">
        <v>99</v>
      </c>
      <c r="N591" t="s">
        <v>2768</v>
      </c>
      <c r="O591" t="s">
        <v>2118</v>
      </c>
      <c r="P591" t="s">
        <v>2107</v>
      </c>
      <c r="Q591" t="s">
        <v>2119</v>
      </c>
      <c r="R591" t="s">
        <v>2854</v>
      </c>
    </row>
    <row r="592" spans="1:18">
      <c r="A592" t="s">
        <v>2765</v>
      </c>
      <c r="B592" t="s">
        <v>1724</v>
      </c>
      <c r="C592">
        <v>58300</v>
      </c>
      <c r="D592">
        <v>1</v>
      </c>
      <c r="E592">
        <v>58300</v>
      </c>
      <c r="F592" t="s">
        <v>2267</v>
      </c>
      <c r="G592" t="s">
        <v>2766</v>
      </c>
      <c r="H592" t="s">
        <v>1768</v>
      </c>
      <c r="I592" t="s">
        <v>2263</v>
      </c>
      <c r="J592" t="s">
        <v>324</v>
      </c>
      <c r="K592" t="s">
        <v>486</v>
      </c>
      <c r="L592" t="s">
        <v>2767</v>
      </c>
      <c r="M592" t="s">
        <v>2116</v>
      </c>
      <c r="N592" t="s">
        <v>2768</v>
      </c>
      <c r="O592" t="s">
        <v>2118</v>
      </c>
      <c r="P592" t="s">
        <v>2107</v>
      </c>
      <c r="Q592" t="s">
        <v>2119</v>
      </c>
      <c r="R592" t="s">
        <v>2855</v>
      </c>
    </row>
    <row r="593" spans="1:18">
      <c r="A593" t="s">
        <v>2765</v>
      </c>
      <c r="B593" t="s">
        <v>1725</v>
      </c>
      <c r="C593">
        <v>287800</v>
      </c>
      <c r="D593">
        <v>1</v>
      </c>
      <c r="E593">
        <v>287800</v>
      </c>
      <c r="F593" t="s">
        <v>2573</v>
      </c>
      <c r="G593" t="s">
        <v>2766</v>
      </c>
      <c r="H593" t="s">
        <v>315</v>
      </c>
      <c r="I593" t="s">
        <v>99</v>
      </c>
      <c r="J593" t="s">
        <v>41</v>
      </c>
      <c r="K593" t="s">
        <v>400</v>
      </c>
      <c r="L593" t="s">
        <v>2856</v>
      </c>
      <c r="M593" t="s">
        <v>102</v>
      </c>
      <c r="N593" t="s">
        <v>2768</v>
      </c>
      <c r="O593" t="s">
        <v>2118</v>
      </c>
      <c r="P593" t="s">
        <v>2107</v>
      </c>
      <c r="Q593" t="s">
        <v>2119</v>
      </c>
      <c r="R593" t="s">
        <v>2857</v>
      </c>
    </row>
    <row r="594" spans="1:18">
      <c r="A594" t="s">
        <v>2765</v>
      </c>
      <c r="B594" t="s">
        <v>1725</v>
      </c>
      <c r="C594">
        <v>143400</v>
      </c>
      <c r="D594">
        <v>1</v>
      </c>
      <c r="E594">
        <v>143400</v>
      </c>
      <c r="F594" t="s">
        <v>2573</v>
      </c>
      <c r="G594" t="s">
        <v>2766</v>
      </c>
      <c r="H594" t="s">
        <v>315</v>
      </c>
      <c r="I594" t="s">
        <v>72</v>
      </c>
      <c r="J594" t="s">
        <v>41</v>
      </c>
      <c r="K594" t="s">
        <v>400</v>
      </c>
      <c r="L594" t="s">
        <v>2856</v>
      </c>
      <c r="M594" t="s">
        <v>102</v>
      </c>
      <c r="N594" t="s">
        <v>2768</v>
      </c>
      <c r="O594" t="s">
        <v>2118</v>
      </c>
      <c r="P594" t="s">
        <v>2107</v>
      </c>
      <c r="Q594" t="s">
        <v>2119</v>
      </c>
      <c r="R594" t="s">
        <v>2857</v>
      </c>
    </row>
    <row r="595" spans="1:18">
      <c r="A595" t="s">
        <v>2765</v>
      </c>
      <c r="B595" t="s">
        <v>1726</v>
      </c>
      <c r="C595">
        <v>163400</v>
      </c>
      <c r="D595">
        <v>2</v>
      </c>
      <c r="E595">
        <v>326800</v>
      </c>
      <c r="F595" t="s">
        <v>2577</v>
      </c>
      <c r="G595" t="s">
        <v>2766</v>
      </c>
      <c r="H595" t="s">
        <v>315</v>
      </c>
      <c r="I595" t="s">
        <v>99</v>
      </c>
      <c r="J595" t="s">
        <v>324</v>
      </c>
      <c r="K595" t="s">
        <v>486</v>
      </c>
      <c r="L595" t="s">
        <v>2767</v>
      </c>
      <c r="M595" t="s">
        <v>99</v>
      </c>
      <c r="N595" t="s">
        <v>2768</v>
      </c>
      <c r="O595" t="s">
        <v>2118</v>
      </c>
      <c r="P595" t="s">
        <v>2107</v>
      </c>
      <c r="Q595" t="s">
        <v>2119</v>
      </c>
      <c r="R595" t="s">
        <v>2858</v>
      </c>
    </row>
    <row r="596" spans="1:18">
      <c r="A596" t="s">
        <v>2765</v>
      </c>
      <c r="B596" t="s">
        <v>1726</v>
      </c>
      <c r="C596">
        <v>188700</v>
      </c>
      <c r="D596">
        <v>1</v>
      </c>
      <c r="E596">
        <v>188700</v>
      </c>
      <c r="F596" t="s">
        <v>2577</v>
      </c>
      <c r="G596" t="s">
        <v>2766</v>
      </c>
      <c r="H596" t="s">
        <v>315</v>
      </c>
      <c r="I596" t="s">
        <v>2859</v>
      </c>
      <c r="J596" t="s">
        <v>324</v>
      </c>
      <c r="K596" t="s">
        <v>486</v>
      </c>
      <c r="L596" t="s">
        <v>2767</v>
      </c>
      <c r="M596" t="s">
        <v>99</v>
      </c>
      <c r="N596" t="s">
        <v>2768</v>
      </c>
      <c r="O596" t="s">
        <v>2118</v>
      </c>
      <c r="P596" t="s">
        <v>2107</v>
      </c>
      <c r="Q596" t="s">
        <v>2119</v>
      </c>
      <c r="R596" t="s">
        <v>2858</v>
      </c>
    </row>
    <row r="597" spans="1:18">
      <c r="A597" t="s">
        <v>2765</v>
      </c>
      <c r="B597" t="s">
        <v>1727</v>
      </c>
      <c r="C597">
        <v>77863</v>
      </c>
      <c r="D597">
        <v>1</v>
      </c>
      <c r="E597">
        <v>77863</v>
      </c>
      <c r="F597" t="s">
        <v>2275</v>
      </c>
      <c r="G597" t="s">
        <v>2766</v>
      </c>
      <c r="H597" t="s">
        <v>315</v>
      </c>
      <c r="I597" t="s">
        <v>2860</v>
      </c>
      <c r="J597" t="s">
        <v>316</v>
      </c>
      <c r="K597" t="s">
        <v>316</v>
      </c>
      <c r="L597" t="s">
        <v>2767</v>
      </c>
      <c r="M597" t="s">
        <v>2116</v>
      </c>
      <c r="N597" t="s">
        <v>2768</v>
      </c>
      <c r="O597" t="s">
        <v>2118</v>
      </c>
      <c r="P597" t="s">
        <v>2107</v>
      </c>
      <c r="Q597" t="s">
        <v>2119</v>
      </c>
      <c r="R597" t="s">
        <v>2861</v>
      </c>
    </row>
    <row r="598" spans="1:18">
      <c r="A598" t="s">
        <v>2765</v>
      </c>
      <c r="B598" t="s">
        <v>1727</v>
      </c>
      <c r="C598">
        <v>68451</v>
      </c>
      <c r="D598">
        <v>1</v>
      </c>
      <c r="E598">
        <v>68451</v>
      </c>
      <c r="F598" t="s">
        <v>2275</v>
      </c>
      <c r="G598" t="s">
        <v>2766</v>
      </c>
      <c r="H598" t="s">
        <v>315</v>
      </c>
      <c r="I598" t="s">
        <v>2860</v>
      </c>
      <c r="J598" t="s">
        <v>1037</v>
      </c>
      <c r="K598" t="s">
        <v>486</v>
      </c>
      <c r="L598" t="s">
        <v>2767</v>
      </c>
      <c r="M598" t="s">
        <v>2116</v>
      </c>
      <c r="N598" t="s">
        <v>2768</v>
      </c>
      <c r="O598" t="s">
        <v>2118</v>
      </c>
      <c r="P598" t="s">
        <v>2107</v>
      </c>
      <c r="Q598" t="s">
        <v>2119</v>
      </c>
      <c r="R598" t="s">
        <v>2861</v>
      </c>
    </row>
    <row r="599" spans="1:18">
      <c r="A599" t="s">
        <v>2765</v>
      </c>
      <c r="B599" t="s">
        <v>1728</v>
      </c>
      <c r="C599">
        <v>169900</v>
      </c>
      <c r="D599">
        <v>1</v>
      </c>
      <c r="E599">
        <v>169900</v>
      </c>
      <c r="F599" t="s">
        <v>2843</v>
      </c>
      <c r="G599" t="s">
        <v>2766</v>
      </c>
      <c r="H599" t="s">
        <v>1766</v>
      </c>
      <c r="I599" t="s">
        <v>2797</v>
      </c>
      <c r="J599" t="s">
        <v>329</v>
      </c>
      <c r="K599" t="s">
        <v>329</v>
      </c>
      <c r="L599" t="s">
        <v>2862</v>
      </c>
      <c r="M599" t="s">
        <v>1087</v>
      </c>
      <c r="N599" t="s">
        <v>2768</v>
      </c>
      <c r="O599" t="s">
        <v>2118</v>
      </c>
      <c r="P599" t="s">
        <v>2107</v>
      </c>
      <c r="Q599" t="s">
        <v>2231</v>
      </c>
      <c r="R599" t="s">
        <v>2458</v>
      </c>
    </row>
    <row r="600" spans="1:18">
      <c r="A600" t="s">
        <v>2765</v>
      </c>
      <c r="B600" t="s">
        <v>1729</v>
      </c>
      <c r="C600">
        <v>240750</v>
      </c>
      <c r="D600">
        <v>1</v>
      </c>
      <c r="E600">
        <v>240750</v>
      </c>
      <c r="F600" t="s">
        <v>2544</v>
      </c>
      <c r="G600" t="s">
        <v>2766</v>
      </c>
      <c r="H600" t="s">
        <v>315</v>
      </c>
      <c r="I600" t="s">
        <v>2113</v>
      </c>
      <c r="J600" t="s">
        <v>2113</v>
      </c>
      <c r="K600" t="s">
        <v>2113</v>
      </c>
      <c r="L600" t="s">
        <v>2863</v>
      </c>
      <c r="M600" t="s">
        <v>318</v>
      </c>
      <c r="N600" t="s">
        <v>2768</v>
      </c>
      <c r="O600" t="s">
        <v>2118</v>
      </c>
      <c r="P600" t="s">
        <v>2107</v>
      </c>
      <c r="Q600" t="s">
        <v>2119</v>
      </c>
      <c r="R600" t="s">
        <v>2864</v>
      </c>
    </row>
    <row r="601" spans="1:18">
      <c r="A601" t="s">
        <v>2765</v>
      </c>
      <c r="B601" t="s">
        <v>1729</v>
      </c>
      <c r="C601">
        <v>123061</v>
      </c>
      <c r="D601">
        <v>1</v>
      </c>
      <c r="E601">
        <v>123061</v>
      </c>
      <c r="F601" t="s">
        <v>2544</v>
      </c>
      <c r="G601" t="s">
        <v>2766</v>
      </c>
      <c r="H601" t="s">
        <v>315</v>
      </c>
      <c r="I601" t="s">
        <v>2113</v>
      </c>
      <c r="J601" t="s">
        <v>2113</v>
      </c>
      <c r="K601" t="s">
        <v>2113</v>
      </c>
      <c r="L601" t="s">
        <v>2863</v>
      </c>
      <c r="M601" t="s">
        <v>318</v>
      </c>
      <c r="N601" t="s">
        <v>2768</v>
      </c>
      <c r="O601" t="s">
        <v>2118</v>
      </c>
      <c r="P601" t="s">
        <v>2107</v>
      </c>
      <c r="Q601" t="s">
        <v>2119</v>
      </c>
      <c r="R601" t="s">
        <v>2864</v>
      </c>
    </row>
    <row r="602" spans="1:18">
      <c r="A602" t="s">
        <v>2765</v>
      </c>
      <c r="B602" t="s">
        <v>1730</v>
      </c>
      <c r="C602">
        <v>160800</v>
      </c>
      <c r="D602">
        <v>2</v>
      </c>
      <c r="E602">
        <v>321600</v>
      </c>
      <c r="F602" t="s">
        <v>2865</v>
      </c>
      <c r="G602" t="s">
        <v>2766</v>
      </c>
      <c r="H602" t="s">
        <v>315</v>
      </c>
      <c r="I602" t="s">
        <v>99</v>
      </c>
      <c r="J602" t="s">
        <v>324</v>
      </c>
      <c r="K602" t="s">
        <v>99</v>
      </c>
      <c r="L602" t="s">
        <v>2767</v>
      </c>
      <c r="M602" t="s">
        <v>318</v>
      </c>
      <c r="N602" t="s">
        <v>2768</v>
      </c>
      <c r="O602" t="s">
        <v>2118</v>
      </c>
      <c r="P602" t="s">
        <v>2107</v>
      </c>
      <c r="Q602" t="s">
        <v>2119</v>
      </c>
      <c r="R602" t="s">
        <v>2866</v>
      </c>
    </row>
    <row r="603" spans="1:18">
      <c r="A603" t="s">
        <v>2765</v>
      </c>
      <c r="B603" t="s">
        <v>1730</v>
      </c>
      <c r="C603">
        <v>190200</v>
      </c>
      <c r="D603">
        <v>1</v>
      </c>
      <c r="E603">
        <v>190200</v>
      </c>
      <c r="F603" t="s">
        <v>2865</v>
      </c>
      <c r="G603" t="s">
        <v>2766</v>
      </c>
      <c r="H603" t="s">
        <v>315</v>
      </c>
      <c r="I603" t="s">
        <v>99</v>
      </c>
      <c r="J603" t="s">
        <v>99</v>
      </c>
      <c r="K603" t="s">
        <v>99</v>
      </c>
      <c r="L603" t="s">
        <v>99</v>
      </c>
      <c r="M603" t="s">
        <v>2406</v>
      </c>
      <c r="N603" t="s">
        <v>2768</v>
      </c>
      <c r="O603" t="s">
        <v>2118</v>
      </c>
      <c r="P603" t="s">
        <v>2107</v>
      </c>
      <c r="Q603" t="s">
        <v>2119</v>
      </c>
      <c r="R603" t="s">
        <v>2866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U352"/>
  <sheetViews>
    <sheetView workbookViewId="0">
      <selection activeCell="E16" sqref="E16"/>
    </sheetView>
  </sheetViews>
  <sheetFormatPr defaultRowHeight="15"/>
  <cols>
    <col min="1" max="1" width="32.7109375" customWidth="1"/>
    <col min="3" max="3" width="18.42578125" customWidth="1"/>
  </cols>
  <sheetData>
    <row r="1" spans="1:21">
      <c r="A1" t="s">
        <v>2928</v>
      </c>
      <c r="B1" t="s">
        <v>0</v>
      </c>
      <c r="C1" t="s">
        <v>1</v>
      </c>
      <c r="D1" t="s">
        <v>1249</v>
      </c>
      <c r="E1" t="s">
        <v>2</v>
      </c>
      <c r="F1" t="s">
        <v>1093</v>
      </c>
      <c r="G1" t="s">
        <v>3</v>
      </c>
      <c r="H1" t="s">
        <v>4</v>
      </c>
      <c r="I1" t="s">
        <v>5</v>
      </c>
      <c r="J1" t="s">
        <v>6</v>
      </c>
      <c r="K1" t="s">
        <v>7</v>
      </c>
      <c r="L1" t="s">
        <v>8</v>
      </c>
      <c r="M1" t="s">
        <v>10</v>
      </c>
      <c r="N1" t="s">
        <v>11</v>
      </c>
      <c r="O1" t="s">
        <v>12</v>
      </c>
      <c r="P1" t="s">
        <v>13</v>
      </c>
      <c r="Q1" t="s">
        <v>14</v>
      </c>
      <c r="R1" t="s">
        <v>15</v>
      </c>
      <c r="S1" t="s">
        <v>16</v>
      </c>
      <c r="T1" t="s">
        <v>17</v>
      </c>
      <c r="U1" t="s">
        <v>18</v>
      </c>
    </row>
    <row r="2" spans="1:21">
      <c r="A2" t="s">
        <v>1807</v>
      </c>
      <c r="B2" t="s">
        <v>20</v>
      </c>
      <c r="C2" t="s">
        <v>34</v>
      </c>
      <c r="D2" t="s">
        <v>1253</v>
      </c>
      <c r="E2">
        <v>500000</v>
      </c>
      <c r="F2">
        <v>500</v>
      </c>
      <c r="G2" t="s">
        <v>22</v>
      </c>
      <c r="H2">
        <v>500000</v>
      </c>
      <c r="I2">
        <v>1999.6</v>
      </c>
      <c r="J2" t="s">
        <v>20</v>
      </c>
      <c r="K2" t="s">
        <v>35</v>
      </c>
      <c r="L2" t="s">
        <v>36</v>
      </c>
      <c r="M2" t="s">
        <v>36</v>
      </c>
      <c r="N2" t="s">
        <v>36</v>
      </c>
      <c r="O2" t="s">
        <v>37</v>
      </c>
      <c r="P2" t="s">
        <v>38</v>
      </c>
      <c r="Q2" t="s">
        <v>29</v>
      </c>
      <c r="R2" t="s">
        <v>30</v>
      </c>
      <c r="S2" t="s">
        <v>16</v>
      </c>
      <c r="T2" t="s">
        <v>31</v>
      </c>
      <c r="U2" t="s">
        <v>39</v>
      </c>
    </row>
    <row r="3" spans="1:21">
      <c r="A3" t="s">
        <v>1808</v>
      </c>
      <c r="B3" t="s">
        <v>20</v>
      </c>
      <c r="C3" t="s">
        <v>40</v>
      </c>
      <c r="D3" t="s">
        <v>1254</v>
      </c>
      <c r="E3">
        <v>1020000</v>
      </c>
      <c r="F3">
        <v>1020</v>
      </c>
      <c r="G3" t="s">
        <v>22</v>
      </c>
      <c r="H3">
        <v>1020000</v>
      </c>
      <c r="I3">
        <v>2016.9</v>
      </c>
      <c r="J3" t="s">
        <v>20</v>
      </c>
      <c r="K3" t="s">
        <v>35</v>
      </c>
      <c r="L3" t="s">
        <v>41</v>
      </c>
      <c r="M3" t="s">
        <v>41</v>
      </c>
      <c r="N3" t="s">
        <v>41</v>
      </c>
      <c r="O3" t="s">
        <v>37</v>
      </c>
      <c r="P3" t="s">
        <v>42</v>
      </c>
      <c r="Q3" t="s">
        <v>29</v>
      </c>
      <c r="R3" t="s">
        <v>30</v>
      </c>
      <c r="S3" t="s">
        <v>16</v>
      </c>
      <c r="T3" t="s">
        <v>31</v>
      </c>
      <c r="U3" t="s">
        <v>39</v>
      </c>
    </row>
    <row r="4" spans="1:21">
      <c r="A4" t="s">
        <v>1807</v>
      </c>
      <c r="B4" t="s">
        <v>20</v>
      </c>
      <c r="C4" t="s">
        <v>43</v>
      </c>
      <c r="D4" t="s">
        <v>1255</v>
      </c>
      <c r="E4">
        <v>500000</v>
      </c>
      <c r="F4">
        <v>500</v>
      </c>
      <c r="G4" t="s">
        <v>22</v>
      </c>
      <c r="H4">
        <v>500000</v>
      </c>
      <c r="I4">
        <v>1999.12</v>
      </c>
      <c r="J4" t="s">
        <v>20</v>
      </c>
      <c r="K4" t="s">
        <v>35</v>
      </c>
      <c r="L4" t="s">
        <v>36</v>
      </c>
      <c r="M4" t="s">
        <v>36</v>
      </c>
      <c r="N4" t="s">
        <v>36</v>
      </c>
      <c r="O4" t="s">
        <v>37</v>
      </c>
      <c r="P4" t="s">
        <v>38</v>
      </c>
      <c r="Q4" t="s">
        <v>29</v>
      </c>
      <c r="R4" t="s">
        <v>30</v>
      </c>
      <c r="S4" t="s">
        <v>16</v>
      </c>
      <c r="T4" t="s">
        <v>31</v>
      </c>
      <c r="U4" t="s">
        <v>39</v>
      </c>
    </row>
    <row r="5" spans="1:21">
      <c r="A5" t="s">
        <v>1807</v>
      </c>
      <c r="B5" t="s">
        <v>20</v>
      </c>
      <c r="C5" t="s">
        <v>44</v>
      </c>
      <c r="D5" t="s">
        <v>1256</v>
      </c>
      <c r="E5">
        <v>500000</v>
      </c>
      <c r="F5">
        <v>500</v>
      </c>
      <c r="G5" t="s">
        <v>22</v>
      </c>
      <c r="H5">
        <v>500000</v>
      </c>
      <c r="I5">
        <v>2000.9</v>
      </c>
      <c r="J5" t="s">
        <v>20</v>
      </c>
      <c r="K5" t="s">
        <v>35</v>
      </c>
      <c r="L5" t="s">
        <v>36</v>
      </c>
      <c r="M5" t="s">
        <v>36</v>
      </c>
      <c r="N5" t="s">
        <v>36</v>
      </c>
      <c r="O5" t="s">
        <v>37</v>
      </c>
      <c r="P5" t="s">
        <v>38</v>
      </c>
      <c r="Q5" t="s">
        <v>29</v>
      </c>
      <c r="R5" t="s">
        <v>30</v>
      </c>
      <c r="S5" t="s">
        <v>16</v>
      </c>
      <c r="T5" t="s">
        <v>31</v>
      </c>
      <c r="U5" t="s">
        <v>39</v>
      </c>
    </row>
    <row r="6" spans="1:21">
      <c r="A6" t="s">
        <v>1807</v>
      </c>
      <c r="B6" t="s">
        <v>20</v>
      </c>
      <c r="C6" t="s">
        <v>45</v>
      </c>
      <c r="D6" t="s">
        <v>1257</v>
      </c>
      <c r="E6">
        <v>500000</v>
      </c>
      <c r="F6">
        <v>500</v>
      </c>
      <c r="G6" t="s">
        <v>22</v>
      </c>
      <c r="H6">
        <v>500000</v>
      </c>
      <c r="I6">
        <v>2001.3</v>
      </c>
      <c r="J6" t="s">
        <v>20</v>
      </c>
      <c r="K6" t="s">
        <v>35</v>
      </c>
      <c r="L6" t="s">
        <v>36</v>
      </c>
      <c r="M6" t="s">
        <v>36</v>
      </c>
      <c r="N6" t="s">
        <v>36</v>
      </c>
      <c r="O6" t="s">
        <v>37</v>
      </c>
      <c r="P6" t="s">
        <v>38</v>
      </c>
      <c r="Q6" t="s">
        <v>29</v>
      </c>
      <c r="R6" t="s">
        <v>30</v>
      </c>
      <c r="S6" t="s">
        <v>16</v>
      </c>
      <c r="T6" t="s">
        <v>31</v>
      </c>
      <c r="U6" t="s">
        <v>39</v>
      </c>
    </row>
    <row r="7" spans="1:21">
      <c r="A7" t="s">
        <v>1807</v>
      </c>
      <c r="B7" t="s">
        <v>20</v>
      </c>
      <c r="C7" t="s">
        <v>46</v>
      </c>
      <c r="D7" t="s">
        <v>1258</v>
      </c>
      <c r="E7">
        <v>500000</v>
      </c>
      <c r="F7">
        <v>500</v>
      </c>
      <c r="G7" t="s">
        <v>22</v>
      </c>
      <c r="H7">
        <v>500000</v>
      </c>
      <c r="I7">
        <v>2005.9</v>
      </c>
      <c r="J7" t="s">
        <v>20</v>
      </c>
      <c r="K7" t="s">
        <v>35</v>
      </c>
      <c r="L7" t="s">
        <v>25</v>
      </c>
      <c r="M7" t="s">
        <v>25</v>
      </c>
      <c r="N7" t="s">
        <v>25</v>
      </c>
      <c r="O7" t="s">
        <v>37</v>
      </c>
      <c r="P7" t="s">
        <v>38</v>
      </c>
      <c r="Q7" t="s">
        <v>29</v>
      </c>
      <c r="R7" t="s">
        <v>30</v>
      </c>
      <c r="S7" t="s">
        <v>16</v>
      </c>
      <c r="T7" t="s">
        <v>31</v>
      </c>
      <c r="U7" t="s">
        <v>39</v>
      </c>
    </row>
    <row r="8" spans="1:21">
      <c r="A8" t="s">
        <v>1807</v>
      </c>
      <c r="B8" t="s">
        <v>20</v>
      </c>
      <c r="C8" t="s">
        <v>47</v>
      </c>
      <c r="D8" t="s">
        <v>1259</v>
      </c>
      <c r="E8">
        <v>500000</v>
      </c>
      <c r="F8">
        <v>500</v>
      </c>
      <c r="G8" t="s">
        <v>22</v>
      </c>
      <c r="H8">
        <v>500000</v>
      </c>
      <c r="I8">
        <v>2006.3</v>
      </c>
      <c r="J8" t="s">
        <v>20</v>
      </c>
      <c r="K8" t="s">
        <v>35</v>
      </c>
      <c r="L8" t="s">
        <v>25</v>
      </c>
      <c r="M8" t="s">
        <v>25</v>
      </c>
      <c r="N8" t="s">
        <v>25</v>
      </c>
      <c r="O8" t="s">
        <v>37</v>
      </c>
      <c r="P8" t="s">
        <v>38</v>
      </c>
      <c r="Q8" t="s">
        <v>29</v>
      </c>
      <c r="R8" t="s">
        <v>30</v>
      </c>
      <c r="S8" t="s">
        <v>16</v>
      </c>
      <c r="T8" t="s">
        <v>31</v>
      </c>
      <c r="U8" t="s">
        <v>39</v>
      </c>
    </row>
    <row r="9" spans="1:21">
      <c r="A9" t="s">
        <v>1807</v>
      </c>
      <c r="B9" t="s">
        <v>20</v>
      </c>
      <c r="C9" t="s">
        <v>48</v>
      </c>
      <c r="D9" t="s">
        <v>1260</v>
      </c>
      <c r="E9">
        <v>500000</v>
      </c>
      <c r="F9">
        <v>500</v>
      </c>
      <c r="G9" t="s">
        <v>22</v>
      </c>
      <c r="H9">
        <v>500000</v>
      </c>
      <c r="I9">
        <v>2007.6</v>
      </c>
      <c r="J9" t="s">
        <v>20</v>
      </c>
      <c r="K9" t="s">
        <v>35</v>
      </c>
      <c r="L9" t="s">
        <v>25</v>
      </c>
      <c r="M9" t="s">
        <v>25</v>
      </c>
      <c r="N9" t="s">
        <v>25</v>
      </c>
      <c r="O9" t="s">
        <v>37</v>
      </c>
      <c r="P9" t="s">
        <v>38</v>
      </c>
      <c r="Q9" t="s">
        <v>29</v>
      </c>
      <c r="R9" t="s">
        <v>30</v>
      </c>
      <c r="S9" t="s">
        <v>16</v>
      </c>
      <c r="T9" t="s">
        <v>31</v>
      </c>
      <c r="U9" t="s">
        <v>39</v>
      </c>
    </row>
    <row r="10" spans="1:21">
      <c r="A10" t="s">
        <v>1807</v>
      </c>
      <c r="B10" t="s">
        <v>20</v>
      </c>
      <c r="C10" t="s">
        <v>49</v>
      </c>
      <c r="D10" t="s">
        <v>1261</v>
      </c>
      <c r="E10">
        <v>500000</v>
      </c>
      <c r="F10">
        <v>500</v>
      </c>
      <c r="G10" t="s">
        <v>22</v>
      </c>
      <c r="H10">
        <v>500000</v>
      </c>
      <c r="I10">
        <v>2007.12</v>
      </c>
      <c r="J10" t="s">
        <v>20</v>
      </c>
      <c r="K10" t="s">
        <v>35</v>
      </c>
      <c r="L10" t="s">
        <v>25</v>
      </c>
      <c r="M10" t="s">
        <v>25</v>
      </c>
      <c r="N10" t="s">
        <v>25</v>
      </c>
      <c r="O10" t="s">
        <v>37</v>
      </c>
      <c r="P10" t="s">
        <v>38</v>
      </c>
      <c r="Q10" t="s">
        <v>29</v>
      </c>
      <c r="R10" t="s">
        <v>30</v>
      </c>
      <c r="S10" t="s">
        <v>16</v>
      </c>
      <c r="T10" t="s">
        <v>31</v>
      </c>
      <c r="U10" t="s">
        <v>39</v>
      </c>
    </row>
    <row r="11" spans="1:21">
      <c r="A11" t="s">
        <v>1808</v>
      </c>
      <c r="B11" t="s">
        <v>20</v>
      </c>
      <c r="C11" t="s">
        <v>50</v>
      </c>
      <c r="D11" t="s">
        <v>1262</v>
      </c>
      <c r="E11">
        <v>1020000</v>
      </c>
      <c r="F11">
        <v>1020</v>
      </c>
      <c r="G11" t="s">
        <v>22</v>
      </c>
      <c r="H11">
        <v>1020000</v>
      </c>
      <c r="I11">
        <v>2016.7</v>
      </c>
      <c r="J11" t="s">
        <v>20</v>
      </c>
      <c r="K11" t="s">
        <v>35</v>
      </c>
      <c r="L11" t="s">
        <v>41</v>
      </c>
      <c r="M11" t="s">
        <v>41</v>
      </c>
      <c r="N11" t="s">
        <v>41</v>
      </c>
      <c r="O11" t="s">
        <v>37</v>
      </c>
      <c r="P11" t="s">
        <v>42</v>
      </c>
      <c r="Q11" t="s">
        <v>29</v>
      </c>
      <c r="R11" t="s">
        <v>30</v>
      </c>
      <c r="S11" t="s">
        <v>16</v>
      </c>
      <c r="T11" t="s">
        <v>31</v>
      </c>
      <c r="U11" t="s">
        <v>39</v>
      </c>
    </row>
    <row r="12" spans="1:21">
      <c r="A12" t="s">
        <v>1806</v>
      </c>
      <c r="B12" t="s">
        <v>20</v>
      </c>
      <c r="C12" t="s">
        <v>51</v>
      </c>
      <c r="D12" t="s">
        <v>1263</v>
      </c>
      <c r="E12">
        <v>200000</v>
      </c>
      <c r="F12">
        <v>200</v>
      </c>
      <c r="G12" t="s">
        <v>22</v>
      </c>
      <c r="H12">
        <v>200000</v>
      </c>
      <c r="I12">
        <v>1998.9</v>
      </c>
      <c r="J12" t="s">
        <v>20</v>
      </c>
      <c r="K12" t="s">
        <v>52</v>
      </c>
      <c r="L12" t="s">
        <v>53</v>
      </c>
      <c r="M12" t="s">
        <v>54</v>
      </c>
      <c r="N12" t="s">
        <v>54</v>
      </c>
      <c r="O12" t="s">
        <v>37</v>
      </c>
      <c r="P12" t="s">
        <v>55</v>
      </c>
      <c r="Q12" t="s">
        <v>29</v>
      </c>
      <c r="R12" t="s">
        <v>30</v>
      </c>
      <c r="S12" t="s">
        <v>16</v>
      </c>
      <c r="T12" t="s">
        <v>31</v>
      </c>
      <c r="U12" t="s">
        <v>56</v>
      </c>
    </row>
    <row r="13" spans="1:21">
      <c r="A13" t="s">
        <v>1806</v>
      </c>
      <c r="B13" t="s">
        <v>20</v>
      </c>
      <c r="C13" t="s">
        <v>57</v>
      </c>
      <c r="D13" t="s">
        <v>1264</v>
      </c>
      <c r="E13">
        <v>200000</v>
      </c>
      <c r="F13">
        <v>200</v>
      </c>
      <c r="G13" t="s">
        <v>22</v>
      </c>
      <c r="H13">
        <v>200000</v>
      </c>
      <c r="I13">
        <v>1999.9</v>
      </c>
      <c r="J13" t="s">
        <v>20</v>
      </c>
      <c r="K13" t="s">
        <v>52</v>
      </c>
      <c r="L13" t="s">
        <v>36</v>
      </c>
      <c r="M13" t="s">
        <v>54</v>
      </c>
      <c r="N13" t="s">
        <v>54</v>
      </c>
      <c r="O13" t="s">
        <v>37</v>
      </c>
      <c r="P13" t="s">
        <v>55</v>
      </c>
      <c r="Q13" t="s">
        <v>29</v>
      </c>
      <c r="R13" t="s">
        <v>30</v>
      </c>
      <c r="S13" t="s">
        <v>16</v>
      </c>
      <c r="T13" t="s">
        <v>31</v>
      </c>
      <c r="U13" t="s">
        <v>56</v>
      </c>
    </row>
    <row r="14" spans="1:21">
      <c r="A14" t="s">
        <v>1809</v>
      </c>
      <c r="B14" t="s">
        <v>20</v>
      </c>
      <c r="C14" t="s">
        <v>58</v>
      </c>
      <c r="D14" t="s">
        <v>1265</v>
      </c>
      <c r="E14">
        <v>500000</v>
      </c>
      <c r="F14">
        <v>500</v>
      </c>
      <c r="G14" t="s">
        <v>22</v>
      </c>
      <c r="H14">
        <v>500000</v>
      </c>
      <c r="I14">
        <v>1983.12</v>
      </c>
      <c r="J14" t="s">
        <v>20</v>
      </c>
      <c r="K14" t="s">
        <v>35</v>
      </c>
      <c r="L14" t="s">
        <v>59</v>
      </c>
      <c r="M14" t="s">
        <v>60</v>
      </c>
      <c r="N14" t="s">
        <v>60</v>
      </c>
      <c r="O14" t="s">
        <v>61</v>
      </c>
      <c r="P14" t="s">
        <v>38</v>
      </c>
      <c r="Q14" t="s">
        <v>29</v>
      </c>
      <c r="R14" t="s">
        <v>30</v>
      </c>
      <c r="S14" t="s">
        <v>16</v>
      </c>
      <c r="T14" t="s">
        <v>31</v>
      </c>
      <c r="U14" t="s">
        <v>62</v>
      </c>
    </row>
    <row r="15" spans="1:21">
      <c r="A15" t="s">
        <v>1809</v>
      </c>
      <c r="B15" t="s">
        <v>20</v>
      </c>
      <c r="C15" t="s">
        <v>63</v>
      </c>
      <c r="D15" t="s">
        <v>1266</v>
      </c>
      <c r="E15">
        <v>500000</v>
      </c>
      <c r="F15">
        <v>500</v>
      </c>
      <c r="G15" t="s">
        <v>22</v>
      </c>
      <c r="H15">
        <v>500000</v>
      </c>
      <c r="I15">
        <v>1984.9</v>
      </c>
      <c r="J15" t="s">
        <v>20</v>
      </c>
      <c r="K15" t="s">
        <v>35</v>
      </c>
      <c r="L15" t="s">
        <v>59</v>
      </c>
      <c r="M15" t="s">
        <v>60</v>
      </c>
      <c r="N15" t="s">
        <v>60</v>
      </c>
      <c r="O15" t="s">
        <v>61</v>
      </c>
      <c r="P15" t="s">
        <v>38</v>
      </c>
      <c r="Q15" t="s">
        <v>29</v>
      </c>
      <c r="R15" t="s">
        <v>30</v>
      </c>
      <c r="S15" t="s">
        <v>16</v>
      </c>
      <c r="T15" t="s">
        <v>31</v>
      </c>
      <c r="U15" t="s">
        <v>62</v>
      </c>
    </row>
    <row r="16" spans="1:21">
      <c r="A16" t="s">
        <v>1809</v>
      </c>
      <c r="B16" t="s">
        <v>20</v>
      </c>
      <c r="C16" t="s">
        <v>64</v>
      </c>
      <c r="D16" t="s">
        <v>1267</v>
      </c>
      <c r="E16">
        <v>500000</v>
      </c>
      <c r="F16">
        <v>500</v>
      </c>
      <c r="G16" t="s">
        <v>22</v>
      </c>
      <c r="H16">
        <v>500000</v>
      </c>
      <c r="I16">
        <v>1993.4</v>
      </c>
      <c r="J16" t="s">
        <v>20</v>
      </c>
      <c r="K16" t="s">
        <v>35</v>
      </c>
      <c r="L16" t="s">
        <v>65</v>
      </c>
      <c r="M16" t="s">
        <v>54</v>
      </c>
      <c r="N16" t="s">
        <v>54</v>
      </c>
      <c r="O16" t="s">
        <v>61</v>
      </c>
      <c r="P16" t="s">
        <v>38</v>
      </c>
      <c r="Q16" t="s">
        <v>29</v>
      </c>
      <c r="R16" t="s">
        <v>30</v>
      </c>
      <c r="S16" t="s">
        <v>16</v>
      </c>
      <c r="T16" t="s">
        <v>31</v>
      </c>
      <c r="U16" t="s">
        <v>62</v>
      </c>
    </row>
    <row r="17" spans="1:21">
      <c r="A17" t="s">
        <v>1809</v>
      </c>
      <c r="B17" t="s">
        <v>20</v>
      </c>
      <c r="C17" t="s">
        <v>66</v>
      </c>
      <c r="D17" t="s">
        <v>1268</v>
      </c>
      <c r="E17">
        <v>500000</v>
      </c>
      <c r="F17">
        <v>500</v>
      </c>
      <c r="G17" t="s">
        <v>22</v>
      </c>
      <c r="H17">
        <v>500000</v>
      </c>
      <c r="I17">
        <v>1993.6</v>
      </c>
      <c r="J17" t="s">
        <v>20</v>
      </c>
      <c r="K17" t="s">
        <v>35</v>
      </c>
      <c r="L17" t="s">
        <v>65</v>
      </c>
      <c r="M17" t="s">
        <v>54</v>
      </c>
      <c r="N17" t="s">
        <v>54</v>
      </c>
      <c r="O17" t="s">
        <v>61</v>
      </c>
      <c r="P17" t="s">
        <v>38</v>
      </c>
      <c r="Q17" t="s">
        <v>29</v>
      </c>
      <c r="R17" t="s">
        <v>30</v>
      </c>
      <c r="S17" t="s">
        <v>16</v>
      </c>
      <c r="T17" t="s">
        <v>31</v>
      </c>
      <c r="U17" t="s">
        <v>62</v>
      </c>
    </row>
    <row r="18" spans="1:21">
      <c r="A18" t="s">
        <v>1809</v>
      </c>
      <c r="B18" t="s">
        <v>20</v>
      </c>
      <c r="C18" t="s">
        <v>67</v>
      </c>
      <c r="D18" t="s">
        <v>1269</v>
      </c>
      <c r="E18">
        <v>500000</v>
      </c>
      <c r="F18">
        <v>500</v>
      </c>
      <c r="G18" t="s">
        <v>22</v>
      </c>
      <c r="H18">
        <v>500000</v>
      </c>
      <c r="I18">
        <v>1993.12</v>
      </c>
      <c r="J18" t="s">
        <v>20</v>
      </c>
      <c r="K18" t="s">
        <v>35</v>
      </c>
      <c r="L18" t="s">
        <v>65</v>
      </c>
      <c r="M18" t="s">
        <v>54</v>
      </c>
      <c r="N18" t="s">
        <v>54</v>
      </c>
      <c r="O18" t="s">
        <v>61</v>
      </c>
      <c r="P18" t="s">
        <v>38</v>
      </c>
      <c r="Q18" t="s">
        <v>29</v>
      </c>
      <c r="R18" t="s">
        <v>30</v>
      </c>
      <c r="S18" t="s">
        <v>16</v>
      </c>
      <c r="T18" t="s">
        <v>31</v>
      </c>
      <c r="U18" t="s">
        <v>62</v>
      </c>
    </row>
    <row r="19" spans="1:21">
      <c r="A19" t="s">
        <v>1809</v>
      </c>
      <c r="B19" t="s">
        <v>20</v>
      </c>
      <c r="C19" t="s">
        <v>68</v>
      </c>
      <c r="D19" t="s">
        <v>1270</v>
      </c>
      <c r="E19">
        <v>500000</v>
      </c>
      <c r="F19">
        <v>500</v>
      </c>
      <c r="G19" t="s">
        <v>22</v>
      </c>
      <c r="H19">
        <v>500000</v>
      </c>
      <c r="I19">
        <v>1994.4</v>
      </c>
      <c r="J19" t="s">
        <v>20</v>
      </c>
      <c r="K19" t="s">
        <v>35</v>
      </c>
      <c r="L19" t="s">
        <v>65</v>
      </c>
      <c r="M19" t="s">
        <v>54</v>
      </c>
      <c r="N19" t="s">
        <v>54</v>
      </c>
      <c r="O19" t="s">
        <v>61</v>
      </c>
      <c r="P19" t="s">
        <v>38</v>
      </c>
      <c r="Q19" t="s">
        <v>29</v>
      </c>
      <c r="R19" t="s">
        <v>30</v>
      </c>
      <c r="S19" t="s">
        <v>16</v>
      </c>
      <c r="T19" t="s">
        <v>31</v>
      </c>
      <c r="U19" t="s">
        <v>62</v>
      </c>
    </row>
    <row r="20" spans="1:21">
      <c r="A20" t="s">
        <v>1809</v>
      </c>
      <c r="B20" t="s">
        <v>20</v>
      </c>
      <c r="C20" t="s">
        <v>69</v>
      </c>
      <c r="D20" t="s">
        <v>1271</v>
      </c>
      <c r="E20">
        <v>500000</v>
      </c>
      <c r="F20">
        <v>500</v>
      </c>
      <c r="G20" t="s">
        <v>22</v>
      </c>
      <c r="H20">
        <v>500000</v>
      </c>
      <c r="I20">
        <v>2008.6</v>
      </c>
      <c r="J20" t="s">
        <v>20</v>
      </c>
      <c r="K20" t="s">
        <v>35</v>
      </c>
      <c r="L20" t="s">
        <v>25</v>
      </c>
      <c r="M20" t="s">
        <v>25</v>
      </c>
      <c r="N20" t="s">
        <v>25</v>
      </c>
      <c r="O20" t="s">
        <v>61</v>
      </c>
      <c r="P20" t="s">
        <v>38</v>
      </c>
      <c r="Q20" t="s">
        <v>29</v>
      </c>
      <c r="R20" t="s">
        <v>30</v>
      </c>
      <c r="S20" t="s">
        <v>16</v>
      </c>
      <c r="T20" t="s">
        <v>31</v>
      </c>
      <c r="U20" t="s">
        <v>62</v>
      </c>
    </row>
    <row r="21" spans="1:21">
      <c r="A21" t="s">
        <v>1809</v>
      </c>
      <c r="B21" t="s">
        <v>20</v>
      </c>
      <c r="C21" t="s">
        <v>70</v>
      </c>
      <c r="D21" t="s">
        <v>1272</v>
      </c>
      <c r="E21">
        <v>500000</v>
      </c>
      <c r="F21">
        <v>500</v>
      </c>
      <c r="G21" t="s">
        <v>22</v>
      </c>
      <c r="H21">
        <v>500000</v>
      </c>
      <c r="I21">
        <v>2008.12</v>
      </c>
      <c r="J21" t="s">
        <v>20</v>
      </c>
      <c r="K21" t="s">
        <v>35</v>
      </c>
      <c r="L21" t="s">
        <v>25</v>
      </c>
      <c r="M21" t="s">
        <v>25</v>
      </c>
      <c r="N21" t="s">
        <v>25</v>
      </c>
      <c r="O21" t="s">
        <v>61</v>
      </c>
      <c r="P21" t="s">
        <v>38</v>
      </c>
      <c r="Q21" t="s">
        <v>29</v>
      </c>
      <c r="R21" t="s">
        <v>30</v>
      </c>
      <c r="S21" t="s">
        <v>16</v>
      </c>
      <c r="T21" t="s">
        <v>31</v>
      </c>
      <c r="U21" t="s">
        <v>62</v>
      </c>
    </row>
    <row r="22" spans="1:21">
      <c r="A22" t="s">
        <v>1810</v>
      </c>
      <c r="B22" t="s">
        <v>20</v>
      </c>
      <c r="C22" t="s">
        <v>71</v>
      </c>
      <c r="D22" t="s">
        <v>1273</v>
      </c>
      <c r="E22">
        <v>595000</v>
      </c>
      <c r="F22">
        <v>595</v>
      </c>
      <c r="G22" t="s">
        <v>22</v>
      </c>
      <c r="H22">
        <v>595000</v>
      </c>
      <c r="I22">
        <v>2017.3</v>
      </c>
      <c r="J22" t="s">
        <v>20</v>
      </c>
      <c r="K22" t="s">
        <v>35</v>
      </c>
      <c r="L22" t="s">
        <v>72</v>
      </c>
      <c r="M22" t="s">
        <v>41</v>
      </c>
      <c r="N22" t="s">
        <v>41</v>
      </c>
      <c r="O22" t="s">
        <v>73</v>
      </c>
      <c r="P22" t="s">
        <v>38</v>
      </c>
      <c r="Q22" t="s">
        <v>29</v>
      </c>
      <c r="R22" t="s">
        <v>30</v>
      </c>
      <c r="S22" t="s">
        <v>16</v>
      </c>
      <c r="T22" t="s">
        <v>31</v>
      </c>
      <c r="U22" t="s">
        <v>74</v>
      </c>
    </row>
    <row r="23" spans="1:21">
      <c r="A23" t="s">
        <v>1810</v>
      </c>
      <c r="B23" t="s">
        <v>20</v>
      </c>
      <c r="C23" t="s">
        <v>75</v>
      </c>
      <c r="D23" t="s">
        <v>1274</v>
      </c>
      <c r="E23">
        <v>595000</v>
      </c>
      <c r="F23">
        <v>595</v>
      </c>
      <c r="G23" t="s">
        <v>22</v>
      </c>
      <c r="H23">
        <v>595000</v>
      </c>
      <c r="I23">
        <v>2017.8</v>
      </c>
      <c r="J23" t="s">
        <v>20</v>
      </c>
      <c r="K23" t="s">
        <v>35</v>
      </c>
      <c r="L23" t="s">
        <v>72</v>
      </c>
      <c r="M23" t="s">
        <v>41</v>
      </c>
      <c r="N23" t="s">
        <v>41</v>
      </c>
      <c r="O23" t="s">
        <v>73</v>
      </c>
      <c r="P23" t="s">
        <v>38</v>
      </c>
      <c r="Q23" t="s">
        <v>29</v>
      </c>
      <c r="R23" t="s">
        <v>30</v>
      </c>
      <c r="S23" t="s">
        <v>16</v>
      </c>
      <c r="T23" t="s">
        <v>31</v>
      </c>
      <c r="U23" t="s">
        <v>74</v>
      </c>
    </row>
    <row r="24" spans="1:21">
      <c r="A24" t="s">
        <v>1811</v>
      </c>
      <c r="B24" t="s">
        <v>20</v>
      </c>
      <c r="C24" t="s">
        <v>76</v>
      </c>
      <c r="D24" t="s">
        <v>1275</v>
      </c>
      <c r="E24">
        <v>1022000</v>
      </c>
      <c r="F24">
        <v>1022</v>
      </c>
      <c r="G24" t="s">
        <v>22</v>
      </c>
      <c r="H24">
        <v>1022000</v>
      </c>
      <c r="I24">
        <v>2016.12</v>
      </c>
      <c r="J24" t="s">
        <v>20</v>
      </c>
      <c r="K24" t="s">
        <v>35</v>
      </c>
      <c r="L24" t="s">
        <v>77</v>
      </c>
      <c r="M24" t="s">
        <v>60</v>
      </c>
      <c r="N24" t="s">
        <v>60</v>
      </c>
      <c r="O24" t="s">
        <v>27</v>
      </c>
      <c r="P24" t="s">
        <v>42</v>
      </c>
      <c r="Q24" t="s">
        <v>29</v>
      </c>
      <c r="R24" t="s">
        <v>30</v>
      </c>
      <c r="S24" t="s">
        <v>16</v>
      </c>
      <c r="T24" t="s">
        <v>31</v>
      </c>
      <c r="U24" t="s">
        <v>78</v>
      </c>
    </row>
    <row r="25" spans="1:21">
      <c r="A25" t="s">
        <v>1811</v>
      </c>
      <c r="B25" t="s">
        <v>20</v>
      </c>
      <c r="C25" t="s">
        <v>79</v>
      </c>
      <c r="D25" t="s">
        <v>1276</v>
      </c>
      <c r="E25">
        <v>1022000</v>
      </c>
      <c r="F25">
        <v>1022</v>
      </c>
      <c r="G25" t="s">
        <v>22</v>
      </c>
      <c r="H25">
        <v>1022000</v>
      </c>
      <c r="I25">
        <v>2017.6</v>
      </c>
      <c r="J25" t="s">
        <v>20</v>
      </c>
      <c r="K25" t="s">
        <v>35</v>
      </c>
      <c r="L25" t="s">
        <v>77</v>
      </c>
      <c r="M25" t="s">
        <v>60</v>
      </c>
      <c r="N25" t="s">
        <v>60</v>
      </c>
      <c r="O25" t="s">
        <v>27</v>
      </c>
      <c r="P25" t="s">
        <v>42</v>
      </c>
      <c r="Q25" t="s">
        <v>29</v>
      </c>
      <c r="R25" t="s">
        <v>30</v>
      </c>
      <c r="S25" t="s">
        <v>16</v>
      </c>
      <c r="T25" t="s">
        <v>31</v>
      </c>
      <c r="U25" t="s">
        <v>78</v>
      </c>
    </row>
    <row r="26" spans="1:21">
      <c r="A26" t="s">
        <v>1812</v>
      </c>
      <c r="B26" t="s">
        <v>20</v>
      </c>
      <c r="C26" t="s">
        <v>80</v>
      </c>
      <c r="D26" t="s">
        <v>1277</v>
      </c>
      <c r="E26">
        <v>560000</v>
      </c>
      <c r="F26">
        <v>560</v>
      </c>
      <c r="G26" t="s">
        <v>22</v>
      </c>
      <c r="H26">
        <v>560000</v>
      </c>
      <c r="I26">
        <v>1983.8</v>
      </c>
      <c r="J26" t="s">
        <v>20</v>
      </c>
      <c r="K26" t="s">
        <v>35</v>
      </c>
      <c r="L26" t="s">
        <v>36</v>
      </c>
      <c r="M26" t="s">
        <v>54</v>
      </c>
      <c r="N26" t="s">
        <v>54</v>
      </c>
      <c r="O26" t="s">
        <v>81</v>
      </c>
      <c r="P26" t="s">
        <v>38</v>
      </c>
      <c r="Q26" t="s">
        <v>29</v>
      </c>
      <c r="R26" t="s">
        <v>30</v>
      </c>
      <c r="S26" t="s">
        <v>16</v>
      </c>
      <c r="T26" t="s">
        <v>31</v>
      </c>
      <c r="U26" t="s">
        <v>82</v>
      </c>
    </row>
    <row r="27" spans="1:21">
      <c r="A27" t="s">
        <v>1812</v>
      </c>
      <c r="B27" t="s">
        <v>20</v>
      </c>
      <c r="C27" t="s">
        <v>83</v>
      </c>
      <c r="D27" t="s">
        <v>1278</v>
      </c>
      <c r="E27">
        <v>560000</v>
      </c>
      <c r="F27">
        <v>560</v>
      </c>
      <c r="G27" t="s">
        <v>22</v>
      </c>
      <c r="H27">
        <v>560000</v>
      </c>
      <c r="I27">
        <v>1984.2</v>
      </c>
      <c r="J27" t="s">
        <v>20</v>
      </c>
      <c r="K27" t="s">
        <v>35</v>
      </c>
      <c r="L27" t="s">
        <v>36</v>
      </c>
      <c r="M27" t="s">
        <v>54</v>
      </c>
      <c r="N27" t="s">
        <v>54</v>
      </c>
      <c r="O27" t="s">
        <v>81</v>
      </c>
      <c r="P27" t="s">
        <v>38</v>
      </c>
      <c r="Q27" t="s">
        <v>29</v>
      </c>
      <c r="R27" t="s">
        <v>30</v>
      </c>
      <c r="S27" t="s">
        <v>16</v>
      </c>
      <c r="T27" t="s">
        <v>31</v>
      </c>
      <c r="U27" t="s">
        <v>82</v>
      </c>
    </row>
    <row r="28" spans="1:21">
      <c r="A28" t="s">
        <v>1812</v>
      </c>
      <c r="B28" t="s">
        <v>20</v>
      </c>
      <c r="C28" t="s">
        <v>84</v>
      </c>
      <c r="D28" t="s">
        <v>1279</v>
      </c>
      <c r="E28">
        <v>560000</v>
      </c>
      <c r="F28">
        <v>560</v>
      </c>
      <c r="G28" t="s">
        <v>22</v>
      </c>
      <c r="H28">
        <v>560000</v>
      </c>
      <c r="I28">
        <v>1993.4</v>
      </c>
      <c r="J28" t="s">
        <v>20</v>
      </c>
      <c r="K28" t="s">
        <v>35</v>
      </c>
      <c r="L28" t="s">
        <v>65</v>
      </c>
      <c r="M28" t="s">
        <v>85</v>
      </c>
      <c r="N28" t="s">
        <v>86</v>
      </c>
      <c r="O28" t="s">
        <v>81</v>
      </c>
      <c r="P28" t="s">
        <v>38</v>
      </c>
      <c r="Q28" t="s">
        <v>29</v>
      </c>
      <c r="R28" t="s">
        <v>30</v>
      </c>
      <c r="S28" t="s">
        <v>16</v>
      </c>
      <c r="T28" t="s">
        <v>31</v>
      </c>
      <c r="U28" t="s">
        <v>82</v>
      </c>
    </row>
    <row r="29" spans="1:21">
      <c r="A29" t="s">
        <v>1812</v>
      </c>
      <c r="B29" t="s">
        <v>20</v>
      </c>
      <c r="C29" t="s">
        <v>87</v>
      </c>
      <c r="D29" t="s">
        <v>1280</v>
      </c>
      <c r="E29">
        <v>560000</v>
      </c>
      <c r="F29">
        <v>560</v>
      </c>
      <c r="G29" t="s">
        <v>22</v>
      </c>
      <c r="H29">
        <v>560000</v>
      </c>
      <c r="I29">
        <v>1994.3</v>
      </c>
      <c r="J29" t="s">
        <v>20</v>
      </c>
      <c r="K29" t="s">
        <v>35</v>
      </c>
      <c r="L29" t="s">
        <v>65</v>
      </c>
      <c r="M29" t="s">
        <v>85</v>
      </c>
      <c r="N29" t="s">
        <v>86</v>
      </c>
      <c r="O29" t="s">
        <v>81</v>
      </c>
      <c r="P29" t="s">
        <v>38</v>
      </c>
      <c r="Q29" t="s">
        <v>29</v>
      </c>
      <c r="R29" t="s">
        <v>30</v>
      </c>
      <c r="S29" t="s">
        <v>16</v>
      </c>
      <c r="T29" t="s">
        <v>31</v>
      </c>
      <c r="U29" t="s">
        <v>82</v>
      </c>
    </row>
    <row r="30" spans="1:21">
      <c r="A30" t="s">
        <v>1813</v>
      </c>
      <c r="B30" t="s">
        <v>20</v>
      </c>
      <c r="C30" t="s">
        <v>88</v>
      </c>
      <c r="D30" t="s">
        <v>1281</v>
      </c>
      <c r="E30">
        <v>500000</v>
      </c>
      <c r="F30">
        <v>500</v>
      </c>
      <c r="G30" t="s">
        <v>22</v>
      </c>
      <c r="H30">
        <v>500000</v>
      </c>
      <c r="I30">
        <v>1997.7</v>
      </c>
      <c r="J30" t="s">
        <v>20</v>
      </c>
      <c r="K30" t="s">
        <v>35</v>
      </c>
      <c r="L30" t="s">
        <v>86</v>
      </c>
      <c r="M30" t="s">
        <v>86</v>
      </c>
      <c r="N30" t="s">
        <v>86</v>
      </c>
      <c r="O30" t="s">
        <v>81</v>
      </c>
      <c r="P30" t="s">
        <v>38</v>
      </c>
      <c r="Q30" t="s">
        <v>29</v>
      </c>
      <c r="R30" t="s">
        <v>30</v>
      </c>
      <c r="S30" t="s">
        <v>16</v>
      </c>
      <c r="T30" t="s">
        <v>31</v>
      </c>
      <c r="U30" t="s">
        <v>82</v>
      </c>
    </row>
    <row r="31" spans="1:21">
      <c r="A31" t="s">
        <v>1813</v>
      </c>
      <c r="B31" t="s">
        <v>20</v>
      </c>
      <c r="C31" t="s">
        <v>89</v>
      </c>
      <c r="D31" t="s">
        <v>1282</v>
      </c>
      <c r="E31">
        <v>500000</v>
      </c>
      <c r="F31">
        <v>500</v>
      </c>
      <c r="G31" t="s">
        <v>22</v>
      </c>
      <c r="H31">
        <v>500000</v>
      </c>
      <c r="I31">
        <v>1998.1</v>
      </c>
      <c r="J31" t="s">
        <v>20</v>
      </c>
      <c r="K31" t="s">
        <v>35</v>
      </c>
      <c r="L31" t="s">
        <v>86</v>
      </c>
      <c r="M31" t="s">
        <v>86</v>
      </c>
      <c r="N31" t="s">
        <v>86</v>
      </c>
      <c r="O31" t="s">
        <v>81</v>
      </c>
      <c r="P31" t="s">
        <v>38</v>
      </c>
      <c r="Q31" t="s">
        <v>29</v>
      </c>
      <c r="R31" t="s">
        <v>30</v>
      </c>
      <c r="S31" t="s">
        <v>16</v>
      </c>
      <c r="T31" t="s">
        <v>31</v>
      </c>
      <c r="U31" t="s">
        <v>82</v>
      </c>
    </row>
    <row r="32" spans="1:21">
      <c r="A32" t="s">
        <v>1924</v>
      </c>
      <c r="B32" t="s">
        <v>20</v>
      </c>
      <c r="C32" t="s">
        <v>90</v>
      </c>
      <c r="D32" t="s">
        <v>1283</v>
      </c>
      <c r="E32">
        <v>1019029</v>
      </c>
      <c r="F32">
        <v>1019.029</v>
      </c>
      <c r="G32" t="s">
        <v>22</v>
      </c>
      <c r="H32">
        <v>1019029</v>
      </c>
      <c r="I32">
        <v>2017.6</v>
      </c>
      <c r="J32" t="s">
        <v>20</v>
      </c>
      <c r="K32" t="s">
        <v>35</v>
      </c>
      <c r="L32" t="s">
        <v>25</v>
      </c>
      <c r="M32" t="s">
        <v>25</v>
      </c>
      <c r="N32" t="s">
        <v>25</v>
      </c>
      <c r="O32" t="s">
        <v>61</v>
      </c>
      <c r="P32" t="s">
        <v>91</v>
      </c>
      <c r="Q32" t="s">
        <v>29</v>
      </c>
      <c r="R32" t="s">
        <v>30</v>
      </c>
      <c r="S32" t="s">
        <v>16</v>
      </c>
      <c r="T32" t="s">
        <v>31</v>
      </c>
      <c r="U32" t="s">
        <v>92</v>
      </c>
    </row>
    <row r="33" spans="1:21">
      <c r="A33" t="s">
        <v>1924</v>
      </c>
      <c r="B33" t="s">
        <v>20</v>
      </c>
      <c r="C33" t="s">
        <v>93</v>
      </c>
      <c r="D33" t="s">
        <v>1284</v>
      </c>
      <c r="E33">
        <v>1019029</v>
      </c>
      <c r="F33">
        <v>1019.029</v>
      </c>
      <c r="G33" t="s">
        <v>22</v>
      </c>
      <c r="H33">
        <v>1019029</v>
      </c>
      <c r="I33">
        <v>2017.9</v>
      </c>
      <c r="J33" t="s">
        <v>20</v>
      </c>
      <c r="K33" t="s">
        <v>35</v>
      </c>
      <c r="L33" t="s">
        <v>25</v>
      </c>
      <c r="M33" t="s">
        <v>25</v>
      </c>
      <c r="N33" t="s">
        <v>25</v>
      </c>
      <c r="O33" t="s">
        <v>61</v>
      </c>
      <c r="P33" t="s">
        <v>91</v>
      </c>
      <c r="Q33" t="s">
        <v>29</v>
      </c>
      <c r="R33" t="s">
        <v>30</v>
      </c>
      <c r="S33" t="s">
        <v>16</v>
      </c>
      <c r="T33" t="s">
        <v>31</v>
      </c>
      <c r="U33" t="s">
        <v>92</v>
      </c>
    </row>
    <row r="34" spans="1:21">
      <c r="A34" t="s">
        <v>1814</v>
      </c>
      <c r="B34" t="s">
        <v>20</v>
      </c>
      <c r="C34" t="s">
        <v>94</v>
      </c>
      <c r="D34" t="s">
        <v>1285</v>
      </c>
      <c r="E34">
        <v>340000</v>
      </c>
      <c r="F34">
        <v>340</v>
      </c>
      <c r="G34" t="s">
        <v>22</v>
      </c>
      <c r="H34">
        <v>340000</v>
      </c>
      <c r="I34">
        <v>2016.8</v>
      </c>
      <c r="J34" t="s">
        <v>20</v>
      </c>
      <c r="K34" t="s">
        <v>35</v>
      </c>
      <c r="L34" t="s">
        <v>25</v>
      </c>
      <c r="M34" t="s">
        <v>25</v>
      </c>
      <c r="N34" t="s">
        <v>25</v>
      </c>
      <c r="O34" t="s">
        <v>81</v>
      </c>
      <c r="P34" t="s">
        <v>55</v>
      </c>
      <c r="Q34" t="s">
        <v>29</v>
      </c>
      <c r="R34" t="s">
        <v>30</v>
      </c>
      <c r="S34" t="s">
        <v>16</v>
      </c>
      <c r="T34" t="s">
        <v>31</v>
      </c>
      <c r="U34" t="s">
        <v>95</v>
      </c>
    </row>
    <row r="35" spans="1:21">
      <c r="A35" t="s">
        <v>1814</v>
      </c>
      <c r="B35" t="s">
        <v>20</v>
      </c>
      <c r="C35" t="s">
        <v>96</v>
      </c>
      <c r="D35" t="s">
        <v>1286</v>
      </c>
      <c r="E35">
        <v>328600</v>
      </c>
      <c r="F35">
        <v>328.6</v>
      </c>
      <c r="G35" t="s">
        <v>22</v>
      </c>
      <c r="H35">
        <v>328600</v>
      </c>
      <c r="I35">
        <v>1977.7</v>
      </c>
      <c r="J35" t="s">
        <v>20</v>
      </c>
      <c r="K35" t="s">
        <v>35</v>
      </c>
      <c r="L35" t="s">
        <v>97</v>
      </c>
      <c r="M35" t="s">
        <v>26</v>
      </c>
      <c r="N35" t="s">
        <v>98</v>
      </c>
      <c r="O35" t="s">
        <v>81</v>
      </c>
      <c r="P35" t="s">
        <v>55</v>
      </c>
      <c r="Q35" t="s">
        <v>29</v>
      </c>
      <c r="R35" t="s">
        <v>30</v>
      </c>
      <c r="S35" t="s">
        <v>16</v>
      </c>
      <c r="T35" t="s">
        <v>31</v>
      </c>
      <c r="U35" t="s">
        <v>95</v>
      </c>
    </row>
    <row r="36" spans="1:21">
      <c r="A36" t="s">
        <v>1815</v>
      </c>
      <c r="B36" t="s">
        <v>20</v>
      </c>
      <c r="C36" t="s">
        <v>100</v>
      </c>
      <c r="D36" t="s">
        <v>1287</v>
      </c>
      <c r="E36">
        <v>200000</v>
      </c>
      <c r="F36">
        <v>200</v>
      </c>
      <c r="G36" t="s">
        <v>22</v>
      </c>
      <c r="H36">
        <v>200000</v>
      </c>
      <c r="I36">
        <v>1979.1</v>
      </c>
      <c r="J36" t="s">
        <v>20</v>
      </c>
      <c r="K36" t="s">
        <v>52</v>
      </c>
      <c r="L36" t="s">
        <v>101</v>
      </c>
      <c r="M36" t="s">
        <v>101</v>
      </c>
      <c r="N36" t="s">
        <v>101</v>
      </c>
      <c r="O36" t="s">
        <v>81</v>
      </c>
      <c r="P36" t="s">
        <v>102</v>
      </c>
      <c r="Q36" t="s">
        <v>29</v>
      </c>
      <c r="R36" t="s">
        <v>30</v>
      </c>
      <c r="S36" t="s">
        <v>16</v>
      </c>
      <c r="T36" t="s">
        <v>31</v>
      </c>
      <c r="U36" t="s">
        <v>103</v>
      </c>
    </row>
    <row r="37" spans="1:21">
      <c r="A37" t="s">
        <v>1816</v>
      </c>
      <c r="B37" t="s">
        <v>20</v>
      </c>
      <c r="C37" t="s">
        <v>104</v>
      </c>
      <c r="D37" t="s">
        <v>1288</v>
      </c>
      <c r="E37">
        <v>800000</v>
      </c>
      <c r="F37">
        <v>800</v>
      </c>
      <c r="G37" t="s">
        <v>22</v>
      </c>
      <c r="H37">
        <v>800000</v>
      </c>
      <c r="I37">
        <v>2004.7</v>
      </c>
      <c r="J37" t="s">
        <v>20</v>
      </c>
      <c r="K37" t="s">
        <v>35</v>
      </c>
      <c r="L37" t="s">
        <v>105</v>
      </c>
      <c r="M37" t="s">
        <v>106</v>
      </c>
      <c r="N37" t="s">
        <v>106</v>
      </c>
      <c r="O37" t="s">
        <v>81</v>
      </c>
      <c r="P37" t="s">
        <v>107</v>
      </c>
      <c r="Q37" t="s">
        <v>29</v>
      </c>
      <c r="R37" t="s">
        <v>30</v>
      </c>
      <c r="S37" t="s">
        <v>16</v>
      </c>
      <c r="T37" t="s">
        <v>31</v>
      </c>
      <c r="U37" t="s">
        <v>108</v>
      </c>
    </row>
    <row r="38" spans="1:21">
      <c r="A38" t="s">
        <v>1816</v>
      </c>
      <c r="B38" t="s">
        <v>20</v>
      </c>
      <c r="C38" t="s">
        <v>109</v>
      </c>
      <c r="D38" t="s">
        <v>1289</v>
      </c>
      <c r="E38">
        <v>800000</v>
      </c>
      <c r="F38">
        <v>800</v>
      </c>
      <c r="G38" t="s">
        <v>22</v>
      </c>
      <c r="H38">
        <v>800000</v>
      </c>
      <c r="I38">
        <v>2004.11</v>
      </c>
      <c r="J38" t="s">
        <v>20</v>
      </c>
      <c r="K38" t="s">
        <v>35</v>
      </c>
      <c r="L38" t="s">
        <v>105</v>
      </c>
      <c r="M38" t="s">
        <v>106</v>
      </c>
      <c r="N38" t="s">
        <v>106</v>
      </c>
      <c r="O38" t="s">
        <v>81</v>
      </c>
      <c r="P38" t="s">
        <v>107</v>
      </c>
      <c r="Q38" t="s">
        <v>29</v>
      </c>
      <c r="R38" t="s">
        <v>30</v>
      </c>
      <c r="S38" t="s">
        <v>16</v>
      </c>
      <c r="T38" t="s">
        <v>31</v>
      </c>
      <c r="U38" t="s">
        <v>108</v>
      </c>
    </row>
    <row r="39" spans="1:21">
      <c r="A39" t="s">
        <v>1817</v>
      </c>
      <c r="B39" t="s">
        <v>20</v>
      </c>
      <c r="C39" t="s">
        <v>110</v>
      </c>
      <c r="D39" t="s">
        <v>1290</v>
      </c>
      <c r="E39">
        <v>870000</v>
      </c>
      <c r="F39">
        <v>870</v>
      </c>
      <c r="G39" t="s">
        <v>22</v>
      </c>
      <c r="H39">
        <v>870000</v>
      </c>
      <c r="I39">
        <v>2008.6</v>
      </c>
      <c r="J39" t="s">
        <v>20</v>
      </c>
      <c r="K39" t="s">
        <v>35</v>
      </c>
      <c r="L39" t="s">
        <v>25</v>
      </c>
      <c r="M39" t="s">
        <v>101</v>
      </c>
      <c r="N39" t="s">
        <v>101</v>
      </c>
      <c r="O39" t="s">
        <v>81</v>
      </c>
      <c r="P39" t="s">
        <v>107</v>
      </c>
      <c r="Q39" t="s">
        <v>29</v>
      </c>
      <c r="R39" t="s">
        <v>30</v>
      </c>
      <c r="S39" t="s">
        <v>16</v>
      </c>
      <c r="T39" t="s">
        <v>31</v>
      </c>
      <c r="U39" t="s">
        <v>108</v>
      </c>
    </row>
    <row r="40" spans="1:21">
      <c r="A40" t="s">
        <v>1817</v>
      </c>
      <c r="B40" t="s">
        <v>20</v>
      </c>
      <c r="C40" t="s">
        <v>111</v>
      </c>
      <c r="D40" t="s">
        <v>1291</v>
      </c>
      <c r="E40">
        <v>870000</v>
      </c>
      <c r="F40">
        <v>870</v>
      </c>
      <c r="G40" t="s">
        <v>22</v>
      </c>
      <c r="H40">
        <v>870000</v>
      </c>
      <c r="I40">
        <v>2008.12</v>
      </c>
      <c r="J40" t="s">
        <v>20</v>
      </c>
      <c r="K40" t="s">
        <v>35</v>
      </c>
      <c r="L40" t="s">
        <v>25</v>
      </c>
      <c r="M40" t="s">
        <v>101</v>
      </c>
      <c r="N40" t="s">
        <v>101</v>
      </c>
      <c r="O40" t="s">
        <v>81</v>
      </c>
      <c r="P40" t="s">
        <v>107</v>
      </c>
      <c r="Q40" t="s">
        <v>29</v>
      </c>
      <c r="R40" t="s">
        <v>30</v>
      </c>
      <c r="S40" t="s">
        <v>16</v>
      </c>
      <c r="T40" t="s">
        <v>31</v>
      </c>
      <c r="U40" t="s">
        <v>108</v>
      </c>
    </row>
    <row r="41" spans="1:21">
      <c r="A41" t="s">
        <v>1817</v>
      </c>
      <c r="B41" t="s">
        <v>20</v>
      </c>
      <c r="C41" t="s">
        <v>112</v>
      </c>
      <c r="D41" t="s">
        <v>1292</v>
      </c>
      <c r="E41">
        <v>870000</v>
      </c>
      <c r="F41">
        <v>870</v>
      </c>
      <c r="G41" t="s">
        <v>22</v>
      </c>
      <c r="H41">
        <v>870000</v>
      </c>
      <c r="I41">
        <v>2014.6</v>
      </c>
      <c r="J41" t="s">
        <v>20</v>
      </c>
      <c r="K41" t="s">
        <v>35</v>
      </c>
      <c r="L41" t="s">
        <v>25</v>
      </c>
      <c r="M41" t="s">
        <v>101</v>
      </c>
      <c r="N41" t="s">
        <v>101</v>
      </c>
      <c r="O41" t="s">
        <v>81</v>
      </c>
      <c r="P41" t="s">
        <v>107</v>
      </c>
      <c r="Q41" t="s">
        <v>29</v>
      </c>
      <c r="R41" t="s">
        <v>30</v>
      </c>
      <c r="S41" t="s">
        <v>16</v>
      </c>
      <c r="T41" t="s">
        <v>31</v>
      </c>
      <c r="U41" t="s">
        <v>108</v>
      </c>
    </row>
    <row r="42" spans="1:21">
      <c r="A42" t="s">
        <v>1817</v>
      </c>
      <c r="B42" t="s">
        <v>20</v>
      </c>
      <c r="C42" t="s">
        <v>113</v>
      </c>
      <c r="D42" t="s">
        <v>1293</v>
      </c>
      <c r="E42">
        <v>870000</v>
      </c>
      <c r="F42">
        <v>870</v>
      </c>
      <c r="G42" t="s">
        <v>22</v>
      </c>
      <c r="H42">
        <v>870000</v>
      </c>
      <c r="I42">
        <v>2014.11</v>
      </c>
      <c r="J42" t="s">
        <v>20</v>
      </c>
      <c r="K42" t="s">
        <v>35</v>
      </c>
      <c r="L42" t="s">
        <v>25</v>
      </c>
      <c r="M42" t="s">
        <v>101</v>
      </c>
      <c r="N42" t="s">
        <v>101</v>
      </c>
      <c r="O42" t="s">
        <v>81</v>
      </c>
      <c r="P42" t="s">
        <v>107</v>
      </c>
      <c r="Q42" t="s">
        <v>29</v>
      </c>
      <c r="R42" t="s">
        <v>30</v>
      </c>
      <c r="S42" t="s">
        <v>16</v>
      </c>
      <c r="T42" t="s">
        <v>31</v>
      </c>
      <c r="U42" t="s">
        <v>108</v>
      </c>
    </row>
    <row r="43" spans="1:21">
      <c r="A43" t="s">
        <v>1819</v>
      </c>
      <c r="B43" t="s">
        <v>20</v>
      </c>
      <c r="C43" t="s">
        <v>126</v>
      </c>
      <c r="D43" t="s">
        <v>1299</v>
      </c>
      <c r="E43">
        <v>500000</v>
      </c>
      <c r="F43">
        <v>500</v>
      </c>
      <c r="G43" t="s">
        <v>22</v>
      </c>
      <c r="H43">
        <v>500000</v>
      </c>
      <c r="I43">
        <v>1995.6</v>
      </c>
      <c r="J43" t="s">
        <v>20</v>
      </c>
      <c r="K43" t="s">
        <v>35</v>
      </c>
      <c r="L43" t="s">
        <v>65</v>
      </c>
      <c r="M43" t="s">
        <v>54</v>
      </c>
      <c r="N43" t="s">
        <v>54</v>
      </c>
      <c r="O43" t="s">
        <v>127</v>
      </c>
      <c r="P43" t="s">
        <v>38</v>
      </c>
      <c r="Q43" t="s">
        <v>29</v>
      </c>
      <c r="R43" t="s">
        <v>30</v>
      </c>
      <c r="S43" t="s">
        <v>16</v>
      </c>
      <c r="T43" t="s">
        <v>31</v>
      </c>
      <c r="U43" t="s">
        <v>128</v>
      </c>
    </row>
    <row r="44" spans="1:21">
      <c r="A44" t="s">
        <v>1820</v>
      </c>
      <c r="B44" t="s">
        <v>20</v>
      </c>
      <c r="C44" t="s">
        <v>129</v>
      </c>
      <c r="D44" t="s">
        <v>1300</v>
      </c>
      <c r="E44">
        <v>1050000</v>
      </c>
      <c r="F44">
        <v>1050</v>
      </c>
      <c r="G44" t="s">
        <v>22</v>
      </c>
      <c r="H44">
        <v>1050000</v>
      </c>
      <c r="I44">
        <v>2017.6</v>
      </c>
      <c r="J44" t="s">
        <v>20</v>
      </c>
      <c r="K44" t="s">
        <v>35</v>
      </c>
      <c r="L44" t="s">
        <v>41</v>
      </c>
      <c r="M44" t="s">
        <v>41</v>
      </c>
      <c r="N44" t="s">
        <v>41</v>
      </c>
      <c r="O44" t="s">
        <v>127</v>
      </c>
      <c r="P44" t="s">
        <v>42</v>
      </c>
      <c r="Q44" t="s">
        <v>29</v>
      </c>
      <c r="R44" t="s">
        <v>30</v>
      </c>
      <c r="S44" t="s">
        <v>16</v>
      </c>
      <c r="T44" t="s">
        <v>31</v>
      </c>
      <c r="U44" t="s">
        <v>128</v>
      </c>
    </row>
    <row r="45" spans="1:21">
      <c r="A45" t="s">
        <v>1819</v>
      </c>
      <c r="B45" t="s">
        <v>20</v>
      </c>
      <c r="C45" t="s">
        <v>130</v>
      </c>
      <c r="D45" t="s">
        <v>1301</v>
      </c>
      <c r="E45">
        <v>500000</v>
      </c>
      <c r="F45">
        <v>500</v>
      </c>
      <c r="G45" t="s">
        <v>22</v>
      </c>
      <c r="H45">
        <v>500000</v>
      </c>
      <c r="I45">
        <v>1995.12</v>
      </c>
      <c r="J45" t="s">
        <v>20</v>
      </c>
      <c r="K45" t="s">
        <v>35</v>
      </c>
      <c r="L45" t="s">
        <v>65</v>
      </c>
      <c r="M45" t="s">
        <v>54</v>
      </c>
      <c r="N45" t="s">
        <v>54</v>
      </c>
      <c r="O45" t="s">
        <v>127</v>
      </c>
      <c r="P45" t="s">
        <v>38</v>
      </c>
      <c r="Q45" t="s">
        <v>29</v>
      </c>
      <c r="R45" t="s">
        <v>30</v>
      </c>
      <c r="S45" t="s">
        <v>16</v>
      </c>
      <c r="T45" t="s">
        <v>31</v>
      </c>
      <c r="U45" t="s">
        <v>128</v>
      </c>
    </row>
    <row r="46" spans="1:21">
      <c r="A46" t="s">
        <v>1819</v>
      </c>
      <c r="B46" t="s">
        <v>20</v>
      </c>
      <c r="C46" t="s">
        <v>131</v>
      </c>
      <c r="D46" t="s">
        <v>1302</v>
      </c>
      <c r="E46">
        <v>500000</v>
      </c>
      <c r="F46">
        <v>500</v>
      </c>
      <c r="G46" t="s">
        <v>22</v>
      </c>
      <c r="H46">
        <v>500000</v>
      </c>
      <c r="I46">
        <v>1997.3</v>
      </c>
      <c r="J46" t="s">
        <v>20</v>
      </c>
      <c r="K46" t="s">
        <v>35</v>
      </c>
      <c r="L46" t="s">
        <v>65</v>
      </c>
      <c r="M46" t="s">
        <v>54</v>
      </c>
      <c r="N46" t="s">
        <v>54</v>
      </c>
      <c r="O46" t="s">
        <v>127</v>
      </c>
      <c r="P46" t="s">
        <v>38</v>
      </c>
      <c r="Q46" t="s">
        <v>29</v>
      </c>
      <c r="R46" t="s">
        <v>30</v>
      </c>
      <c r="S46" t="s">
        <v>16</v>
      </c>
      <c r="T46" t="s">
        <v>31</v>
      </c>
      <c r="U46" t="s">
        <v>128</v>
      </c>
    </row>
    <row r="47" spans="1:21">
      <c r="A47" t="s">
        <v>1819</v>
      </c>
      <c r="B47" t="s">
        <v>20</v>
      </c>
      <c r="C47" t="s">
        <v>132</v>
      </c>
      <c r="D47" t="s">
        <v>1303</v>
      </c>
      <c r="E47">
        <v>500000</v>
      </c>
      <c r="F47">
        <v>500</v>
      </c>
      <c r="G47" t="s">
        <v>22</v>
      </c>
      <c r="H47">
        <v>500000</v>
      </c>
      <c r="I47">
        <v>1997.8</v>
      </c>
      <c r="J47" t="s">
        <v>20</v>
      </c>
      <c r="K47" t="s">
        <v>35</v>
      </c>
      <c r="L47" t="s">
        <v>65</v>
      </c>
      <c r="M47" t="s">
        <v>54</v>
      </c>
      <c r="N47" t="s">
        <v>54</v>
      </c>
      <c r="O47" t="s">
        <v>127</v>
      </c>
      <c r="P47" t="s">
        <v>38</v>
      </c>
      <c r="Q47" t="s">
        <v>29</v>
      </c>
      <c r="R47" t="s">
        <v>30</v>
      </c>
      <c r="S47" t="s">
        <v>16</v>
      </c>
      <c r="T47" t="s">
        <v>31</v>
      </c>
      <c r="U47" t="s">
        <v>128</v>
      </c>
    </row>
    <row r="48" spans="1:21">
      <c r="A48" t="s">
        <v>1819</v>
      </c>
      <c r="B48" t="s">
        <v>20</v>
      </c>
      <c r="C48" t="s">
        <v>133</v>
      </c>
      <c r="D48" t="s">
        <v>1304</v>
      </c>
      <c r="E48">
        <v>500000</v>
      </c>
      <c r="F48">
        <v>500</v>
      </c>
      <c r="G48" t="s">
        <v>22</v>
      </c>
      <c r="H48">
        <v>500000</v>
      </c>
      <c r="I48">
        <v>2001.1</v>
      </c>
      <c r="J48" t="s">
        <v>20</v>
      </c>
      <c r="K48" t="s">
        <v>35</v>
      </c>
      <c r="L48" t="s">
        <v>134</v>
      </c>
      <c r="M48" t="s">
        <v>135</v>
      </c>
      <c r="N48" t="s">
        <v>135</v>
      </c>
      <c r="O48" t="s">
        <v>127</v>
      </c>
      <c r="P48" t="s">
        <v>38</v>
      </c>
      <c r="Q48" t="s">
        <v>29</v>
      </c>
      <c r="R48" t="s">
        <v>30</v>
      </c>
      <c r="S48" t="s">
        <v>16</v>
      </c>
      <c r="T48" t="s">
        <v>31</v>
      </c>
      <c r="U48" t="s">
        <v>128</v>
      </c>
    </row>
    <row r="49" spans="1:21">
      <c r="A49" t="s">
        <v>1819</v>
      </c>
      <c r="B49" t="s">
        <v>20</v>
      </c>
      <c r="C49" t="s">
        <v>136</v>
      </c>
      <c r="D49" t="s">
        <v>1305</v>
      </c>
      <c r="E49">
        <v>500000</v>
      </c>
      <c r="F49">
        <v>500</v>
      </c>
      <c r="G49" t="s">
        <v>22</v>
      </c>
      <c r="H49">
        <v>500000</v>
      </c>
      <c r="I49">
        <v>2002.5</v>
      </c>
      <c r="J49" t="s">
        <v>20</v>
      </c>
      <c r="K49" t="s">
        <v>35</v>
      </c>
      <c r="L49" t="s">
        <v>134</v>
      </c>
      <c r="M49" t="s">
        <v>135</v>
      </c>
      <c r="N49" t="s">
        <v>135</v>
      </c>
      <c r="O49" t="s">
        <v>127</v>
      </c>
      <c r="P49" t="s">
        <v>38</v>
      </c>
      <c r="Q49" t="s">
        <v>29</v>
      </c>
      <c r="R49" t="s">
        <v>30</v>
      </c>
      <c r="S49" t="s">
        <v>16</v>
      </c>
      <c r="T49" t="s">
        <v>31</v>
      </c>
      <c r="U49" t="s">
        <v>128</v>
      </c>
    </row>
    <row r="50" spans="1:21">
      <c r="A50" t="s">
        <v>1819</v>
      </c>
      <c r="B50" t="s">
        <v>20</v>
      </c>
      <c r="C50" t="s">
        <v>137</v>
      </c>
      <c r="D50" t="s">
        <v>1306</v>
      </c>
      <c r="E50">
        <v>500000</v>
      </c>
      <c r="F50">
        <v>500</v>
      </c>
      <c r="G50" t="s">
        <v>22</v>
      </c>
      <c r="H50">
        <v>500000</v>
      </c>
      <c r="I50">
        <v>2007.2</v>
      </c>
      <c r="J50" t="s">
        <v>20</v>
      </c>
      <c r="K50" t="s">
        <v>35</v>
      </c>
      <c r="L50" t="s">
        <v>25</v>
      </c>
      <c r="M50" t="s">
        <v>25</v>
      </c>
      <c r="N50" t="s">
        <v>25</v>
      </c>
      <c r="O50" t="s">
        <v>127</v>
      </c>
      <c r="P50" t="s">
        <v>38</v>
      </c>
      <c r="Q50" t="s">
        <v>29</v>
      </c>
      <c r="R50" t="s">
        <v>30</v>
      </c>
      <c r="S50" t="s">
        <v>16</v>
      </c>
      <c r="T50" t="s">
        <v>31</v>
      </c>
      <c r="U50" t="s">
        <v>128</v>
      </c>
    </row>
    <row r="51" spans="1:21">
      <c r="A51" t="s">
        <v>1819</v>
      </c>
      <c r="B51" t="s">
        <v>20</v>
      </c>
      <c r="C51" t="s">
        <v>138</v>
      </c>
      <c r="D51" t="s">
        <v>1307</v>
      </c>
      <c r="E51">
        <v>500000</v>
      </c>
      <c r="F51">
        <v>500</v>
      </c>
      <c r="G51" t="s">
        <v>22</v>
      </c>
      <c r="H51">
        <v>500000</v>
      </c>
      <c r="I51">
        <v>2007.8</v>
      </c>
      <c r="J51" t="s">
        <v>20</v>
      </c>
      <c r="K51" t="s">
        <v>35</v>
      </c>
      <c r="L51" t="s">
        <v>25</v>
      </c>
      <c r="M51" t="s">
        <v>25</v>
      </c>
      <c r="N51" t="s">
        <v>25</v>
      </c>
      <c r="O51" t="s">
        <v>127</v>
      </c>
      <c r="P51" t="s">
        <v>38</v>
      </c>
      <c r="Q51" t="s">
        <v>29</v>
      </c>
      <c r="R51" t="s">
        <v>30</v>
      </c>
      <c r="S51" t="s">
        <v>16</v>
      </c>
      <c r="T51" t="s">
        <v>31</v>
      </c>
      <c r="U51" t="s">
        <v>128</v>
      </c>
    </row>
    <row r="52" spans="1:21">
      <c r="A52" t="s">
        <v>1820</v>
      </c>
      <c r="B52" t="s">
        <v>20</v>
      </c>
      <c r="C52" t="s">
        <v>139</v>
      </c>
      <c r="D52" t="s">
        <v>1308</v>
      </c>
      <c r="E52">
        <v>1050000</v>
      </c>
      <c r="F52">
        <v>1050</v>
      </c>
      <c r="G52" t="s">
        <v>22</v>
      </c>
      <c r="H52">
        <v>1050000</v>
      </c>
      <c r="I52">
        <v>2016.1</v>
      </c>
      <c r="J52" t="s">
        <v>20</v>
      </c>
      <c r="K52" t="s">
        <v>35</v>
      </c>
      <c r="L52" t="s">
        <v>41</v>
      </c>
      <c r="M52" t="s">
        <v>41</v>
      </c>
      <c r="N52" t="s">
        <v>41</v>
      </c>
      <c r="O52" t="s">
        <v>127</v>
      </c>
      <c r="P52" t="s">
        <v>42</v>
      </c>
      <c r="Q52" t="s">
        <v>29</v>
      </c>
      <c r="R52" t="s">
        <v>30</v>
      </c>
      <c r="S52" t="s">
        <v>16</v>
      </c>
      <c r="T52" t="s">
        <v>31</v>
      </c>
      <c r="U52" t="s">
        <v>128</v>
      </c>
    </row>
    <row r="53" spans="1:21">
      <c r="A53" t="s">
        <v>2036</v>
      </c>
      <c r="B53" t="s">
        <v>20</v>
      </c>
      <c r="C53" t="s">
        <v>146</v>
      </c>
      <c r="D53" t="s">
        <v>1313</v>
      </c>
      <c r="E53">
        <v>500000</v>
      </c>
      <c r="F53">
        <v>500</v>
      </c>
      <c r="G53" t="s">
        <v>22</v>
      </c>
      <c r="H53">
        <v>500000</v>
      </c>
      <c r="I53">
        <v>1997.7</v>
      </c>
      <c r="J53" t="s">
        <v>20</v>
      </c>
      <c r="K53" t="s">
        <v>35</v>
      </c>
      <c r="L53" t="s">
        <v>36</v>
      </c>
      <c r="M53" t="s">
        <v>54</v>
      </c>
      <c r="N53" t="s">
        <v>54</v>
      </c>
      <c r="O53" t="s">
        <v>27</v>
      </c>
      <c r="P53" t="s">
        <v>38</v>
      </c>
      <c r="Q53" t="s">
        <v>29</v>
      </c>
      <c r="R53" t="s">
        <v>30</v>
      </c>
      <c r="S53" t="s">
        <v>16</v>
      </c>
      <c r="T53" t="s">
        <v>31</v>
      </c>
      <c r="U53" t="s">
        <v>147</v>
      </c>
    </row>
    <row r="54" spans="1:21">
      <c r="A54" t="s">
        <v>2036</v>
      </c>
      <c r="B54" t="s">
        <v>20</v>
      </c>
      <c r="C54" t="s">
        <v>148</v>
      </c>
      <c r="D54" t="s">
        <v>1314</v>
      </c>
      <c r="E54">
        <v>500000</v>
      </c>
      <c r="F54">
        <v>500</v>
      </c>
      <c r="G54" t="s">
        <v>22</v>
      </c>
      <c r="H54">
        <v>500000</v>
      </c>
      <c r="I54">
        <v>1997.11</v>
      </c>
      <c r="J54" t="s">
        <v>20</v>
      </c>
      <c r="K54" t="s">
        <v>35</v>
      </c>
      <c r="L54" t="s">
        <v>36</v>
      </c>
      <c r="M54" t="s">
        <v>54</v>
      </c>
      <c r="N54" t="s">
        <v>54</v>
      </c>
      <c r="O54" t="s">
        <v>27</v>
      </c>
      <c r="P54" t="s">
        <v>38</v>
      </c>
      <c r="Q54" t="s">
        <v>29</v>
      </c>
      <c r="R54" t="s">
        <v>30</v>
      </c>
      <c r="S54" t="s">
        <v>16</v>
      </c>
      <c r="T54" t="s">
        <v>31</v>
      </c>
      <c r="U54" t="s">
        <v>147</v>
      </c>
    </row>
    <row r="55" spans="1:21">
      <c r="A55" t="s">
        <v>2036</v>
      </c>
      <c r="B55" t="s">
        <v>20</v>
      </c>
      <c r="C55" t="s">
        <v>149</v>
      </c>
      <c r="D55" t="s">
        <v>1315</v>
      </c>
      <c r="E55">
        <v>500000</v>
      </c>
      <c r="F55">
        <v>500</v>
      </c>
      <c r="G55" t="s">
        <v>22</v>
      </c>
      <c r="H55">
        <v>500000</v>
      </c>
      <c r="I55">
        <v>1998.6</v>
      </c>
      <c r="J55" t="s">
        <v>20</v>
      </c>
      <c r="K55" t="s">
        <v>35</v>
      </c>
      <c r="L55" t="s">
        <v>36</v>
      </c>
      <c r="M55" t="s">
        <v>54</v>
      </c>
      <c r="N55" t="s">
        <v>54</v>
      </c>
      <c r="O55" t="s">
        <v>27</v>
      </c>
      <c r="P55" t="s">
        <v>38</v>
      </c>
      <c r="Q55" t="s">
        <v>29</v>
      </c>
      <c r="R55" t="s">
        <v>30</v>
      </c>
      <c r="S55" t="s">
        <v>16</v>
      </c>
      <c r="T55" t="s">
        <v>31</v>
      </c>
      <c r="U55" t="s">
        <v>147</v>
      </c>
    </row>
    <row r="56" spans="1:21">
      <c r="A56" t="s">
        <v>2036</v>
      </c>
      <c r="B56" t="s">
        <v>20</v>
      </c>
      <c r="C56" t="s">
        <v>150</v>
      </c>
      <c r="D56" t="s">
        <v>1316</v>
      </c>
      <c r="E56">
        <v>500000</v>
      </c>
      <c r="F56">
        <v>500</v>
      </c>
      <c r="G56" t="s">
        <v>22</v>
      </c>
      <c r="H56">
        <v>500000</v>
      </c>
      <c r="I56">
        <v>1999.3</v>
      </c>
      <c r="J56" t="s">
        <v>20</v>
      </c>
      <c r="K56" t="s">
        <v>35</v>
      </c>
      <c r="L56" t="s">
        <v>36</v>
      </c>
      <c r="M56" t="s">
        <v>54</v>
      </c>
      <c r="N56" t="s">
        <v>54</v>
      </c>
      <c r="O56" t="s">
        <v>27</v>
      </c>
      <c r="P56" t="s">
        <v>38</v>
      </c>
      <c r="Q56" t="s">
        <v>29</v>
      </c>
      <c r="R56" t="s">
        <v>30</v>
      </c>
      <c r="S56" t="s">
        <v>16</v>
      </c>
      <c r="T56" t="s">
        <v>31</v>
      </c>
      <c r="U56" t="s">
        <v>147</v>
      </c>
    </row>
    <row r="57" spans="1:21">
      <c r="A57" t="s">
        <v>2036</v>
      </c>
      <c r="B57" t="s">
        <v>20</v>
      </c>
      <c r="C57" t="s">
        <v>151</v>
      </c>
      <c r="D57" t="s">
        <v>1317</v>
      </c>
      <c r="E57">
        <v>500000</v>
      </c>
      <c r="F57">
        <v>500</v>
      </c>
      <c r="G57" t="s">
        <v>22</v>
      </c>
      <c r="H57">
        <v>500000</v>
      </c>
      <c r="I57">
        <v>2000.7</v>
      </c>
      <c r="J57" t="s">
        <v>20</v>
      </c>
      <c r="K57" t="s">
        <v>35</v>
      </c>
      <c r="L57" t="s">
        <v>36</v>
      </c>
      <c r="M57" t="s">
        <v>54</v>
      </c>
      <c r="N57" t="s">
        <v>54</v>
      </c>
      <c r="O57" t="s">
        <v>27</v>
      </c>
      <c r="P57" t="s">
        <v>38</v>
      </c>
      <c r="Q57" t="s">
        <v>29</v>
      </c>
      <c r="R57" t="s">
        <v>30</v>
      </c>
      <c r="S57" t="s">
        <v>16</v>
      </c>
      <c r="T57" t="s">
        <v>31</v>
      </c>
      <c r="U57" t="s">
        <v>147</v>
      </c>
    </row>
    <row r="58" spans="1:21">
      <c r="A58" t="s">
        <v>2036</v>
      </c>
      <c r="B58" t="s">
        <v>20</v>
      </c>
      <c r="C58" t="s">
        <v>152</v>
      </c>
      <c r="D58" t="s">
        <v>1318</v>
      </c>
      <c r="E58">
        <v>500000</v>
      </c>
      <c r="F58">
        <v>500</v>
      </c>
      <c r="G58" t="s">
        <v>22</v>
      </c>
      <c r="H58">
        <v>500000</v>
      </c>
      <c r="I58">
        <v>2001.7</v>
      </c>
      <c r="J58" t="s">
        <v>20</v>
      </c>
      <c r="K58" t="s">
        <v>35</v>
      </c>
      <c r="L58" t="s">
        <v>36</v>
      </c>
      <c r="M58" t="s">
        <v>54</v>
      </c>
      <c r="N58" t="s">
        <v>54</v>
      </c>
      <c r="O58" t="s">
        <v>27</v>
      </c>
      <c r="P58" t="s">
        <v>38</v>
      </c>
      <c r="Q58" t="s">
        <v>29</v>
      </c>
      <c r="R58" t="s">
        <v>30</v>
      </c>
      <c r="S58" t="s">
        <v>16</v>
      </c>
      <c r="T58" t="s">
        <v>31</v>
      </c>
      <c r="U58" t="s">
        <v>147</v>
      </c>
    </row>
    <row r="59" spans="1:21">
      <c r="A59" t="s">
        <v>2036</v>
      </c>
      <c r="B59" t="s">
        <v>20</v>
      </c>
      <c r="C59" t="s">
        <v>153</v>
      </c>
      <c r="D59" t="s">
        <v>1319</v>
      </c>
      <c r="E59">
        <v>500000</v>
      </c>
      <c r="F59">
        <v>500</v>
      </c>
      <c r="G59" t="s">
        <v>22</v>
      </c>
      <c r="H59">
        <v>500000</v>
      </c>
      <c r="I59">
        <v>2008.12</v>
      </c>
      <c r="J59" t="s">
        <v>20</v>
      </c>
      <c r="K59" t="s">
        <v>35</v>
      </c>
      <c r="L59" t="s">
        <v>36</v>
      </c>
      <c r="M59" t="s">
        <v>54</v>
      </c>
      <c r="N59" t="s">
        <v>54</v>
      </c>
      <c r="O59" t="s">
        <v>27</v>
      </c>
      <c r="P59" t="s">
        <v>38</v>
      </c>
      <c r="Q59" t="s">
        <v>29</v>
      </c>
      <c r="R59" t="s">
        <v>30</v>
      </c>
      <c r="S59" t="s">
        <v>16</v>
      </c>
      <c r="T59" t="s">
        <v>31</v>
      </c>
      <c r="U59" t="s">
        <v>147</v>
      </c>
    </row>
    <row r="60" spans="1:21">
      <c r="A60" t="s">
        <v>2036</v>
      </c>
      <c r="B60" t="s">
        <v>20</v>
      </c>
      <c r="C60" t="s">
        <v>154</v>
      </c>
      <c r="D60" t="s">
        <v>1320</v>
      </c>
      <c r="E60">
        <v>500000</v>
      </c>
      <c r="F60">
        <v>500</v>
      </c>
      <c r="G60" t="s">
        <v>22</v>
      </c>
      <c r="H60">
        <v>500000</v>
      </c>
      <c r="I60">
        <v>2009.5</v>
      </c>
      <c r="J60" t="s">
        <v>20</v>
      </c>
      <c r="K60" t="s">
        <v>35</v>
      </c>
      <c r="L60" t="s">
        <v>36</v>
      </c>
      <c r="M60" t="s">
        <v>54</v>
      </c>
      <c r="N60" t="s">
        <v>54</v>
      </c>
      <c r="O60" t="s">
        <v>27</v>
      </c>
      <c r="P60" t="s">
        <v>38</v>
      </c>
      <c r="Q60" t="s">
        <v>29</v>
      </c>
      <c r="R60" t="s">
        <v>30</v>
      </c>
      <c r="S60" t="s">
        <v>16</v>
      </c>
      <c r="T60" t="s">
        <v>31</v>
      </c>
      <c r="U60" t="s">
        <v>147</v>
      </c>
    </row>
    <row r="61" spans="1:21">
      <c r="A61" t="s">
        <v>1821</v>
      </c>
      <c r="B61" t="s">
        <v>20</v>
      </c>
      <c r="C61" t="s">
        <v>155</v>
      </c>
      <c r="D61" t="s">
        <v>1321</v>
      </c>
      <c r="E61">
        <v>250000</v>
      </c>
      <c r="F61">
        <v>250</v>
      </c>
      <c r="G61" t="s">
        <v>22</v>
      </c>
      <c r="H61">
        <v>250000</v>
      </c>
      <c r="I61">
        <v>1973.4</v>
      </c>
      <c r="J61" t="s">
        <v>20</v>
      </c>
      <c r="K61" t="s">
        <v>35</v>
      </c>
      <c r="L61" t="s">
        <v>156</v>
      </c>
      <c r="M61" t="s">
        <v>157</v>
      </c>
      <c r="N61" t="s">
        <v>157</v>
      </c>
      <c r="O61" t="s">
        <v>37</v>
      </c>
      <c r="P61" t="s">
        <v>158</v>
      </c>
      <c r="Q61" t="s">
        <v>29</v>
      </c>
      <c r="R61" t="s">
        <v>30</v>
      </c>
      <c r="S61" t="s">
        <v>16</v>
      </c>
      <c r="T61" t="s">
        <v>31</v>
      </c>
      <c r="U61" t="s">
        <v>159</v>
      </c>
    </row>
    <row r="62" spans="1:21">
      <c r="A62" t="s">
        <v>1821</v>
      </c>
      <c r="B62" t="s">
        <v>20</v>
      </c>
      <c r="C62" t="s">
        <v>155</v>
      </c>
      <c r="D62" t="s">
        <v>1321</v>
      </c>
      <c r="F62">
        <v>0</v>
      </c>
      <c r="I62">
        <v>1985.3</v>
      </c>
      <c r="J62" t="s">
        <v>20</v>
      </c>
      <c r="K62" t="s">
        <v>35</v>
      </c>
      <c r="L62" t="s">
        <v>160</v>
      </c>
      <c r="M62" t="s">
        <v>99</v>
      </c>
      <c r="N62" t="s">
        <v>99</v>
      </c>
      <c r="O62" t="s">
        <v>99</v>
      </c>
      <c r="P62" t="s">
        <v>99</v>
      </c>
      <c r="Q62" t="s">
        <v>99</v>
      </c>
      <c r="R62" t="s">
        <v>99</v>
      </c>
      <c r="S62" t="s">
        <v>99</v>
      </c>
      <c r="T62" t="s">
        <v>99</v>
      </c>
      <c r="U62" t="s">
        <v>99</v>
      </c>
    </row>
    <row r="63" spans="1:21">
      <c r="A63" t="s">
        <v>1821</v>
      </c>
      <c r="B63" t="s">
        <v>20</v>
      </c>
      <c r="C63" t="s">
        <v>161</v>
      </c>
      <c r="D63" t="s">
        <v>1322</v>
      </c>
      <c r="E63">
        <v>250000</v>
      </c>
      <c r="F63">
        <v>250</v>
      </c>
      <c r="G63" t="s">
        <v>22</v>
      </c>
      <c r="H63">
        <v>250000</v>
      </c>
      <c r="I63">
        <v>1973.5</v>
      </c>
      <c r="J63" t="s">
        <v>20</v>
      </c>
      <c r="K63" t="s">
        <v>35</v>
      </c>
      <c r="L63" t="s">
        <v>156</v>
      </c>
      <c r="M63" t="s">
        <v>157</v>
      </c>
      <c r="N63" t="s">
        <v>157</v>
      </c>
      <c r="O63" t="s">
        <v>37</v>
      </c>
      <c r="P63" t="s">
        <v>158</v>
      </c>
      <c r="Q63" t="s">
        <v>29</v>
      </c>
      <c r="R63" t="s">
        <v>30</v>
      </c>
      <c r="S63" t="s">
        <v>16</v>
      </c>
      <c r="T63" t="s">
        <v>31</v>
      </c>
      <c r="U63" t="s">
        <v>159</v>
      </c>
    </row>
    <row r="64" spans="1:21">
      <c r="A64" t="s">
        <v>1821</v>
      </c>
      <c r="B64" t="s">
        <v>20</v>
      </c>
      <c r="C64" t="s">
        <v>161</v>
      </c>
      <c r="D64" t="s">
        <v>1322</v>
      </c>
      <c r="F64">
        <v>0</v>
      </c>
      <c r="I64">
        <v>1984.12</v>
      </c>
      <c r="J64" t="s">
        <v>20</v>
      </c>
      <c r="K64" t="s">
        <v>35</v>
      </c>
      <c r="L64" t="s">
        <v>160</v>
      </c>
      <c r="M64" t="s">
        <v>99</v>
      </c>
      <c r="N64" t="s">
        <v>99</v>
      </c>
      <c r="O64" t="s">
        <v>99</v>
      </c>
      <c r="P64" t="s">
        <v>99</v>
      </c>
      <c r="Q64" t="s">
        <v>99</v>
      </c>
      <c r="R64" t="s">
        <v>99</v>
      </c>
      <c r="S64" t="s">
        <v>99</v>
      </c>
      <c r="T64" t="s">
        <v>99</v>
      </c>
      <c r="U64" t="s">
        <v>99</v>
      </c>
    </row>
    <row r="65" spans="1:21">
      <c r="A65" t="s">
        <v>1925</v>
      </c>
      <c r="B65" t="s">
        <v>932</v>
      </c>
      <c r="C65" t="s">
        <v>939</v>
      </c>
      <c r="D65" t="s">
        <v>1679</v>
      </c>
      <c r="E65">
        <v>85500</v>
      </c>
      <c r="F65">
        <v>85.5</v>
      </c>
      <c r="G65" t="s">
        <v>22</v>
      </c>
      <c r="H65">
        <v>85500</v>
      </c>
      <c r="I65">
        <v>1991.11</v>
      </c>
      <c r="J65" t="s">
        <v>934</v>
      </c>
      <c r="K65" t="s">
        <v>35</v>
      </c>
      <c r="L65" t="s">
        <v>425</v>
      </c>
      <c r="M65" t="s">
        <v>376</v>
      </c>
      <c r="N65" t="s">
        <v>376</v>
      </c>
      <c r="O65" t="s">
        <v>940</v>
      </c>
      <c r="P65" t="s">
        <v>99</v>
      </c>
      <c r="Q65" t="s">
        <v>936</v>
      </c>
      <c r="R65" t="s">
        <v>30</v>
      </c>
      <c r="S65" t="s">
        <v>16</v>
      </c>
      <c r="T65" t="s">
        <v>171</v>
      </c>
      <c r="U65" t="s">
        <v>941</v>
      </c>
    </row>
    <row r="66" spans="1:21">
      <c r="A66" t="s">
        <v>1928</v>
      </c>
      <c r="B66" t="s">
        <v>932</v>
      </c>
      <c r="C66" t="s">
        <v>942</v>
      </c>
      <c r="D66" t="s">
        <v>1680</v>
      </c>
      <c r="E66">
        <v>54529</v>
      </c>
      <c r="F66">
        <v>54.529000000000003</v>
      </c>
      <c r="G66" t="s">
        <v>22</v>
      </c>
      <c r="H66">
        <v>54529</v>
      </c>
      <c r="I66">
        <v>2008.1</v>
      </c>
      <c r="J66" t="s">
        <v>934</v>
      </c>
      <c r="K66" t="s">
        <v>35</v>
      </c>
      <c r="L66" t="s">
        <v>203</v>
      </c>
      <c r="M66" t="s">
        <v>329</v>
      </c>
      <c r="N66" t="s">
        <v>329</v>
      </c>
      <c r="O66" t="s">
        <v>943</v>
      </c>
      <c r="P66" t="s">
        <v>99</v>
      </c>
      <c r="Q66" t="s">
        <v>936</v>
      </c>
      <c r="R66" t="s">
        <v>30</v>
      </c>
      <c r="S66" t="s">
        <v>16</v>
      </c>
      <c r="T66" t="s">
        <v>171</v>
      </c>
      <c r="U66" t="s">
        <v>944</v>
      </c>
    </row>
    <row r="67" spans="1:21">
      <c r="A67" t="s">
        <v>1928</v>
      </c>
      <c r="B67" t="s">
        <v>932</v>
      </c>
      <c r="C67" t="s">
        <v>945</v>
      </c>
      <c r="D67" t="s">
        <v>1681</v>
      </c>
      <c r="E67">
        <v>30540</v>
      </c>
      <c r="F67">
        <v>30.54</v>
      </c>
      <c r="G67" t="s">
        <v>22</v>
      </c>
      <c r="H67">
        <v>30540</v>
      </c>
      <c r="I67">
        <v>2009.11</v>
      </c>
      <c r="J67" t="s">
        <v>934</v>
      </c>
      <c r="K67" t="s">
        <v>35</v>
      </c>
      <c r="L67" t="s">
        <v>203</v>
      </c>
      <c r="M67" t="s">
        <v>329</v>
      </c>
      <c r="N67" t="s">
        <v>329</v>
      </c>
      <c r="O67" t="s">
        <v>943</v>
      </c>
      <c r="P67" t="s">
        <v>99</v>
      </c>
      <c r="Q67" t="s">
        <v>936</v>
      </c>
      <c r="R67" t="s">
        <v>30</v>
      </c>
      <c r="S67" t="s">
        <v>16</v>
      </c>
      <c r="T67" t="s">
        <v>171</v>
      </c>
      <c r="U67" t="s">
        <v>944</v>
      </c>
    </row>
    <row r="68" spans="1:21">
      <c r="A68" t="s">
        <v>1927</v>
      </c>
      <c r="B68" t="s">
        <v>932</v>
      </c>
      <c r="C68" t="s">
        <v>948</v>
      </c>
      <c r="D68" t="s">
        <v>1683</v>
      </c>
      <c r="E68">
        <v>250000</v>
      </c>
      <c r="F68">
        <v>250</v>
      </c>
      <c r="G68" t="s">
        <v>22</v>
      </c>
      <c r="H68">
        <v>250000</v>
      </c>
      <c r="I68">
        <v>2016.4</v>
      </c>
      <c r="J68" t="s">
        <v>934</v>
      </c>
      <c r="K68" t="s">
        <v>35</v>
      </c>
      <c r="L68" t="s">
        <v>949</v>
      </c>
      <c r="M68" t="s">
        <v>329</v>
      </c>
      <c r="N68" t="s">
        <v>329</v>
      </c>
      <c r="O68" t="s">
        <v>943</v>
      </c>
      <c r="P68" t="s">
        <v>950</v>
      </c>
      <c r="Q68" t="s">
        <v>936</v>
      </c>
      <c r="R68" t="s">
        <v>30</v>
      </c>
      <c r="S68" t="s">
        <v>16</v>
      </c>
      <c r="T68" t="s">
        <v>171</v>
      </c>
      <c r="U68" t="s">
        <v>944</v>
      </c>
    </row>
    <row r="69" spans="1:21">
      <c r="A69" t="s">
        <v>1928</v>
      </c>
      <c r="B69" t="s">
        <v>932</v>
      </c>
      <c r="C69" t="s">
        <v>951</v>
      </c>
      <c r="D69" t="s">
        <v>1684</v>
      </c>
      <c r="E69">
        <v>28500</v>
      </c>
      <c r="F69">
        <v>28.5</v>
      </c>
      <c r="G69" t="s">
        <v>22</v>
      </c>
      <c r="H69">
        <v>28500</v>
      </c>
      <c r="I69">
        <v>2017.4</v>
      </c>
      <c r="J69" t="s">
        <v>934</v>
      </c>
      <c r="K69" t="s">
        <v>35</v>
      </c>
      <c r="L69" t="s">
        <v>99</v>
      </c>
      <c r="M69" t="s">
        <v>329</v>
      </c>
      <c r="N69" t="s">
        <v>329</v>
      </c>
      <c r="O69" t="s">
        <v>943</v>
      </c>
      <c r="P69" t="s">
        <v>28</v>
      </c>
      <c r="Q69" t="s">
        <v>936</v>
      </c>
      <c r="R69" t="s">
        <v>30</v>
      </c>
      <c r="S69" t="s">
        <v>16</v>
      </c>
      <c r="T69" t="s">
        <v>171</v>
      </c>
      <c r="U69" t="s">
        <v>944</v>
      </c>
    </row>
    <row r="70" spans="1:21">
      <c r="A70" t="s">
        <v>1929</v>
      </c>
      <c r="B70" t="s">
        <v>932</v>
      </c>
      <c r="C70" t="s">
        <v>952</v>
      </c>
      <c r="D70" t="s">
        <v>1685</v>
      </c>
      <c r="E70">
        <v>119130</v>
      </c>
      <c r="F70">
        <v>119.13</v>
      </c>
      <c r="G70" t="s">
        <v>22</v>
      </c>
      <c r="H70">
        <v>119130</v>
      </c>
      <c r="I70">
        <v>2009.4</v>
      </c>
      <c r="J70" t="s">
        <v>934</v>
      </c>
      <c r="K70" t="s">
        <v>35</v>
      </c>
      <c r="L70" t="s">
        <v>953</v>
      </c>
      <c r="M70" t="s">
        <v>954</v>
      </c>
      <c r="N70" t="s">
        <v>329</v>
      </c>
      <c r="O70" t="s">
        <v>955</v>
      </c>
      <c r="P70" t="s">
        <v>99</v>
      </c>
      <c r="Q70" t="s">
        <v>936</v>
      </c>
      <c r="R70" t="s">
        <v>30</v>
      </c>
      <c r="S70" t="s">
        <v>16</v>
      </c>
      <c r="T70" t="s">
        <v>171</v>
      </c>
      <c r="U70" t="s">
        <v>956</v>
      </c>
    </row>
    <row r="71" spans="1:21">
      <c r="A71" t="s">
        <v>1929</v>
      </c>
      <c r="B71" t="s">
        <v>932</v>
      </c>
      <c r="C71" t="s">
        <v>952</v>
      </c>
      <c r="D71" t="s">
        <v>1685</v>
      </c>
      <c r="E71">
        <v>144970</v>
      </c>
      <c r="F71">
        <v>144.97</v>
      </c>
      <c r="G71" t="s">
        <v>22</v>
      </c>
      <c r="H71">
        <v>144970</v>
      </c>
      <c r="I71">
        <v>2016.2</v>
      </c>
      <c r="J71" t="s">
        <v>934</v>
      </c>
      <c r="K71" t="s">
        <v>35</v>
      </c>
      <c r="L71" t="s">
        <v>957</v>
      </c>
      <c r="M71" t="s">
        <v>329</v>
      </c>
      <c r="N71" t="s">
        <v>329</v>
      </c>
      <c r="O71" t="s">
        <v>955</v>
      </c>
      <c r="P71" t="s">
        <v>28</v>
      </c>
      <c r="Q71" t="s">
        <v>936</v>
      </c>
      <c r="R71" t="s">
        <v>30</v>
      </c>
      <c r="S71" t="s">
        <v>16</v>
      </c>
      <c r="T71" t="s">
        <v>171</v>
      </c>
      <c r="U71" t="s">
        <v>956</v>
      </c>
    </row>
    <row r="72" spans="1:21">
      <c r="A72" t="s">
        <v>1926</v>
      </c>
      <c r="B72" t="s">
        <v>932</v>
      </c>
      <c r="C72" t="s">
        <v>958</v>
      </c>
      <c r="D72" t="s">
        <v>1686</v>
      </c>
      <c r="E72">
        <v>59000</v>
      </c>
      <c r="F72">
        <v>59</v>
      </c>
      <c r="G72" t="s">
        <v>22</v>
      </c>
      <c r="H72">
        <v>59000</v>
      </c>
      <c r="I72">
        <v>2013.4</v>
      </c>
      <c r="J72" t="s">
        <v>934</v>
      </c>
      <c r="K72" t="s">
        <v>35</v>
      </c>
      <c r="L72" t="s">
        <v>99</v>
      </c>
      <c r="M72" t="s">
        <v>99</v>
      </c>
      <c r="N72" t="s">
        <v>99</v>
      </c>
      <c r="O72" t="s">
        <v>959</v>
      </c>
      <c r="P72" t="s">
        <v>99</v>
      </c>
      <c r="Q72" t="s">
        <v>936</v>
      </c>
      <c r="R72" t="s">
        <v>30</v>
      </c>
      <c r="S72" t="s">
        <v>16</v>
      </c>
      <c r="T72" t="s">
        <v>171</v>
      </c>
      <c r="U72" t="s">
        <v>960</v>
      </c>
    </row>
    <row r="73" spans="1:21">
      <c r="A73" t="s">
        <v>1930</v>
      </c>
      <c r="B73" t="s">
        <v>932</v>
      </c>
      <c r="C73" t="s">
        <v>977</v>
      </c>
      <c r="D73" t="s">
        <v>1691</v>
      </c>
      <c r="E73">
        <v>39400</v>
      </c>
      <c r="F73">
        <v>39.4</v>
      </c>
      <c r="G73" t="s">
        <v>22</v>
      </c>
      <c r="H73">
        <v>39400</v>
      </c>
      <c r="I73">
        <v>2004.2</v>
      </c>
      <c r="J73" t="s">
        <v>934</v>
      </c>
      <c r="K73" t="s">
        <v>35</v>
      </c>
      <c r="L73" t="s">
        <v>978</v>
      </c>
      <c r="M73" t="s">
        <v>329</v>
      </c>
      <c r="N73" t="s">
        <v>329</v>
      </c>
      <c r="O73" t="s">
        <v>979</v>
      </c>
      <c r="P73" t="s">
        <v>28</v>
      </c>
      <c r="Q73" t="s">
        <v>936</v>
      </c>
      <c r="R73" t="s">
        <v>30</v>
      </c>
      <c r="S73" t="s">
        <v>16</v>
      </c>
      <c r="T73" t="s">
        <v>171</v>
      </c>
      <c r="U73" t="s">
        <v>980</v>
      </c>
    </row>
    <row r="74" spans="1:21">
      <c r="A74" t="s">
        <v>1930</v>
      </c>
      <c r="B74" t="s">
        <v>932</v>
      </c>
      <c r="C74" t="s">
        <v>977</v>
      </c>
      <c r="D74" t="s">
        <v>1691</v>
      </c>
      <c r="E74">
        <v>13500</v>
      </c>
      <c r="F74">
        <v>13.5</v>
      </c>
      <c r="G74" t="s">
        <v>22</v>
      </c>
      <c r="H74">
        <v>13500</v>
      </c>
      <c r="I74">
        <v>2004.2</v>
      </c>
      <c r="J74" t="s">
        <v>934</v>
      </c>
      <c r="K74" t="s">
        <v>35</v>
      </c>
      <c r="L74" t="s">
        <v>978</v>
      </c>
      <c r="M74" t="s">
        <v>329</v>
      </c>
      <c r="N74" t="s">
        <v>329</v>
      </c>
      <c r="O74" t="s">
        <v>979</v>
      </c>
      <c r="P74" t="s">
        <v>28</v>
      </c>
      <c r="Q74" t="s">
        <v>936</v>
      </c>
      <c r="R74" t="s">
        <v>30</v>
      </c>
      <c r="S74" t="s">
        <v>16</v>
      </c>
      <c r="T74" t="s">
        <v>171</v>
      </c>
      <c r="U74" t="s">
        <v>980</v>
      </c>
    </row>
    <row r="75" spans="1:21">
      <c r="A75" t="s">
        <v>1930</v>
      </c>
      <c r="B75" t="s">
        <v>932</v>
      </c>
      <c r="C75" t="s">
        <v>977</v>
      </c>
      <c r="D75" t="s">
        <v>1691</v>
      </c>
      <c r="E75">
        <v>20000</v>
      </c>
      <c r="F75">
        <v>20</v>
      </c>
      <c r="G75" t="s">
        <v>22</v>
      </c>
      <c r="H75">
        <v>20000</v>
      </c>
      <c r="I75">
        <v>2004.7</v>
      </c>
      <c r="J75" t="s">
        <v>934</v>
      </c>
      <c r="K75" t="s">
        <v>35</v>
      </c>
      <c r="L75" t="s">
        <v>978</v>
      </c>
      <c r="M75" t="s">
        <v>329</v>
      </c>
      <c r="N75" t="s">
        <v>329</v>
      </c>
      <c r="O75" t="s">
        <v>979</v>
      </c>
      <c r="P75" t="s">
        <v>28</v>
      </c>
      <c r="Q75" t="s">
        <v>936</v>
      </c>
      <c r="R75" t="s">
        <v>30</v>
      </c>
      <c r="S75" t="s">
        <v>16</v>
      </c>
      <c r="T75" t="s">
        <v>171</v>
      </c>
      <c r="U75" t="s">
        <v>980</v>
      </c>
    </row>
    <row r="76" spans="1:21">
      <c r="A76" t="s">
        <v>1931</v>
      </c>
      <c r="B76" t="s">
        <v>932</v>
      </c>
      <c r="C76" t="s">
        <v>1004</v>
      </c>
      <c r="D76" t="s">
        <v>1701</v>
      </c>
      <c r="E76">
        <v>56700</v>
      </c>
      <c r="F76">
        <v>56.7</v>
      </c>
      <c r="G76" t="s">
        <v>22</v>
      </c>
      <c r="H76">
        <v>56700</v>
      </c>
      <c r="I76">
        <v>1990.8</v>
      </c>
      <c r="J76" t="s">
        <v>934</v>
      </c>
      <c r="K76" t="s">
        <v>35</v>
      </c>
      <c r="L76" t="s">
        <v>86</v>
      </c>
      <c r="M76" t="s">
        <v>376</v>
      </c>
      <c r="N76" t="s">
        <v>376</v>
      </c>
      <c r="O76" t="s">
        <v>940</v>
      </c>
      <c r="P76" t="s">
        <v>28</v>
      </c>
      <c r="Q76" t="s">
        <v>936</v>
      </c>
      <c r="R76" t="s">
        <v>30</v>
      </c>
      <c r="S76" t="s">
        <v>16</v>
      </c>
      <c r="T76" t="s">
        <v>171</v>
      </c>
      <c r="U76" t="s">
        <v>1005</v>
      </c>
    </row>
    <row r="77" spans="1:21">
      <c r="A77" t="s">
        <v>1931</v>
      </c>
      <c r="B77" t="s">
        <v>932</v>
      </c>
      <c r="C77" t="s">
        <v>1004</v>
      </c>
      <c r="D77" t="s">
        <v>1701</v>
      </c>
      <c r="E77">
        <v>6000</v>
      </c>
      <c r="F77">
        <v>6</v>
      </c>
      <c r="G77" t="s">
        <v>22</v>
      </c>
      <c r="H77">
        <v>6000</v>
      </c>
      <c r="I77">
        <v>1990.8</v>
      </c>
      <c r="J77" t="s">
        <v>934</v>
      </c>
      <c r="K77" t="s">
        <v>35</v>
      </c>
      <c r="L77" t="s">
        <v>86</v>
      </c>
      <c r="M77" t="s">
        <v>1006</v>
      </c>
      <c r="N77" t="s">
        <v>1007</v>
      </c>
      <c r="O77" t="s">
        <v>940</v>
      </c>
      <c r="P77" t="s">
        <v>28</v>
      </c>
      <c r="Q77" t="s">
        <v>936</v>
      </c>
      <c r="R77" t="s">
        <v>30</v>
      </c>
      <c r="S77" t="s">
        <v>16</v>
      </c>
      <c r="T77" t="s">
        <v>171</v>
      </c>
      <c r="U77" t="s">
        <v>1005</v>
      </c>
    </row>
    <row r="78" spans="1:21">
      <c r="A78" t="s">
        <v>1931</v>
      </c>
      <c r="B78" t="s">
        <v>932</v>
      </c>
      <c r="C78" t="s">
        <v>1004</v>
      </c>
      <c r="D78" t="s">
        <v>1701</v>
      </c>
      <c r="E78">
        <v>14255</v>
      </c>
      <c r="F78">
        <v>14.255000000000001</v>
      </c>
      <c r="G78" t="s">
        <v>22</v>
      </c>
      <c r="H78">
        <v>14255</v>
      </c>
      <c r="I78">
        <v>2006.5</v>
      </c>
      <c r="J78" t="s">
        <v>934</v>
      </c>
      <c r="K78" t="s">
        <v>35</v>
      </c>
      <c r="L78" t="s">
        <v>86</v>
      </c>
      <c r="M78" t="s">
        <v>1008</v>
      </c>
      <c r="N78" t="s">
        <v>376</v>
      </c>
      <c r="O78" t="s">
        <v>940</v>
      </c>
      <c r="P78" t="s">
        <v>28</v>
      </c>
      <c r="Q78" t="s">
        <v>936</v>
      </c>
      <c r="R78" t="s">
        <v>30</v>
      </c>
      <c r="S78" t="s">
        <v>16</v>
      </c>
      <c r="T78" t="s">
        <v>171</v>
      </c>
      <c r="U78" t="s">
        <v>1005</v>
      </c>
    </row>
    <row r="79" spans="1:21">
      <c r="A79" t="s">
        <v>1932</v>
      </c>
      <c r="B79" t="s">
        <v>932</v>
      </c>
      <c r="C79" t="s">
        <v>1015</v>
      </c>
      <c r="D79" t="s">
        <v>1703</v>
      </c>
      <c r="E79">
        <v>19000</v>
      </c>
      <c r="F79">
        <v>19</v>
      </c>
      <c r="G79" t="s">
        <v>22</v>
      </c>
      <c r="H79">
        <v>19000</v>
      </c>
      <c r="I79">
        <v>1993.2</v>
      </c>
      <c r="J79" t="s">
        <v>934</v>
      </c>
      <c r="K79" t="s">
        <v>35</v>
      </c>
      <c r="L79" t="s">
        <v>819</v>
      </c>
      <c r="M79" t="s">
        <v>1016</v>
      </c>
      <c r="N79" t="s">
        <v>1017</v>
      </c>
      <c r="O79" t="s">
        <v>1018</v>
      </c>
      <c r="P79" t="s">
        <v>99</v>
      </c>
      <c r="Q79" t="s">
        <v>936</v>
      </c>
      <c r="R79" t="s">
        <v>30</v>
      </c>
      <c r="S79" t="s">
        <v>16</v>
      </c>
      <c r="T79" t="s">
        <v>171</v>
      </c>
      <c r="U79" t="s">
        <v>1019</v>
      </c>
    </row>
    <row r="80" spans="1:21">
      <c r="A80" t="s">
        <v>1933</v>
      </c>
      <c r="B80" t="s">
        <v>932</v>
      </c>
      <c r="C80" t="s">
        <v>1023</v>
      </c>
      <c r="D80" t="s">
        <v>1706</v>
      </c>
      <c r="E80">
        <v>9800</v>
      </c>
      <c r="F80">
        <v>9.8000000000000007</v>
      </c>
      <c r="G80" t="s">
        <v>22</v>
      </c>
      <c r="H80">
        <v>9800</v>
      </c>
      <c r="I80">
        <v>2012.3</v>
      </c>
      <c r="J80" t="s">
        <v>934</v>
      </c>
      <c r="K80" t="s">
        <v>35</v>
      </c>
      <c r="L80" t="s">
        <v>99</v>
      </c>
      <c r="M80" t="s">
        <v>99</v>
      </c>
      <c r="N80" t="s">
        <v>99</v>
      </c>
      <c r="O80" t="s">
        <v>1024</v>
      </c>
      <c r="P80" t="s">
        <v>99</v>
      </c>
      <c r="Q80" t="s">
        <v>936</v>
      </c>
      <c r="R80" t="s">
        <v>30</v>
      </c>
      <c r="S80" t="s">
        <v>16</v>
      </c>
      <c r="T80" t="s">
        <v>171</v>
      </c>
      <c r="U80" t="s">
        <v>1025</v>
      </c>
    </row>
    <row r="81" spans="1:21">
      <c r="A81" t="s">
        <v>1934</v>
      </c>
      <c r="B81" t="s">
        <v>932</v>
      </c>
      <c r="C81" t="s">
        <v>1026</v>
      </c>
      <c r="D81" t="s">
        <v>1707</v>
      </c>
      <c r="E81">
        <v>151500</v>
      </c>
      <c r="F81">
        <v>151.5</v>
      </c>
      <c r="G81" t="s">
        <v>22</v>
      </c>
      <c r="H81">
        <v>151500</v>
      </c>
      <c r="I81">
        <v>2015.1</v>
      </c>
      <c r="J81" t="s">
        <v>934</v>
      </c>
      <c r="K81" t="s">
        <v>35</v>
      </c>
      <c r="L81" t="s">
        <v>25</v>
      </c>
      <c r="M81" t="s">
        <v>25</v>
      </c>
      <c r="N81" t="s">
        <v>25</v>
      </c>
      <c r="O81" t="s">
        <v>1027</v>
      </c>
      <c r="P81" t="s">
        <v>379</v>
      </c>
      <c r="Q81" t="s">
        <v>936</v>
      </c>
      <c r="R81" t="s">
        <v>30</v>
      </c>
      <c r="S81" t="s">
        <v>16</v>
      </c>
      <c r="T81" t="s">
        <v>171</v>
      </c>
      <c r="U81" t="s">
        <v>1028</v>
      </c>
    </row>
    <row r="82" spans="1:21">
      <c r="A82" t="s">
        <v>1934</v>
      </c>
      <c r="B82" t="s">
        <v>932</v>
      </c>
      <c r="C82" t="s">
        <v>1026</v>
      </c>
      <c r="D82" t="s">
        <v>1707</v>
      </c>
      <c r="E82">
        <v>151500</v>
      </c>
      <c r="F82">
        <v>151.5</v>
      </c>
      <c r="G82" t="s">
        <v>22</v>
      </c>
      <c r="H82">
        <v>151500</v>
      </c>
      <c r="I82">
        <v>2015.11</v>
      </c>
      <c r="J82" t="s">
        <v>934</v>
      </c>
      <c r="K82" t="s">
        <v>35</v>
      </c>
      <c r="L82" t="s">
        <v>25</v>
      </c>
      <c r="M82" t="s">
        <v>25</v>
      </c>
      <c r="N82" t="s">
        <v>25</v>
      </c>
      <c r="O82" t="s">
        <v>1027</v>
      </c>
      <c r="P82" t="s">
        <v>379</v>
      </c>
      <c r="Q82" t="s">
        <v>936</v>
      </c>
      <c r="R82" t="s">
        <v>30</v>
      </c>
      <c r="S82" t="s">
        <v>16</v>
      </c>
      <c r="T82" t="s">
        <v>171</v>
      </c>
      <c r="U82" t="s">
        <v>1028</v>
      </c>
    </row>
    <row r="83" spans="1:21">
      <c r="A83" t="s">
        <v>1935</v>
      </c>
      <c r="B83" t="s">
        <v>932</v>
      </c>
      <c r="C83" t="s">
        <v>1061</v>
      </c>
      <c r="D83" t="s">
        <v>1720</v>
      </c>
      <c r="E83">
        <v>24200</v>
      </c>
      <c r="F83">
        <v>24.2</v>
      </c>
      <c r="G83">
        <v>2</v>
      </c>
      <c r="H83">
        <v>48400</v>
      </c>
      <c r="I83">
        <v>2013.3</v>
      </c>
      <c r="J83" t="s">
        <v>934</v>
      </c>
      <c r="K83" t="s">
        <v>35</v>
      </c>
      <c r="L83" t="s">
        <v>99</v>
      </c>
      <c r="M83" t="s">
        <v>99</v>
      </c>
      <c r="N83" t="s">
        <v>99</v>
      </c>
      <c r="O83" t="s">
        <v>1062</v>
      </c>
      <c r="P83" t="s">
        <v>99</v>
      </c>
      <c r="Q83" t="s">
        <v>936</v>
      </c>
      <c r="R83" t="s">
        <v>30</v>
      </c>
      <c r="S83" t="s">
        <v>16</v>
      </c>
      <c r="T83" t="s">
        <v>171</v>
      </c>
      <c r="U83" t="s">
        <v>1063</v>
      </c>
    </row>
    <row r="84" spans="1:21">
      <c r="A84" t="s">
        <v>1936</v>
      </c>
      <c r="B84" t="s">
        <v>932</v>
      </c>
      <c r="C84" t="s">
        <v>1067</v>
      </c>
      <c r="D84" t="s">
        <v>1722</v>
      </c>
      <c r="E84">
        <v>19000</v>
      </c>
      <c r="F84">
        <v>19</v>
      </c>
      <c r="G84" t="s">
        <v>22</v>
      </c>
      <c r="H84">
        <v>19000</v>
      </c>
      <c r="I84">
        <v>1992.4</v>
      </c>
      <c r="J84" t="s">
        <v>934</v>
      </c>
      <c r="K84" t="s">
        <v>35</v>
      </c>
      <c r="L84" t="s">
        <v>834</v>
      </c>
      <c r="M84" t="s">
        <v>834</v>
      </c>
      <c r="N84" t="s">
        <v>834</v>
      </c>
      <c r="O84" t="s">
        <v>1068</v>
      </c>
      <c r="P84" t="s">
        <v>99</v>
      </c>
      <c r="Q84" t="s">
        <v>936</v>
      </c>
      <c r="R84" t="s">
        <v>30</v>
      </c>
      <c r="S84" t="s">
        <v>16</v>
      </c>
      <c r="T84" t="s">
        <v>171</v>
      </c>
      <c r="U84" t="s">
        <v>1069</v>
      </c>
    </row>
    <row r="85" spans="1:21">
      <c r="A85" t="s">
        <v>1822</v>
      </c>
      <c r="B85" t="s">
        <v>932</v>
      </c>
      <c r="C85" t="s">
        <v>1085</v>
      </c>
      <c r="D85" t="s">
        <v>1728</v>
      </c>
      <c r="E85">
        <v>169900</v>
      </c>
      <c r="F85">
        <v>169.9</v>
      </c>
      <c r="G85" t="s">
        <v>22</v>
      </c>
      <c r="H85">
        <v>169900</v>
      </c>
      <c r="I85">
        <v>2018.5</v>
      </c>
      <c r="J85" t="s">
        <v>934</v>
      </c>
      <c r="K85" t="s">
        <v>35</v>
      </c>
      <c r="L85" t="s">
        <v>982</v>
      </c>
      <c r="M85" t="s">
        <v>329</v>
      </c>
      <c r="N85" t="s">
        <v>329</v>
      </c>
      <c r="O85" t="s">
        <v>1086</v>
      </c>
      <c r="P85" t="s">
        <v>1087</v>
      </c>
      <c r="Q85" t="s">
        <v>936</v>
      </c>
      <c r="R85" t="s">
        <v>30</v>
      </c>
      <c r="S85" t="s">
        <v>16</v>
      </c>
      <c r="T85" t="s">
        <v>171</v>
      </c>
      <c r="U85" t="s">
        <v>494</v>
      </c>
    </row>
    <row r="86" spans="1:21">
      <c r="A86" t="s">
        <v>1827</v>
      </c>
      <c r="B86" t="s">
        <v>312</v>
      </c>
      <c r="C86" t="s">
        <v>313</v>
      </c>
      <c r="D86" t="s">
        <v>1384</v>
      </c>
      <c r="E86">
        <v>153100</v>
      </c>
      <c r="F86">
        <v>153.1</v>
      </c>
      <c r="G86">
        <v>2</v>
      </c>
      <c r="H86">
        <v>306200</v>
      </c>
      <c r="I86">
        <v>2006.2</v>
      </c>
      <c r="J86" t="s">
        <v>314</v>
      </c>
      <c r="K86" t="s">
        <v>315</v>
      </c>
      <c r="L86" t="s">
        <v>99</v>
      </c>
      <c r="M86" t="s">
        <v>101</v>
      </c>
      <c r="N86" t="s">
        <v>316</v>
      </c>
      <c r="O86" t="s">
        <v>317</v>
      </c>
      <c r="P86" t="s">
        <v>318</v>
      </c>
      <c r="Q86" t="s">
        <v>29</v>
      </c>
      <c r="R86" t="s">
        <v>30</v>
      </c>
      <c r="S86" t="s">
        <v>16</v>
      </c>
      <c r="T86" t="s">
        <v>31</v>
      </c>
      <c r="U86" t="s">
        <v>319</v>
      </c>
    </row>
    <row r="87" spans="1:21">
      <c r="A87" t="s">
        <v>1828</v>
      </c>
      <c r="B87" t="s">
        <v>312</v>
      </c>
      <c r="C87" t="s">
        <v>320</v>
      </c>
      <c r="D87" t="s">
        <v>1385</v>
      </c>
      <c r="E87">
        <v>188400</v>
      </c>
      <c r="F87">
        <v>188.4</v>
      </c>
      <c r="G87" t="s">
        <v>22</v>
      </c>
      <c r="H87">
        <v>188400</v>
      </c>
      <c r="I87">
        <v>2006.2</v>
      </c>
      <c r="J87" t="s">
        <v>314</v>
      </c>
      <c r="K87" t="s">
        <v>315</v>
      </c>
      <c r="L87" t="s">
        <v>316</v>
      </c>
      <c r="M87" t="s">
        <v>101</v>
      </c>
      <c r="N87" t="s">
        <v>316</v>
      </c>
      <c r="O87" t="s">
        <v>317</v>
      </c>
      <c r="P87" t="s">
        <v>55</v>
      </c>
      <c r="Q87" t="s">
        <v>29</v>
      </c>
      <c r="R87" t="s">
        <v>30</v>
      </c>
      <c r="S87" t="s">
        <v>16</v>
      </c>
      <c r="T87" t="s">
        <v>31</v>
      </c>
      <c r="U87" t="s">
        <v>319</v>
      </c>
    </row>
    <row r="88" spans="1:21">
      <c r="A88" t="e">
        <v>#N/A</v>
      </c>
      <c r="B88" t="s">
        <v>312</v>
      </c>
      <c r="C88" t="s">
        <v>321</v>
      </c>
      <c r="D88" t="s">
        <v>1386</v>
      </c>
      <c r="E88">
        <v>153100</v>
      </c>
      <c r="F88">
        <v>153.1</v>
      </c>
      <c r="G88">
        <v>2</v>
      </c>
      <c r="H88">
        <v>306200</v>
      </c>
      <c r="I88">
        <v>2006.5</v>
      </c>
      <c r="J88" t="s">
        <v>314</v>
      </c>
      <c r="K88" t="s">
        <v>315</v>
      </c>
      <c r="L88" t="s">
        <v>99</v>
      </c>
      <c r="M88" t="s">
        <v>101</v>
      </c>
      <c r="N88" t="s">
        <v>316</v>
      </c>
      <c r="O88" t="s">
        <v>317</v>
      </c>
      <c r="P88" t="s">
        <v>318</v>
      </c>
      <c r="Q88" t="s">
        <v>29</v>
      </c>
      <c r="R88" t="s">
        <v>30</v>
      </c>
      <c r="S88" t="s">
        <v>16</v>
      </c>
      <c r="T88" t="s">
        <v>31</v>
      </c>
      <c r="U88" t="s">
        <v>319</v>
      </c>
    </row>
    <row r="89" spans="1:21">
      <c r="A89" t="s">
        <v>1829</v>
      </c>
      <c r="B89" t="s">
        <v>312</v>
      </c>
      <c r="C89" t="s">
        <v>322</v>
      </c>
      <c r="D89" t="s">
        <v>1387</v>
      </c>
      <c r="E89">
        <v>188400</v>
      </c>
      <c r="F89">
        <v>188.4</v>
      </c>
      <c r="G89" t="s">
        <v>22</v>
      </c>
      <c r="H89">
        <v>188400</v>
      </c>
      <c r="I89">
        <v>2006.5</v>
      </c>
      <c r="J89" t="s">
        <v>314</v>
      </c>
      <c r="K89" t="s">
        <v>315</v>
      </c>
      <c r="L89" t="s">
        <v>316</v>
      </c>
      <c r="M89" t="s">
        <v>101</v>
      </c>
      <c r="N89" t="s">
        <v>316</v>
      </c>
      <c r="O89" t="s">
        <v>317</v>
      </c>
      <c r="P89" t="s">
        <v>55</v>
      </c>
      <c r="Q89" t="s">
        <v>29</v>
      </c>
      <c r="R89" t="s">
        <v>30</v>
      </c>
      <c r="S89" t="s">
        <v>16</v>
      </c>
      <c r="T89" t="s">
        <v>31</v>
      </c>
      <c r="U89" t="s">
        <v>319</v>
      </c>
    </row>
    <row r="90" spans="1:21">
      <c r="A90" t="e">
        <v>#N/A</v>
      </c>
      <c r="B90" t="s">
        <v>312</v>
      </c>
      <c r="C90" t="s">
        <v>323</v>
      </c>
      <c r="D90" t="s">
        <v>1388</v>
      </c>
      <c r="E90">
        <v>233300</v>
      </c>
      <c r="F90">
        <v>233.3</v>
      </c>
      <c r="G90">
        <v>2</v>
      </c>
      <c r="H90">
        <v>466600</v>
      </c>
      <c r="I90">
        <v>2010.5</v>
      </c>
      <c r="J90" t="s">
        <v>314</v>
      </c>
      <c r="K90" t="s">
        <v>315</v>
      </c>
      <c r="L90" t="s">
        <v>99</v>
      </c>
      <c r="M90" t="s">
        <v>324</v>
      </c>
      <c r="N90" t="s">
        <v>324</v>
      </c>
      <c r="O90" t="s">
        <v>127</v>
      </c>
      <c r="P90" t="s">
        <v>102</v>
      </c>
      <c r="Q90" t="s">
        <v>29</v>
      </c>
      <c r="R90" t="s">
        <v>30</v>
      </c>
      <c r="S90" t="s">
        <v>16</v>
      </c>
      <c r="T90" t="s">
        <v>31</v>
      </c>
      <c r="U90" t="s">
        <v>325</v>
      </c>
    </row>
    <row r="91" spans="1:21">
      <c r="A91" t="e">
        <v>#N/A</v>
      </c>
      <c r="B91" t="s">
        <v>312</v>
      </c>
      <c r="C91" t="s">
        <v>326</v>
      </c>
      <c r="D91" t="s">
        <v>1389</v>
      </c>
      <c r="E91">
        <v>251800</v>
      </c>
      <c r="F91">
        <v>251.8</v>
      </c>
      <c r="G91" t="s">
        <v>22</v>
      </c>
      <c r="H91">
        <v>251800</v>
      </c>
      <c r="I91">
        <v>2010.5</v>
      </c>
      <c r="J91" t="s">
        <v>314</v>
      </c>
      <c r="K91" t="s">
        <v>315</v>
      </c>
      <c r="L91" t="s">
        <v>327</v>
      </c>
      <c r="M91" t="s">
        <v>324</v>
      </c>
      <c r="N91" t="s">
        <v>324</v>
      </c>
      <c r="O91" t="s">
        <v>127</v>
      </c>
      <c r="P91" t="s">
        <v>102</v>
      </c>
      <c r="Q91" t="s">
        <v>29</v>
      </c>
      <c r="R91" t="s">
        <v>30</v>
      </c>
      <c r="S91" t="s">
        <v>16</v>
      </c>
      <c r="T91" t="s">
        <v>31</v>
      </c>
      <c r="U91" t="s">
        <v>325</v>
      </c>
    </row>
    <row r="92" spans="1:21">
      <c r="A92" t="s">
        <v>1830</v>
      </c>
      <c r="B92" t="s">
        <v>312</v>
      </c>
      <c r="C92" t="s">
        <v>328</v>
      </c>
      <c r="D92" t="s">
        <v>1390</v>
      </c>
      <c r="E92">
        <v>160960</v>
      </c>
      <c r="F92">
        <v>160.96</v>
      </c>
      <c r="G92">
        <v>2</v>
      </c>
      <c r="H92">
        <v>321920</v>
      </c>
      <c r="I92">
        <v>2000.7</v>
      </c>
      <c r="J92" t="s">
        <v>314</v>
      </c>
      <c r="K92" t="s">
        <v>315</v>
      </c>
      <c r="L92" t="s">
        <v>99</v>
      </c>
      <c r="M92" t="s">
        <v>329</v>
      </c>
      <c r="N92" t="s">
        <v>329</v>
      </c>
      <c r="O92" t="s">
        <v>330</v>
      </c>
      <c r="P92" t="s">
        <v>331</v>
      </c>
      <c r="Q92" t="s">
        <v>29</v>
      </c>
      <c r="R92" t="s">
        <v>332</v>
      </c>
      <c r="S92" t="s">
        <v>16</v>
      </c>
      <c r="T92" t="s">
        <v>31</v>
      </c>
      <c r="U92" t="s">
        <v>333</v>
      </c>
    </row>
    <row r="93" spans="1:21">
      <c r="A93" t="s">
        <v>1831</v>
      </c>
      <c r="B93" t="s">
        <v>312</v>
      </c>
      <c r="C93" t="s">
        <v>334</v>
      </c>
      <c r="D93" t="s">
        <v>1391</v>
      </c>
      <c r="E93">
        <v>178830</v>
      </c>
      <c r="F93">
        <v>178.83</v>
      </c>
      <c r="G93" t="s">
        <v>22</v>
      </c>
      <c r="H93">
        <v>178830</v>
      </c>
      <c r="I93">
        <v>2001.4</v>
      </c>
      <c r="J93" t="s">
        <v>314</v>
      </c>
      <c r="K93" t="s">
        <v>315</v>
      </c>
      <c r="L93" t="s">
        <v>329</v>
      </c>
      <c r="M93" t="s">
        <v>329</v>
      </c>
      <c r="N93" t="s">
        <v>329</v>
      </c>
      <c r="O93" t="s">
        <v>330</v>
      </c>
      <c r="P93" t="s">
        <v>331</v>
      </c>
      <c r="Q93" t="s">
        <v>29</v>
      </c>
      <c r="R93" t="s">
        <v>332</v>
      </c>
      <c r="S93" t="s">
        <v>16</v>
      </c>
      <c r="T93" t="s">
        <v>31</v>
      </c>
      <c r="U93" t="s">
        <v>333</v>
      </c>
    </row>
    <row r="94" spans="1:21">
      <c r="A94" t="s">
        <v>1832</v>
      </c>
      <c r="B94" t="s">
        <v>312</v>
      </c>
      <c r="C94" t="s">
        <v>335</v>
      </c>
      <c r="D94" t="s">
        <v>1392</v>
      </c>
      <c r="E94">
        <v>174500</v>
      </c>
      <c r="F94">
        <v>174.5</v>
      </c>
      <c r="G94">
        <v>2</v>
      </c>
      <c r="H94">
        <v>349000</v>
      </c>
      <c r="I94">
        <v>2008.3</v>
      </c>
      <c r="J94" t="s">
        <v>314</v>
      </c>
      <c r="K94" t="s">
        <v>315</v>
      </c>
      <c r="L94" t="s">
        <v>99</v>
      </c>
      <c r="M94" t="s">
        <v>329</v>
      </c>
      <c r="N94" t="s">
        <v>329</v>
      </c>
      <c r="O94" t="s">
        <v>330</v>
      </c>
      <c r="P94" t="s">
        <v>336</v>
      </c>
      <c r="Q94" t="s">
        <v>29</v>
      </c>
      <c r="R94" t="s">
        <v>30</v>
      </c>
      <c r="S94" t="s">
        <v>16</v>
      </c>
      <c r="T94" t="s">
        <v>31</v>
      </c>
      <c r="U94" t="s">
        <v>333</v>
      </c>
    </row>
    <row r="95" spans="1:21">
      <c r="A95" t="s">
        <v>1833</v>
      </c>
      <c r="B95" t="s">
        <v>312</v>
      </c>
      <c r="C95" t="s">
        <v>337</v>
      </c>
      <c r="D95" t="s">
        <v>1393</v>
      </c>
      <c r="E95">
        <v>184000</v>
      </c>
      <c r="F95">
        <v>184</v>
      </c>
      <c r="G95" t="s">
        <v>22</v>
      </c>
      <c r="H95">
        <v>184000</v>
      </c>
      <c r="I95">
        <v>2008.3</v>
      </c>
      <c r="J95" t="s">
        <v>314</v>
      </c>
      <c r="K95" t="s">
        <v>315</v>
      </c>
      <c r="L95" t="s">
        <v>329</v>
      </c>
      <c r="M95" t="s">
        <v>329</v>
      </c>
      <c r="N95" t="s">
        <v>329</v>
      </c>
      <c r="O95" t="s">
        <v>330</v>
      </c>
      <c r="P95" t="s">
        <v>336</v>
      </c>
      <c r="Q95" t="s">
        <v>29</v>
      </c>
      <c r="R95" t="s">
        <v>30</v>
      </c>
      <c r="S95" t="s">
        <v>16</v>
      </c>
      <c r="T95" t="s">
        <v>31</v>
      </c>
      <c r="U95" t="s">
        <v>333</v>
      </c>
    </row>
    <row r="96" spans="1:21">
      <c r="A96" t="s">
        <v>1834</v>
      </c>
      <c r="B96" t="s">
        <v>312</v>
      </c>
      <c r="C96" t="s">
        <v>338</v>
      </c>
      <c r="D96" t="s">
        <v>1394</v>
      </c>
      <c r="E96">
        <v>250000</v>
      </c>
      <c r="F96">
        <v>250</v>
      </c>
      <c r="G96" t="s">
        <v>22</v>
      </c>
      <c r="H96">
        <v>250000</v>
      </c>
      <c r="I96">
        <v>2013.8</v>
      </c>
      <c r="J96" t="s">
        <v>314</v>
      </c>
      <c r="K96" t="s">
        <v>315</v>
      </c>
      <c r="L96" t="s">
        <v>99</v>
      </c>
      <c r="M96" t="s">
        <v>329</v>
      </c>
      <c r="N96" t="s">
        <v>329</v>
      </c>
      <c r="O96" t="s">
        <v>330</v>
      </c>
      <c r="P96" t="s">
        <v>339</v>
      </c>
      <c r="Q96" t="s">
        <v>29</v>
      </c>
      <c r="R96" t="s">
        <v>30</v>
      </c>
      <c r="S96" t="s">
        <v>16</v>
      </c>
      <c r="T96" t="s">
        <v>31</v>
      </c>
      <c r="U96" t="s">
        <v>333</v>
      </c>
    </row>
    <row r="97" spans="1:21">
      <c r="A97" t="s">
        <v>1835</v>
      </c>
      <c r="B97" t="s">
        <v>312</v>
      </c>
      <c r="C97" t="s">
        <v>340</v>
      </c>
      <c r="D97" t="s">
        <v>1395</v>
      </c>
      <c r="E97">
        <v>132000</v>
      </c>
      <c r="F97">
        <v>132</v>
      </c>
      <c r="G97" t="s">
        <v>22</v>
      </c>
      <c r="H97">
        <v>132000</v>
      </c>
      <c r="I97">
        <v>2013.8</v>
      </c>
      <c r="J97" t="s">
        <v>314</v>
      </c>
      <c r="K97" t="s">
        <v>315</v>
      </c>
      <c r="L97" t="s">
        <v>329</v>
      </c>
      <c r="M97" t="s">
        <v>329</v>
      </c>
      <c r="N97" t="s">
        <v>329</v>
      </c>
      <c r="O97" t="s">
        <v>330</v>
      </c>
      <c r="P97" t="s">
        <v>339</v>
      </c>
      <c r="Q97" t="s">
        <v>29</v>
      </c>
      <c r="R97" t="s">
        <v>30</v>
      </c>
      <c r="S97" t="s">
        <v>16</v>
      </c>
      <c r="T97" t="s">
        <v>31</v>
      </c>
      <c r="U97" t="s">
        <v>333</v>
      </c>
    </row>
    <row r="98" spans="1:21">
      <c r="A98" t="s">
        <v>1836</v>
      </c>
      <c r="B98" t="s">
        <v>312</v>
      </c>
      <c r="C98" t="s">
        <v>341</v>
      </c>
      <c r="D98" t="s">
        <v>1396</v>
      </c>
      <c r="E98">
        <v>269800</v>
      </c>
      <c r="F98">
        <v>269.8</v>
      </c>
      <c r="G98">
        <v>2</v>
      </c>
      <c r="H98">
        <v>539600</v>
      </c>
      <c r="I98">
        <v>2017.4</v>
      </c>
      <c r="J98" t="s">
        <v>314</v>
      </c>
      <c r="K98" t="s">
        <v>315</v>
      </c>
      <c r="L98" t="s">
        <v>342</v>
      </c>
      <c r="M98" t="s">
        <v>329</v>
      </c>
      <c r="N98" t="s">
        <v>329</v>
      </c>
      <c r="O98" t="s">
        <v>330</v>
      </c>
      <c r="P98" t="s">
        <v>118</v>
      </c>
      <c r="Q98" t="s">
        <v>29</v>
      </c>
      <c r="R98" t="s">
        <v>30</v>
      </c>
      <c r="S98" t="s">
        <v>16</v>
      </c>
      <c r="T98" t="s">
        <v>31</v>
      </c>
      <c r="U98" t="s">
        <v>333</v>
      </c>
    </row>
    <row r="99" spans="1:21">
      <c r="A99" t="s">
        <v>1837</v>
      </c>
      <c r="B99" t="s">
        <v>312</v>
      </c>
      <c r="C99" t="s">
        <v>343</v>
      </c>
      <c r="D99" t="s">
        <v>1397</v>
      </c>
      <c r="E99">
        <v>306400</v>
      </c>
      <c r="F99">
        <v>306.39999999999998</v>
      </c>
      <c r="G99" t="s">
        <v>22</v>
      </c>
      <c r="H99">
        <v>306400</v>
      </c>
      <c r="I99">
        <v>2017.4</v>
      </c>
      <c r="J99" t="s">
        <v>314</v>
      </c>
      <c r="K99" t="s">
        <v>315</v>
      </c>
      <c r="L99" t="s">
        <v>342</v>
      </c>
      <c r="M99" t="s">
        <v>329</v>
      </c>
      <c r="N99" t="s">
        <v>329</v>
      </c>
      <c r="O99" t="s">
        <v>330</v>
      </c>
      <c r="P99" t="s">
        <v>118</v>
      </c>
      <c r="Q99" t="s">
        <v>29</v>
      </c>
      <c r="R99" t="s">
        <v>30</v>
      </c>
      <c r="S99" t="s">
        <v>16</v>
      </c>
      <c r="T99" t="s">
        <v>31</v>
      </c>
      <c r="U99" t="s">
        <v>333</v>
      </c>
    </row>
    <row r="100" spans="1:21">
      <c r="A100" t="s">
        <v>1838</v>
      </c>
      <c r="B100" t="s">
        <v>312</v>
      </c>
      <c r="C100" t="s">
        <v>344</v>
      </c>
      <c r="D100" t="s">
        <v>1398</v>
      </c>
      <c r="E100">
        <v>93700</v>
      </c>
      <c r="F100">
        <v>93.7</v>
      </c>
      <c r="G100">
        <v>4</v>
      </c>
      <c r="H100">
        <v>374800</v>
      </c>
      <c r="I100">
        <v>1997.12</v>
      </c>
      <c r="J100" t="s">
        <v>314</v>
      </c>
      <c r="K100" t="s">
        <v>315</v>
      </c>
      <c r="L100" t="s">
        <v>99</v>
      </c>
      <c r="M100" t="s">
        <v>345</v>
      </c>
      <c r="N100" t="s">
        <v>346</v>
      </c>
      <c r="O100" t="s">
        <v>347</v>
      </c>
      <c r="P100" t="s">
        <v>348</v>
      </c>
      <c r="Q100" t="s">
        <v>29</v>
      </c>
      <c r="R100" t="s">
        <v>30</v>
      </c>
      <c r="S100" t="s">
        <v>16</v>
      </c>
      <c r="T100" t="s">
        <v>31</v>
      </c>
      <c r="U100" t="s">
        <v>349</v>
      </c>
    </row>
    <row r="101" spans="1:21">
      <c r="A101" t="s">
        <v>1839</v>
      </c>
      <c r="B101" t="s">
        <v>312</v>
      </c>
      <c r="C101" t="s">
        <v>350</v>
      </c>
      <c r="D101" t="s">
        <v>1399</v>
      </c>
      <c r="E101">
        <v>91000</v>
      </c>
      <c r="F101">
        <v>91</v>
      </c>
      <c r="G101" t="s">
        <v>22</v>
      </c>
      <c r="H101">
        <v>91000</v>
      </c>
      <c r="I101">
        <v>1998.3</v>
      </c>
      <c r="J101" t="s">
        <v>314</v>
      </c>
      <c r="K101" t="s">
        <v>315</v>
      </c>
      <c r="L101" t="s">
        <v>203</v>
      </c>
      <c r="M101" t="s">
        <v>351</v>
      </c>
      <c r="N101" t="s">
        <v>203</v>
      </c>
      <c r="O101" t="s">
        <v>347</v>
      </c>
      <c r="P101" t="s">
        <v>348</v>
      </c>
      <c r="Q101" t="s">
        <v>29</v>
      </c>
      <c r="R101" t="s">
        <v>30</v>
      </c>
      <c r="S101" t="s">
        <v>16</v>
      </c>
      <c r="T101" t="s">
        <v>31</v>
      </c>
      <c r="U101" t="s">
        <v>349</v>
      </c>
    </row>
    <row r="102" spans="1:21">
      <c r="A102" t="s">
        <v>1840</v>
      </c>
      <c r="B102" t="s">
        <v>312</v>
      </c>
      <c r="C102" t="s">
        <v>352</v>
      </c>
      <c r="D102" t="s">
        <v>1400</v>
      </c>
      <c r="E102">
        <v>286300</v>
      </c>
      <c r="F102">
        <v>286.3</v>
      </c>
      <c r="G102">
        <v>2</v>
      </c>
      <c r="H102">
        <v>572600</v>
      </c>
      <c r="I102">
        <v>2015.3</v>
      </c>
      <c r="J102" t="s">
        <v>314</v>
      </c>
      <c r="K102" t="s">
        <v>315</v>
      </c>
      <c r="L102" t="s">
        <v>99</v>
      </c>
      <c r="M102" t="s">
        <v>324</v>
      </c>
      <c r="N102" t="s">
        <v>324</v>
      </c>
      <c r="O102" t="s">
        <v>353</v>
      </c>
      <c r="P102" t="s">
        <v>55</v>
      </c>
      <c r="Q102" t="s">
        <v>29</v>
      </c>
      <c r="R102" t="s">
        <v>30</v>
      </c>
      <c r="S102" t="s">
        <v>16</v>
      </c>
      <c r="T102" t="s">
        <v>31</v>
      </c>
      <c r="U102" t="s">
        <v>354</v>
      </c>
    </row>
    <row r="103" spans="1:21">
      <c r="A103" t="s">
        <v>1841</v>
      </c>
      <c r="B103" t="s">
        <v>312</v>
      </c>
      <c r="C103" t="s">
        <v>355</v>
      </c>
      <c r="D103" t="s">
        <v>1401</v>
      </c>
      <c r="E103">
        <v>285800</v>
      </c>
      <c r="F103">
        <v>285.8</v>
      </c>
      <c r="G103" t="s">
        <v>22</v>
      </c>
      <c r="H103">
        <v>285800</v>
      </c>
      <c r="I103">
        <v>2015.3</v>
      </c>
      <c r="J103" t="s">
        <v>314</v>
      </c>
      <c r="K103" t="s">
        <v>315</v>
      </c>
      <c r="L103" t="s">
        <v>356</v>
      </c>
      <c r="M103" t="s">
        <v>324</v>
      </c>
      <c r="N103" t="s">
        <v>324</v>
      </c>
      <c r="O103" t="s">
        <v>353</v>
      </c>
      <c r="P103" t="s">
        <v>55</v>
      </c>
      <c r="Q103" t="s">
        <v>29</v>
      </c>
      <c r="R103" t="s">
        <v>30</v>
      </c>
      <c r="S103" t="s">
        <v>16</v>
      </c>
      <c r="T103" t="s">
        <v>31</v>
      </c>
      <c r="U103" t="s">
        <v>354</v>
      </c>
    </row>
    <row r="104" spans="1:21">
      <c r="A104" t="s">
        <v>1842</v>
      </c>
      <c r="B104" t="s">
        <v>312</v>
      </c>
      <c r="C104" t="s">
        <v>357</v>
      </c>
      <c r="D104" t="s">
        <v>1402</v>
      </c>
      <c r="E104">
        <v>286300</v>
      </c>
      <c r="F104">
        <v>286.3</v>
      </c>
      <c r="G104">
        <v>2</v>
      </c>
      <c r="H104">
        <v>572600</v>
      </c>
      <c r="I104">
        <v>2015.1</v>
      </c>
      <c r="J104" t="s">
        <v>314</v>
      </c>
      <c r="K104" t="s">
        <v>315</v>
      </c>
      <c r="L104" t="s">
        <v>99</v>
      </c>
      <c r="M104" t="s">
        <v>324</v>
      </c>
      <c r="N104" t="s">
        <v>324</v>
      </c>
      <c r="O104" t="s">
        <v>353</v>
      </c>
      <c r="P104" t="s">
        <v>55</v>
      </c>
      <c r="Q104" t="s">
        <v>29</v>
      </c>
      <c r="R104" t="s">
        <v>30</v>
      </c>
      <c r="S104" t="s">
        <v>16</v>
      </c>
      <c r="T104" t="s">
        <v>31</v>
      </c>
      <c r="U104" t="s">
        <v>354</v>
      </c>
    </row>
    <row r="105" spans="1:21">
      <c r="A105" t="s">
        <v>1843</v>
      </c>
      <c r="B105" t="s">
        <v>312</v>
      </c>
      <c r="C105" t="s">
        <v>358</v>
      </c>
      <c r="D105" t="s">
        <v>1403</v>
      </c>
      <c r="E105">
        <v>285800</v>
      </c>
      <c r="F105">
        <v>285.8</v>
      </c>
      <c r="G105" t="s">
        <v>22</v>
      </c>
      <c r="H105">
        <v>285800</v>
      </c>
      <c r="I105">
        <v>2015.1</v>
      </c>
      <c r="J105" t="s">
        <v>314</v>
      </c>
      <c r="K105" t="s">
        <v>315</v>
      </c>
      <c r="L105" t="s">
        <v>356</v>
      </c>
      <c r="M105" t="s">
        <v>324</v>
      </c>
      <c r="N105" t="s">
        <v>324</v>
      </c>
      <c r="O105" t="s">
        <v>353</v>
      </c>
      <c r="P105" t="s">
        <v>55</v>
      </c>
      <c r="Q105" t="s">
        <v>29</v>
      </c>
      <c r="R105" t="s">
        <v>30</v>
      </c>
      <c r="S105" t="s">
        <v>16</v>
      </c>
      <c r="T105" t="s">
        <v>31</v>
      </c>
      <c r="U105" t="s">
        <v>354</v>
      </c>
    </row>
    <row r="106" spans="1:21">
      <c r="A106" t="e">
        <v>#N/A</v>
      </c>
      <c r="B106" t="s">
        <v>312</v>
      </c>
      <c r="C106" t="s">
        <v>359</v>
      </c>
      <c r="D106" t="s">
        <v>1404</v>
      </c>
      <c r="E106">
        <v>150000</v>
      </c>
      <c r="F106">
        <v>150</v>
      </c>
      <c r="G106">
        <v>6</v>
      </c>
      <c r="H106">
        <v>900000</v>
      </c>
      <c r="I106">
        <v>1997.8</v>
      </c>
      <c r="J106" t="s">
        <v>314</v>
      </c>
      <c r="K106" t="s">
        <v>315</v>
      </c>
      <c r="L106" t="s">
        <v>99</v>
      </c>
      <c r="M106" t="s">
        <v>360</v>
      </c>
      <c r="N106" t="s">
        <v>360</v>
      </c>
      <c r="O106" t="s">
        <v>61</v>
      </c>
      <c r="P106" t="s">
        <v>318</v>
      </c>
      <c r="Q106" t="s">
        <v>29</v>
      </c>
      <c r="R106" t="s">
        <v>30</v>
      </c>
      <c r="S106" t="s">
        <v>16</v>
      </c>
      <c r="T106" t="s">
        <v>31</v>
      </c>
      <c r="U106" t="s">
        <v>92</v>
      </c>
    </row>
    <row r="107" spans="1:21">
      <c r="A107" t="e">
        <v>#N/A</v>
      </c>
      <c r="B107" t="s">
        <v>312</v>
      </c>
      <c r="C107" t="s">
        <v>361</v>
      </c>
      <c r="D107" t="s">
        <v>1405</v>
      </c>
      <c r="E107">
        <v>150000</v>
      </c>
      <c r="F107">
        <v>150</v>
      </c>
      <c r="G107">
        <v>3</v>
      </c>
      <c r="H107">
        <v>450000</v>
      </c>
      <c r="I107">
        <v>2002.8</v>
      </c>
      <c r="J107" t="s">
        <v>314</v>
      </c>
      <c r="K107" t="s">
        <v>315</v>
      </c>
      <c r="L107" t="s">
        <v>86</v>
      </c>
      <c r="M107" t="s">
        <v>360</v>
      </c>
      <c r="N107" t="s">
        <v>360</v>
      </c>
      <c r="O107" t="s">
        <v>61</v>
      </c>
      <c r="P107" t="s">
        <v>318</v>
      </c>
      <c r="Q107" t="s">
        <v>29</v>
      </c>
      <c r="R107" t="s">
        <v>30</v>
      </c>
      <c r="S107" t="s">
        <v>16</v>
      </c>
      <c r="T107" t="s">
        <v>31</v>
      </c>
      <c r="U107" t="s">
        <v>92</v>
      </c>
    </row>
    <row r="108" spans="1:21">
      <c r="A108" t="s">
        <v>1844</v>
      </c>
      <c r="B108" t="s">
        <v>312</v>
      </c>
      <c r="C108" t="s">
        <v>362</v>
      </c>
      <c r="D108" t="s">
        <v>1406</v>
      </c>
      <c r="E108">
        <v>150000</v>
      </c>
      <c r="F108">
        <v>150</v>
      </c>
      <c r="G108">
        <v>2</v>
      </c>
      <c r="H108">
        <v>300000</v>
      </c>
      <c r="I108">
        <v>2003.5</v>
      </c>
      <c r="J108" t="s">
        <v>314</v>
      </c>
      <c r="K108" t="s">
        <v>315</v>
      </c>
      <c r="L108" t="s">
        <v>99</v>
      </c>
      <c r="M108" t="s">
        <v>25</v>
      </c>
      <c r="N108" t="s">
        <v>316</v>
      </c>
      <c r="O108" t="s">
        <v>27</v>
      </c>
      <c r="P108" t="s">
        <v>318</v>
      </c>
      <c r="Q108" t="s">
        <v>29</v>
      </c>
      <c r="R108" t="s">
        <v>30</v>
      </c>
      <c r="S108" t="s">
        <v>16</v>
      </c>
      <c r="T108" t="s">
        <v>31</v>
      </c>
      <c r="U108" t="s">
        <v>363</v>
      </c>
    </row>
    <row r="109" spans="1:21">
      <c r="A109" t="s">
        <v>1845</v>
      </c>
      <c r="B109" t="s">
        <v>312</v>
      </c>
      <c r="C109" t="s">
        <v>364</v>
      </c>
      <c r="D109" t="s">
        <v>1407</v>
      </c>
      <c r="E109">
        <v>150000</v>
      </c>
      <c r="F109">
        <v>150</v>
      </c>
      <c r="G109" t="s">
        <v>22</v>
      </c>
      <c r="H109">
        <v>150000</v>
      </c>
      <c r="I109">
        <v>2003.5</v>
      </c>
      <c r="J109" t="s">
        <v>314</v>
      </c>
      <c r="K109" t="s">
        <v>315</v>
      </c>
      <c r="L109" t="s">
        <v>25</v>
      </c>
      <c r="M109" t="s">
        <v>25</v>
      </c>
      <c r="N109" t="s">
        <v>316</v>
      </c>
      <c r="O109" t="s">
        <v>27</v>
      </c>
      <c r="P109" t="s">
        <v>318</v>
      </c>
      <c r="Q109" t="s">
        <v>29</v>
      </c>
      <c r="R109" t="s">
        <v>30</v>
      </c>
      <c r="S109" t="s">
        <v>16</v>
      </c>
      <c r="T109" t="s">
        <v>31</v>
      </c>
      <c r="U109" t="s">
        <v>363</v>
      </c>
    </row>
    <row r="110" spans="1:21">
      <c r="A110" t="s">
        <v>1846</v>
      </c>
      <c r="B110" t="s">
        <v>312</v>
      </c>
      <c r="C110" t="s">
        <v>365</v>
      </c>
      <c r="D110" t="s">
        <v>1408</v>
      </c>
      <c r="E110">
        <v>150000</v>
      </c>
      <c r="F110">
        <v>150</v>
      </c>
      <c r="G110">
        <v>2</v>
      </c>
      <c r="H110">
        <v>300000</v>
      </c>
      <c r="I110">
        <v>2003.6</v>
      </c>
      <c r="J110" t="s">
        <v>314</v>
      </c>
      <c r="K110" t="s">
        <v>315</v>
      </c>
      <c r="L110" t="s">
        <v>99</v>
      </c>
      <c r="M110" t="s">
        <v>25</v>
      </c>
      <c r="N110" t="s">
        <v>316</v>
      </c>
      <c r="O110" t="s">
        <v>27</v>
      </c>
      <c r="P110" t="s">
        <v>318</v>
      </c>
      <c r="Q110" t="s">
        <v>29</v>
      </c>
      <c r="R110" t="s">
        <v>30</v>
      </c>
      <c r="S110" t="s">
        <v>16</v>
      </c>
      <c r="T110" t="s">
        <v>31</v>
      </c>
      <c r="U110" t="s">
        <v>363</v>
      </c>
    </row>
    <row r="111" spans="1:21">
      <c r="A111" t="s">
        <v>1847</v>
      </c>
      <c r="B111" t="s">
        <v>312</v>
      </c>
      <c r="C111" t="s">
        <v>366</v>
      </c>
      <c r="D111" t="s">
        <v>1409</v>
      </c>
      <c r="E111">
        <v>150000</v>
      </c>
      <c r="F111">
        <v>150</v>
      </c>
      <c r="G111" t="s">
        <v>22</v>
      </c>
      <c r="H111">
        <v>150000</v>
      </c>
      <c r="I111">
        <v>2003.6</v>
      </c>
      <c r="J111" t="s">
        <v>314</v>
      </c>
      <c r="K111" t="s">
        <v>315</v>
      </c>
      <c r="L111" t="s">
        <v>25</v>
      </c>
      <c r="M111" t="s">
        <v>25</v>
      </c>
      <c r="N111" t="s">
        <v>316</v>
      </c>
      <c r="O111" t="s">
        <v>27</v>
      </c>
      <c r="P111" t="s">
        <v>318</v>
      </c>
      <c r="Q111" t="s">
        <v>29</v>
      </c>
      <c r="R111" t="s">
        <v>30</v>
      </c>
      <c r="S111" t="s">
        <v>16</v>
      </c>
      <c r="T111" t="s">
        <v>31</v>
      </c>
      <c r="U111" t="s">
        <v>363</v>
      </c>
    </row>
    <row r="112" spans="1:21">
      <c r="A112" t="s">
        <v>1848</v>
      </c>
      <c r="B112" t="s">
        <v>312</v>
      </c>
      <c r="C112" t="s">
        <v>367</v>
      </c>
      <c r="D112" t="s">
        <v>1410</v>
      </c>
      <c r="E112">
        <v>150000</v>
      </c>
      <c r="F112">
        <v>150</v>
      </c>
      <c r="G112">
        <v>2</v>
      </c>
      <c r="H112">
        <v>300000</v>
      </c>
      <c r="I112">
        <v>2004.2</v>
      </c>
      <c r="J112" t="s">
        <v>314</v>
      </c>
      <c r="K112" t="s">
        <v>315</v>
      </c>
      <c r="L112" t="s">
        <v>99</v>
      </c>
      <c r="M112" t="s">
        <v>25</v>
      </c>
      <c r="N112" t="s">
        <v>316</v>
      </c>
      <c r="O112" t="s">
        <v>27</v>
      </c>
      <c r="P112" t="s">
        <v>318</v>
      </c>
      <c r="Q112" t="s">
        <v>29</v>
      </c>
      <c r="R112" t="s">
        <v>30</v>
      </c>
      <c r="S112" t="s">
        <v>16</v>
      </c>
      <c r="T112" t="s">
        <v>31</v>
      </c>
      <c r="U112" t="s">
        <v>363</v>
      </c>
    </row>
    <row r="113" spans="1:21">
      <c r="A113" t="s">
        <v>1849</v>
      </c>
      <c r="B113" t="s">
        <v>312</v>
      </c>
      <c r="C113" t="s">
        <v>368</v>
      </c>
      <c r="D113" t="s">
        <v>1411</v>
      </c>
      <c r="E113">
        <v>150000</v>
      </c>
      <c r="F113">
        <v>150</v>
      </c>
      <c r="G113" t="s">
        <v>22</v>
      </c>
      <c r="H113">
        <v>150000</v>
      </c>
      <c r="I113">
        <v>2004.2</v>
      </c>
      <c r="J113" t="s">
        <v>314</v>
      </c>
      <c r="K113" t="s">
        <v>315</v>
      </c>
      <c r="L113" t="s">
        <v>25</v>
      </c>
      <c r="M113" t="s">
        <v>25</v>
      </c>
      <c r="N113" t="s">
        <v>316</v>
      </c>
      <c r="O113" t="s">
        <v>27</v>
      </c>
      <c r="P113" t="s">
        <v>318</v>
      </c>
      <c r="Q113" t="s">
        <v>29</v>
      </c>
      <c r="R113" t="s">
        <v>30</v>
      </c>
      <c r="S113" t="s">
        <v>16</v>
      </c>
      <c r="T113" t="s">
        <v>31</v>
      </c>
      <c r="U113" t="s">
        <v>363</v>
      </c>
    </row>
    <row r="114" spans="1:21">
      <c r="A114" t="s">
        <v>1850</v>
      </c>
      <c r="B114" t="s">
        <v>312</v>
      </c>
      <c r="C114" t="s">
        <v>369</v>
      </c>
      <c r="D114" t="s">
        <v>1412</v>
      </c>
      <c r="E114">
        <v>150000</v>
      </c>
      <c r="F114">
        <v>150</v>
      </c>
      <c r="G114">
        <v>2</v>
      </c>
      <c r="H114">
        <v>300000</v>
      </c>
      <c r="I114">
        <v>2004.3</v>
      </c>
      <c r="J114" t="s">
        <v>314</v>
      </c>
      <c r="K114" t="s">
        <v>315</v>
      </c>
      <c r="L114" t="s">
        <v>99</v>
      </c>
      <c r="M114" t="s">
        <v>25</v>
      </c>
      <c r="N114" t="s">
        <v>316</v>
      </c>
      <c r="O114" t="s">
        <v>27</v>
      </c>
      <c r="P114" t="s">
        <v>318</v>
      </c>
      <c r="Q114" t="s">
        <v>29</v>
      </c>
      <c r="R114" t="s">
        <v>30</v>
      </c>
      <c r="S114" t="s">
        <v>16</v>
      </c>
      <c r="T114" t="s">
        <v>31</v>
      </c>
      <c r="U114" t="s">
        <v>363</v>
      </c>
    </row>
    <row r="115" spans="1:21">
      <c r="A115" t="s">
        <v>1851</v>
      </c>
      <c r="B115" t="s">
        <v>312</v>
      </c>
      <c r="C115" t="s">
        <v>370</v>
      </c>
      <c r="D115" t="s">
        <v>1413</v>
      </c>
      <c r="E115">
        <v>150000</v>
      </c>
      <c r="F115">
        <v>150</v>
      </c>
      <c r="G115" t="s">
        <v>22</v>
      </c>
      <c r="H115">
        <v>150000</v>
      </c>
      <c r="I115">
        <v>2004.3</v>
      </c>
      <c r="J115" t="s">
        <v>314</v>
      </c>
      <c r="K115" t="s">
        <v>315</v>
      </c>
      <c r="L115" t="s">
        <v>25</v>
      </c>
      <c r="M115" t="s">
        <v>25</v>
      </c>
      <c r="N115" t="s">
        <v>316</v>
      </c>
      <c r="O115" t="s">
        <v>27</v>
      </c>
      <c r="P115" t="s">
        <v>318</v>
      </c>
      <c r="Q115" t="s">
        <v>29</v>
      </c>
      <c r="R115" t="s">
        <v>30</v>
      </c>
      <c r="S115" t="s">
        <v>16</v>
      </c>
      <c r="T115" t="s">
        <v>31</v>
      </c>
      <c r="U115" t="s">
        <v>363</v>
      </c>
    </row>
    <row r="116" spans="1:21">
      <c r="A116" t="s">
        <v>1852</v>
      </c>
      <c r="B116" t="s">
        <v>312</v>
      </c>
      <c r="C116" t="s">
        <v>371</v>
      </c>
      <c r="D116" t="s">
        <v>1414</v>
      </c>
      <c r="E116">
        <v>26650</v>
      </c>
      <c r="F116">
        <v>26.65</v>
      </c>
      <c r="G116" t="s">
        <v>22</v>
      </c>
      <c r="H116">
        <v>26650</v>
      </c>
      <c r="I116">
        <v>2017.7</v>
      </c>
      <c r="J116" t="s">
        <v>314</v>
      </c>
      <c r="K116" t="s">
        <v>315</v>
      </c>
      <c r="L116" t="s">
        <v>99</v>
      </c>
      <c r="M116" t="s">
        <v>99</v>
      </c>
      <c r="N116" t="s">
        <v>99</v>
      </c>
      <c r="O116" t="s">
        <v>372</v>
      </c>
      <c r="P116" t="s">
        <v>38</v>
      </c>
      <c r="Q116" t="s">
        <v>29</v>
      </c>
      <c r="R116" t="s">
        <v>30</v>
      </c>
      <c r="S116" t="s">
        <v>16</v>
      </c>
      <c r="T116" t="s">
        <v>31</v>
      </c>
      <c r="U116" t="s">
        <v>373</v>
      </c>
    </row>
    <row r="117" spans="1:21">
      <c r="A117" t="s">
        <v>1853</v>
      </c>
      <c r="B117" t="s">
        <v>312</v>
      </c>
      <c r="C117" t="s">
        <v>374</v>
      </c>
      <c r="D117" t="s">
        <v>1415</v>
      </c>
      <c r="E117">
        <v>19186</v>
      </c>
      <c r="F117">
        <v>19.186</v>
      </c>
      <c r="G117" t="s">
        <v>22</v>
      </c>
      <c r="H117">
        <v>19186</v>
      </c>
      <c r="I117">
        <v>2017.7</v>
      </c>
      <c r="J117" t="s">
        <v>314</v>
      </c>
      <c r="K117" t="s">
        <v>315</v>
      </c>
      <c r="L117" t="s">
        <v>99</v>
      </c>
      <c r="M117" t="s">
        <v>99</v>
      </c>
      <c r="N117" t="s">
        <v>99</v>
      </c>
      <c r="O117" t="s">
        <v>372</v>
      </c>
      <c r="P117" t="s">
        <v>38</v>
      </c>
      <c r="Q117" t="s">
        <v>29</v>
      </c>
      <c r="R117" t="s">
        <v>30</v>
      </c>
      <c r="S117" t="s">
        <v>16</v>
      </c>
      <c r="T117" t="s">
        <v>31</v>
      </c>
      <c r="U117" t="s">
        <v>373</v>
      </c>
    </row>
    <row r="118" spans="1:21">
      <c r="A118" t="s">
        <v>1937</v>
      </c>
      <c r="B118" t="s">
        <v>312</v>
      </c>
      <c r="C118" t="s">
        <v>375</v>
      </c>
      <c r="D118" t="s">
        <v>1416</v>
      </c>
      <c r="E118">
        <v>77758</v>
      </c>
      <c r="F118">
        <v>77.757999999999996</v>
      </c>
      <c r="G118">
        <v>2</v>
      </c>
      <c r="H118">
        <v>155516</v>
      </c>
      <c r="I118">
        <v>1992.4</v>
      </c>
      <c r="J118" t="s">
        <v>314</v>
      </c>
      <c r="K118" t="s">
        <v>315</v>
      </c>
      <c r="L118" t="s">
        <v>99</v>
      </c>
      <c r="M118" t="s">
        <v>376</v>
      </c>
      <c r="N118" t="s">
        <v>376</v>
      </c>
      <c r="O118" t="s">
        <v>81</v>
      </c>
      <c r="P118" t="s">
        <v>28</v>
      </c>
      <c r="Q118" t="s">
        <v>29</v>
      </c>
      <c r="R118" t="s">
        <v>30</v>
      </c>
      <c r="S118" t="s">
        <v>16</v>
      </c>
      <c r="T118" t="s">
        <v>31</v>
      </c>
      <c r="U118" t="s">
        <v>377</v>
      </c>
    </row>
    <row r="119" spans="1:21">
      <c r="A119" t="s">
        <v>1937</v>
      </c>
      <c r="B119" t="s">
        <v>312</v>
      </c>
      <c r="C119" t="s">
        <v>375</v>
      </c>
      <c r="D119" t="s">
        <v>1416</v>
      </c>
      <c r="E119">
        <v>77758</v>
      </c>
      <c r="F119">
        <v>77.757999999999996</v>
      </c>
      <c r="G119">
        <v>3</v>
      </c>
      <c r="H119">
        <v>233274</v>
      </c>
      <c r="I119">
        <v>1992.6</v>
      </c>
      <c r="J119" t="s">
        <v>314</v>
      </c>
      <c r="K119" t="s">
        <v>315</v>
      </c>
      <c r="L119" t="s">
        <v>99</v>
      </c>
      <c r="M119" t="s">
        <v>376</v>
      </c>
      <c r="N119" t="s">
        <v>376</v>
      </c>
      <c r="O119" t="s">
        <v>81</v>
      </c>
      <c r="P119" t="s">
        <v>28</v>
      </c>
      <c r="Q119" t="s">
        <v>29</v>
      </c>
      <c r="R119" t="s">
        <v>30</v>
      </c>
      <c r="S119" t="s">
        <v>16</v>
      </c>
      <c r="T119" t="s">
        <v>31</v>
      </c>
      <c r="U119" t="s">
        <v>377</v>
      </c>
    </row>
    <row r="120" spans="1:21">
      <c r="A120" t="s">
        <v>1938</v>
      </c>
      <c r="B120" t="s">
        <v>312</v>
      </c>
      <c r="C120" t="s">
        <v>378</v>
      </c>
      <c r="D120" t="s">
        <v>1417</v>
      </c>
      <c r="E120">
        <v>185000</v>
      </c>
      <c r="F120">
        <v>185</v>
      </c>
      <c r="G120" t="s">
        <v>22</v>
      </c>
      <c r="H120">
        <v>185000</v>
      </c>
      <c r="I120">
        <v>1993.9</v>
      </c>
      <c r="J120" t="s">
        <v>314</v>
      </c>
      <c r="K120" t="s">
        <v>315</v>
      </c>
      <c r="L120" t="s">
        <v>53</v>
      </c>
      <c r="M120" t="s">
        <v>376</v>
      </c>
      <c r="N120" t="s">
        <v>376</v>
      </c>
      <c r="O120" t="s">
        <v>81</v>
      </c>
      <c r="P120" t="s">
        <v>379</v>
      </c>
      <c r="Q120" t="s">
        <v>29</v>
      </c>
      <c r="R120" t="s">
        <v>30</v>
      </c>
      <c r="S120" t="s">
        <v>16</v>
      </c>
      <c r="T120" t="s">
        <v>31</v>
      </c>
      <c r="U120" t="s">
        <v>377</v>
      </c>
    </row>
    <row r="121" spans="1:21">
      <c r="A121" t="s">
        <v>1939</v>
      </c>
      <c r="B121" t="s">
        <v>312</v>
      </c>
      <c r="C121" t="s">
        <v>380</v>
      </c>
      <c r="D121" t="s">
        <v>1418</v>
      </c>
      <c r="E121">
        <v>77758</v>
      </c>
      <c r="F121">
        <v>77.757999999999996</v>
      </c>
      <c r="G121">
        <v>3</v>
      </c>
      <c r="H121">
        <v>233274</v>
      </c>
      <c r="I121">
        <v>1995.6</v>
      </c>
      <c r="J121" t="s">
        <v>314</v>
      </c>
      <c r="K121" t="s">
        <v>315</v>
      </c>
      <c r="L121" t="s">
        <v>99</v>
      </c>
      <c r="M121" t="s">
        <v>376</v>
      </c>
      <c r="N121" t="s">
        <v>376</v>
      </c>
      <c r="O121" t="s">
        <v>81</v>
      </c>
      <c r="P121" t="s">
        <v>28</v>
      </c>
      <c r="Q121" t="s">
        <v>29</v>
      </c>
      <c r="R121" t="s">
        <v>30</v>
      </c>
      <c r="S121" t="s">
        <v>16</v>
      </c>
      <c r="T121" t="s">
        <v>31</v>
      </c>
      <c r="U121" t="s">
        <v>377</v>
      </c>
    </row>
    <row r="122" spans="1:21">
      <c r="A122" t="s">
        <v>1940</v>
      </c>
      <c r="B122" t="s">
        <v>312</v>
      </c>
      <c r="C122" t="s">
        <v>381</v>
      </c>
      <c r="D122" t="s">
        <v>1419</v>
      </c>
      <c r="E122">
        <v>115000</v>
      </c>
      <c r="F122">
        <v>115</v>
      </c>
      <c r="G122" t="s">
        <v>22</v>
      </c>
      <c r="H122">
        <v>115000</v>
      </c>
      <c r="I122">
        <v>1997.3</v>
      </c>
      <c r="J122" t="s">
        <v>314</v>
      </c>
      <c r="K122" t="s">
        <v>315</v>
      </c>
      <c r="L122" t="s">
        <v>382</v>
      </c>
      <c r="M122" t="s">
        <v>376</v>
      </c>
      <c r="N122" t="s">
        <v>376</v>
      </c>
      <c r="O122" t="s">
        <v>81</v>
      </c>
      <c r="P122" t="s">
        <v>28</v>
      </c>
      <c r="Q122" t="s">
        <v>29</v>
      </c>
      <c r="R122" t="s">
        <v>30</v>
      </c>
      <c r="S122" t="s">
        <v>16</v>
      </c>
      <c r="T122" t="s">
        <v>31</v>
      </c>
      <c r="U122" t="s">
        <v>377</v>
      </c>
    </row>
    <row r="123" spans="1:21">
      <c r="A123" t="s">
        <v>1854</v>
      </c>
      <c r="B123" t="s">
        <v>312</v>
      </c>
      <c r="C123" t="s">
        <v>383</v>
      </c>
      <c r="D123" t="s">
        <v>1420</v>
      </c>
      <c r="E123">
        <v>241298</v>
      </c>
      <c r="F123">
        <v>241.298</v>
      </c>
      <c r="G123" t="s">
        <v>22</v>
      </c>
      <c r="H123">
        <v>241298</v>
      </c>
      <c r="I123">
        <v>2019.11</v>
      </c>
      <c r="J123" t="s">
        <v>314</v>
      </c>
      <c r="K123" t="s">
        <v>315</v>
      </c>
      <c r="L123" t="s">
        <v>25</v>
      </c>
      <c r="M123" t="s">
        <v>25</v>
      </c>
      <c r="N123" t="s">
        <v>25</v>
      </c>
      <c r="O123" t="s">
        <v>61</v>
      </c>
      <c r="P123" t="s">
        <v>318</v>
      </c>
      <c r="Q123" t="s">
        <v>29</v>
      </c>
      <c r="R123" t="s">
        <v>30</v>
      </c>
      <c r="S123" t="s">
        <v>16</v>
      </c>
      <c r="T123" t="s">
        <v>31</v>
      </c>
      <c r="U123" t="s">
        <v>384</v>
      </c>
    </row>
    <row r="124" spans="1:21">
      <c r="A124" t="s">
        <v>1855</v>
      </c>
      <c r="B124" t="s">
        <v>312</v>
      </c>
      <c r="C124" t="s">
        <v>385</v>
      </c>
      <c r="D124" t="s">
        <v>1421</v>
      </c>
      <c r="E124">
        <v>127875</v>
      </c>
      <c r="F124">
        <v>127.875</v>
      </c>
      <c r="G124" t="s">
        <v>22</v>
      </c>
      <c r="H124">
        <v>127875</v>
      </c>
      <c r="I124">
        <v>2019.11</v>
      </c>
      <c r="J124" t="s">
        <v>314</v>
      </c>
      <c r="K124" t="s">
        <v>315</v>
      </c>
      <c r="L124" t="s">
        <v>25</v>
      </c>
      <c r="M124" t="s">
        <v>25</v>
      </c>
      <c r="N124" t="s">
        <v>25</v>
      </c>
      <c r="O124" t="s">
        <v>61</v>
      </c>
      <c r="P124" t="s">
        <v>386</v>
      </c>
      <c r="Q124" t="s">
        <v>29</v>
      </c>
      <c r="R124" t="s">
        <v>30</v>
      </c>
      <c r="S124" t="s">
        <v>16</v>
      </c>
      <c r="T124" t="s">
        <v>31</v>
      </c>
      <c r="U124" t="s">
        <v>384</v>
      </c>
    </row>
    <row r="125" spans="1:21">
      <c r="A125" t="s">
        <v>1856</v>
      </c>
      <c r="B125" t="s">
        <v>312</v>
      </c>
      <c r="C125" t="s">
        <v>387</v>
      </c>
      <c r="D125" t="s">
        <v>1422</v>
      </c>
      <c r="E125">
        <v>241298</v>
      </c>
      <c r="F125">
        <v>241.298</v>
      </c>
      <c r="G125" t="s">
        <v>22</v>
      </c>
      <c r="H125">
        <v>241298</v>
      </c>
      <c r="I125" t="s">
        <v>388</v>
      </c>
      <c r="J125" t="s">
        <v>314</v>
      </c>
      <c r="K125" t="s">
        <v>315</v>
      </c>
      <c r="L125" t="s">
        <v>25</v>
      </c>
      <c r="M125" t="s">
        <v>25</v>
      </c>
      <c r="N125" t="s">
        <v>25</v>
      </c>
      <c r="O125" t="s">
        <v>61</v>
      </c>
      <c r="P125" t="s">
        <v>318</v>
      </c>
      <c r="Q125" t="s">
        <v>29</v>
      </c>
      <c r="R125" t="s">
        <v>30</v>
      </c>
      <c r="S125" t="s">
        <v>16</v>
      </c>
      <c r="T125" t="s">
        <v>31</v>
      </c>
      <c r="U125" t="s">
        <v>384</v>
      </c>
    </row>
    <row r="126" spans="1:21">
      <c r="A126" t="s">
        <v>1857</v>
      </c>
      <c r="B126" t="s">
        <v>312</v>
      </c>
      <c r="C126" t="s">
        <v>389</v>
      </c>
      <c r="D126" t="s">
        <v>1423</v>
      </c>
      <c r="E126">
        <v>127875</v>
      </c>
      <c r="F126">
        <v>127.875</v>
      </c>
      <c r="G126" t="s">
        <v>22</v>
      </c>
      <c r="H126">
        <v>127875</v>
      </c>
      <c r="I126" t="s">
        <v>388</v>
      </c>
      <c r="J126" t="s">
        <v>314</v>
      </c>
      <c r="K126" t="s">
        <v>315</v>
      </c>
      <c r="L126" t="s">
        <v>25</v>
      </c>
      <c r="M126" t="s">
        <v>25</v>
      </c>
      <c r="N126" t="s">
        <v>25</v>
      </c>
      <c r="O126" t="s">
        <v>61</v>
      </c>
      <c r="P126" t="s">
        <v>386</v>
      </c>
      <c r="Q126" t="s">
        <v>29</v>
      </c>
      <c r="R126" t="s">
        <v>30</v>
      </c>
      <c r="S126" t="s">
        <v>16</v>
      </c>
      <c r="T126" t="s">
        <v>31</v>
      </c>
      <c r="U126" t="s">
        <v>384</v>
      </c>
    </row>
    <row r="127" spans="1:21">
      <c r="A127" t="e">
        <v>#N/A</v>
      </c>
      <c r="B127" t="s">
        <v>312</v>
      </c>
      <c r="C127" t="s">
        <v>390</v>
      </c>
      <c r="D127" t="s">
        <v>1424</v>
      </c>
      <c r="E127">
        <v>150000</v>
      </c>
      <c r="F127">
        <v>150</v>
      </c>
      <c r="G127">
        <v>2</v>
      </c>
      <c r="H127">
        <v>300000</v>
      </c>
      <c r="I127">
        <v>1992.5</v>
      </c>
      <c r="J127" t="s">
        <v>314</v>
      </c>
      <c r="K127" t="s">
        <v>315</v>
      </c>
      <c r="L127" t="s">
        <v>99</v>
      </c>
      <c r="M127" t="s">
        <v>316</v>
      </c>
      <c r="N127" t="s">
        <v>316</v>
      </c>
      <c r="O127" t="s">
        <v>127</v>
      </c>
      <c r="P127" t="s">
        <v>28</v>
      </c>
      <c r="Q127" t="s">
        <v>29</v>
      </c>
      <c r="R127" t="s">
        <v>30</v>
      </c>
      <c r="S127" t="s">
        <v>16</v>
      </c>
      <c r="T127" t="s">
        <v>31</v>
      </c>
      <c r="U127" t="s">
        <v>391</v>
      </c>
    </row>
    <row r="128" spans="1:21">
      <c r="A128" t="e">
        <v>#N/A</v>
      </c>
      <c r="B128" t="s">
        <v>312</v>
      </c>
      <c r="C128" t="s">
        <v>390</v>
      </c>
      <c r="D128" t="s">
        <v>1424</v>
      </c>
      <c r="E128">
        <v>150000</v>
      </c>
      <c r="F128">
        <v>150</v>
      </c>
      <c r="G128">
        <v>2</v>
      </c>
      <c r="H128">
        <v>300000</v>
      </c>
      <c r="I128">
        <v>1992.6</v>
      </c>
      <c r="J128" t="s">
        <v>314</v>
      </c>
      <c r="K128" t="s">
        <v>315</v>
      </c>
      <c r="L128" t="s">
        <v>99</v>
      </c>
      <c r="M128" t="s">
        <v>316</v>
      </c>
      <c r="N128" t="s">
        <v>316</v>
      </c>
      <c r="O128" t="s">
        <v>127</v>
      </c>
      <c r="P128" t="s">
        <v>28</v>
      </c>
      <c r="Q128" t="s">
        <v>29</v>
      </c>
      <c r="R128" t="s">
        <v>30</v>
      </c>
      <c r="S128" t="s">
        <v>16</v>
      </c>
      <c r="T128" t="s">
        <v>31</v>
      </c>
      <c r="U128" t="s">
        <v>391</v>
      </c>
    </row>
    <row r="129" spans="1:21">
      <c r="A129" t="e">
        <v>#N/A</v>
      </c>
      <c r="B129" t="s">
        <v>312</v>
      </c>
      <c r="C129" t="s">
        <v>392</v>
      </c>
      <c r="D129" t="s">
        <v>1425</v>
      </c>
      <c r="E129">
        <v>75000</v>
      </c>
      <c r="F129">
        <v>75</v>
      </c>
      <c r="G129">
        <v>2</v>
      </c>
      <c r="H129">
        <v>150000</v>
      </c>
      <c r="I129">
        <v>1992.1</v>
      </c>
      <c r="J129" t="s">
        <v>314</v>
      </c>
      <c r="K129" t="s">
        <v>315</v>
      </c>
      <c r="L129" t="s">
        <v>86</v>
      </c>
      <c r="M129" t="s">
        <v>316</v>
      </c>
      <c r="N129" t="s">
        <v>316</v>
      </c>
      <c r="O129" t="s">
        <v>127</v>
      </c>
      <c r="P129" t="s">
        <v>28</v>
      </c>
      <c r="Q129" t="s">
        <v>29</v>
      </c>
      <c r="R129" t="s">
        <v>30</v>
      </c>
      <c r="S129" t="s">
        <v>16</v>
      </c>
      <c r="T129" t="s">
        <v>31</v>
      </c>
      <c r="U129" t="s">
        <v>391</v>
      </c>
    </row>
    <row r="130" spans="1:21">
      <c r="A130" t="e">
        <v>#N/A</v>
      </c>
      <c r="B130" t="s">
        <v>312</v>
      </c>
      <c r="C130" t="s">
        <v>392</v>
      </c>
      <c r="D130" t="s">
        <v>1425</v>
      </c>
      <c r="E130">
        <v>75000</v>
      </c>
      <c r="F130">
        <v>75</v>
      </c>
      <c r="G130">
        <v>2</v>
      </c>
      <c r="H130">
        <v>150000</v>
      </c>
      <c r="I130">
        <v>1992.11</v>
      </c>
      <c r="J130" t="s">
        <v>314</v>
      </c>
      <c r="K130" t="s">
        <v>315</v>
      </c>
      <c r="L130" t="s">
        <v>86</v>
      </c>
      <c r="M130" t="s">
        <v>316</v>
      </c>
      <c r="N130" t="s">
        <v>316</v>
      </c>
      <c r="O130" t="s">
        <v>127</v>
      </c>
      <c r="P130" t="s">
        <v>28</v>
      </c>
      <c r="Q130" t="s">
        <v>29</v>
      </c>
      <c r="R130" t="s">
        <v>30</v>
      </c>
      <c r="S130" t="s">
        <v>16</v>
      </c>
      <c r="T130" t="s">
        <v>31</v>
      </c>
      <c r="U130" t="s">
        <v>391</v>
      </c>
    </row>
    <row r="131" spans="1:21">
      <c r="A131" t="e">
        <v>#N/A</v>
      </c>
      <c r="B131" t="s">
        <v>312</v>
      </c>
      <c r="C131" t="s">
        <v>393</v>
      </c>
      <c r="D131" t="s">
        <v>1426</v>
      </c>
      <c r="E131">
        <v>150000</v>
      </c>
      <c r="F131">
        <v>150</v>
      </c>
      <c r="G131" t="s">
        <v>22</v>
      </c>
      <c r="H131">
        <v>150000</v>
      </c>
      <c r="I131">
        <v>1992.2</v>
      </c>
      <c r="J131" t="s">
        <v>314</v>
      </c>
      <c r="K131" t="s">
        <v>315</v>
      </c>
      <c r="L131" t="s">
        <v>99</v>
      </c>
      <c r="M131" t="s">
        <v>316</v>
      </c>
      <c r="N131" t="s">
        <v>316</v>
      </c>
      <c r="O131" t="s">
        <v>127</v>
      </c>
      <c r="P131" t="s">
        <v>28</v>
      </c>
      <c r="Q131" t="s">
        <v>29</v>
      </c>
      <c r="R131" t="s">
        <v>30</v>
      </c>
      <c r="S131" t="s">
        <v>16</v>
      </c>
      <c r="T131" t="s">
        <v>31</v>
      </c>
      <c r="U131" t="s">
        <v>391</v>
      </c>
    </row>
    <row r="132" spans="1:21">
      <c r="A132" t="e">
        <v>#N/A</v>
      </c>
      <c r="B132" t="s">
        <v>312</v>
      </c>
      <c r="C132" t="s">
        <v>393</v>
      </c>
      <c r="D132" t="s">
        <v>1426</v>
      </c>
      <c r="E132">
        <v>150000</v>
      </c>
      <c r="F132">
        <v>150</v>
      </c>
      <c r="G132" t="s">
        <v>22</v>
      </c>
      <c r="H132">
        <v>150000</v>
      </c>
      <c r="I132">
        <v>1992.3</v>
      </c>
      <c r="J132" t="s">
        <v>314</v>
      </c>
      <c r="K132" t="s">
        <v>315</v>
      </c>
      <c r="L132" t="s">
        <v>99</v>
      </c>
      <c r="M132" t="s">
        <v>316</v>
      </c>
      <c r="N132" t="s">
        <v>316</v>
      </c>
      <c r="O132" t="s">
        <v>127</v>
      </c>
      <c r="P132" t="s">
        <v>28</v>
      </c>
      <c r="Q132" t="s">
        <v>29</v>
      </c>
      <c r="R132" t="s">
        <v>30</v>
      </c>
      <c r="S132" t="s">
        <v>16</v>
      </c>
      <c r="T132" t="s">
        <v>31</v>
      </c>
      <c r="U132" t="s">
        <v>391</v>
      </c>
    </row>
    <row r="133" spans="1:21">
      <c r="A133" t="e">
        <v>#N/A</v>
      </c>
      <c r="B133" t="s">
        <v>312</v>
      </c>
      <c r="C133" t="s">
        <v>393</v>
      </c>
      <c r="D133" t="s">
        <v>1426</v>
      </c>
      <c r="E133">
        <v>150000</v>
      </c>
      <c r="F133">
        <v>150</v>
      </c>
      <c r="G133">
        <v>2</v>
      </c>
      <c r="H133">
        <v>300000</v>
      </c>
      <c r="I133">
        <v>1992.4</v>
      </c>
      <c r="J133" t="s">
        <v>314</v>
      </c>
      <c r="K133" t="s">
        <v>315</v>
      </c>
      <c r="L133" t="s">
        <v>99</v>
      </c>
      <c r="M133" t="s">
        <v>316</v>
      </c>
      <c r="N133" t="s">
        <v>316</v>
      </c>
      <c r="O133" t="s">
        <v>127</v>
      </c>
      <c r="P133" t="s">
        <v>28</v>
      </c>
      <c r="Q133" t="s">
        <v>29</v>
      </c>
      <c r="R133" t="s">
        <v>30</v>
      </c>
      <c r="S133" t="s">
        <v>16</v>
      </c>
      <c r="T133" t="s">
        <v>31</v>
      </c>
      <c r="U133" t="s">
        <v>391</v>
      </c>
    </row>
    <row r="134" spans="1:21">
      <c r="A134" t="e">
        <v>#N/A</v>
      </c>
      <c r="B134" t="s">
        <v>312</v>
      </c>
      <c r="C134" t="s">
        <v>394</v>
      </c>
      <c r="D134" t="s">
        <v>1427</v>
      </c>
      <c r="E134">
        <v>75000</v>
      </c>
      <c r="F134">
        <v>75</v>
      </c>
      <c r="G134">
        <v>2</v>
      </c>
      <c r="H134">
        <v>150000</v>
      </c>
      <c r="I134">
        <v>1992.7</v>
      </c>
      <c r="J134" t="s">
        <v>314</v>
      </c>
      <c r="K134" t="s">
        <v>315</v>
      </c>
      <c r="L134" t="s">
        <v>86</v>
      </c>
      <c r="M134" t="s">
        <v>316</v>
      </c>
      <c r="N134" t="s">
        <v>316</v>
      </c>
      <c r="O134" t="s">
        <v>127</v>
      </c>
      <c r="P134" t="s">
        <v>28</v>
      </c>
      <c r="Q134" t="s">
        <v>29</v>
      </c>
      <c r="R134" t="s">
        <v>30</v>
      </c>
      <c r="S134" t="s">
        <v>16</v>
      </c>
      <c r="T134" t="s">
        <v>31</v>
      </c>
      <c r="U134" t="s">
        <v>391</v>
      </c>
    </row>
    <row r="135" spans="1:21">
      <c r="A135" t="e">
        <v>#N/A</v>
      </c>
      <c r="B135" t="s">
        <v>312</v>
      </c>
      <c r="C135" t="s">
        <v>394</v>
      </c>
      <c r="D135" t="s">
        <v>1427</v>
      </c>
      <c r="E135">
        <v>75000</v>
      </c>
      <c r="F135">
        <v>75</v>
      </c>
      <c r="G135">
        <v>2</v>
      </c>
      <c r="H135">
        <v>150000</v>
      </c>
      <c r="I135">
        <v>1992.9</v>
      </c>
      <c r="J135" t="s">
        <v>314</v>
      </c>
      <c r="K135" t="s">
        <v>315</v>
      </c>
      <c r="L135" t="s">
        <v>86</v>
      </c>
      <c r="M135" t="s">
        <v>316</v>
      </c>
      <c r="N135" t="s">
        <v>316</v>
      </c>
      <c r="O135" t="s">
        <v>127</v>
      </c>
      <c r="P135" t="s">
        <v>28</v>
      </c>
      <c r="Q135" t="s">
        <v>29</v>
      </c>
      <c r="R135" t="s">
        <v>30</v>
      </c>
      <c r="S135" t="s">
        <v>16</v>
      </c>
      <c r="T135" t="s">
        <v>31</v>
      </c>
      <c r="U135" t="s">
        <v>391</v>
      </c>
    </row>
    <row r="136" spans="1:21">
      <c r="A136" t="e">
        <v>#N/A</v>
      </c>
      <c r="B136" t="s">
        <v>312</v>
      </c>
      <c r="C136" t="s">
        <v>395</v>
      </c>
      <c r="D136" t="s">
        <v>1428</v>
      </c>
      <c r="E136">
        <v>150000</v>
      </c>
      <c r="F136">
        <v>150</v>
      </c>
      <c r="G136">
        <v>4</v>
      </c>
      <c r="H136">
        <v>600000</v>
      </c>
      <c r="I136">
        <v>1996.6</v>
      </c>
      <c r="J136" t="s">
        <v>314</v>
      </c>
      <c r="K136" t="s">
        <v>315</v>
      </c>
      <c r="L136" t="s">
        <v>99</v>
      </c>
      <c r="M136" t="s">
        <v>316</v>
      </c>
      <c r="N136" t="s">
        <v>316</v>
      </c>
      <c r="O136" t="s">
        <v>27</v>
      </c>
      <c r="P136" t="s">
        <v>318</v>
      </c>
      <c r="Q136" t="s">
        <v>29</v>
      </c>
      <c r="R136" t="s">
        <v>30</v>
      </c>
      <c r="S136" t="s">
        <v>16</v>
      </c>
      <c r="T136" t="s">
        <v>31</v>
      </c>
      <c r="U136" t="s">
        <v>391</v>
      </c>
    </row>
    <row r="137" spans="1:21">
      <c r="A137" t="e">
        <v>#N/A</v>
      </c>
      <c r="B137" t="s">
        <v>312</v>
      </c>
      <c r="C137" t="s">
        <v>396</v>
      </c>
      <c r="D137" t="s">
        <v>1429</v>
      </c>
      <c r="E137">
        <v>150000</v>
      </c>
      <c r="F137">
        <v>150</v>
      </c>
      <c r="G137">
        <v>2</v>
      </c>
      <c r="H137">
        <v>300000</v>
      </c>
      <c r="I137">
        <v>1997.7</v>
      </c>
      <c r="J137" t="s">
        <v>314</v>
      </c>
      <c r="K137" t="s">
        <v>315</v>
      </c>
      <c r="L137" t="s">
        <v>86</v>
      </c>
      <c r="M137" t="s">
        <v>316</v>
      </c>
      <c r="N137" t="s">
        <v>316</v>
      </c>
      <c r="O137" t="s">
        <v>27</v>
      </c>
      <c r="P137" t="s">
        <v>318</v>
      </c>
      <c r="Q137" t="s">
        <v>29</v>
      </c>
      <c r="R137" t="s">
        <v>30</v>
      </c>
      <c r="S137" t="s">
        <v>16</v>
      </c>
      <c r="T137" t="s">
        <v>31</v>
      </c>
      <c r="U137" t="s">
        <v>391</v>
      </c>
    </row>
    <row r="138" spans="1:21">
      <c r="A138" t="e">
        <v>#N/A</v>
      </c>
      <c r="B138" t="s">
        <v>312</v>
      </c>
      <c r="C138" t="s">
        <v>397</v>
      </c>
      <c r="D138" t="s">
        <v>1430</v>
      </c>
      <c r="E138">
        <v>150000</v>
      </c>
      <c r="F138">
        <v>150</v>
      </c>
      <c r="G138">
        <v>4</v>
      </c>
      <c r="H138">
        <v>600000</v>
      </c>
      <c r="I138">
        <v>1996.6</v>
      </c>
      <c r="J138" t="s">
        <v>314</v>
      </c>
      <c r="K138" t="s">
        <v>315</v>
      </c>
      <c r="L138" t="s">
        <v>99</v>
      </c>
      <c r="M138" t="s">
        <v>316</v>
      </c>
      <c r="N138" t="s">
        <v>316</v>
      </c>
      <c r="O138" t="s">
        <v>27</v>
      </c>
      <c r="P138" t="s">
        <v>318</v>
      </c>
      <c r="Q138" t="s">
        <v>29</v>
      </c>
      <c r="R138" t="s">
        <v>30</v>
      </c>
      <c r="S138" t="s">
        <v>16</v>
      </c>
      <c r="T138" t="s">
        <v>31</v>
      </c>
      <c r="U138" t="s">
        <v>391</v>
      </c>
    </row>
    <row r="139" spans="1:21">
      <c r="A139" t="e">
        <v>#N/A</v>
      </c>
      <c r="B139" t="s">
        <v>312</v>
      </c>
      <c r="C139" t="s">
        <v>398</v>
      </c>
      <c r="D139" t="s">
        <v>1431</v>
      </c>
      <c r="E139">
        <v>150000</v>
      </c>
      <c r="F139">
        <v>150</v>
      </c>
      <c r="G139">
        <v>2</v>
      </c>
      <c r="H139">
        <v>300000</v>
      </c>
      <c r="I139">
        <v>1997.7</v>
      </c>
      <c r="J139" t="s">
        <v>314</v>
      </c>
      <c r="K139" t="s">
        <v>315</v>
      </c>
      <c r="L139" t="s">
        <v>86</v>
      </c>
      <c r="M139" t="s">
        <v>316</v>
      </c>
      <c r="N139" t="s">
        <v>316</v>
      </c>
      <c r="O139" t="s">
        <v>27</v>
      </c>
      <c r="P139" t="s">
        <v>318</v>
      </c>
      <c r="Q139" t="s">
        <v>29</v>
      </c>
      <c r="R139" t="s">
        <v>30</v>
      </c>
      <c r="S139" t="s">
        <v>16</v>
      </c>
      <c r="T139" t="s">
        <v>31</v>
      </c>
      <c r="U139" t="s">
        <v>391</v>
      </c>
    </row>
    <row r="140" spans="1:21">
      <c r="A140" t="s">
        <v>1941</v>
      </c>
      <c r="B140" t="s">
        <v>312</v>
      </c>
      <c r="C140" t="s">
        <v>399</v>
      </c>
      <c r="D140" t="s">
        <v>1432</v>
      </c>
      <c r="E140">
        <v>290200</v>
      </c>
      <c r="F140">
        <v>290.2</v>
      </c>
      <c r="G140">
        <v>2</v>
      </c>
      <c r="H140">
        <v>580400</v>
      </c>
      <c r="I140">
        <v>2019.1</v>
      </c>
      <c r="J140" t="s">
        <v>314</v>
      </c>
      <c r="K140" t="s">
        <v>315</v>
      </c>
      <c r="L140" t="s">
        <v>316</v>
      </c>
      <c r="M140" t="s">
        <v>41</v>
      </c>
      <c r="N140" t="s">
        <v>400</v>
      </c>
      <c r="O140" t="s">
        <v>401</v>
      </c>
      <c r="P140" t="s">
        <v>55</v>
      </c>
      <c r="Q140" t="s">
        <v>29</v>
      </c>
      <c r="R140" t="s">
        <v>30</v>
      </c>
      <c r="S140" t="s">
        <v>16</v>
      </c>
      <c r="T140" t="s">
        <v>31</v>
      </c>
      <c r="U140" t="s">
        <v>402</v>
      </c>
    </row>
    <row r="141" spans="1:21">
      <c r="A141" t="s">
        <v>1942</v>
      </c>
      <c r="B141" t="s">
        <v>312</v>
      </c>
      <c r="C141" t="s">
        <v>403</v>
      </c>
      <c r="D141" t="s">
        <v>1433</v>
      </c>
      <c r="E141">
        <v>282900</v>
      </c>
      <c r="F141">
        <v>282.89999999999998</v>
      </c>
      <c r="G141" t="s">
        <v>22</v>
      </c>
      <c r="H141">
        <v>282900</v>
      </c>
      <c r="I141">
        <v>2019.1</v>
      </c>
      <c r="J141" t="s">
        <v>314</v>
      </c>
      <c r="K141" t="s">
        <v>315</v>
      </c>
      <c r="L141" t="s">
        <v>99</v>
      </c>
      <c r="M141" t="s">
        <v>41</v>
      </c>
      <c r="N141" t="s">
        <v>400</v>
      </c>
      <c r="O141" t="s">
        <v>401</v>
      </c>
      <c r="P141" t="s">
        <v>55</v>
      </c>
      <c r="Q141" t="s">
        <v>29</v>
      </c>
      <c r="R141" t="s">
        <v>30</v>
      </c>
      <c r="S141" t="s">
        <v>16</v>
      </c>
      <c r="T141" t="s">
        <v>31</v>
      </c>
      <c r="U141" t="s">
        <v>402</v>
      </c>
    </row>
    <row r="142" spans="1:21">
      <c r="A142" t="s">
        <v>1858</v>
      </c>
      <c r="B142" t="s">
        <v>312</v>
      </c>
      <c r="C142" t="s">
        <v>404</v>
      </c>
      <c r="D142" t="s">
        <v>1434</v>
      </c>
      <c r="E142">
        <v>234500</v>
      </c>
      <c r="F142">
        <v>234.5</v>
      </c>
      <c r="G142" t="s">
        <v>22</v>
      </c>
      <c r="H142">
        <v>234500</v>
      </c>
      <c r="I142">
        <v>2014.3</v>
      </c>
      <c r="J142" t="s">
        <v>314</v>
      </c>
      <c r="K142" t="s">
        <v>315</v>
      </c>
      <c r="L142" t="s">
        <v>99</v>
      </c>
      <c r="M142" t="s">
        <v>329</v>
      </c>
      <c r="N142" t="s">
        <v>329</v>
      </c>
      <c r="O142" t="s">
        <v>27</v>
      </c>
      <c r="P142" t="s">
        <v>339</v>
      </c>
      <c r="Q142" t="s">
        <v>29</v>
      </c>
      <c r="R142" t="s">
        <v>30</v>
      </c>
      <c r="S142" t="s">
        <v>16</v>
      </c>
      <c r="T142" t="s">
        <v>31</v>
      </c>
      <c r="U142" t="s">
        <v>405</v>
      </c>
    </row>
    <row r="143" spans="1:21">
      <c r="A143" t="s">
        <v>1859</v>
      </c>
      <c r="B143" t="s">
        <v>312</v>
      </c>
      <c r="C143" t="s">
        <v>406</v>
      </c>
      <c r="D143" t="s">
        <v>1435</v>
      </c>
      <c r="E143">
        <v>127100</v>
      </c>
      <c r="F143">
        <v>127.1</v>
      </c>
      <c r="G143" t="s">
        <v>22</v>
      </c>
      <c r="H143">
        <v>127100</v>
      </c>
      <c r="I143">
        <v>2014.3</v>
      </c>
      <c r="J143" t="s">
        <v>314</v>
      </c>
      <c r="K143" t="s">
        <v>315</v>
      </c>
      <c r="L143" t="s">
        <v>329</v>
      </c>
      <c r="M143" t="s">
        <v>329</v>
      </c>
      <c r="N143" t="s">
        <v>329</v>
      </c>
      <c r="O143" t="s">
        <v>27</v>
      </c>
      <c r="P143" t="s">
        <v>339</v>
      </c>
      <c r="Q143" t="s">
        <v>29</v>
      </c>
      <c r="R143" t="s">
        <v>30</v>
      </c>
      <c r="S143" t="s">
        <v>16</v>
      </c>
      <c r="T143" t="s">
        <v>31</v>
      </c>
      <c r="U143" t="s">
        <v>405</v>
      </c>
    </row>
    <row r="144" spans="1:21">
      <c r="A144" t="s">
        <v>1860</v>
      </c>
      <c r="B144" t="s">
        <v>312</v>
      </c>
      <c r="C144" t="s">
        <v>407</v>
      </c>
      <c r="D144" t="s">
        <v>1436</v>
      </c>
      <c r="E144">
        <v>242900</v>
      </c>
      <c r="F144">
        <v>242.9</v>
      </c>
      <c r="G144">
        <v>2</v>
      </c>
      <c r="H144">
        <v>485800</v>
      </c>
      <c r="I144">
        <v>2014.11</v>
      </c>
      <c r="J144" t="s">
        <v>314</v>
      </c>
      <c r="K144" t="s">
        <v>315</v>
      </c>
      <c r="L144" t="s">
        <v>99</v>
      </c>
      <c r="M144" t="s">
        <v>329</v>
      </c>
      <c r="N144" t="s">
        <v>329</v>
      </c>
      <c r="O144" t="s">
        <v>408</v>
      </c>
      <c r="P144" t="s">
        <v>118</v>
      </c>
      <c r="Q144" t="s">
        <v>29</v>
      </c>
      <c r="R144" t="s">
        <v>30</v>
      </c>
      <c r="S144" t="s">
        <v>16</v>
      </c>
      <c r="T144" t="s">
        <v>31</v>
      </c>
      <c r="U144" t="s">
        <v>409</v>
      </c>
    </row>
    <row r="145" spans="1:21">
      <c r="A145" t="s">
        <v>1861</v>
      </c>
      <c r="B145" t="s">
        <v>312</v>
      </c>
      <c r="C145" t="s">
        <v>410</v>
      </c>
      <c r="D145" t="s">
        <v>1437</v>
      </c>
      <c r="E145">
        <v>265400</v>
      </c>
      <c r="F145">
        <v>265.39999999999998</v>
      </c>
      <c r="G145" t="s">
        <v>22</v>
      </c>
      <c r="H145">
        <v>265400</v>
      </c>
      <c r="I145">
        <v>2014.11</v>
      </c>
      <c r="J145" t="s">
        <v>314</v>
      </c>
      <c r="K145" t="s">
        <v>315</v>
      </c>
      <c r="L145" t="s">
        <v>329</v>
      </c>
      <c r="M145" t="s">
        <v>329</v>
      </c>
      <c r="N145" t="s">
        <v>329</v>
      </c>
      <c r="O145" t="s">
        <v>408</v>
      </c>
      <c r="P145" t="s">
        <v>118</v>
      </c>
      <c r="Q145" t="s">
        <v>29</v>
      </c>
      <c r="R145" t="s">
        <v>30</v>
      </c>
      <c r="S145" t="s">
        <v>16</v>
      </c>
      <c r="T145" t="s">
        <v>31</v>
      </c>
      <c r="U145" t="s">
        <v>409</v>
      </c>
    </row>
    <row r="146" spans="1:21">
      <c r="A146" t="s">
        <v>1862</v>
      </c>
      <c r="B146" t="s">
        <v>312</v>
      </c>
      <c r="C146" t="s">
        <v>411</v>
      </c>
      <c r="D146" t="s">
        <v>1438</v>
      </c>
      <c r="E146">
        <v>292000</v>
      </c>
      <c r="F146">
        <v>292</v>
      </c>
      <c r="G146" t="s">
        <v>22</v>
      </c>
      <c r="H146">
        <v>292000</v>
      </c>
      <c r="I146">
        <v>2017.1</v>
      </c>
      <c r="J146" t="s">
        <v>314</v>
      </c>
      <c r="K146" t="s">
        <v>315</v>
      </c>
      <c r="L146" t="s">
        <v>99</v>
      </c>
      <c r="M146" t="s">
        <v>41</v>
      </c>
      <c r="N146" t="s">
        <v>400</v>
      </c>
      <c r="O146" t="s">
        <v>412</v>
      </c>
      <c r="P146" t="s">
        <v>99</v>
      </c>
      <c r="Q146" t="s">
        <v>29</v>
      </c>
      <c r="R146" t="s">
        <v>30</v>
      </c>
      <c r="S146" t="s">
        <v>16</v>
      </c>
      <c r="T146" t="s">
        <v>31</v>
      </c>
      <c r="U146" t="s">
        <v>413</v>
      </c>
    </row>
    <row r="147" spans="1:21">
      <c r="A147" t="s">
        <v>1863</v>
      </c>
      <c r="B147" t="s">
        <v>312</v>
      </c>
      <c r="C147" t="s">
        <v>414</v>
      </c>
      <c r="D147" t="s">
        <v>1439</v>
      </c>
      <c r="E147">
        <v>150800</v>
      </c>
      <c r="F147">
        <v>150.80000000000001</v>
      </c>
      <c r="G147" t="s">
        <v>22</v>
      </c>
      <c r="H147">
        <v>150800</v>
      </c>
      <c r="I147">
        <v>2017.1</v>
      </c>
      <c r="J147" t="s">
        <v>314</v>
      </c>
      <c r="K147" t="s">
        <v>315</v>
      </c>
      <c r="L147" t="s">
        <v>327</v>
      </c>
      <c r="M147" t="s">
        <v>41</v>
      </c>
      <c r="N147" t="s">
        <v>400</v>
      </c>
      <c r="O147" t="s">
        <v>412</v>
      </c>
      <c r="P147" t="s">
        <v>99</v>
      </c>
      <c r="Q147" t="s">
        <v>29</v>
      </c>
      <c r="R147" t="s">
        <v>30</v>
      </c>
      <c r="S147" t="s">
        <v>16</v>
      </c>
      <c r="T147" t="s">
        <v>31</v>
      </c>
      <c r="U147" t="s">
        <v>413</v>
      </c>
    </row>
    <row r="148" spans="1:21">
      <c r="A148" t="s">
        <v>1864</v>
      </c>
      <c r="B148" t="s">
        <v>312</v>
      </c>
      <c r="C148" t="s">
        <v>415</v>
      </c>
      <c r="D148" t="s">
        <v>1440</v>
      </c>
      <c r="E148">
        <v>183000</v>
      </c>
      <c r="F148">
        <v>183</v>
      </c>
      <c r="G148">
        <v>3</v>
      </c>
      <c r="H148">
        <v>549000</v>
      </c>
      <c r="I148">
        <v>2010.1</v>
      </c>
      <c r="J148" t="s">
        <v>314</v>
      </c>
      <c r="K148" t="s">
        <v>315</v>
      </c>
      <c r="L148" t="s">
        <v>99</v>
      </c>
      <c r="M148" t="s">
        <v>25</v>
      </c>
      <c r="N148" t="s">
        <v>25</v>
      </c>
      <c r="O148" t="s">
        <v>27</v>
      </c>
      <c r="P148" t="s">
        <v>318</v>
      </c>
      <c r="Q148" t="s">
        <v>29</v>
      </c>
      <c r="R148" t="s">
        <v>30</v>
      </c>
      <c r="S148" t="s">
        <v>16</v>
      </c>
      <c r="T148" t="s">
        <v>31</v>
      </c>
      <c r="U148" t="s">
        <v>416</v>
      </c>
    </row>
    <row r="149" spans="1:21">
      <c r="A149" t="s">
        <v>1865</v>
      </c>
      <c r="B149" t="s">
        <v>312</v>
      </c>
      <c r="C149" t="s">
        <v>417</v>
      </c>
      <c r="D149" t="s">
        <v>1441</v>
      </c>
      <c r="E149">
        <v>299000</v>
      </c>
      <c r="F149">
        <v>299</v>
      </c>
      <c r="G149" t="s">
        <v>22</v>
      </c>
      <c r="H149">
        <v>299000</v>
      </c>
      <c r="I149">
        <v>2010.1</v>
      </c>
      <c r="J149" t="s">
        <v>314</v>
      </c>
      <c r="K149" t="s">
        <v>315</v>
      </c>
      <c r="L149" t="s">
        <v>25</v>
      </c>
      <c r="M149" t="s">
        <v>25</v>
      </c>
      <c r="N149" t="s">
        <v>25</v>
      </c>
      <c r="O149" t="s">
        <v>27</v>
      </c>
      <c r="P149" t="s">
        <v>318</v>
      </c>
      <c r="Q149" t="s">
        <v>29</v>
      </c>
      <c r="R149" t="s">
        <v>30</v>
      </c>
      <c r="S149" t="s">
        <v>16</v>
      </c>
      <c r="T149" t="s">
        <v>31</v>
      </c>
      <c r="U149" t="s">
        <v>416</v>
      </c>
    </row>
    <row r="150" spans="1:21">
      <c r="A150" t="s">
        <v>1943</v>
      </c>
      <c r="B150" t="s">
        <v>312</v>
      </c>
      <c r="C150" t="s">
        <v>418</v>
      </c>
      <c r="D150" t="s">
        <v>1442</v>
      </c>
      <c r="E150">
        <v>165680</v>
      </c>
      <c r="F150">
        <v>165.68</v>
      </c>
      <c r="G150">
        <v>3</v>
      </c>
      <c r="H150">
        <v>497040</v>
      </c>
      <c r="I150">
        <v>2013.3</v>
      </c>
      <c r="J150" t="s">
        <v>314</v>
      </c>
      <c r="K150" t="s">
        <v>315</v>
      </c>
      <c r="L150" t="s">
        <v>99</v>
      </c>
      <c r="M150" t="s">
        <v>316</v>
      </c>
      <c r="N150" t="s">
        <v>316</v>
      </c>
      <c r="O150" t="s">
        <v>419</v>
      </c>
      <c r="P150" t="s">
        <v>318</v>
      </c>
      <c r="Q150" t="s">
        <v>29</v>
      </c>
      <c r="R150" t="s">
        <v>30</v>
      </c>
      <c r="S150" t="s">
        <v>16</v>
      </c>
      <c r="T150" t="s">
        <v>31</v>
      </c>
      <c r="U150" t="s">
        <v>420</v>
      </c>
    </row>
    <row r="151" spans="1:21">
      <c r="A151" t="s">
        <v>1944</v>
      </c>
      <c r="B151" t="s">
        <v>312</v>
      </c>
      <c r="C151" t="s">
        <v>421</v>
      </c>
      <c r="D151" t="s">
        <v>1443</v>
      </c>
      <c r="E151">
        <v>272790</v>
      </c>
      <c r="F151">
        <v>272.79000000000002</v>
      </c>
      <c r="G151" t="s">
        <v>22</v>
      </c>
      <c r="H151">
        <v>272790</v>
      </c>
      <c r="I151">
        <v>2013.3</v>
      </c>
      <c r="J151" t="s">
        <v>314</v>
      </c>
      <c r="K151" t="s">
        <v>315</v>
      </c>
      <c r="L151" t="s">
        <v>25</v>
      </c>
      <c r="M151" t="s">
        <v>316</v>
      </c>
      <c r="N151" t="s">
        <v>316</v>
      </c>
      <c r="O151" t="s">
        <v>419</v>
      </c>
      <c r="P151" t="s">
        <v>318</v>
      </c>
      <c r="Q151" t="s">
        <v>29</v>
      </c>
      <c r="R151" t="s">
        <v>30</v>
      </c>
      <c r="S151" t="s">
        <v>16</v>
      </c>
      <c r="T151" t="s">
        <v>31</v>
      </c>
      <c r="U151" t="s">
        <v>420</v>
      </c>
    </row>
    <row r="152" spans="1:21">
      <c r="A152" t="s">
        <v>1866</v>
      </c>
      <c r="B152" t="s">
        <v>312</v>
      </c>
      <c r="C152" t="s">
        <v>422</v>
      </c>
      <c r="D152" t="s">
        <v>1444</v>
      </c>
      <c r="E152">
        <v>100000</v>
      </c>
      <c r="F152">
        <v>100</v>
      </c>
      <c r="G152">
        <v>2</v>
      </c>
      <c r="H152">
        <v>200000</v>
      </c>
      <c r="I152">
        <v>1995.6</v>
      </c>
      <c r="J152" t="s">
        <v>314</v>
      </c>
      <c r="K152" t="s">
        <v>315</v>
      </c>
      <c r="L152" t="s">
        <v>99</v>
      </c>
      <c r="M152" t="s">
        <v>423</v>
      </c>
      <c r="N152" t="s">
        <v>423</v>
      </c>
      <c r="O152" t="s">
        <v>37</v>
      </c>
      <c r="P152" t="s">
        <v>102</v>
      </c>
      <c r="Q152" t="s">
        <v>29</v>
      </c>
      <c r="R152" t="s">
        <v>30</v>
      </c>
      <c r="S152" t="s">
        <v>16</v>
      </c>
      <c r="T152" t="s">
        <v>31</v>
      </c>
      <c r="U152" t="s">
        <v>119</v>
      </c>
    </row>
    <row r="153" spans="1:21">
      <c r="A153" t="s">
        <v>1867</v>
      </c>
      <c r="B153" t="s">
        <v>312</v>
      </c>
      <c r="C153" t="s">
        <v>424</v>
      </c>
      <c r="D153" t="s">
        <v>1445</v>
      </c>
      <c r="E153">
        <v>100000</v>
      </c>
      <c r="F153">
        <v>100</v>
      </c>
      <c r="G153" t="s">
        <v>22</v>
      </c>
      <c r="H153">
        <v>100000</v>
      </c>
      <c r="I153">
        <v>1979.1</v>
      </c>
      <c r="J153" t="s">
        <v>314</v>
      </c>
      <c r="K153" t="s">
        <v>315</v>
      </c>
      <c r="L153" t="s">
        <v>425</v>
      </c>
      <c r="M153" t="s">
        <v>60</v>
      </c>
      <c r="N153" t="s">
        <v>60</v>
      </c>
      <c r="O153" t="s">
        <v>37</v>
      </c>
      <c r="P153" t="s">
        <v>102</v>
      </c>
      <c r="Q153" t="s">
        <v>29</v>
      </c>
      <c r="R153" t="s">
        <v>30</v>
      </c>
      <c r="S153" t="s">
        <v>16</v>
      </c>
      <c r="T153" t="s">
        <v>31</v>
      </c>
      <c r="U153" t="s">
        <v>119</v>
      </c>
    </row>
    <row r="154" spans="1:21">
      <c r="A154" t="s">
        <v>1867</v>
      </c>
      <c r="B154" t="s">
        <v>312</v>
      </c>
      <c r="C154" t="s">
        <v>424</v>
      </c>
      <c r="D154" t="s">
        <v>1445</v>
      </c>
      <c r="F154">
        <v>0</v>
      </c>
      <c r="I154">
        <v>1987</v>
      </c>
      <c r="J154" t="s">
        <v>314</v>
      </c>
      <c r="K154" t="s">
        <v>315</v>
      </c>
      <c r="L154" t="s">
        <v>99</v>
      </c>
      <c r="M154" t="s">
        <v>99</v>
      </c>
      <c r="N154" t="s">
        <v>99</v>
      </c>
      <c r="O154" t="s">
        <v>99</v>
      </c>
      <c r="P154" t="s">
        <v>99</v>
      </c>
      <c r="Q154" t="s">
        <v>99</v>
      </c>
      <c r="R154" t="s">
        <v>99</v>
      </c>
      <c r="S154" t="s">
        <v>99</v>
      </c>
      <c r="T154" t="s">
        <v>99</v>
      </c>
      <c r="U154" t="s">
        <v>99</v>
      </c>
    </row>
    <row r="155" spans="1:21">
      <c r="A155" t="s">
        <v>1868</v>
      </c>
      <c r="B155" t="s">
        <v>312</v>
      </c>
      <c r="C155" t="s">
        <v>426</v>
      </c>
      <c r="D155" t="s">
        <v>1446</v>
      </c>
      <c r="E155">
        <v>150000</v>
      </c>
      <c r="F155">
        <v>150</v>
      </c>
      <c r="G155">
        <v>2</v>
      </c>
      <c r="H155">
        <v>300000</v>
      </c>
      <c r="I155">
        <v>1996.7</v>
      </c>
      <c r="J155" t="s">
        <v>314</v>
      </c>
      <c r="K155" t="s">
        <v>315</v>
      </c>
      <c r="L155" t="s">
        <v>99</v>
      </c>
      <c r="M155" t="s">
        <v>423</v>
      </c>
      <c r="N155" t="s">
        <v>423</v>
      </c>
      <c r="O155" t="s">
        <v>37</v>
      </c>
      <c r="P155" t="s">
        <v>102</v>
      </c>
      <c r="Q155" t="s">
        <v>29</v>
      </c>
      <c r="R155" t="s">
        <v>30</v>
      </c>
      <c r="S155" t="s">
        <v>16</v>
      </c>
      <c r="T155" t="s">
        <v>31</v>
      </c>
      <c r="U155" t="s">
        <v>119</v>
      </c>
    </row>
    <row r="156" spans="1:21">
      <c r="A156" t="s">
        <v>1868</v>
      </c>
      <c r="B156" t="s">
        <v>312</v>
      </c>
      <c r="C156" t="s">
        <v>427</v>
      </c>
      <c r="D156" t="s">
        <v>1447</v>
      </c>
      <c r="E156">
        <v>150000</v>
      </c>
      <c r="F156">
        <v>150</v>
      </c>
      <c r="G156" t="s">
        <v>22</v>
      </c>
      <c r="H156">
        <v>150000</v>
      </c>
      <c r="I156">
        <v>1997.6</v>
      </c>
      <c r="J156" t="s">
        <v>314</v>
      </c>
      <c r="K156" t="s">
        <v>315</v>
      </c>
      <c r="L156" t="s">
        <v>324</v>
      </c>
      <c r="M156" t="s">
        <v>324</v>
      </c>
      <c r="N156" t="s">
        <v>423</v>
      </c>
      <c r="O156" t="s">
        <v>37</v>
      </c>
      <c r="P156" t="s">
        <v>102</v>
      </c>
      <c r="Q156" t="s">
        <v>29</v>
      </c>
      <c r="R156" t="s">
        <v>30</v>
      </c>
      <c r="S156" t="s">
        <v>16</v>
      </c>
      <c r="T156" t="s">
        <v>31</v>
      </c>
      <c r="U156" t="s">
        <v>119</v>
      </c>
    </row>
    <row r="157" spans="1:21">
      <c r="A157" t="s">
        <v>1869</v>
      </c>
      <c r="B157" t="s">
        <v>312</v>
      </c>
      <c r="C157" t="s">
        <v>428</v>
      </c>
      <c r="D157" t="s">
        <v>1448</v>
      </c>
      <c r="E157">
        <v>150000</v>
      </c>
      <c r="F157">
        <v>150</v>
      </c>
      <c r="G157">
        <v>2</v>
      </c>
      <c r="H157">
        <v>300000</v>
      </c>
      <c r="I157">
        <v>1996.7</v>
      </c>
      <c r="J157" t="s">
        <v>314</v>
      </c>
      <c r="K157" t="s">
        <v>315</v>
      </c>
      <c r="L157" t="s">
        <v>99</v>
      </c>
      <c r="M157" t="s">
        <v>423</v>
      </c>
      <c r="N157" t="s">
        <v>423</v>
      </c>
      <c r="O157" t="s">
        <v>37</v>
      </c>
      <c r="P157" t="s">
        <v>102</v>
      </c>
      <c r="Q157" t="s">
        <v>29</v>
      </c>
      <c r="R157" t="s">
        <v>30</v>
      </c>
      <c r="S157" t="s">
        <v>16</v>
      </c>
      <c r="T157" t="s">
        <v>31</v>
      </c>
      <c r="U157" t="s">
        <v>119</v>
      </c>
    </row>
    <row r="158" spans="1:21">
      <c r="A158" t="s">
        <v>1870</v>
      </c>
      <c r="B158" t="s">
        <v>312</v>
      </c>
      <c r="C158" t="s">
        <v>429</v>
      </c>
      <c r="D158" t="s">
        <v>1449</v>
      </c>
      <c r="E158">
        <v>150000</v>
      </c>
      <c r="F158">
        <v>150</v>
      </c>
      <c r="G158" t="s">
        <v>22</v>
      </c>
      <c r="H158">
        <v>150000</v>
      </c>
      <c r="I158">
        <v>1997.8</v>
      </c>
      <c r="J158" t="s">
        <v>314</v>
      </c>
      <c r="K158" t="s">
        <v>315</v>
      </c>
      <c r="L158" t="s">
        <v>324</v>
      </c>
      <c r="M158" t="s">
        <v>324</v>
      </c>
      <c r="N158" t="s">
        <v>423</v>
      </c>
      <c r="O158" t="s">
        <v>37</v>
      </c>
      <c r="P158" t="s">
        <v>102</v>
      </c>
      <c r="Q158" t="s">
        <v>29</v>
      </c>
      <c r="R158" t="s">
        <v>30</v>
      </c>
      <c r="S158" t="s">
        <v>16</v>
      </c>
      <c r="T158" t="s">
        <v>31</v>
      </c>
      <c r="U158" t="s">
        <v>119</v>
      </c>
    </row>
    <row r="159" spans="1:21">
      <c r="A159" t="s">
        <v>1871</v>
      </c>
      <c r="B159" t="s">
        <v>312</v>
      </c>
      <c r="C159" t="s">
        <v>430</v>
      </c>
      <c r="D159" t="s">
        <v>1450</v>
      </c>
      <c r="E159">
        <v>286600</v>
      </c>
      <c r="F159">
        <v>286.60000000000002</v>
      </c>
      <c r="G159">
        <v>2</v>
      </c>
      <c r="H159">
        <v>573200</v>
      </c>
      <c r="I159">
        <v>2013.7</v>
      </c>
      <c r="J159" t="s">
        <v>314</v>
      </c>
      <c r="K159" t="s">
        <v>315</v>
      </c>
      <c r="L159" t="s">
        <v>99</v>
      </c>
      <c r="M159" t="s">
        <v>324</v>
      </c>
      <c r="N159" t="s">
        <v>324</v>
      </c>
      <c r="O159" t="s">
        <v>37</v>
      </c>
      <c r="P159" t="s">
        <v>55</v>
      </c>
      <c r="Q159" t="s">
        <v>29</v>
      </c>
      <c r="R159" t="s">
        <v>30</v>
      </c>
      <c r="S159" t="s">
        <v>16</v>
      </c>
      <c r="T159" t="s">
        <v>31</v>
      </c>
      <c r="U159" t="s">
        <v>119</v>
      </c>
    </row>
    <row r="160" spans="1:21">
      <c r="A160" t="s">
        <v>1872</v>
      </c>
      <c r="B160" t="s">
        <v>312</v>
      </c>
      <c r="C160" t="s">
        <v>431</v>
      </c>
      <c r="D160" t="s">
        <v>1451</v>
      </c>
      <c r="E160">
        <v>298700</v>
      </c>
      <c r="F160">
        <v>298.7</v>
      </c>
      <c r="G160" t="s">
        <v>22</v>
      </c>
      <c r="H160">
        <v>298700</v>
      </c>
      <c r="I160">
        <v>2014.7</v>
      </c>
      <c r="J160" t="s">
        <v>314</v>
      </c>
      <c r="K160" t="s">
        <v>315</v>
      </c>
      <c r="L160" t="s">
        <v>432</v>
      </c>
      <c r="M160" t="s">
        <v>324</v>
      </c>
      <c r="N160" t="s">
        <v>324</v>
      </c>
      <c r="O160" t="s">
        <v>37</v>
      </c>
      <c r="P160" t="s">
        <v>55</v>
      </c>
      <c r="Q160" t="s">
        <v>29</v>
      </c>
      <c r="R160" t="s">
        <v>30</v>
      </c>
      <c r="S160" t="s">
        <v>16</v>
      </c>
      <c r="T160" t="s">
        <v>31</v>
      </c>
      <c r="U160" t="s">
        <v>119</v>
      </c>
    </row>
    <row r="161" spans="1:21">
      <c r="A161" t="s">
        <v>1873</v>
      </c>
      <c r="B161" t="s">
        <v>312</v>
      </c>
      <c r="C161" t="s">
        <v>433</v>
      </c>
      <c r="D161" t="s">
        <v>1452</v>
      </c>
      <c r="E161">
        <v>163800</v>
      </c>
      <c r="F161">
        <v>163.80000000000001</v>
      </c>
      <c r="G161">
        <v>2</v>
      </c>
      <c r="H161">
        <v>327600</v>
      </c>
      <c r="I161">
        <v>2004.7</v>
      </c>
      <c r="J161" t="s">
        <v>314</v>
      </c>
      <c r="K161" t="s">
        <v>315</v>
      </c>
      <c r="L161" t="s">
        <v>99</v>
      </c>
      <c r="M161" t="s">
        <v>329</v>
      </c>
      <c r="N161" t="s">
        <v>423</v>
      </c>
      <c r="O161" t="s">
        <v>434</v>
      </c>
      <c r="P161" t="s">
        <v>386</v>
      </c>
      <c r="Q161" t="s">
        <v>29</v>
      </c>
      <c r="R161" t="s">
        <v>332</v>
      </c>
      <c r="S161" t="s">
        <v>16</v>
      </c>
      <c r="T161" t="s">
        <v>31</v>
      </c>
      <c r="U161" t="s">
        <v>435</v>
      </c>
    </row>
    <row r="162" spans="1:21">
      <c r="A162" t="s">
        <v>1874</v>
      </c>
      <c r="B162" t="s">
        <v>312</v>
      </c>
      <c r="C162" t="s">
        <v>436</v>
      </c>
      <c r="D162" t="s">
        <v>1453</v>
      </c>
      <c r="E162">
        <v>197900</v>
      </c>
      <c r="F162">
        <v>197.9</v>
      </c>
      <c r="G162" t="s">
        <v>22</v>
      </c>
      <c r="H162">
        <v>197900</v>
      </c>
      <c r="I162">
        <v>2005.7</v>
      </c>
      <c r="J162" t="s">
        <v>314</v>
      </c>
      <c r="K162" t="s">
        <v>315</v>
      </c>
      <c r="L162" t="s">
        <v>329</v>
      </c>
      <c r="M162" t="s">
        <v>329</v>
      </c>
      <c r="N162" t="s">
        <v>329</v>
      </c>
      <c r="O162" t="s">
        <v>434</v>
      </c>
      <c r="P162" t="s">
        <v>318</v>
      </c>
      <c r="Q162" t="s">
        <v>29</v>
      </c>
      <c r="R162" t="s">
        <v>332</v>
      </c>
      <c r="S162" t="s">
        <v>16</v>
      </c>
      <c r="T162" t="s">
        <v>31</v>
      </c>
      <c r="U162" t="s">
        <v>435</v>
      </c>
    </row>
    <row r="163" spans="1:21">
      <c r="A163" t="s">
        <v>1875</v>
      </c>
      <c r="B163" t="s">
        <v>312</v>
      </c>
      <c r="C163" t="s">
        <v>437</v>
      </c>
      <c r="D163" t="s">
        <v>1454</v>
      </c>
      <c r="E163">
        <v>285800</v>
      </c>
      <c r="F163">
        <v>285.8</v>
      </c>
      <c r="G163">
        <v>2</v>
      </c>
      <c r="H163">
        <v>571600</v>
      </c>
      <c r="I163">
        <v>2013.6</v>
      </c>
      <c r="J163" t="s">
        <v>314</v>
      </c>
      <c r="K163" t="s">
        <v>315</v>
      </c>
      <c r="L163" t="s">
        <v>99</v>
      </c>
      <c r="M163" t="s">
        <v>324</v>
      </c>
      <c r="N163" t="s">
        <v>324</v>
      </c>
      <c r="O163" t="s">
        <v>434</v>
      </c>
      <c r="P163" t="s">
        <v>55</v>
      </c>
      <c r="Q163" t="s">
        <v>29</v>
      </c>
      <c r="R163" t="s">
        <v>30</v>
      </c>
      <c r="S163" t="s">
        <v>16</v>
      </c>
      <c r="T163" t="s">
        <v>31</v>
      </c>
      <c r="U163" t="s">
        <v>435</v>
      </c>
    </row>
    <row r="164" spans="1:21">
      <c r="A164" t="s">
        <v>1876</v>
      </c>
      <c r="B164" t="s">
        <v>312</v>
      </c>
      <c r="C164" t="s">
        <v>438</v>
      </c>
      <c r="D164" t="s">
        <v>1455</v>
      </c>
      <c r="E164">
        <v>292600</v>
      </c>
      <c r="F164">
        <v>292.60000000000002</v>
      </c>
      <c r="G164" t="s">
        <v>22</v>
      </c>
      <c r="H164">
        <v>292600</v>
      </c>
      <c r="I164">
        <v>2014.4</v>
      </c>
      <c r="J164" t="s">
        <v>314</v>
      </c>
      <c r="K164" t="s">
        <v>315</v>
      </c>
      <c r="L164" t="s">
        <v>41</v>
      </c>
      <c r="M164" t="s">
        <v>41</v>
      </c>
      <c r="N164" t="s">
        <v>41</v>
      </c>
      <c r="O164" t="s">
        <v>434</v>
      </c>
      <c r="P164" t="s">
        <v>55</v>
      </c>
      <c r="Q164" t="s">
        <v>29</v>
      </c>
      <c r="R164" t="s">
        <v>30</v>
      </c>
      <c r="S164" t="s">
        <v>16</v>
      </c>
      <c r="T164" t="s">
        <v>31</v>
      </c>
      <c r="U164" t="s">
        <v>435</v>
      </c>
    </row>
    <row r="165" spans="1:21">
      <c r="A165" t="s">
        <v>1877</v>
      </c>
      <c r="B165" t="s">
        <v>312</v>
      </c>
      <c r="C165" t="s">
        <v>439</v>
      </c>
      <c r="D165" t="s">
        <v>1456</v>
      </c>
      <c r="E165">
        <v>160729</v>
      </c>
      <c r="F165">
        <v>160.72900000000001</v>
      </c>
      <c r="G165">
        <v>2</v>
      </c>
      <c r="H165">
        <v>321458</v>
      </c>
      <c r="I165">
        <v>2005.6</v>
      </c>
      <c r="J165" t="s">
        <v>314</v>
      </c>
      <c r="K165" t="s">
        <v>315</v>
      </c>
      <c r="L165" t="s">
        <v>99</v>
      </c>
      <c r="M165" t="s">
        <v>329</v>
      </c>
      <c r="N165" t="s">
        <v>329</v>
      </c>
      <c r="O165" t="s">
        <v>61</v>
      </c>
      <c r="P165" t="s">
        <v>331</v>
      </c>
      <c r="Q165" t="s">
        <v>29</v>
      </c>
      <c r="R165" t="s">
        <v>30</v>
      </c>
      <c r="S165" t="s">
        <v>16</v>
      </c>
      <c r="T165" t="s">
        <v>31</v>
      </c>
      <c r="U165" t="s">
        <v>440</v>
      </c>
    </row>
    <row r="166" spans="1:21">
      <c r="A166" t="s">
        <v>1878</v>
      </c>
      <c r="B166" t="s">
        <v>312</v>
      </c>
      <c r="C166" t="s">
        <v>441</v>
      </c>
      <c r="D166" t="s">
        <v>1457</v>
      </c>
      <c r="E166">
        <v>182081</v>
      </c>
      <c r="F166">
        <v>182.08099999999999</v>
      </c>
      <c r="G166" t="s">
        <v>22</v>
      </c>
      <c r="H166">
        <v>182081</v>
      </c>
      <c r="I166">
        <v>2005.6</v>
      </c>
      <c r="J166" t="s">
        <v>314</v>
      </c>
      <c r="K166" t="s">
        <v>315</v>
      </c>
      <c r="L166" t="s">
        <v>25</v>
      </c>
      <c r="M166" t="s">
        <v>329</v>
      </c>
      <c r="N166" t="s">
        <v>329</v>
      </c>
      <c r="O166" t="s">
        <v>61</v>
      </c>
      <c r="P166" t="s">
        <v>331</v>
      </c>
      <c r="Q166" t="s">
        <v>29</v>
      </c>
      <c r="R166" t="s">
        <v>30</v>
      </c>
      <c r="S166" t="s">
        <v>16</v>
      </c>
      <c r="T166" t="s">
        <v>31</v>
      </c>
      <c r="U166" t="s">
        <v>440</v>
      </c>
    </row>
    <row r="167" spans="1:21">
      <c r="A167" t="s">
        <v>1879</v>
      </c>
      <c r="B167" t="s">
        <v>312</v>
      </c>
      <c r="C167" t="s">
        <v>442</v>
      </c>
      <c r="D167" t="s">
        <v>1458</v>
      </c>
      <c r="E167">
        <v>163979</v>
      </c>
      <c r="F167">
        <v>163.97900000000001</v>
      </c>
      <c r="G167">
        <v>2</v>
      </c>
      <c r="H167">
        <v>327958</v>
      </c>
      <c r="I167">
        <v>2009.6</v>
      </c>
      <c r="J167" t="s">
        <v>314</v>
      </c>
      <c r="K167" t="s">
        <v>315</v>
      </c>
      <c r="L167" t="s">
        <v>99</v>
      </c>
      <c r="M167" t="s">
        <v>329</v>
      </c>
      <c r="N167" t="s">
        <v>329</v>
      </c>
      <c r="O167" t="s">
        <v>61</v>
      </c>
      <c r="P167" t="s">
        <v>331</v>
      </c>
      <c r="Q167" t="s">
        <v>29</v>
      </c>
      <c r="R167" t="s">
        <v>30</v>
      </c>
      <c r="S167" t="s">
        <v>16</v>
      </c>
      <c r="T167" t="s">
        <v>31</v>
      </c>
      <c r="U167" t="s">
        <v>440</v>
      </c>
    </row>
    <row r="168" spans="1:21">
      <c r="A168" t="s">
        <v>1880</v>
      </c>
      <c r="B168" t="s">
        <v>312</v>
      </c>
      <c r="C168" t="s">
        <v>443</v>
      </c>
      <c r="D168" t="s">
        <v>1459</v>
      </c>
      <c r="E168">
        <v>180950</v>
      </c>
      <c r="F168">
        <v>180.95</v>
      </c>
      <c r="G168" t="s">
        <v>22</v>
      </c>
      <c r="H168">
        <v>180950</v>
      </c>
      <c r="I168">
        <v>2009.6</v>
      </c>
      <c r="J168" t="s">
        <v>314</v>
      </c>
      <c r="K168" t="s">
        <v>315</v>
      </c>
      <c r="L168" t="s">
        <v>444</v>
      </c>
      <c r="M168" t="s">
        <v>329</v>
      </c>
      <c r="N168" t="s">
        <v>329</v>
      </c>
      <c r="O168" t="s">
        <v>61</v>
      </c>
      <c r="P168" t="s">
        <v>331</v>
      </c>
      <c r="Q168" t="s">
        <v>29</v>
      </c>
      <c r="R168" t="s">
        <v>30</v>
      </c>
      <c r="S168" t="s">
        <v>16</v>
      </c>
      <c r="T168" t="s">
        <v>31</v>
      </c>
      <c r="U168" t="s">
        <v>440</v>
      </c>
    </row>
    <row r="169" spans="1:21">
      <c r="A169" t="s">
        <v>1881</v>
      </c>
      <c r="B169" t="s">
        <v>312</v>
      </c>
      <c r="C169" t="s">
        <v>445</v>
      </c>
      <c r="D169" t="s">
        <v>1460</v>
      </c>
      <c r="E169">
        <v>150000</v>
      </c>
      <c r="F169">
        <v>150</v>
      </c>
      <c r="G169">
        <v>2</v>
      </c>
      <c r="H169">
        <v>300000</v>
      </c>
      <c r="I169">
        <v>2012.12</v>
      </c>
      <c r="J169" t="s">
        <v>314</v>
      </c>
      <c r="K169" t="s">
        <v>315</v>
      </c>
      <c r="L169" t="s">
        <v>99</v>
      </c>
      <c r="M169" t="s">
        <v>446</v>
      </c>
      <c r="N169" t="s">
        <v>446</v>
      </c>
      <c r="O169" t="s">
        <v>61</v>
      </c>
      <c r="P169" t="s">
        <v>318</v>
      </c>
      <c r="Q169" t="s">
        <v>29</v>
      </c>
      <c r="R169" t="s">
        <v>30</v>
      </c>
      <c r="S169" t="s">
        <v>16</v>
      </c>
      <c r="T169" t="s">
        <v>31</v>
      </c>
      <c r="U169" t="s">
        <v>440</v>
      </c>
    </row>
    <row r="170" spans="1:21">
      <c r="A170" t="s">
        <v>1882</v>
      </c>
      <c r="B170" t="s">
        <v>312</v>
      </c>
      <c r="C170" t="s">
        <v>447</v>
      </c>
      <c r="D170" t="s">
        <v>1461</v>
      </c>
      <c r="E170">
        <v>150000</v>
      </c>
      <c r="F170">
        <v>150</v>
      </c>
      <c r="G170" t="s">
        <v>22</v>
      </c>
      <c r="H170">
        <v>150000</v>
      </c>
      <c r="I170">
        <v>2012.12</v>
      </c>
      <c r="J170" t="s">
        <v>314</v>
      </c>
      <c r="K170" t="s">
        <v>315</v>
      </c>
      <c r="L170" t="s">
        <v>25</v>
      </c>
      <c r="M170" t="s">
        <v>25</v>
      </c>
      <c r="N170" t="s">
        <v>25</v>
      </c>
      <c r="O170" t="s">
        <v>61</v>
      </c>
      <c r="P170" t="s">
        <v>318</v>
      </c>
      <c r="Q170" t="s">
        <v>29</v>
      </c>
      <c r="R170" t="s">
        <v>30</v>
      </c>
      <c r="S170" t="s">
        <v>16</v>
      </c>
      <c r="T170" t="s">
        <v>31</v>
      </c>
      <c r="U170" t="s">
        <v>440</v>
      </c>
    </row>
    <row r="171" spans="1:21">
      <c r="A171" t="s">
        <v>1883</v>
      </c>
      <c r="B171" t="s">
        <v>312</v>
      </c>
      <c r="C171" t="s">
        <v>448</v>
      </c>
      <c r="D171" t="s">
        <v>1462</v>
      </c>
      <c r="E171">
        <v>100000</v>
      </c>
      <c r="F171">
        <v>100</v>
      </c>
      <c r="G171">
        <v>2</v>
      </c>
      <c r="H171">
        <v>200000</v>
      </c>
      <c r="I171">
        <v>1993.2</v>
      </c>
      <c r="J171" t="s">
        <v>314</v>
      </c>
      <c r="K171" t="s">
        <v>315</v>
      </c>
      <c r="L171" t="s">
        <v>99</v>
      </c>
      <c r="M171" t="s">
        <v>423</v>
      </c>
      <c r="N171" t="s">
        <v>291</v>
      </c>
      <c r="O171" t="s">
        <v>37</v>
      </c>
      <c r="P171" t="s">
        <v>28</v>
      </c>
      <c r="Q171" t="s">
        <v>29</v>
      </c>
      <c r="R171" t="s">
        <v>30</v>
      </c>
      <c r="S171" t="s">
        <v>16</v>
      </c>
      <c r="T171" t="s">
        <v>31</v>
      </c>
      <c r="U171" t="s">
        <v>449</v>
      </c>
    </row>
    <row r="172" spans="1:21">
      <c r="A172" t="s">
        <v>1883</v>
      </c>
      <c r="B172" t="s">
        <v>312</v>
      </c>
      <c r="C172" t="s">
        <v>448</v>
      </c>
      <c r="D172" t="s">
        <v>1462</v>
      </c>
      <c r="E172">
        <v>100000</v>
      </c>
      <c r="F172">
        <v>100</v>
      </c>
      <c r="G172">
        <v>2</v>
      </c>
      <c r="H172">
        <v>200000</v>
      </c>
      <c r="I172">
        <v>1993.2</v>
      </c>
      <c r="J172" t="s">
        <v>314</v>
      </c>
      <c r="K172" t="s">
        <v>315</v>
      </c>
      <c r="L172" t="s">
        <v>99</v>
      </c>
      <c r="M172" t="s">
        <v>423</v>
      </c>
      <c r="N172" t="s">
        <v>291</v>
      </c>
      <c r="O172" t="s">
        <v>37</v>
      </c>
      <c r="P172" t="s">
        <v>28</v>
      </c>
      <c r="Q172" t="s">
        <v>29</v>
      </c>
      <c r="R172" t="s">
        <v>30</v>
      </c>
      <c r="S172" t="s">
        <v>16</v>
      </c>
      <c r="T172" t="s">
        <v>31</v>
      </c>
      <c r="U172" t="s">
        <v>449</v>
      </c>
    </row>
    <row r="173" spans="1:21">
      <c r="A173" t="s">
        <v>1884</v>
      </c>
      <c r="B173" t="s">
        <v>312</v>
      </c>
      <c r="C173" t="s">
        <v>450</v>
      </c>
      <c r="D173" t="s">
        <v>1463</v>
      </c>
      <c r="E173">
        <v>200000</v>
      </c>
      <c r="F173">
        <v>200</v>
      </c>
      <c r="G173" t="s">
        <v>22</v>
      </c>
      <c r="H173">
        <v>200000</v>
      </c>
      <c r="I173">
        <v>1993.12</v>
      </c>
      <c r="J173" t="s">
        <v>314</v>
      </c>
      <c r="K173" t="s">
        <v>315</v>
      </c>
      <c r="L173" t="s">
        <v>324</v>
      </c>
      <c r="M173" t="s">
        <v>423</v>
      </c>
      <c r="N173" t="s">
        <v>324</v>
      </c>
      <c r="O173" t="s">
        <v>37</v>
      </c>
      <c r="P173" t="s">
        <v>55</v>
      </c>
      <c r="Q173" t="s">
        <v>29</v>
      </c>
      <c r="R173" t="s">
        <v>30</v>
      </c>
      <c r="S173" t="s">
        <v>16</v>
      </c>
      <c r="T173" t="s">
        <v>31</v>
      </c>
      <c r="U173" t="s">
        <v>449</v>
      </c>
    </row>
    <row r="174" spans="1:21">
      <c r="A174" t="s">
        <v>1885</v>
      </c>
      <c r="B174" t="s">
        <v>312</v>
      </c>
      <c r="C174" t="s">
        <v>451</v>
      </c>
      <c r="D174" t="s">
        <v>1464</v>
      </c>
      <c r="E174">
        <v>100000</v>
      </c>
      <c r="F174">
        <v>100</v>
      </c>
      <c r="G174">
        <v>2</v>
      </c>
      <c r="H174">
        <v>200000</v>
      </c>
      <c r="I174">
        <v>1995.6</v>
      </c>
      <c r="J174" t="s">
        <v>314</v>
      </c>
      <c r="K174" t="s">
        <v>315</v>
      </c>
      <c r="L174" t="s">
        <v>99</v>
      </c>
      <c r="M174" t="s">
        <v>423</v>
      </c>
      <c r="N174" t="s">
        <v>324</v>
      </c>
      <c r="O174" t="s">
        <v>37</v>
      </c>
      <c r="P174" t="s">
        <v>28</v>
      </c>
      <c r="Q174" t="s">
        <v>29</v>
      </c>
      <c r="R174" t="s">
        <v>30</v>
      </c>
      <c r="S174" t="s">
        <v>16</v>
      </c>
      <c r="T174" t="s">
        <v>31</v>
      </c>
      <c r="U174" t="s">
        <v>449</v>
      </c>
    </row>
    <row r="175" spans="1:21">
      <c r="A175" t="s">
        <v>1886</v>
      </c>
      <c r="B175" t="s">
        <v>312</v>
      </c>
      <c r="C175" t="s">
        <v>452</v>
      </c>
      <c r="D175" t="s">
        <v>1465</v>
      </c>
      <c r="E175">
        <v>100000</v>
      </c>
      <c r="F175">
        <v>100</v>
      </c>
      <c r="G175" t="s">
        <v>22</v>
      </c>
      <c r="H175">
        <v>100000</v>
      </c>
      <c r="I175">
        <v>1996.3</v>
      </c>
      <c r="J175" t="s">
        <v>314</v>
      </c>
      <c r="K175" t="s">
        <v>315</v>
      </c>
      <c r="L175" t="s">
        <v>324</v>
      </c>
      <c r="M175" t="s">
        <v>423</v>
      </c>
      <c r="N175" t="s">
        <v>324</v>
      </c>
      <c r="O175" t="s">
        <v>37</v>
      </c>
      <c r="P175" t="s">
        <v>28</v>
      </c>
      <c r="Q175" t="s">
        <v>29</v>
      </c>
      <c r="R175" t="s">
        <v>30</v>
      </c>
      <c r="S175" t="s">
        <v>16</v>
      </c>
      <c r="T175" t="s">
        <v>31</v>
      </c>
      <c r="U175" t="s">
        <v>449</v>
      </c>
    </row>
    <row r="176" spans="1:21">
      <c r="A176" t="s">
        <v>1945</v>
      </c>
      <c r="B176" t="s">
        <v>312</v>
      </c>
      <c r="C176" t="s">
        <v>461</v>
      </c>
      <c r="D176" t="s">
        <v>1470</v>
      </c>
      <c r="E176">
        <v>275500</v>
      </c>
      <c r="F176">
        <v>275.5</v>
      </c>
      <c r="G176">
        <v>2</v>
      </c>
      <c r="H176">
        <v>551000</v>
      </c>
      <c r="I176">
        <v>2017.2</v>
      </c>
      <c r="J176" t="s">
        <v>314</v>
      </c>
      <c r="K176" t="s">
        <v>315</v>
      </c>
      <c r="L176" t="s">
        <v>99</v>
      </c>
      <c r="M176" t="s">
        <v>329</v>
      </c>
      <c r="N176" t="s">
        <v>329</v>
      </c>
      <c r="O176" t="s">
        <v>462</v>
      </c>
      <c r="P176" t="s">
        <v>118</v>
      </c>
      <c r="Q176" t="s">
        <v>29</v>
      </c>
      <c r="R176" t="s">
        <v>30</v>
      </c>
      <c r="S176" t="s">
        <v>16</v>
      </c>
      <c r="T176" t="s">
        <v>31</v>
      </c>
      <c r="U176" t="s">
        <v>463</v>
      </c>
    </row>
    <row r="177" spans="1:21">
      <c r="A177" t="s">
        <v>1946</v>
      </c>
      <c r="B177" t="s">
        <v>312</v>
      </c>
      <c r="C177" t="s">
        <v>464</v>
      </c>
      <c r="D177" t="s">
        <v>1471</v>
      </c>
      <c r="E177">
        <v>296600</v>
      </c>
      <c r="F177">
        <v>296.60000000000002</v>
      </c>
      <c r="G177" t="s">
        <v>22</v>
      </c>
      <c r="H177">
        <v>296600</v>
      </c>
      <c r="I177">
        <v>2017.2</v>
      </c>
      <c r="J177" t="s">
        <v>314</v>
      </c>
      <c r="K177" t="s">
        <v>315</v>
      </c>
      <c r="L177" t="s">
        <v>329</v>
      </c>
      <c r="M177" t="s">
        <v>329</v>
      </c>
      <c r="N177" t="s">
        <v>329</v>
      </c>
      <c r="O177" t="s">
        <v>462</v>
      </c>
      <c r="P177" t="s">
        <v>118</v>
      </c>
      <c r="Q177" t="s">
        <v>29</v>
      </c>
      <c r="R177" t="s">
        <v>30</v>
      </c>
      <c r="S177" t="s">
        <v>16</v>
      </c>
      <c r="T177" t="s">
        <v>31</v>
      </c>
      <c r="U177" t="s">
        <v>463</v>
      </c>
    </row>
    <row r="178" spans="1:21">
      <c r="A178" t="s">
        <v>1947</v>
      </c>
      <c r="B178" t="s">
        <v>312</v>
      </c>
      <c r="C178" t="s">
        <v>465</v>
      </c>
      <c r="D178" t="s">
        <v>1472</v>
      </c>
      <c r="E178">
        <v>275500</v>
      </c>
      <c r="F178">
        <v>275.5</v>
      </c>
      <c r="G178">
        <v>2</v>
      </c>
      <c r="H178">
        <v>551000</v>
      </c>
      <c r="I178">
        <v>2017.3</v>
      </c>
      <c r="J178" t="s">
        <v>314</v>
      </c>
      <c r="K178" t="s">
        <v>315</v>
      </c>
      <c r="L178" t="s">
        <v>99</v>
      </c>
      <c r="M178" t="s">
        <v>329</v>
      </c>
      <c r="N178" t="s">
        <v>329</v>
      </c>
      <c r="O178" t="s">
        <v>462</v>
      </c>
      <c r="P178" t="s">
        <v>118</v>
      </c>
      <c r="Q178" t="s">
        <v>29</v>
      </c>
      <c r="R178" t="s">
        <v>30</v>
      </c>
      <c r="S178" t="s">
        <v>16</v>
      </c>
      <c r="T178" t="s">
        <v>31</v>
      </c>
      <c r="U178" t="s">
        <v>463</v>
      </c>
    </row>
    <row r="179" spans="1:21">
      <c r="A179" t="s">
        <v>1948</v>
      </c>
      <c r="B179" t="s">
        <v>312</v>
      </c>
      <c r="C179" t="s">
        <v>466</v>
      </c>
      <c r="D179" t="s">
        <v>1473</v>
      </c>
      <c r="E179">
        <v>296600</v>
      </c>
      <c r="F179">
        <v>296.60000000000002</v>
      </c>
      <c r="G179" t="s">
        <v>22</v>
      </c>
      <c r="H179">
        <v>296600</v>
      </c>
      <c r="I179">
        <v>2017.3</v>
      </c>
      <c r="J179" t="s">
        <v>314</v>
      </c>
      <c r="K179" t="s">
        <v>315</v>
      </c>
      <c r="L179" t="s">
        <v>329</v>
      </c>
      <c r="M179" t="s">
        <v>329</v>
      </c>
      <c r="N179" t="s">
        <v>329</v>
      </c>
      <c r="O179" t="s">
        <v>462</v>
      </c>
      <c r="P179" t="s">
        <v>118</v>
      </c>
      <c r="Q179" t="s">
        <v>29</v>
      </c>
      <c r="R179" t="s">
        <v>30</v>
      </c>
      <c r="S179" t="s">
        <v>16</v>
      </c>
      <c r="T179" t="s">
        <v>31</v>
      </c>
      <c r="U179" t="s">
        <v>463</v>
      </c>
    </row>
    <row r="180" spans="1:21">
      <c r="A180" t="s">
        <v>1887</v>
      </c>
      <c r="B180" t="s">
        <v>312</v>
      </c>
      <c r="C180" t="s">
        <v>467</v>
      </c>
      <c r="D180" t="s">
        <v>1474</v>
      </c>
      <c r="E180">
        <v>286300</v>
      </c>
      <c r="F180">
        <v>286.3</v>
      </c>
      <c r="G180">
        <v>2</v>
      </c>
      <c r="H180">
        <v>572600</v>
      </c>
      <c r="I180">
        <v>2013.7</v>
      </c>
      <c r="J180" t="s">
        <v>314</v>
      </c>
      <c r="K180" t="s">
        <v>315</v>
      </c>
      <c r="L180" t="s">
        <v>99</v>
      </c>
      <c r="M180" t="s">
        <v>324</v>
      </c>
      <c r="N180" t="s">
        <v>324</v>
      </c>
      <c r="O180" t="s">
        <v>127</v>
      </c>
      <c r="P180" t="s">
        <v>55</v>
      </c>
      <c r="Q180" t="s">
        <v>29</v>
      </c>
      <c r="R180" t="s">
        <v>30</v>
      </c>
      <c r="S180" t="s">
        <v>16</v>
      </c>
      <c r="T180" t="s">
        <v>31</v>
      </c>
      <c r="U180" t="s">
        <v>142</v>
      </c>
    </row>
    <row r="181" spans="1:21">
      <c r="A181" t="s">
        <v>1888</v>
      </c>
      <c r="B181" t="s">
        <v>312</v>
      </c>
      <c r="C181" t="s">
        <v>468</v>
      </c>
      <c r="D181" t="s">
        <v>1475</v>
      </c>
      <c r="E181">
        <v>295900</v>
      </c>
      <c r="F181">
        <v>295.89999999999998</v>
      </c>
      <c r="G181" t="s">
        <v>22</v>
      </c>
      <c r="H181">
        <v>295900</v>
      </c>
      <c r="I181">
        <v>2014.9</v>
      </c>
      <c r="J181" t="s">
        <v>314</v>
      </c>
      <c r="K181" t="s">
        <v>315</v>
      </c>
      <c r="L181" t="s">
        <v>444</v>
      </c>
      <c r="M181" t="s">
        <v>324</v>
      </c>
      <c r="N181" t="s">
        <v>400</v>
      </c>
      <c r="O181" t="s">
        <v>127</v>
      </c>
      <c r="P181" t="s">
        <v>55</v>
      </c>
      <c r="Q181" t="s">
        <v>29</v>
      </c>
      <c r="R181" t="s">
        <v>30</v>
      </c>
      <c r="S181" t="s">
        <v>16</v>
      </c>
      <c r="T181" t="s">
        <v>31</v>
      </c>
      <c r="U181" t="s">
        <v>142</v>
      </c>
    </row>
    <row r="182" spans="1:21">
      <c r="A182" t="s">
        <v>1889</v>
      </c>
      <c r="B182" t="s">
        <v>312</v>
      </c>
      <c r="C182" t="s">
        <v>469</v>
      </c>
      <c r="D182" t="s">
        <v>1476</v>
      </c>
      <c r="E182">
        <v>100000</v>
      </c>
      <c r="F182">
        <v>100</v>
      </c>
      <c r="G182">
        <v>3</v>
      </c>
      <c r="H182">
        <v>300000</v>
      </c>
      <c r="I182">
        <v>1996.7</v>
      </c>
      <c r="J182" t="s">
        <v>314</v>
      </c>
      <c r="K182" t="s">
        <v>315</v>
      </c>
      <c r="L182" t="s">
        <v>99</v>
      </c>
      <c r="M182" t="s">
        <v>423</v>
      </c>
      <c r="N182" t="s">
        <v>423</v>
      </c>
      <c r="O182" t="s">
        <v>470</v>
      </c>
      <c r="P182" t="s">
        <v>28</v>
      </c>
      <c r="Q182" t="s">
        <v>29</v>
      </c>
      <c r="R182" t="s">
        <v>30</v>
      </c>
      <c r="S182" t="s">
        <v>16</v>
      </c>
      <c r="T182" t="s">
        <v>31</v>
      </c>
      <c r="U182" t="s">
        <v>440</v>
      </c>
    </row>
    <row r="183" spans="1:21">
      <c r="A183" t="s">
        <v>1890</v>
      </c>
      <c r="B183" t="s">
        <v>312</v>
      </c>
      <c r="C183" t="s">
        <v>471</v>
      </c>
      <c r="D183" t="s">
        <v>1477</v>
      </c>
      <c r="E183">
        <v>150000</v>
      </c>
      <c r="F183">
        <v>150</v>
      </c>
      <c r="G183" t="s">
        <v>22</v>
      </c>
      <c r="H183">
        <v>150000</v>
      </c>
      <c r="I183">
        <v>1999.11</v>
      </c>
      <c r="J183" t="s">
        <v>314</v>
      </c>
      <c r="K183" t="s">
        <v>315</v>
      </c>
      <c r="L183" t="s">
        <v>25</v>
      </c>
      <c r="M183" t="s">
        <v>101</v>
      </c>
      <c r="N183" t="s">
        <v>101</v>
      </c>
      <c r="O183" t="s">
        <v>470</v>
      </c>
      <c r="P183" t="s">
        <v>379</v>
      </c>
      <c r="Q183" t="s">
        <v>29</v>
      </c>
      <c r="R183" t="s">
        <v>30</v>
      </c>
      <c r="S183" t="s">
        <v>16</v>
      </c>
      <c r="T183" t="s">
        <v>31</v>
      </c>
      <c r="U183" t="s">
        <v>440</v>
      </c>
    </row>
    <row r="184" spans="1:21">
      <c r="A184" t="s">
        <v>1891</v>
      </c>
      <c r="B184" t="s">
        <v>312</v>
      </c>
      <c r="C184" t="s">
        <v>472</v>
      </c>
      <c r="D184" t="s">
        <v>1478</v>
      </c>
      <c r="E184">
        <v>100000</v>
      </c>
      <c r="F184">
        <v>100</v>
      </c>
      <c r="G184">
        <v>3</v>
      </c>
      <c r="H184">
        <v>300000</v>
      </c>
      <c r="I184">
        <v>1997.7</v>
      </c>
      <c r="J184" t="s">
        <v>314</v>
      </c>
      <c r="K184" t="s">
        <v>315</v>
      </c>
      <c r="L184" t="s">
        <v>99</v>
      </c>
      <c r="M184" t="s">
        <v>423</v>
      </c>
      <c r="N184" t="s">
        <v>423</v>
      </c>
      <c r="O184" t="s">
        <v>470</v>
      </c>
      <c r="P184" t="s">
        <v>28</v>
      </c>
      <c r="Q184" t="s">
        <v>29</v>
      </c>
      <c r="R184" t="s">
        <v>30</v>
      </c>
      <c r="S184" t="s">
        <v>16</v>
      </c>
      <c r="T184" t="s">
        <v>31</v>
      </c>
      <c r="U184" t="s">
        <v>440</v>
      </c>
    </row>
    <row r="185" spans="1:21">
      <c r="A185" t="s">
        <v>1892</v>
      </c>
      <c r="B185" t="s">
        <v>312</v>
      </c>
      <c r="C185" t="s">
        <v>473</v>
      </c>
      <c r="D185" t="s">
        <v>1479</v>
      </c>
      <c r="E185">
        <v>150000</v>
      </c>
      <c r="F185">
        <v>150</v>
      </c>
      <c r="G185" t="s">
        <v>22</v>
      </c>
      <c r="H185">
        <v>150000</v>
      </c>
      <c r="I185">
        <v>2001.09</v>
      </c>
      <c r="J185" t="s">
        <v>314</v>
      </c>
      <c r="K185" t="s">
        <v>315</v>
      </c>
      <c r="L185" t="s">
        <v>25</v>
      </c>
      <c r="M185" t="s">
        <v>101</v>
      </c>
      <c r="N185" t="s">
        <v>101</v>
      </c>
      <c r="O185" t="s">
        <v>470</v>
      </c>
      <c r="P185" t="s">
        <v>379</v>
      </c>
      <c r="Q185" t="s">
        <v>29</v>
      </c>
      <c r="R185" t="s">
        <v>30</v>
      </c>
      <c r="S185" t="s">
        <v>16</v>
      </c>
      <c r="T185" t="s">
        <v>31</v>
      </c>
      <c r="U185" t="s">
        <v>440</v>
      </c>
    </row>
    <row r="186" spans="1:21">
      <c r="A186" t="s">
        <v>1893</v>
      </c>
      <c r="B186" t="s">
        <v>312</v>
      </c>
      <c r="C186" t="s">
        <v>474</v>
      </c>
      <c r="D186" t="s">
        <v>1480</v>
      </c>
      <c r="E186">
        <v>183200</v>
      </c>
      <c r="F186">
        <v>183.2</v>
      </c>
      <c r="G186">
        <v>2</v>
      </c>
      <c r="H186">
        <v>366400</v>
      </c>
      <c r="I186">
        <v>2011.2</v>
      </c>
      <c r="J186" t="s">
        <v>314</v>
      </c>
      <c r="K186" t="s">
        <v>315</v>
      </c>
      <c r="L186" t="s">
        <v>99</v>
      </c>
      <c r="M186" t="s">
        <v>329</v>
      </c>
      <c r="N186" t="s">
        <v>329</v>
      </c>
      <c r="O186" t="s">
        <v>470</v>
      </c>
      <c r="P186" t="s">
        <v>386</v>
      </c>
      <c r="Q186" t="s">
        <v>29</v>
      </c>
      <c r="R186" t="s">
        <v>30</v>
      </c>
      <c r="S186" t="s">
        <v>16</v>
      </c>
      <c r="T186" t="s">
        <v>31</v>
      </c>
      <c r="U186" t="s">
        <v>440</v>
      </c>
    </row>
    <row r="187" spans="1:21">
      <c r="A187" t="s">
        <v>1894</v>
      </c>
      <c r="B187" t="s">
        <v>312</v>
      </c>
      <c r="C187" t="s">
        <v>475</v>
      </c>
      <c r="D187" t="s">
        <v>1481</v>
      </c>
      <c r="E187">
        <v>208200</v>
      </c>
      <c r="F187">
        <v>208.2</v>
      </c>
      <c r="G187" t="s">
        <v>22</v>
      </c>
      <c r="H187">
        <v>208200</v>
      </c>
      <c r="I187">
        <v>2011.2</v>
      </c>
      <c r="J187" t="s">
        <v>314</v>
      </c>
      <c r="K187" t="s">
        <v>315</v>
      </c>
      <c r="L187" t="s">
        <v>476</v>
      </c>
      <c r="M187" t="s">
        <v>329</v>
      </c>
      <c r="N187" t="s">
        <v>329</v>
      </c>
      <c r="O187" t="s">
        <v>470</v>
      </c>
      <c r="P187" t="s">
        <v>386</v>
      </c>
      <c r="Q187" t="s">
        <v>29</v>
      </c>
      <c r="R187" t="s">
        <v>30</v>
      </c>
      <c r="S187" t="s">
        <v>16</v>
      </c>
      <c r="T187" t="s">
        <v>31</v>
      </c>
      <c r="U187" t="s">
        <v>440</v>
      </c>
    </row>
    <row r="188" spans="1:21">
      <c r="A188" t="s">
        <v>1895</v>
      </c>
      <c r="B188" t="s">
        <v>312</v>
      </c>
      <c r="C188" t="s">
        <v>477</v>
      </c>
      <c r="D188" t="s">
        <v>1482</v>
      </c>
      <c r="E188">
        <v>183200</v>
      </c>
      <c r="F188">
        <v>183.2</v>
      </c>
      <c r="G188">
        <v>2</v>
      </c>
      <c r="H188">
        <v>366400</v>
      </c>
      <c r="I188">
        <v>2011.6</v>
      </c>
      <c r="J188" t="s">
        <v>314</v>
      </c>
      <c r="K188" t="s">
        <v>315</v>
      </c>
      <c r="L188" t="s">
        <v>99</v>
      </c>
      <c r="M188" t="s">
        <v>329</v>
      </c>
      <c r="N188" t="s">
        <v>329</v>
      </c>
      <c r="O188" t="s">
        <v>470</v>
      </c>
      <c r="P188" t="s">
        <v>386</v>
      </c>
      <c r="Q188" t="s">
        <v>29</v>
      </c>
      <c r="R188" t="s">
        <v>30</v>
      </c>
      <c r="S188" t="s">
        <v>16</v>
      </c>
      <c r="T188" t="s">
        <v>31</v>
      </c>
      <c r="U188" t="s">
        <v>440</v>
      </c>
    </row>
    <row r="189" spans="1:21">
      <c r="A189" t="s">
        <v>1896</v>
      </c>
      <c r="B189" t="s">
        <v>312</v>
      </c>
      <c r="C189" t="s">
        <v>478</v>
      </c>
      <c r="D189" t="s">
        <v>1483</v>
      </c>
      <c r="E189">
        <v>208200</v>
      </c>
      <c r="F189">
        <v>208.2</v>
      </c>
      <c r="G189" t="s">
        <v>22</v>
      </c>
      <c r="H189">
        <v>208200</v>
      </c>
      <c r="I189">
        <v>2011.6</v>
      </c>
      <c r="J189" t="s">
        <v>314</v>
      </c>
      <c r="K189" t="s">
        <v>315</v>
      </c>
      <c r="L189" t="s">
        <v>476</v>
      </c>
      <c r="M189" t="s">
        <v>329</v>
      </c>
      <c r="N189" t="s">
        <v>329</v>
      </c>
      <c r="O189" t="s">
        <v>470</v>
      </c>
      <c r="P189" t="s">
        <v>386</v>
      </c>
      <c r="Q189" t="s">
        <v>29</v>
      </c>
      <c r="R189" t="s">
        <v>30</v>
      </c>
      <c r="S189" t="s">
        <v>16</v>
      </c>
      <c r="T189" t="s">
        <v>31</v>
      </c>
      <c r="U189" t="s">
        <v>440</v>
      </c>
    </row>
    <row r="190" spans="1:21">
      <c r="A190" t="s">
        <v>1897</v>
      </c>
      <c r="B190" t="s">
        <v>312</v>
      </c>
      <c r="C190" t="s">
        <v>479</v>
      </c>
      <c r="D190" t="s">
        <v>1484</v>
      </c>
      <c r="E190">
        <v>242700</v>
      </c>
      <c r="F190">
        <v>242.7</v>
      </c>
      <c r="G190" t="s">
        <v>22</v>
      </c>
      <c r="H190">
        <v>242700</v>
      </c>
      <c r="I190">
        <v>2014.7</v>
      </c>
      <c r="J190" t="s">
        <v>314</v>
      </c>
      <c r="K190" t="s">
        <v>315</v>
      </c>
      <c r="L190" t="s">
        <v>99</v>
      </c>
      <c r="M190" t="s">
        <v>329</v>
      </c>
      <c r="N190" t="s">
        <v>329</v>
      </c>
      <c r="O190" t="s">
        <v>470</v>
      </c>
      <c r="P190" t="s">
        <v>339</v>
      </c>
      <c r="Q190" t="s">
        <v>29</v>
      </c>
      <c r="R190" t="s">
        <v>30</v>
      </c>
      <c r="S190" t="s">
        <v>16</v>
      </c>
      <c r="T190" t="s">
        <v>31</v>
      </c>
      <c r="U190" t="s">
        <v>440</v>
      </c>
    </row>
    <row r="191" spans="1:21">
      <c r="A191" t="s">
        <v>1898</v>
      </c>
      <c r="B191" t="s">
        <v>312</v>
      </c>
      <c r="C191" t="s">
        <v>480</v>
      </c>
      <c r="D191" t="s">
        <v>1485</v>
      </c>
      <c r="E191">
        <v>132900</v>
      </c>
      <c r="F191">
        <v>132.9</v>
      </c>
      <c r="G191" t="s">
        <v>22</v>
      </c>
      <c r="H191">
        <v>132900</v>
      </c>
      <c r="I191">
        <v>2014.7</v>
      </c>
      <c r="J191" t="s">
        <v>314</v>
      </c>
      <c r="K191" t="s">
        <v>315</v>
      </c>
      <c r="L191" t="s">
        <v>476</v>
      </c>
      <c r="M191" t="s">
        <v>329</v>
      </c>
      <c r="N191" t="s">
        <v>329</v>
      </c>
      <c r="O191" t="s">
        <v>470</v>
      </c>
      <c r="P191" t="s">
        <v>339</v>
      </c>
      <c r="Q191" t="s">
        <v>29</v>
      </c>
      <c r="R191" t="s">
        <v>30</v>
      </c>
      <c r="S191" t="s">
        <v>16</v>
      </c>
      <c r="T191" t="s">
        <v>31</v>
      </c>
      <c r="U191" t="s">
        <v>440</v>
      </c>
    </row>
    <row r="192" spans="1:21">
      <c r="A192" t="s">
        <v>1899</v>
      </c>
      <c r="B192" t="s">
        <v>312</v>
      </c>
      <c r="C192" t="s">
        <v>481</v>
      </c>
      <c r="D192" t="s">
        <v>1486</v>
      </c>
      <c r="E192">
        <v>242700</v>
      </c>
      <c r="F192">
        <v>242.7</v>
      </c>
      <c r="G192" t="s">
        <v>22</v>
      </c>
      <c r="H192">
        <v>242700</v>
      </c>
      <c r="I192">
        <v>2014.1</v>
      </c>
      <c r="J192" t="s">
        <v>314</v>
      </c>
      <c r="K192" t="s">
        <v>315</v>
      </c>
      <c r="L192" t="s">
        <v>99</v>
      </c>
      <c r="M192" t="s">
        <v>329</v>
      </c>
      <c r="N192" t="s">
        <v>329</v>
      </c>
      <c r="O192" t="s">
        <v>470</v>
      </c>
      <c r="P192" t="s">
        <v>339</v>
      </c>
      <c r="Q192" t="s">
        <v>29</v>
      </c>
      <c r="R192" t="s">
        <v>30</v>
      </c>
      <c r="S192" t="s">
        <v>16</v>
      </c>
      <c r="T192" t="s">
        <v>31</v>
      </c>
      <c r="U192" t="s">
        <v>440</v>
      </c>
    </row>
    <row r="193" spans="1:21">
      <c r="A193" t="s">
        <v>1900</v>
      </c>
      <c r="B193" t="s">
        <v>312</v>
      </c>
      <c r="C193" t="s">
        <v>482</v>
      </c>
      <c r="D193" t="s">
        <v>1487</v>
      </c>
      <c r="E193">
        <v>132900</v>
      </c>
      <c r="F193">
        <v>132.9</v>
      </c>
      <c r="G193" t="s">
        <v>22</v>
      </c>
      <c r="H193">
        <v>132900</v>
      </c>
      <c r="I193">
        <v>2014.1</v>
      </c>
      <c r="J193" t="s">
        <v>314</v>
      </c>
      <c r="K193" t="s">
        <v>315</v>
      </c>
      <c r="L193" t="s">
        <v>476</v>
      </c>
      <c r="M193" t="s">
        <v>329</v>
      </c>
      <c r="N193" t="s">
        <v>329</v>
      </c>
      <c r="O193" t="s">
        <v>470</v>
      </c>
      <c r="P193" t="s">
        <v>339</v>
      </c>
      <c r="Q193" t="s">
        <v>29</v>
      </c>
      <c r="R193" t="s">
        <v>30</v>
      </c>
      <c r="S193" t="s">
        <v>16</v>
      </c>
      <c r="T193" t="s">
        <v>31</v>
      </c>
      <c r="U193" t="s">
        <v>440</v>
      </c>
    </row>
    <row r="194" spans="1:21">
      <c r="A194" t="s">
        <v>1901</v>
      </c>
      <c r="B194" t="s">
        <v>312</v>
      </c>
      <c r="C194" t="s">
        <v>483</v>
      </c>
      <c r="D194" t="s">
        <v>1488</v>
      </c>
      <c r="E194">
        <v>242700</v>
      </c>
      <c r="F194">
        <v>242.7</v>
      </c>
      <c r="G194" t="s">
        <v>22</v>
      </c>
      <c r="H194">
        <v>242700</v>
      </c>
      <c r="I194">
        <v>2015.1</v>
      </c>
      <c r="J194" t="s">
        <v>314</v>
      </c>
      <c r="K194" t="s">
        <v>315</v>
      </c>
      <c r="L194" t="s">
        <v>99</v>
      </c>
      <c r="M194" t="s">
        <v>329</v>
      </c>
      <c r="N194" t="s">
        <v>329</v>
      </c>
      <c r="O194" t="s">
        <v>470</v>
      </c>
      <c r="P194" t="s">
        <v>339</v>
      </c>
      <c r="Q194" t="s">
        <v>29</v>
      </c>
      <c r="R194" t="s">
        <v>30</v>
      </c>
      <c r="S194" t="s">
        <v>16</v>
      </c>
      <c r="T194" t="s">
        <v>31</v>
      </c>
      <c r="U194" t="s">
        <v>440</v>
      </c>
    </row>
    <row r="195" spans="1:21">
      <c r="A195" t="s">
        <v>1902</v>
      </c>
      <c r="B195" t="s">
        <v>312</v>
      </c>
      <c r="C195" t="s">
        <v>484</v>
      </c>
      <c r="D195" t="s">
        <v>1489</v>
      </c>
      <c r="E195">
        <v>132900</v>
      </c>
      <c r="F195">
        <v>132.9</v>
      </c>
      <c r="G195" t="s">
        <v>22</v>
      </c>
      <c r="H195">
        <v>132900</v>
      </c>
      <c r="I195">
        <v>2015.1</v>
      </c>
      <c r="J195" t="s">
        <v>314</v>
      </c>
      <c r="K195" t="s">
        <v>315</v>
      </c>
      <c r="L195" t="s">
        <v>476</v>
      </c>
      <c r="M195" t="s">
        <v>329</v>
      </c>
      <c r="N195" t="s">
        <v>329</v>
      </c>
      <c r="O195" t="s">
        <v>470</v>
      </c>
      <c r="P195" t="s">
        <v>339</v>
      </c>
      <c r="Q195" t="s">
        <v>29</v>
      </c>
      <c r="R195" t="s">
        <v>30</v>
      </c>
      <c r="S195" t="s">
        <v>16</v>
      </c>
      <c r="T195" t="s">
        <v>31</v>
      </c>
      <c r="U195" t="s">
        <v>440</v>
      </c>
    </row>
    <row r="196" spans="1:21">
      <c r="A196" t="s">
        <v>1903</v>
      </c>
      <c r="B196" t="s">
        <v>312</v>
      </c>
      <c r="C196" t="s">
        <v>485</v>
      </c>
      <c r="D196" t="s">
        <v>1490</v>
      </c>
      <c r="E196">
        <v>240500</v>
      </c>
      <c r="F196">
        <v>240.5</v>
      </c>
      <c r="G196">
        <v>2</v>
      </c>
      <c r="H196">
        <v>481000</v>
      </c>
      <c r="I196">
        <v>2014.6</v>
      </c>
      <c r="J196" t="s">
        <v>314</v>
      </c>
      <c r="K196" t="s">
        <v>315</v>
      </c>
      <c r="L196" t="s">
        <v>99</v>
      </c>
      <c r="M196" t="s">
        <v>324</v>
      </c>
      <c r="N196" t="s">
        <v>486</v>
      </c>
      <c r="O196" t="s">
        <v>487</v>
      </c>
      <c r="P196" t="s">
        <v>102</v>
      </c>
      <c r="Q196" t="s">
        <v>29</v>
      </c>
      <c r="R196" t="s">
        <v>30</v>
      </c>
      <c r="S196" t="s">
        <v>16</v>
      </c>
      <c r="T196" t="s">
        <v>31</v>
      </c>
      <c r="U196" t="s">
        <v>488</v>
      </c>
    </row>
    <row r="197" spans="1:21">
      <c r="A197" t="s">
        <v>1904</v>
      </c>
      <c r="B197" t="s">
        <v>312</v>
      </c>
      <c r="C197" t="s">
        <v>489</v>
      </c>
      <c r="D197" t="s">
        <v>1491</v>
      </c>
      <c r="E197">
        <v>244000</v>
      </c>
      <c r="F197">
        <v>244</v>
      </c>
      <c r="G197" t="s">
        <v>22</v>
      </c>
      <c r="H197">
        <v>244000</v>
      </c>
      <c r="I197">
        <v>2014.6</v>
      </c>
      <c r="J197" t="s">
        <v>314</v>
      </c>
      <c r="K197" t="s">
        <v>315</v>
      </c>
      <c r="L197" t="s">
        <v>25</v>
      </c>
      <c r="M197" t="s">
        <v>324</v>
      </c>
      <c r="N197" t="s">
        <v>25</v>
      </c>
      <c r="O197" t="s">
        <v>487</v>
      </c>
      <c r="P197" t="s">
        <v>318</v>
      </c>
      <c r="Q197" t="s">
        <v>29</v>
      </c>
      <c r="R197" t="s">
        <v>30</v>
      </c>
      <c r="S197" t="s">
        <v>16</v>
      </c>
      <c r="T197" t="s">
        <v>31</v>
      </c>
      <c r="U197" t="s">
        <v>488</v>
      </c>
    </row>
    <row r="198" spans="1:21">
      <c r="A198" t="s">
        <v>1905</v>
      </c>
      <c r="B198" t="s">
        <v>312</v>
      </c>
      <c r="C198" t="s">
        <v>490</v>
      </c>
      <c r="D198" t="s">
        <v>1492</v>
      </c>
      <c r="E198">
        <v>240500</v>
      </c>
      <c r="F198">
        <v>240.5</v>
      </c>
      <c r="G198">
        <v>2</v>
      </c>
      <c r="H198">
        <v>481000</v>
      </c>
      <c r="I198">
        <v>2014.8</v>
      </c>
      <c r="J198" t="s">
        <v>314</v>
      </c>
      <c r="K198" t="s">
        <v>315</v>
      </c>
      <c r="L198" t="s">
        <v>99</v>
      </c>
      <c r="M198" t="s">
        <v>324</v>
      </c>
      <c r="N198" t="s">
        <v>486</v>
      </c>
      <c r="O198" t="s">
        <v>487</v>
      </c>
      <c r="P198" t="s">
        <v>102</v>
      </c>
      <c r="Q198" t="s">
        <v>29</v>
      </c>
      <c r="R198" t="s">
        <v>30</v>
      </c>
      <c r="S198" t="s">
        <v>16</v>
      </c>
      <c r="T198" t="s">
        <v>31</v>
      </c>
      <c r="U198" t="s">
        <v>488</v>
      </c>
    </row>
    <row r="199" spans="1:21">
      <c r="A199" t="s">
        <v>1906</v>
      </c>
      <c r="B199" t="s">
        <v>312</v>
      </c>
      <c r="C199" t="s">
        <v>491</v>
      </c>
      <c r="D199" t="s">
        <v>1493</v>
      </c>
      <c r="E199">
        <v>244000</v>
      </c>
      <c r="F199">
        <v>244</v>
      </c>
      <c r="G199" t="s">
        <v>22</v>
      </c>
      <c r="H199">
        <v>244000</v>
      </c>
      <c r="I199">
        <v>2014.8</v>
      </c>
      <c r="J199" t="s">
        <v>314</v>
      </c>
      <c r="K199" t="s">
        <v>315</v>
      </c>
      <c r="L199" t="s">
        <v>25</v>
      </c>
      <c r="M199" t="s">
        <v>324</v>
      </c>
      <c r="N199" t="s">
        <v>25</v>
      </c>
      <c r="O199" t="s">
        <v>487</v>
      </c>
      <c r="P199" t="s">
        <v>318</v>
      </c>
      <c r="Q199" t="s">
        <v>29</v>
      </c>
      <c r="R199" t="s">
        <v>30</v>
      </c>
      <c r="S199" t="s">
        <v>16</v>
      </c>
      <c r="T199" t="s">
        <v>31</v>
      </c>
      <c r="U199" t="s">
        <v>488</v>
      </c>
    </row>
    <row r="200" spans="1:21">
      <c r="A200" t="s">
        <v>1907</v>
      </c>
      <c r="B200" t="s">
        <v>312</v>
      </c>
      <c r="C200" t="s">
        <v>492</v>
      </c>
      <c r="D200" t="s">
        <v>1494</v>
      </c>
      <c r="E200">
        <v>287700</v>
      </c>
      <c r="F200">
        <v>287.7</v>
      </c>
      <c r="G200">
        <v>2</v>
      </c>
      <c r="H200">
        <v>575400</v>
      </c>
      <c r="I200">
        <v>2017.3</v>
      </c>
      <c r="J200" t="s">
        <v>314</v>
      </c>
      <c r="K200" t="s">
        <v>315</v>
      </c>
      <c r="L200" t="s">
        <v>99</v>
      </c>
      <c r="M200" t="s">
        <v>41</v>
      </c>
      <c r="N200" t="s">
        <v>400</v>
      </c>
      <c r="O200" t="s">
        <v>493</v>
      </c>
      <c r="P200" t="s">
        <v>55</v>
      </c>
      <c r="Q200" t="s">
        <v>29</v>
      </c>
      <c r="R200" t="s">
        <v>30</v>
      </c>
      <c r="S200" t="s">
        <v>16</v>
      </c>
      <c r="T200" t="s">
        <v>31</v>
      </c>
      <c r="U200" t="s">
        <v>494</v>
      </c>
    </row>
    <row r="201" spans="1:21">
      <c r="A201" t="s">
        <v>1908</v>
      </c>
      <c r="B201" t="s">
        <v>312</v>
      </c>
      <c r="C201" t="s">
        <v>495</v>
      </c>
      <c r="D201" t="s">
        <v>1495</v>
      </c>
      <c r="E201">
        <v>298800</v>
      </c>
      <c r="F201">
        <v>298.8</v>
      </c>
      <c r="G201" t="s">
        <v>22</v>
      </c>
      <c r="H201">
        <v>298800</v>
      </c>
      <c r="I201">
        <v>2017.3</v>
      </c>
      <c r="J201" t="s">
        <v>314</v>
      </c>
      <c r="K201" t="s">
        <v>315</v>
      </c>
      <c r="L201" t="s">
        <v>72</v>
      </c>
      <c r="M201" t="s">
        <v>41</v>
      </c>
      <c r="N201" t="s">
        <v>400</v>
      </c>
      <c r="O201" t="s">
        <v>493</v>
      </c>
      <c r="P201" t="s">
        <v>55</v>
      </c>
      <c r="Q201" t="s">
        <v>29</v>
      </c>
      <c r="R201" t="s">
        <v>30</v>
      </c>
      <c r="S201" t="s">
        <v>16</v>
      </c>
      <c r="T201" t="s">
        <v>31</v>
      </c>
      <c r="U201" t="s">
        <v>494</v>
      </c>
    </row>
    <row r="202" spans="1:21">
      <c r="A202" t="s">
        <v>1909</v>
      </c>
      <c r="B202" t="s">
        <v>312</v>
      </c>
      <c r="C202" t="s">
        <v>496</v>
      </c>
      <c r="D202" t="s">
        <v>1496</v>
      </c>
      <c r="E202">
        <v>35000</v>
      </c>
      <c r="F202">
        <v>35</v>
      </c>
      <c r="G202" t="s">
        <v>22</v>
      </c>
      <c r="H202">
        <v>35000</v>
      </c>
      <c r="I202">
        <v>1995.6</v>
      </c>
      <c r="J202" t="s">
        <v>314</v>
      </c>
      <c r="K202" t="s">
        <v>315</v>
      </c>
      <c r="L202" t="s">
        <v>99</v>
      </c>
      <c r="M202" t="s">
        <v>54</v>
      </c>
      <c r="N202" t="s">
        <v>54</v>
      </c>
      <c r="O202" t="s">
        <v>27</v>
      </c>
      <c r="P202" t="s">
        <v>28</v>
      </c>
      <c r="Q202" t="s">
        <v>29</v>
      </c>
      <c r="R202" t="s">
        <v>30</v>
      </c>
      <c r="S202" t="s">
        <v>16</v>
      </c>
      <c r="T202" t="s">
        <v>31</v>
      </c>
      <c r="U202" t="s">
        <v>497</v>
      </c>
    </row>
    <row r="203" spans="1:21">
      <c r="A203" t="s">
        <v>1909</v>
      </c>
      <c r="B203" t="s">
        <v>312</v>
      </c>
      <c r="C203" t="s">
        <v>496</v>
      </c>
      <c r="D203" t="s">
        <v>1496</v>
      </c>
      <c r="E203">
        <v>35000</v>
      </c>
      <c r="F203">
        <v>35</v>
      </c>
      <c r="G203" t="s">
        <v>22</v>
      </c>
      <c r="H203">
        <v>35000</v>
      </c>
      <c r="I203">
        <v>1996.6</v>
      </c>
      <c r="J203" t="s">
        <v>314</v>
      </c>
      <c r="K203" t="s">
        <v>315</v>
      </c>
      <c r="L203" t="s">
        <v>99</v>
      </c>
      <c r="M203" t="s">
        <v>54</v>
      </c>
      <c r="N203" t="s">
        <v>54</v>
      </c>
      <c r="O203" t="s">
        <v>27</v>
      </c>
      <c r="P203" t="s">
        <v>28</v>
      </c>
      <c r="Q203" t="s">
        <v>29</v>
      </c>
      <c r="R203" t="s">
        <v>30</v>
      </c>
      <c r="S203" t="s">
        <v>16</v>
      </c>
      <c r="T203" t="s">
        <v>31</v>
      </c>
      <c r="U203" t="s">
        <v>497</v>
      </c>
    </row>
    <row r="204" spans="1:21">
      <c r="A204" t="s">
        <v>1910</v>
      </c>
      <c r="B204" t="s">
        <v>312</v>
      </c>
      <c r="C204" t="s">
        <v>498</v>
      </c>
      <c r="D204" t="s">
        <v>1497</v>
      </c>
      <c r="E204">
        <v>35000</v>
      </c>
      <c r="F204">
        <v>35</v>
      </c>
      <c r="G204" t="s">
        <v>22</v>
      </c>
      <c r="H204">
        <v>35000</v>
      </c>
      <c r="I204">
        <v>1997.7</v>
      </c>
      <c r="J204" t="s">
        <v>314</v>
      </c>
      <c r="K204" t="s">
        <v>315</v>
      </c>
      <c r="L204" t="s">
        <v>86</v>
      </c>
      <c r="M204" t="s">
        <v>54</v>
      </c>
      <c r="N204" t="s">
        <v>54</v>
      </c>
      <c r="O204" t="s">
        <v>27</v>
      </c>
      <c r="P204" t="s">
        <v>28</v>
      </c>
      <c r="Q204" t="s">
        <v>29</v>
      </c>
      <c r="R204" t="s">
        <v>30</v>
      </c>
      <c r="S204" t="s">
        <v>16</v>
      </c>
      <c r="T204" t="s">
        <v>31</v>
      </c>
      <c r="U204" t="s">
        <v>497</v>
      </c>
    </row>
    <row r="205" spans="1:21">
      <c r="A205" t="s">
        <v>1953</v>
      </c>
      <c r="B205" t="s">
        <v>932</v>
      </c>
      <c r="C205" t="s">
        <v>933</v>
      </c>
      <c r="D205" t="s">
        <v>1678</v>
      </c>
      <c r="E205">
        <v>102588</v>
      </c>
      <c r="F205">
        <v>102.58799999999999</v>
      </c>
      <c r="G205" t="s">
        <v>22</v>
      </c>
      <c r="H205">
        <v>102588</v>
      </c>
      <c r="I205">
        <v>2012.11</v>
      </c>
      <c r="J205" t="s">
        <v>934</v>
      </c>
      <c r="K205" t="s">
        <v>315</v>
      </c>
      <c r="L205" t="s">
        <v>99</v>
      </c>
      <c r="M205" t="s">
        <v>329</v>
      </c>
      <c r="N205" t="s">
        <v>329</v>
      </c>
      <c r="O205" t="s">
        <v>935</v>
      </c>
      <c r="P205" t="s">
        <v>28</v>
      </c>
      <c r="Q205" t="s">
        <v>936</v>
      </c>
      <c r="R205" t="s">
        <v>30</v>
      </c>
      <c r="S205" t="s">
        <v>16</v>
      </c>
      <c r="T205" t="s">
        <v>31</v>
      </c>
      <c r="U205" t="s">
        <v>937</v>
      </c>
    </row>
    <row r="206" spans="1:21">
      <c r="A206" t="s">
        <v>1953</v>
      </c>
      <c r="B206" t="s">
        <v>932</v>
      </c>
      <c r="C206" t="s">
        <v>933</v>
      </c>
      <c r="D206" t="s">
        <v>1678</v>
      </c>
      <c r="E206">
        <v>42200</v>
      </c>
      <c r="F206">
        <v>42.2</v>
      </c>
      <c r="G206" t="s">
        <v>22</v>
      </c>
      <c r="H206">
        <v>42200</v>
      </c>
      <c r="I206">
        <v>2012.11</v>
      </c>
      <c r="J206" t="s">
        <v>934</v>
      </c>
      <c r="K206" t="s">
        <v>315</v>
      </c>
      <c r="L206" t="s">
        <v>938</v>
      </c>
      <c r="M206" t="s">
        <v>329</v>
      </c>
      <c r="N206" t="s">
        <v>376</v>
      </c>
      <c r="O206" t="s">
        <v>935</v>
      </c>
      <c r="P206" t="s">
        <v>28</v>
      </c>
      <c r="Q206" t="s">
        <v>936</v>
      </c>
      <c r="R206" t="s">
        <v>30</v>
      </c>
      <c r="S206" t="s">
        <v>16</v>
      </c>
      <c r="T206" t="s">
        <v>31</v>
      </c>
      <c r="U206" t="s">
        <v>937</v>
      </c>
    </row>
    <row r="207" spans="1:21">
      <c r="A207" t="s">
        <v>1954</v>
      </c>
      <c r="B207" t="s">
        <v>932</v>
      </c>
      <c r="C207" t="s">
        <v>961</v>
      </c>
      <c r="D207" t="s">
        <v>1687</v>
      </c>
      <c r="E207">
        <v>37000</v>
      </c>
      <c r="F207">
        <v>37</v>
      </c>
      <c r="G207" t="s">
        <v>22</v>
      </c>
      <c r="H207">
        <v>37000</v>
      </c>
      <c r="I207">
        <v>1994.12</v>
      </c>
      <c r="J207" t="s">
        <v>934</v>
      </c>
      <c r="K207" t="s">
        <v>315</v>
      </c>
      <c r="L207" t="s">
        <v>25</v>
      </c>
      <c r="M207" t="s">
        <v>962</v>
      </c>
      <c r="N207" t="s">
        <v>963</v>
      </c>
      <c r="O207" t="s">
        <v>964</v>
      </c>
      <c r="P207" t="s">
        <v>28</v>
      </c>
      <c r="Q207" t="s">
        <v>936</v>
      </c>
      <c r="R207" t="s">
        <v>30</v>
      </c>
      <c r="S207" t="s">
        <v>16</v>
      </c>
      <c r="T207" t="s">
        <v>31</v>
      </c>
      <c r="U207" t="s">
        <v>965</v>
      </c>
    </row>
    <row r="208" spans="1:21">
      <c r="A208" t="s">
        <v>1955</v>
      </c>
      <c r="B208" t="s">
        <v>932</v>
      </c>
      <c r="C208" t="s">
        <v>966</v>
      </c>
      <c r="D208" t="s">
        <v>1688</v>
      </c>
      <c r="E208">
        <v>24000</v>
      </c>
      <c r="F208">
        <v>24</v>
      </c>
      <c r="G208" t="s">
        <v>22</v>
      </c>
      <c r="H208">
        <v>24000</v>
      </c>
      <c r="I208">
        <v>2007.1</v>
      </c>
      <c r="J208" t="s">
        <v>934</v>
      </c>
      <c r="K208" t="s">
        <v>315</v>
      </c>
      <c r="L208" t="s">
        <v>967</v>
      </c>
      <c r="M208" t="s">
        <v>968</v>
      </c>
      <c r="N208" t="s">
        <v>968</v>
      </c>
      <c r="O208" t="s">
        <v>969</v>
      </c>
      <c r="P208" t="s">
        <v>28</v>
      </c>
      <c r="Q208" t="s">
        <v>936</v>
      </c>
      <c r="R208" t="s">
        <v>30</v>
      </c>
      <c r="S208" t="s">
        <v>16</v>
      </c>
      <c r="T208" t="s">
        <v>31</v>
      </c>
      <c r="U208" t="s">
        <v>970</v>
      </c>
    </row>
    <row r="209" spans="1:21">
      <c r="A209" t="s">
        <v>1949</v>
      </c>
      <c r="B209" t="s">
        <v>932</v>
      </c>
      <c r="C209" t="s">
        <v>971</v>
      </c>
      <c r="D209" t="s">
        <v>1689</v>
      </c>
      <c r="E209">
        <v>239900</v>
      </c>
      <c r="F209">
        <v>239.9</v>
      </c>
      <c r="G209" t="s">
        <v>22</v>
      </c>
      <c r="H209">
        <v>239900</v>
      </c>
      <c r="I209">
        <v>2014.12</v>
      </c>
      <c r="J209" t="s">
        <v>934</v>
      </c>
      <c r="K209" t="s">
        <v>315</v>
      </c>
      <c r="L209" t="s">
        <v>99</v>
      </c>
      <c r="M209" t="s">
        <v>329</v>
      </c>
      <c r="N209" t="s">
        <v>329</v>
      </c>
      <c r="O209" t="s">
        <v>972</v>
      </c>
      <c r="P209" t="s">
        <v>339</v>
      </c>
      <c r="Q209" t="s">
        <v>936</v>
      </c>
      <c r="R209" t="s">
        <v>30</v>
      </c>
      <c r="S209" t="s">
        <v>16</v>
      </c>
      <c r="T209" t="s">
        <v>31</v>
      </c>
      <c r="U209" t="s">
        <v>973</v>
      </c>
    </row>
    <row r="210" spans="1:21">
      <c r="A210" t="s">
        <v>1949</v>
      </c>
      <c r="B210" t="s">
        <v>932</v>
      </c>
      <c r="C210" t="s">
        <v>971</v>
      </c>
      <c r="D210" t="s">
        <v>1689</v>
      </c>
      <c r="E210">
        <v>130800</v>
      </c>
      <c r="F210">
        <v>130.80000000000001</v>
      </c>
      <c r="G210" t="s">
        <v>22</v>
      </c>
      <c r="H210">
        <v>130800</v>
      </c>
      <c r="I210">
        <v>2014.12</v>
      </c>
      <c r="J210" t="s">
        <v>934</v>
      </c>
      <c r="K210" t="s">
        <v>315</v>
      </c>
      <c r="L210" t="s">
        <v>72</v>
      </c>
      <c r="M210" t="s">
        <v>329</v>
      </c>
      <c r="N210" t="s">
        <v>329</v>
      </c>
      <c r="O210" t="s">
        <v>972</v>
      </c>
      <c r="P210" t="s">
        <v>339</v>
      </c>
      <c r="Q210" t="s">
        <v>936</v>
      </c>
      <c r="R210" t="s">
        <v>30</v>
      </c>
      <c r="S210" t="s">
        <v>16</v>
      </c>
      <c r="T210" t="s">
        <v>31</v>
      </c>
      <c r="U210" t="s">
        <v>973</v>
      </c>
    </row>
    <row r="211" spans="1:21">
      <c r="A211" t="s">
        <v>1950</v>
      </c>
      <c r="B211" t="s">
        <v>932</v>
      </c>
      <c r="C211" t="s">
        <v>981</v>
      </c>
      <c r="D211" t="s">
        <v>1692</v>
      </c>
      <c r="E211">
        <v>48300</v>
      </c>
      <c r="F211">
        <v>48.3</v>
      </c>
      <c r="G211" t="s">
        <v>22</v>
      </c>
      <c r="H211">
        <v>48300</v>
      </c>
      <c r="I211">
        <v>2011.1</v>
      </c>
      <c r="J211" t="s">
        <v>934</v>
      </c>
      <c r="K211" t="s">
        <v>315</v>
      </c>
      <c r="L211" t="s">
        <v>982</v>
      </c>
      <c r="M211" t="s">
        <v>834</v>
      </c>
      <c r="N211" t="s">
        <v>963</v>
      </c>
      <c r="O211" t="s">
        <v>983</v>
      </c>
      <c r="P211" t="s">
        <v>28</v>
      </c>
      <c r="Q211" t="s">
        <v>936</v>
      </c>
      <c r="R211" t="s">
        <v>30</v>
      </c>
      <c r="S211" t="s">
        <v>16</v>
      </c>
      <c r="T211" t="s">
        <v>31</v>
      </c>
      <c r="U211" t="s">
        <v>984</v>
      </c>
    </row>
    <row r="212" spans="1:21">
      <c r="A212" t="s">
        <v>1956</v>
      </c>
      <c r="B212" t="s">
        <v>932</v>
      </c>
      <c r="C212" t="s">
        <v>988</v>
      </c>
      <c r="D212" t="s">
        <v>1694</v>
      </c>
      <c r="E212">
        <v>246470</v>
      </c>
      <c r="F212">
        <v>246.47</v>
      </c>
      <c r="G212" t="s">
        <v>22</v>
      </c>
      <c r="H212">
        <v>246470</v>
      </c>
      <c r="I212">
        <v>2017.11</v>
      </c>
      <c r="J212" t="s">
        <v>934</v>
      </c>
      <c r="K212" t="s">
        <v>315</v>
      </c>
      <c r="L212" t="s">
        <v>989</v>
      </c>
      <c r="M212" t="s">
        <v>25</v>
      </c>
      <c r="N212" t="s">
        <v>25</v>
      </c>
      <c r="O212" t="s">
        <v>935</v>
      </c>
      <c r="P212" t="s">
        <v>318</v>
      </c>
      <c r="Q212" t="s">
        <v>936</v>
      </c>
      <c r="R212" t="s">
        <v>30</v>
      </c>
      <c r="S212" t="s">
        <v>16</v>
      </c>
      <c r="T212" t="s">
        <v>31</v>
      </c>
      <c r="U212" t="s">
        <v>990</v>
      </c>
    </row>
    <row r="213" spans="1:21">
      <c r="A213" t="s">
        <v>1956</v>
      </c>
      <c r="B213" t="s">
        <v>932</v>
      </c>
      <c r="C213" t="s">
        <v>991</v>
      </c>
      <c r="D213" t="s">
        <v>1695</v>
      </c>
      <c r="E213">
        <v>131910</v>
      </c>
      <c r="F213">
        <v>131.91</v>
      </c>
      <c r="G213" t="s">
        <v>22</v>
      </c>
      <c r="H213">
        <v>131910</v>
      </c>
      <c r="I213">
        <v>2017.11</v>
      </c>
      <c r="J213" t="s">
        <v>934</v>
      </c>
      <c r="K213" t="s">
        <v>315</v>
      </c>
      <c r="L213" t="s">
        <v>989</v>
      </c>
      <c r="M213" t="s">
        <v>25</v>
      </c>
      <c r="N213" t="s">
        <v>25</v>
      </c>
      <c r="O213" t="s">
        <v>935</v>
      </c>
      <c r="P213" t="s">
        <v>379</v>
      </c>
      <c r="Q213" t="s">
        <v>936</v>
      </c>
      <c r="R213" t="s">
        <v>30</v>
      </c>
      <c r="S213" t="s">
        <v>16</v>
      </c>
      <c r="T213" t="s">
        <v>31</v>
      </c>
      <c r="U213" t="s">
        <v>990</v>
      </c>
    </row>
    <row r="214" spans="1:21">
      <c r="A214" t="s">
        <v>1956</v>
      </c>
      <c r="B214" t="s">
        <v>932</v>
      </c>
      <c r="C214" t="s">
        <v>992</v>
      </c>
      <c r="D214" t="s">
        <v>1696</v>
      </c>
      <c r="E214">
        <v>246470</v>
      </c>
      <c r="F214">
        <v>246.47</v>
      </c>
      <c r="G214" t="s">
        <v>22</v>
      </c>
      <c r="H214">
        <v>246470</v>
      </c>
      <c r="I214">
        <v>2017.12</v>
      </c>
      <c r="J214" t="s">
        <v>934</v>
      </c>
      <c r="K214" t="s">
        <v>315</v>
      </c>
      <c r="L214" t="s">
        <v>989</v>
      </c>
      <c r="M214" t="s">
        <v>25</v>
      </c>
      <c r="N214" t="s">
        <v>25</v>
      </c>
      <c r="O214" t="s">
        <v>935</v>
      </c>
      <c r="P214" t="s">
        <v>318</v>
      </c>
      <c r="Q214" t="s">
        <v>936</v>
      </c>
      <c r="R214" t="s">
        <v>30</v>
      </c>
      <c r="S214" t="s">
        <v>16</v>
      </c>
      <c r="T214" t="s">
        <v>31</v>
      </c>
      <c r="U214" t="s">
        <v>990</v>
      </c>
    </row>
    <row r="215" spans="1:21">
      <c r="A215" t="s">
        <v>1956</v>
      </c>
      <c r="B215" t="s">
        <v>932</v>
      </c>
      <c r="C215" t="s">
        <v>993</v>
      </c>
      <c r="D215" t="s">
        <v>1697</v>
      </c>
      <c r="E215">
        <v>131910</v>
      </c>
      <c r="F215">
        <v>131.91</v>
      </c>
      <c r="G215" t="s">
        <v>22</v>
      </c>
      <c r="H215">
        <v>131910</v>
      </c>
      <c r="I215">
        <v>2017.12</v>
      </c>
      <c r="J215" t="s">
        <v>934</v>
      </c>
      <c r="K215" t="s">
        <v>315</v>
      </c>
      <c r="L215" t="s">
        <v>989</v>
      </c>
      <c r="M215" t="s">
        <v>25</v>
      </c>
      <c r="N215" t="s">
        <v>25</v>
      </c>
      <c r="O215" t="s">
        <v>935</v>
      </c>
      <c r="P215" t="s">
        <v>379</v>
      </c>
      <c r="Q215" t="s">
        <v>936</v>
      </c>
      <c r="R215" t="s">
        <v>30</v>
      </c>
      <c r="S215" t="s">
        <v>16</v>
      </c>
      <c r="T215" t="s">
        <v>31</v>
      </c>
      <c r="U215" t="s">
        <v>990</v>
      </c>
    </row>
    <row r="216" spans="1:21">
      <c r="A216" t="s">
        <v>1967</v>
      </c>
      <c r="B216" t="s">
        <v>932</v>
      </c>
      <c r="C216" t="s">
        <v>994</v>
      </c>
      <c r="D216" t="s">
        <v>1698</v>
      </c>
      <c r="E216">
        <v>289300</v>
      </c>
      <c r="F216">
        <v>289.3</v>
      </c>
      <c r="G216" t="s">
        <v>22</v>
      </c>
      <c r="H216">
        <v>289300</v>
      </c>
      <c r="I216">
        <v>2016.2</v>
      </c>
      <c r="J216" t="s">
        <v>934</v>
      </c>
      <c r="K216" t="s">
        <v>315</v>
      </c>
      <c r="L216" t="s">
        <v>99</v>
      </c>
      <c r="M216" t="s">
        <v>41</v>
      </c>
      <c r="N216" t="s">
        <v>41</v>
      </c>
      <c r="O216" t="s">
        <v>995</v>
      </c>
      <c r="P216" t="s">
        <v>55</v>
      </c>
      <c r="Q216" t="s">
        <v>936</v>
      </c>
      <c r="R216" t="s">
        <v>30</v>
      </c>
      <c r="S216" t="s">
        <v>16</v>
      </c>
      <c r="T216" t="s">
        <v>31</v>
      </c>
      <c r="U216" t="s">
        <v>996</v>
      </c>
    </row>
    <row r="217" spans="1:21">
      <c r="A217" t="s">
        <v>1967</v>
      </c>
      <c r="B217" t="s">
        <v>932</v>
      </c>
      <c r="C217" t="s">
        <v>994</v>
      </c>
      <c r="D217" t="s">
        <v>1698</v>
      </c>
      <c r="E217">
        <v>146800</v>
      </c>
      <c r="F217">
        <v>146.80000000000001</v>
      </c>
      <c r="G217" t="s">
        <v>22</v>
      </c>
      <c r="H217">
        <v>146800</v>
      </c>
      <c r="I217">
        <v>2016.2</v>
      </c>
      <c r="J217" t="s">
        <v>934</v>
      </c>
      <c r="K217" t="s">
        <v>315</v>
      </c>
      <c r="L217" t="s">
        <v>997</v>
      </c>
      <c r="M217" t="s">
        <v>41</v>
      </c>
      <c r="N217" t="s">
        <v>41</v>
      </c>
      <c r="O217" t="s">
        <v>995</v>
      </c>
      <c r="P217" t="s">
        <v>318</v>
      </c>
      <c r="Q217" t="s">
        <v>936</v>
      </c>
      <c r="R217" t="s">
        <v>30</v>
      </c>
      <c r="S217" t="s">
        <v>16</v>
      </c>
      <c r="T217" t="s">
        <v>31</v>
      </c>
      <c r="U217" t="s">
        <v>996</v>
      </c>
    </row>
    <row r="218" spans="1:21">
      <c r="A218" t="s">
        <v>1957</v>
      </c>
      <c r="B218" t="s">
        <v>932</v>
      </c>
      <c r="C218" t="s">
        <v>998</v>
      </c>
      <c r="D218" t="s">
        <v>1699</v>
      </c>
      <c r="E218">
        <v>21000</v>
      </c>
      <c r="F218">
        <v>21</v>
      </c>
      <c r="G218" t="s">
        <v>22</v>
      </c>
      <c r="H218">
        <v>21000</v>
      </c>
      <c r="I218">
        <v>1987.12</v>
      </c>
      <c r="J218" t="s">
        <v>934</v>
      </c>
      <c r="K218" t="s">
        <v>315</v>
      </c>
      <c r="L218" t="s">
        <v>25</v>
      </c>
      <c r="M218" t="s">
        <v>329</v>
      </c>
      <c r="N218" t="s">
        <v>329</v>
      </c>
      <c r="O218" t="s">
        <v>964</v>
      </c>
      <c r="P218" t="s">
        <v>28</v>
      </c>
      <c r="Q218" t="s">
        <v>936</v>
      </c>
      <c r="R218" t="s">
        <v>30</v>
      </c>
      <c r="S218" t="s">
        <v>16</v>
      </c>
      <c r="T218" t="s">
        <v>31</v>
      </c>
      <c r="U218" t="s">
        <v>999</v>
      </c>
    </row>
    <row r="219" spans="1:21">
      <c r="A219" t="s">
        <v>1968</v>
      </c>
      <c r="B219" t="s">
        <v>932</v>
      </c>
      <c r="C219" t="s">
        <v>1009</v>
      </c>
      <c r="D219" t="s">
        <v>1702</v>
      </c>
      <c r="E219">
        <v>40030</v>
      </c>
      <c r="F219">
        <v>40.03</v>
      </c>
      <c r="G219">
        <v>2</v>
      </c>
      <c r="H219">
        <v>80060</v>
      </c>
      <c r="I219">
        <v>2013.7</v>
      </c>
      <c r="J219" t="s">
        <v>934</v>
      </c>
      <c r="K219" t="s">
        <v>315</v>
      </c>
      <c r="L219" t="s">
        <v>99</v>
      </c>
      <c r="M219" t="s">
        <v>329</v>
      </c>
      <c r="N219" t="s">
        <v>376</v>
      </c>
      <c r="O219" t="s">
        <v>1010</v>
      </c>
      <c r="P219" t="s">
        <v>28</v>
      </c>
      <c r="Q219" t="s">
        <v>936</v>
      </c>
      <c r="R219" t="s">
        <v>30</v>
      </c>
      <c r="S219" t="s">
        <v>16</v>
      </c>
      <c r="T219" t="s">
        <v>31</v>
      </c>
      <c r="U219" t="s">
        <v>1011</v>
      </c>
    </row>
    <row r="220" spans="1:21">
      <c r="A220" t="s">
        <v>1968</v>
      </c>
      <c r="B220" t="s">
        <v>932</v>
      </c>
      <c r="C220" t="s">
        <v>1009</v>
      </c>
      <c r="D220" t="s">
        <v>1702</v>
      </c>
      <c r="E220">
        <v>35350</v>
      </c>
      <c r="F220">
        <v>35.35</v>
      </c>
      <c r="G220" t="s">
        <v>22</v>
      </c>
      <c r="H220">
        <v>35350</v>
      </c>
      <c r="I220">
        <v>2013.7</v>
      </c>
      <c r="J220" t="s">
        <v>934</v>
      </c>
      <c r="K220" t="s">
        <v>315</v>
      </c>
      <c r="L220" t="s">
        <v>1012</v>
      </c>
      <c r="M220" t="s">
        <v>1013</v>
      </c>
      <c r="N220" t="s">
        <v>1014</v>
      </c>
      <c r="O220" t="s">
        <v>1010</v>
      </c>
      <c r="P220" t="s">
        <v>28</v>
      </c>
      <c r="Q220" t="s">
        <v>936</v>
      </c>
      <c r="R220" t="s">
        <v>30</v>
      </c>
      <c r="S220" t="s">
        <v>16</v>
      </c>
      <c r="T220" t="s">
        <v>31</v>
      </c>
      <c r="U220" t="s">
        <v>1011</v>
      </c>
    </row>
    <row r="221" spans="1:21">
      <c r="A221" t="s">
        <v>1958</v>
      </c>
      <c r="B221" t="s">
        <v>932</v>
      </c>
      <c r="C221" t="s">
        <v>1020</v>
      </c>
      <c r="D221" t="s">
        <v>1704</v>
      </c>
      <c r="E221">
        <v>100000</v>
      </c>
      <c r="F221">
        <v>100</v>
      </c>
      <c r="G221">
        <v>2</v>
      </c>
      <c r="H221">
        <v>200000</v>
      </c>
      <c r="I221">
        <v>1993.1</v>
      </c>
      <c r="J221" t="s">
        <v>934</v>
      </c>
      <c r="K221" t="s">
        <v>315</v>
      </c>
      <c r="L221" t="s">
        <v>99</v>
      </c>
      <c r="M221" t="s">
        <v>423</v>
      </c>
      <c r="N221" t="s">
        <v>291</v>
      </c>
      <c r="O221" t="s">
        <v>613</v>
      </c>
      <c r="P221" t="s">
        <v>28</v>
      </c>
      <c r="Q221" t="s">
        <v>936</v>
      </c>
      <c r="R221" t="s">
        <v>30</v>
      </c>
      <c r="S221" t="s">
        <v>16</v>
      </c>
      <c r="T221" t="s">
        <v>31</v>
      </c>
      <c r="U221" t="s">
        <v>1021</v>
      </c>
    </row>
    <row r="222" spans="1:21">
      <c r="A222" t="s">
        <v>1958</v>
      </c>
      <c r="B222" t="s">
        <v>932</v>
      </c>
      <c r="C222" t="s">
        <v>1020</v>
      </c>
      <c r="D222" t="s">
        <v>1704</v>
      </c>
      <c r="E222">
        <v>100000</v>
      </c>
      <c r="F222">
        <v>100</v>
      </c>
      <c r="G222" t="s">
        <v>22</v>
      </c>
      <c r="H222">
        <v>100000</v>
      </c>
      <c r="I222">
        <v>1993.2</v>
      </c>
      <c r="J222" t="s">
        <v>934</v>
      </c>
      <c r="K222" t="s">
        <v>315</v>
      </c>
      <c r="L222" t="s">
        <v>99</v>
      </c>
      <c r="M222" t="s">
        <v>423</v>
      </c>
      <c r="N222" t="s">
        <v>291</v>
      </c>
      <c r="O222" t="s">
        <v>613</v>
      </c>
      <c r="P222" t="s">
        <v>28</v>
      </c>
      <c r="Q222" t="s">
        <v>936</v>
      </c>
      <c r="R222" t="s">
        <v>30</v>
      </c>
      <c r="S222" t="s">
        <v>16</v>
      </c>
      <c r="T222" t="s">
        <v>31</v>
      </c>
      <c r="U222" t="s">
        <v>1021</v>
      </c>
    </row>
    <row r="223" spans="1:21">
      <c r="A223" t="s">
        <v>1958</v>
      </c>
      <c r="B223" t="s">
        <v>932</v>
      </c>
      <c r="C223" t="s">
        <v>1022</v>
      </c>
      <c r="D223" t="s">
        <v>1705</v>
      </c>
      <c r="E223">
        <v>150000</v>
      </c>
      <c r="F223">
        <v>150</v>
      </c>
      <c r="G223" t="s">
        <v>22</v>
      </c>
      <c r="H223">
        <v>150000</v>
      </c>
      <c r="I223">
        <v>1993.11</v>
      </c>
      <c r="J223" t="s">
        <v>934</v>
      </c>
      <c r="K223" t="s">
        <v>315</v>
      </c>
      <c r="L223" t="s">
        <v>324</v>
      </c>
      <c r="M223" t="s">
        <v>324</v>
      </c>
      <c r="N223" t="s">
        <v>423</v>
      </c>
      <c r="O223" t="s">
        <v>613</v>
      </c>
      <c r="P223" t="s">
        <v>318</v>
      </c>
      <c r="Q223" t="s">
        <v>936</v>
      </c>
      <c r="R223" t="s">
        <v>30</v>
      </c>
      <c r="S223" t="s">
        <v>16</v>
      </c>
      <c r="T223" t="s">
        <v>31</v>
      </c>
      <c r="U223" t="s">
        <v>1021</v>
      </c>
    </row>
    <row r="224" spans="1:21">
      <c r="A224" t="s">
        <v>1959</v>
      </c>
      <c r="B224" t="s">
        <v>932</v>
      </c>
      <c r="C224" t="s">
        <v>1029</v>
      </c>
      <c r="D224" t="s">
        <v>1708</v>
      </c>
      <c r="E224">
        <v>167104</v>
      </c>
      <c r="F224">
        <v>167.10400000000001</v>
      </c>
      <c r="G224">
        <v>2</v>
      </c>
      <c r="H224">
        <v>334208</v>
      </c>
      <c r="I224">
        <v>2013.11</v>
      </c>
      <c r="J224" t="s">
        <v>934</v>
      </c>
      <c r="K224" t="s">
        <v>315</v>
      </c>
      <c r="L224" t="s">
        <v>99</v>
      </c>
      <c r="M224" t="s">
        <v>25</v>
      </c>
      <c r="N224" t="s">
        <v>25</v>
      </c>
      <c r="O224" t="s">
        <v>61</v>
      </c>
      <c r="P224" t="s">
        <v>318</v>
      </c>
      <c r="Q224" t="s">
        <v>936</v>
      </c>
      <c r="R224" t="s">
        <v>30</v>
      </c>
      <c r="S224" t="s">
        <v>16</v>
      </c>
      <c r="T224" t="s">
        <v>31</v>
      </c>
      <c r="U224" t="s">
        <v>1030</v>
      </c>
    </row>
    <row r="225" spans="1:21">
      <c r="A225" t="s">
        <v>1959</v>
      </c>
      <c r="B225" t="s">
        <v>932</v>
      </c>
      <c r="C225" t="s">
        <v>1029</v>
      </c>
      <c r="D225" t="s">
        <v>1708</v>
      </c>
      <c r="E225">
        <v>196233</v>
      </c>
      <c r="F225">
        <v>196.233</v>
      </c>
      <c r="G225" t="s">
        <v>22</v>
      </c>
      <c r="H225">
        <v>196233</v>
      </c>
      <c r="I225">
        <v>2013.11</v>
      </c>
      <c r="J225" t="s">
        <v>934</v>
      </c>
      <c r="K225" t="s">
        <v>315</v>
      </c>
      <c r="L225" t="s">
        <v>25</v>
      </c>
      <c r="M225" t="s">
        <v>25</v>
      </c>
      <c r="N225" t="s">
        <v>25</v>
      </c>
      <c r="O225" t="s">
        <v>61</v>
      </c>
      <c r="P225" t="s">
        <v>318</v>
      </c>
      <c r="Q225" t="s">
        <v>936</v>
      </c>
      <c r="R225" t="s">
        <v>30</v>
      </c>
      <c r="S225" t="s">
        <v>16</v>
      </c>
      <c r="T225" t="s">
        <v>31</v>
      </c>
      <c r="U225" t="s">
        <v>1030</v>
      </c>
    </row>
    <row r="226" spans="1:21">
      <c r="A226" t="s">
        <v>1960</v>
      </c>
      <c r="B226" t="s">
        <v>932</v>
      </c>
      <c r="C226" t="s">
        <v>1031</v>
      </c>
      <c r="D226" t="s">
        <v>1709</v>
      </c>
      <c r="E226">
        <v>67450</v>
      </c>
      <c r="F226">
        <v>67.45</v>
      </c>
      <c r="G226">
        <v>2</v>
      </c>
      <c r="H226">
        <v>134900</v>
      </c>
      <c r="I226">
        <v>2010.4</v>
      </c>
      <c r="J226" t="s">
        <v>934</v>
      </c>
      <c r="K226" t="s">
        <v>315</v>
      </c>
      <c r="L226" t="s">
        <v>444</v>
      </c>
      <c r="M226" t="s">
        <v>316</v>
      </c>
      <c r="N226" t="s">
        <v>316</v>
      </c>
      <c r="O226" t="s">
        <v>1032</v>
      </c>
      <c r="P226" t="s">
        <v>28</v>
      </c>
      <c r="Q226" t="s">
        <v>936</v>
      </c>
      <c r="R226" t="s">
        <v>30</v>
      </c>
      <c r="S226" t="s">
        <v>16</v>
      </c>
      <c r="T226" t="s">
        <v>31</v>
      </c>
      <c r="U226" t="s">
        <v>1033</v>
      </c>
    </row>
    <row r="227" spans="1:21">
      <c r="A227" t="s">
        <v>1960</v>
      </c>
      <c r="B227" t="s">
        <v>932</v>
      </c>
      <c r="C227" t="s">
        <v>1031</v>
      </c>
      <c r="D227" t="s">
        <v>1709</v>
      </c>
      <c r="E227">
        <v>52400</v>
      </c>
      <c r="F227">
        <v>52.4</v>
      </c>
      <c r="G227" t="s">
        <v>22</v>
      </c>
      <c r="H227">
        <v>52400</v>
      </c>
      <c r="I227">
        <v>2010.4</v>
      </c>
      <c r="J227" t="s">
        <v>934</v>
      </c>
      <c r="K227" t="s">
        <v>315</v>
      </c>
      <c r="L227" t="s">
        <v>444</v>
      </c>
      <c r="M227" t="s">
        <v>316</v>
      </c>
      <c r="N227" t="s">
        <v>324</v>
      </c>
      <c r="O227" t="s">
        <v>1032</v>
      </c>
      <c r="P227" t="s">
        <v>28</v>
      </c>
      <c r="Q227" t="s">
        <v>936</v>
      </c>
      <c r="R227" t="s">
        <v>30</v>
      </c>
      <c r="S227" t="s">
        <v>16</v>
      </c>
      <c r="T227" t="s">
        <v>31</v>
      </c>
      <c r="U227" t="s">
        <v>1033</v>
      </c>
    </row>
    <row r="228" spans="1:21">
      <c r="A228" t="s">
        <v>1969</v>
      </c>
      <c r="B228" t="s">
        <v>932</v>
      </c>
      <c r="C228" t="s">
        <v>1034</v>
      </c>
      <c r="D228" t="s">
        <v>1710</v>
      </c>
      <c r="E228">
        <v>40033</v>
      </c>
      <c r="F228">
        <v>40.033000000000001</v>
      </c>
      <c r="G228">
        <v>2</v>
      </c>
      <c r="H228">
        <v>80066</v>
      </c>
      <c r="I228">
        <v>2010.4</v>
      </c>
      <c r="J228" t="s">
        <v>934</v>
      </c>
      <c r="K228" t="s">
        <v>315</v>
      </c>
      <c r="L228" t="s">
        <v>99</v>
      </c>
      <c r="M228" t="s">
        <v>329</v>
      </c>
      <c r="N228" t="s">
        <v>376</v>
      </c>
      <c r="O228" t="s">
        <v>1035</v>
      </c>
      <c r="P228" t="s">
        <v>28</v>
      </c>
      <c r="Q228" t="s">
        <v>936</v>
      </c>
      <c r="R228" t="s">
        <v>30</v>
      </c>
      <c r="S228" t="s">
        <v>16</v>
      </c>
      <c r="T228" t="s">
        <v>31</v>
      </c>
      <c r="U228" t="s">
        <v>1036</v>
      </c>
    </row>
    <row r="229" spans="1:21">
      <c r="A229" t="s">
        <v>1969</v>
      </c>
      <c r="B229" t="s">
        <v>932</v>
      </c>
      <c r="C229" t="s">
        <v>1034</v>
      </c>
      <c r="D229" t="s">
        <v>1710</v>
      </c>
      <c r="F229">
        <v>0</v>
      </c>
      <c r="I229">
        <v>2013.3</v>
      </c>
      <c r="J229" t="s">
        <v>934</v>
      </c>
      <c r="K229" t="s">
        <v>315</v>
      </c>
      <c r="L229" t="s">
        <v>99</v>
      </c>
      <c r="M229" t="s">
        <v>99</v>
      </c>
      <c r="N229" t="s">
        <v>99</v>
      </c>
      <c r="O229" t="s">
        <v>99</v>
      </c>
      <c r="P229" t="s">
        <v>99</v>
      </c>
      <c r="Q229" t="s">
        <v>99</v>
      </c>
      <c r="R229" t="s">
        <v>99</v>
      </c>
      <c r="S229" t="s">
        <v>99</v>
      </c>
      <c r="T229" t="s">
        <v>99</v>
      </c>
      <c r="U229" t="s">
        <v>99</v>
      </c>
    </row>
    <row r="230" spans="1:21">
      <c r="A230" t="s">
        <v>1969</v>
      </c>
      <c r="B230" t="s">
        <v>932</v>
      </c>
      <c r="C230" t="s">
        <v>1034</v>
      </c>
      <c r="D230" t="s">
        <v>1710</v>
      </c>
      <c r="E230">
        <v>35180</v>
      </c>
      <c r="F230">
        <v>35.18</v>
      </c>
      <c r="G230" t="s">
        <v>22</v>
      </c>
      <c r="H230">
        <v>35180</v>
      </c>
      <c r="I230">
        <v>2010.4</v>
      </c>
      <c r="J230" t="s">
        <v>934</v>
      </c>
      <c r="K230" t="s">
        <v>315</v>
      </c>
      <c r="L230" t="s">
        <v>982</v>
      </c>
      <c r="M230" t="s">
        <v>1037</v>
      </c>
      <c r="N230" t="s">
        <v>486</v>
      </c>
      <c r="O230" t="s">
        <v>1035</v>
      </c>
      <c r="P230" t="s">
        <v>28</v>
      </c>
      <c r="Q230" t="s">
        <v>936</v>
      </c>
      <c r="R230" t="s">
        <v>30</v>
      </c>
      <c r="S230" t="s">
        <v>16</v>
      </c>
      <c r="T230" t="s">
        <v>31</v>
      </c>
      <c r="U230" t="s">
        <v>1036</v>
      </c>
    </row>
    <row r="231" spans="1:21">
      <c r="A231" t="s">
        <v>1969</v>
      </c>
      <c r="B231" t="s">
        <v>932</v>
      </c>
      <c r="C231" t="s">
        <v>1034</v>
      </c>
      <c r="D231" t="s">
        <v>1710</v>
      </c>
      <c r="F231">
        <v>0</v>
      </c>
      <c r="I231">
        <v>2013.3</v>
      </c>
      <c r="J231" t="s">
        <v>934</v>
      </c>
      <c r="K231" t="s">
        <v>315</v>
      </c>
      <c r="L231" t="s">
        <v>99</v>
      </c>
      <c r="M231" t="s">
        <v>99</v>
      </c>
      <c r="N231" t="s">
        <v>99</v>
      </c>
      <c r="O231" t="s">
        <v>99</v>
      </c>
      <c r="P231" t="s">
        <v>99</v>
      </c>
      <c r="Q231" t="s">
        <v>99</v>
      </c>
      <c r="R231" t="s">
        <v>99</v>
      </c>
      <c r="S231" t="s">
        <v>99</v>
      </c>
      <c r="T231" t="s">
        <v>99</v>
      </c>
      <c r="U231" t="s">
        <v>99</v>
      </c>
    </row>
    <row r="232" spans="1:21">
      <c r="A232" t="e">
        <v>#N/A</v>
      </c>
      <c r="B232" t="s">
        <v>932</v>
      </c>
      <c r="C232" t="s">
        <v>1041</v>
      </c>
      <c r="D232" t="s">
        <v>1712</v>
      </c>
      <c r="E232">
        <v>3000</v>
      </c>
      <c r="F232">
        <v>3</v>
      </c>
      <c r="G232">
        <v>2</v>
      </c>
      <c r="H232">
        <v>6000</v>
      </c>
      <c r="I232">
        <v>2011.8</v>
      </c>
      <c r="J232" t="s">
        <v>934</v>
      </c>
      <c r="K232" t="s">
        <v>315</v>
      </c>
      <c r="L232" t="s">
        <v>99</v>
      </c>
      <c r="M232" t="s">
        <v>1042</v>
      </c>
      <c r="N232" t="s">
        <v>99</v>
      </c>
      <c r="O232" t="s">
        <v>964</v>
      </c>
      <c r="P232" t="s">
        <v>820</v>
      </c>
      <c r="Q232" t="s">
        <v>936</v>
      </c>
      <c r="R232" t="s">
        <v>30</v>
      </c>
      <c r="S232" t="s">
        <v>16</v>
      </c>
      <c r="T232" t="s">
        <v>171</v>
      </c>
      <c r="U232" t="s">
        <v>1043</v>
      </c>
    </row>
    <row r="233" spans="1:21">
      <c r="A233" t="s">
        <v>1970</v>
      </c>
      <c r="B233" t="s">
        <v>932</v>
      </c>
      <c r="C233" t="s">
        <v>1044</v>
      </c>
      <c r="D233" t="s">
        <v>1713</v>
      </c>
      <c r="E233">
        <v>39650</v>
      </c>
      <c r="F233">
        <v>39.65</v>
      </c>
      <c r="G233">
        <v>2</v>
      </c>
      <c r="H233">
        <v>79300</v>
      </c>
      <c r="I233">
        <v>2011.1</v>
      </c>
      <c r="J233" t="s">
        <v>934</v>
      </c>
      <c r="K233" t="s">
        <v>315</v>
      </c>
      <c r="L233" t="s">
        <v>1045</v>
      </c>
      <c r="M233" t="s">
        <v>329</v>
      </c>
      <c r="N233" t="s">
        <v>376</v>
      </c>
      <c r="O233" t="s">
        <v>983</v>
      </c>
      <c r="P233" t="s">
        <v>28</v>
      </c>
      <c r="Q233" t="s">
        <v>936</v>
      </c>
      <c r="R233" t="s">
        <v>30</v>
      </c>
      <c r="S233" t="s">
        <v>16</v>
      </c>
      <c r="T233" t="s">
        <v>31</v>
      </c>
      <c r="U233" t="s">
        <v>1046</v>
      </c>
    </row>
    <row r="234" spans="1:21">
      <c r="A234" t="s">
        <v>1970</v>
      </c>
      <c r="B234" t="s">
        <v>932</v>
      </c>
      <c r="C234" t="s">
        <v>1044</v>
      </c>
      <c r="D234" t="s">
        <v>1713</v>
      </c>
      <c r="F234">
        <v>0</v>
      </c>
      <c r="I234">
        <v>2014.1</v>
      </c>
      <c r="J234" t="s">
        <v>934</v>
      </c>
      <c r="K234" t="s">
        <v>315</v>
      </c>
      <c r="L234" t="s">
        <v>99</v>
      </c>
      <c r="M234" t="s">
        <v>99</v>
      </c>
      <c r="N234" t="s">
        <v>99</v>
      </c>
      <c r="O234" t="s">
        <v>99</v>
      </c>
      <c r="P234" t="s">
        <v>99</v>
      </c>
      <c r="Q234" t="s">
        <v>99</v>
      </c>
      <c r="R234" t="s">
        <v>99</v>
      </c>
      <c r="S234" t="s">
        <v>99</v>
      </c>
      <c r="T234" t="s">
        <v>99</v>
      </c>
      <c r="U234" t="s">
        <v>99</v>
      </c>
    </row>
    <row r="235" spans="1:21">
      <c r="A235" t="s">
        <v>1970</v>
      </c>
      <c r="B235" t="s">
        <v>932</v>
      </c>
      <c r="C235" t="s">
        <v>1044</v>
      </c>
      <c r="D235" t="s">
        <v>1713</v>
      </c>
      <c r="E235">
        <v>22400</v>
      </c>
      <c r="F235">
        <v>22.4</v>
      </c>
      <c r="G235" t="s">
        <v>22</v>
      </c>
      <c r="H235">
        <v>22400</v>
      </c>
      <c r="I235">
        <v>2011.1</v>
      </c>
      <c r="J235" t="s">
        <v>934</v>
      </c>
      <c r="K235" t="s">
        <v>315</v>
      </c>
      <c r="L235" t="s">
        <v>1045</v>
      </c>
      <c r="M235" t="s">
        <v>1047</v>
      </c>
      <c r="N235" t="s">
        <v>1048</v>
      </c>
      <c r="O235" t="s">
        <v>983</v>
      </c>
      <c r="P235" t="s">
        <v>28</v>
      </c>
      <c r="Q235" t="s">
        <v>936</v>
      </c>
      <c r="R235" t="s">
        <v>30</v>
      </c>
      <c r="S235" t="s">
        <v>16</v>
      </c>
      <c r="T235" t="s">
        <v>31</v>
      </c>
      <c r="U235" t="s">
        <v>1046</v>
      </c>
    </row>
    <row r="236" spans="1:21">
      <c r="A236" t="s">
        <v>1970</v>
      </c>
      <c r="B236" t="s">
        <v>932</v>
      </c>
      <c r="C236" t="s">
        <v>1044</v>
      </c>
      <c r="D236" t="s">
        <v>1713</v>
      </c>
      <c r="F236">
        <v>0</v>
      </c>
      <c r="I236">
        <v>2014.1</v>
      </c>
      <c r="J236" t="s">
        <v>934</v>
      </c>
      <c r="K236" t="s">
        <v>315</v>
      </c>
      <c r="L236" t="s">
        <v>99</v>
      </c>
      <c r="M236" t="s">
        <v>99</v>
      </c>
      <c r="N236" t="s">
        <v>99</v>
      </c>
      <c r="O236" t="s">
        <v>99</v>
      </c>
      <c r="P236" t="s">
        <v>99</v>
      </c>
      <c r="Q236" t="s">
        <v>99</v>
      </c>
      <c r="R236" t="s">
        <v>99</v>
      </c>
      <c r="S236" t="s">
        <v>99</v>
      </c>
      <c r="T236" t="s">
        <v>99</v>
      </c>
      <c r="U236" t="s">
        <v>99</v>
      </c>
    </row>
    <row r="237" spans="1:21">
      <c r="A237" t="s">
        <v>1961</v>
      </c>
      <c r="B237" t="s">
        <v>932</v>
      </c>
      <c r="C237" t="s">
        <v>1049</v>
      </c>
      <c r="D237" t="s">
        <v>1714</v>
      </c>
      <c r="E237">
        <v>60000</v>
      </c>
      <c r="F237">
        <v>60</v>
      </c>
      <c r="G237" t="s">
        <v>22</v>
      </c>
      <c r="H237">
        <v>60000</v>
      </c>
      <c r="I237">
        <v>2001.7</v>
      </c>
      <c r="J237" t="s">
        <v>934</v>
      </c>
      <c r="K237" t="s">
        <v>315</v>
      </c>
      <c r="L237" t="s">
        <v>1050</v>
      </c>
      <c r="M237" t="s">
        <v>324</v>
      </c>
      <c r="N237" t="s">
        <v>295</v>
      </c>
      <c r="O237" t="s">
        <v>1051</v>
      </c>
      <c r="P237" t="s">
        <v>28</v>
      </c>
      <c r="Q237" t="s">
        <v>936</v>
      </c>
      <c r="R237" t="s">
        <v>30</v>
      </c>
      <c r="S237" t="s">
        <v>16</v>
      </c>
      <c r="T237" t="s">
        <v>31</v>
      </c>
      <c r="U237" t="s">
        <v>1005</v>
      </c>
    </row>
    <row r="238" spans="1:21">
      <c r="A238" t="s">
        <v>1951</v>
      </c>
      <c r="B238" t="s">
        <v>932</v>
      </c>
      <c r="C238" t="s">
        <v>1052</v>
      </c>
      <c r="D238" t="s">
        <v>1715</v>
      </c>
      <c r="E238">
        <v>75000</v>
      </c>
      <c r="F238">
        <v>75</v>
      </c>
      <c r="G238">
        <v>4</v>
      </c>
      <c r="H238">
        <v>300000</v>
      </c>
      <c r="I238">
        <v>1992.6</v>
      </c>
      <c r="J238" t="s">
        <v>934</v>
      </c>
      <c r="K238" t="s">
        <v>315</v>
      </c>
      <c r="L238" t="s">
        <v>99</v>
      </c>
      <c r="M238" t="s">
        <v>376</v>
      </c>
      <c r="N238" t="s">
        <v>376</v>
      </c>
      <c r="O238" t="s">
        <v>613</v>
      </c>
      <c r="P238" t="s">
        <v>28</v>
      </c>
      <c r="Q238" t="s">
        <v>936</v>
      </c>
      <c r="R238" t="s">
        <v>30</v>
      </c>
      <c r="S238" t="s">
        <v>16</v>
      </c>
      <c r="T238" t="s">
        <v>31</v>
      </c>
      <c r="U238" t="s">
        <v>1053</v>
      </c>
    </row>
    <row r="239" spans="1:21">
      <c r="A239" t="s">
        <v>1951</v>
      </c>
      <c r="B239" t="s">
        <v>932</v>
      </c>
      <c r="C239" t="s">
        <v>1054</v>
      </c>
      <c r="D239" t="s">
        <v>1716</v>
      </c>
      <c r="E239">
        <v>150000</v>
      </c>
      <c r="F239">
        <v>150</v>
      </c>
      <c r="G239" t="s">
        <v>22</v>
      </c>
      <c r="H239">
        <v>150000</v>
      </c>
      <c r="I239">
        <v>1993.9</v>
      </c>
      <c r="J239" t="s">
        <v>934</v>
      </c>
      <c r="K239" t="s">
        <v>315</v>
      </c>
      <c r="L239" t="s">
        <v>53</v>
      </c>
      <c r="M239" t="s">
        <v>376</v>
      </c>
      <c r="N239" t="s">
        <v>376</v>
      </c>
      <c r="O239" t="s">
        <v>613</v>
      </c>
      <c r="P239" t="s">
        <v>331</v>
      </c>
      <c r="Q239" t="s">
        <v>936</v>
      </c>
      <c r="R239" t="s">
        <v>30</v>
      </c>
      <c r="S239" t="s">
        <v>16</v>
      </c>
      <c r="T239" t="s">
        <v>31</v>
      </c>
      <c r="U239" t="s">
        <v>1053</v>
      </c>
    </row>
    <row r="240" spans="1:21">
      <c r="A240" t="s">
        <v>1952</v>
      </c>
      <c r="B240" t="s">
        <v>932</v>
      </c>
      <c r="C240" t="s">
        <v>1055</v>
      </c>
      <c r="D240" t="s">
        <v>1717</v>
      </c>
      <c r="E240">
        <v>320720</v>
      </c>
      <c r="F240">
        <v>320.72000000000003</v>
      </c>
      <c r="G240" t="s">
        <v>22</v>
      </c>
      <c r="H240">
        <v>320720</v>
      </c>
      <c r="I240">
        <v>2018.5</v>
      </c>
      <c r="J240" t="s">
        <v>934</v>
      </c>
      <c r="K240" t="s">
        <v>315</v>
      </c>
      <c r="L240" t="s">
        <v>72</v>
      </c>
      <c r="M240" t="s">
        <v>316</v>
      </c>
      <c r="N240" t="s">
        <v>316</v>
      </c>
      <c r="O240" t="s">
        <v>613</v>
      </c>
      <c r="P240" t="s">
        <v>99</v>
      </c>
      <c r="Q240" t="s">
        <v>936</v>
      </c>
      <c r="R240" t="s">
        <v>30</v>
      </c>
      <c r="S240" t="s">
        <v>16</v>
      </c>
      <c r="T240" t="s">
        <v>31</v>
      </c>
      <c r="U240" t="s">
        <v>1056</v>
      </c>
    </row>
    <row r="241" spans="1:21">
      <c r="A241" t="s">
        <v>1952</v>
      </c>
      <c r="B241" t="s">
        <v>932</v>
      </c>
      <c r="C241" t="s">
        <v>1057</v>
      </c>
      <c r="D241" t="s">
        <v>1718</v>
      </c>
      <c r="E241">
        <v>160970</v>
      </c>
      <c r="F241">
        <v>160.97</v>
      </c>
      <c r="G241" t="s">
        <v>22</v>
      </c>
      <c r="H241">
        <v>160970</v>
      </c>
      <c r="I241">
        <v>2018.5</v>
      </c>
      <c r="J241" t="s">
        <v>934</v>
      </c>
      <c r="K241" t="s">
        <v>315</v>
      </c>
      <c r="L241" t="s">
        <v>72</v>
      </c>
      <c r="M241" t="s">
        <v>316</v>
      </c>
      <c r="N241" t="s">
        <v>316</v>
      </c>
      <c r="O241" t="s">
        <v>613</v>
      </c>
      <c r="P241" t="s">
        <v>99</v>
      </c>
      <c r="Q241" t="s">
        <v>936</v>
      </c>
      <c r="R241" t="s">
        <v>30</v>
      </c>
      <c r="S241" t="s">
        <v>16</v>
      </c>
      <c r="T241" t="s">
        <v>31</v>
      </c>
      <c r="U241" t="s">
        <v>1056</v>
      </c>
    </row>
    <row r="242" spans="1:21">
      <c r="A242" t="s">
        <v>1971</v>
      </c>
      <c r="B242" t="s">
        <v>932</v>
      </c>
      <c r="C242" t="s">
        <v>1058</v>
      </c>
      <c r="D242" t="s">
        <v>1719</v>
      </c>
      <c r="E242">
        <v>165000</v>
      </c>
      <c r="F242">
        <v>165</v>
      </c>
      <c r="G242">
        <v>2</v>
      </c>
      <c r="H242">
        <v>330000</v>
      </c>
      <c r="I242">
        <v>2014.4</v>
      </c>
      <c r="J242" t="s">
        <v>934</v>
      </c>
      <c r="K242" t="s">
        <v>315</v>
      </c>
      <c r="L242" t="s">
        <v>99</v>
      </c>
      <c r="M242" t="s">
        <v>25</v>
      </c>
      <c r="N242" t="s">
        <v>25</v>
      </c>
      <c r="O242" t="s">
        <v>1059</v>
      </c>
      <c r="P242" t="s">
        <v>318</v>
      </c>
      <c r="Q242" t="s">
        <v>936</v>
      </c>
      <c r="R242" t="s">
        <v>30</v>
      </c>
      <c r="S242" t="s">
        <v>16</v>
      </c>
      <c r="T242" t="s">
        <v>31</v>
      </c>
      <c r="U242" t="s">
        <v>1060</v>
      </c>
    </row>
    <row r="243" spans="1:21">
      <c r="A243" t="s">
        <v>1971</v>
      </c>
      <c r="B243" t="s">
        <v>932</v>
      </c>
      <c r="C243" t="s">
        <v>1058</v>
      </c>
      <c r="D243" t="s">
        <v>1719</v>
      </c>
      <c r="E243">
        <v>194300</v>
      </c>
      <c r="F243">
        <v>194.3</v>
      </c>
      <c r="G243" t="s">
        <v>22</v>
      </c>
      <c r="H243">
        <v>194300</v>
      </c>
      <c r="I243">
        <v>2014.4</v>
      </c>
      <c r="J243" t="s">
        <v>934</v>
      </c>
      <c r="K243" t="s">
        <v>315</v>
      </c>
      <c r="L243" t="s">
        <v>25</v>
      </c>
      <c r="M243" t="s">
        <v>25</v>
      </c>
      <c r="N243" t="s">
        <v>25</v>
      </c>
      <c r="O243" t="s">
        <v>1059</v>
      </c>
      <c r="P243" t="s">
        <v>318</v>
      </c>
      <c r="Q243" t="s">
        <v>936</v>
      </c>
      <c r="R243" t="s">
        <v>30</v>
      </c>
      <c r="S243" t="s">
        <v>16</v>
      </c>
      <c r="T243" t="s">
        <v>31</v>
      </c>
      <c r="U243" t="s">
        <v>1060</v>
      </c>
    </row>
    <row r="244" spans="1:21">
      <c r="A244" t="s">
        <v>1972</v>
      </c>
      <c r="B244" t="s">
        <v>932</v>
      </c>
      <c r="C244" t="s">
        <v>1064</v>
      </c>
      <c r="D244" t="s">
        <v>1721</v>
      </c>
      <c r="E244">
        <v>270400</v>
      </c>
      <c r="F244">
        <v>270.39999999999998</v>
      </c>
      <c r="G244" t="s">
        <v>22</v>
      </c>
      <c r="H244">
        <v>270400</v>
      </c>
      <c r="I244">
        <v>2017.4</v>
      </c>
      <c r="J244" t="s">
        <v>934</v>
      </c>
      <c r="K244" t="s">
        <v>315</v>
      </c>
      <c r="L244" t="s">
        <v>329</v>
      </c>
      <c r="M244" t="s">
        <v>329</v>
      </c>
      <c r="N244" t="s">
        <v>329</v>
      </c>
      <c r="O244" t="s">
        <v>1065</v>
      </c>
      <c r="P244" t="s">
        <v>339</v>
      </c>
      <c r="Q244" t="s">
        <v>936</v>
      </c>
      <c r="R244" t="s">
        <v>30</v>
      </c>
      <c r="S244" t="s">
        <v>16</v>
      </c>
      <c r="T244" t="s">
        <v>31</v>
      </c>
      <c r="U244" t="s">
        <v>1066</v>
      </c>
    </row>
    <row r="245" spans="1:21">
      <c r="A245" t="s">
        <v>1972</v>
      </c>
      <c r="B245" t="s">
        <v>932</v>
      </c>
      <c r="C245" t="s">
        <v>1064</v>
      </c>
      <c r="D245" t="s">
        <v>1721</v>
      </c>
      <c r="E245">
        <v>142200</v>
      </c>
      <c r="F245">
        <v>142.19999999999999</v>
      </c>
      <c r="G245" t="s">
        <v>22</v>
      </c>
      <c r="H245">
        <v>142200</v>
      </c>
      <c r="I245">
        <v>2017.4</v>
      </c>
      <c r="J245" t="s">
        <v>934</v>
      </c>
      <c r="K245" t="s">
        <v>315</v>
      </c>
      <c r="L245" t="s">
        <v>329</v>
      </c>
      <c r="M245" t="s">
        <v>329</v>
      </c>
      <c r="N245" t="s">
        <v>329</v>
      </c>
      <c r="O245" t="s">
        <v>1065</v>
      </c>
      <c r="P245" t="s">
        <v>339</v>
      </c>
      <c r="Q245" t="s">
        <v>936</v>
      </c>
      <c r="R245" t="s">
        <v>30</v>
      </c>
      <c r="S245" t="s">
        <v>16</v>
      </c>
      <c r="T245" t="s">
        <v>31</v>
      </c>
      <c r="U245" t="s">
        <v>1066</v>
      </c>
    </row>
    <row r="246" spans="1:21">
      <c r="A246" t="s">
        <v>1973</v>
      </c>
      <c r="B246" t="s">
        <v>932</v>
      </c>
      <c r="C246" t="s">
        <v>1070</v>
      </c>
      <c r="D246" t="s">
        <v>1723</v>
      </c>
      <c r="E246">
        <v>47000</v>
      </c>
      <c r="F246">
        <v>47</v>
      </c>
      <c r="G246">
        <v>2</v>
      </c>
      <c r="H246">
        <v>94000</v>
      </c>
      <c r="I246">
        <v>2001.3</v>
      </c>
      <c r="J246" t="s">
        <v>934</v>
      </c>
      <c r="K246" t="s">
        <v>315</v>
      </c>
      <c r="L246" t="s">
        <v>99</v>
      </c>
      <c r="M246" t="s">
        <v>345</v>
      </c>
      <c r="N246" t="s">
        <v>291</v>
      </c>
      <c r="O246" t="s">
        <v>1071</v>
      </c>
      <c r="P246" t="s">
        <v>99</v>
      </c>
      <c r="Q246" t="s">
        <v>936</v>
      </c>
      <c r="R246" t="s">
        <v>30</v>
      </c>
      <c r="S246" t="s">
        <v>16</v>
      </c>
      <c r="T246" t="s">
        <v>31</v>
      </c>
      <c r="U246" t="s">
        <v>1072</v>
      </c>
    </row>
    <row r="247" spans="1:21">
      <c r="A247" t="s">
        <v>1973</v>
      </c>
      <c r="B247" t="s">
        <v>932</v>
      </c>
      <c r="C247" t="s">
        <v>1070</v>
      </c>
      <c r="D247" t="s">
        <v>1723</v>
      </c>
      <c r="E247">
        <v>33000</v>
      </c>
      <c r="F247">
        <v>33</v>
      </c>
      <c r="G247" t="s">
        <v>22</v>
      </c>
      <c r="H247">
        <v>33000</v>
      </c>
      <c r="I247">
        <v>2001.3</v>
      </c>
      <c r="J247" t="s">
        <v>934</v>
      </c>
      <c r="K247" t="s">
        <v>315</v>
      </c>
      <c r="L247" t="s">
        <v>203</v>
      </c>
      <c r="M247" t="s">
        <v>1073</v>
      </c>
      <c r="N247" t="s">
        <v>963</v>
      </c>
      <c r="O247" t="s">
        <v>1071</v>
      </c>
      <c r="P247" t="s">
        <v>99</v>
      </c>
      <c r="Q247" t="s">
        <v>936</v>
      </c>
      <c r="R247" t="s">
        <v>30</v>
      </c>
      <c r="S247" t="s">
        <v>16</v>
      </c>
      <c r="T247" t="s">
        <v>31</v>
      </c>
      <c r="U247" t="s">
        <v>1072</v>
      </c>
    </row>
    <row r="248" spans="1:21">
      <c r="A248" t="s">
        <v>1962</v>
      </c>
      <c r="B248" t="s">
        <v>932</v>
      </c>
      <c r="C248" t="s">
        <v>1076</v>
      </c>
      <c r="D248" t="s">
        <v>1725</v>
      </c>
      <c r="E248">
        <v>287800</v>
      </c>
      <c r="F248">
        <v>287.8</v>
      </c>
      <c r="G248" t="s">
        <v>22</v>
      </c>
      <c r="H248">
        <v>287800</v>
      </c>
      <c r="I248">
        <v>2017.5</v>
      </c>
      <c r="J248" t="s">
        <v>934</v>
      </c>
      <c r="K248" t="s">
        <v>315</v>
      </c>
      <c r="L248" t="s">
        <v>99</v>
      </c>
      <c r="M248" t="s">
        <v>41</v>
      </c>
      <c r="N248" t="s">
        <v>400</v>
      </c>
      <c r="O248" t="s">
        <v>1077</v>
      </c>
      <c r="P248" t="s">
        <v>102</v>
      </c>
      <c r="Q248" t="s">
        <v>936</v>
      </c>
      <c r="R248" t="s">
        <v>30</v>
      </c>
      <c r="S248" t="s">
        <v>16</v>
      </c>
      <c r="T248" t="s">
        <v>31</v>
      </c>
      <c r="U248" t="s">
        <v>1078</v>
      </c>
    </row>
    <row r="249" spans="1:21">
      <c r="A249" t="s">
        <v>1962</v>
      </c>
      <c r="B249" t="s">
        <v>932</v>
      </c>
      <c r="C249" t="s">
        <v>1076</v>
      </c>
      <c r="D249" t="s">
        <v>1725</v>
      </c>
      <c r="E249">
        <v>143400</v>
      </c>
      <c r="F249">
        <v>143.4</v>
      </c>
      <c r="G249" t="s">
        <v>22</v>
      </c>
      <c r="H249">
        <v>143400</v>
      </c>
      <c r="I249">
        <v>2017.5</v>
      </c>
      <c r="J249" t="s">
        <v>934</v>
      </c>
      <c r="K249" t="s">
        <v>315</v>
      </c>
      <c r="L249" t="s">
        <v>72</v>
      </c>
      <c r="M249" t="s">
        <v>41</v>
      </c>
      <c r="N249" t="s">
        <v>400</v>
      </c>
      <c r="O249" t="s">
        <v>1077</v>
      </c>
      <c r="P249" t="s">
        <v>102</v>
      </c>
      <c r="Q249" t="s">
        <v>936</v>
      </c>
      <c r="R249" t="s">
        <v>30</v>
      </c>
      <c r="S249" t="s">
        <v>16</v>
      </c>
      <c r="T249" t="s">
        <v>31</v>
      </c>
      <c r="U249" t="s">
        <v>1078</v>
      </c>
    </row>
    <row r="250" spans="1:21">
      <c r="A250" t="s">
        <v>1963</v>
      </c>
      <c r="B250" t="s">
        <v>932</v>
      </c>
      <c r="C250" t="s">
        <v>1079</v>
      </c>
      <c r="D250" t="s">
        <v>1726</v>
      </c>
      <c r="E250">
        <v>163400</v>
      </c>
      <c r="F250">
        <v>163.4</v>
      </c>
      <c r="G250">
        <v>2</v>
      </c>
      <c r="H250">
        <v>326800</v>
      </c>
      <c r="I250">
        <v>2011.1</v>
      </c>
      <c r="J250" t="s">
        <v>934</v>
      </c>
      <c r="K250" t="s">
        <v>315</v>
      </c>
      <c r="L250" t="s">
        <v>99</v>
      </c>
      <c r="M250" t="s">
        <v>324</v>
      </c>
      <c r="N250" t="s">
        <v>486</v>
      </c>
      <c r="O250" t="s">
        <v>935</v>
      </c>
      <c r="P250" t="s">
        <v>99</v>
      </c>
      <c r="Q250" t="s">
        <v>936</v>
      </c>
      <c r="R250" t="s">
        <v>30</v>
      </c>
      <c r="S250" t="s">
        <v>16</v>
      </c>
      <c r="T250" t="s">
        <v>31</v>
      </c>
      <c r="U250" t="s">
        <v>1080</v>
      </c>
    </row>
    <row r="251" spans="1:21">
      <c r="A251" t="s">
        <v>1963</v>
      </c>
      <c r="B251" t="s">
        <v>932</v>
      </c>
      <c r="C251" t="s">
        <v>1079</v>
      </c>
      <c r="D251" t="s">
        <v>1726</v>
      </c>
      <c r="E251">
        <v>188700</v>
      </c>
      <c r="F251">
        <v>188.7</v>
      </c>
      <c r="G251" t="s">
        <v>22</v>
      </c>
      <c r="H251">
        <v>188700</v>
      </c>
      <c r="I251">
        <v>2011.1</v>
      </c>
      <c r="J251" t="s">
        <v>934</v>
      </c>
      <c r="K251" t="s">
        <v>315</v>
      </c>
      <c r="L251" t="s">
        <v>1081</v>
      </c>
      <c r="M251" t="s">
        <v>324</v>
      </c>
      <c r="N251" t="s">
        <v>486</v>
      </c>
      <c r="O251" t="s">
        <v>935</v>
      </c>
      <c r="P251" t="s">
        <v>99</v>
      </c>
      <c r="Q251" t="s">
        <v>936</v>
      </c>
      <c r="R251" t="s">
        <v>30</v>
      </c>
      <c r="S251" t="s">
        <v>16</v>
      </c>
      <c r="T251" t="s">
        <v>31</v>
      </c>
      <c r="U251" t="s">
        <v>1080</v>
      </c>
    </row>
    <row r="252" spans="1:21">
      <c r="A252" t="s">
        <v>1964</v>
      </c>
      <c r="B252" t="s">
        <v>932</v>
      </c>
      <c r="C252" t="s">
        <v>1082</v>
      </c>
      <c r="D252" t="s">
        <v>1727</v>
      </c>
      <c r="E252">
        <v>77863</v>
      </c>
      <c r="F252">
        <v>77.863</v>
      </c>
      <c r="G252" t="s">
        <v>22</v>
      </c>
      <c r="H252">
        <v>77863</v>
      </c>
      <c r="I252">
        <v>2010.1</v>
      </c>
      <c r="J252" t="s">
        <v>934</v>
      </c>
      <c r="K252" t="s">
        <v>315</v>
      </c>
      <c r="L252" t="s">
        <v>1083</v>
      </c>
      <c r="M252" t="s">
        <v>316</v>
      </c>
      <c r="N252" t="s">
        <v>316</v>
      </c>
      <c r="O252" t="s">
        <v>935</v>
      </c>
      <c r="P252" t="s">
        <v>28</v>
      </c>
      <c r="Q252" t="s">
        <v>936</v>
      </c>
      <c r="R252" t="s">
        <v>30</v>
      </c>
      <c r="S252" t="s">
        <v>16</v>
      </c>
      <c r="T252" t="s">
        <v>31</v>
      </c>
      <c r="U252" t="s">
        <v>1084</v>
      </c>
    </row>
    <row r="253" spans="1:21">
      <c r="A253" t="s">
        <v>1964</v>
      </c>
      <c r="B253" t="s">
        <v>932</v>
      </c>
      <c r="C253" t="s">
        <v>1082</v>
      </c>
      <c r="D253" t="s">
        <v>1727</v>
      </c>
      <c r="E253">
        <v>68451</v>
      </c>
      <c r="F253">
        <v>68.450999999999993</v>
      </c>
      <c r="G253" t="s">
        <v>22</v>
      </c>
      <c r="H253">
        <v>68451</v>
      </c>
      <c r="I253">
        <v>2010.1</v>
      </c>
      <c r="J253" t="s">
        <v>934</v>
      </c>
      <c r="K253" t="s">
        <v>315</v>
      </c>
      <c r="L253" t="s">
        <v>1083</v>
      </c>
      <c r="M253" t="s">
        <v>1037</v>
      </c>
      <c r="N253" t="s">
        <v>486</v>
      </c>
      <c r="O253" t="s">
        <v>935</v>
      </c>
      <c r="P253" t="s">
        <v>28</v>
      </c>
      <c r="Q253" t="s">
        <v>936</v>
      </c>
      <c r="R253" t="s">
        <v>30</v>
      </c>
      <c r="S253" t="s">
        <v>16</v>
      </c>
      <c r="T253" t="s">
        <v>31</v>
      </c>
      <c r="U253" t="s">
        <v>1084</v>
      </c>
    </row>
    <row r="254" spans="1:21">
      <c r="A254" t="s">
        <v>1965</v>
      </c>
      <c r="B254" t="s">
        <v>932</v>
      </c>
      <c r="C254" t="s">
        <v>1088</v>
      </c>
      <c r="D254" t="s">
        <v>1729</v>
      </c>
      <c r="E254">
        <v>240750</v>
      </c>
      <c r="F254">
        <v>240.75</v>
      </c>
      <c r="G254" t="s">
        <v>22</v>
      </c>
      <c r="H254">
        <v>240750</v>
      </c>
      <c r="I254">
        <v>2015.1</v>
      </c>
      <c r="J254" t="s">
        <v>934</v>
      </c>
      <c r="K254" t="s">
        <v>315</v>
      </c>
      <c r="L254" t="s">
        <v>25</v>
      </c>
      <c r="M254" t="s">
        <v>25</v>
      </c>
      <c r="N254" t="s">
        <v>25</v>
      </c>
      <c r="O254" t="s">
        <v>1089</v>
      </c>
      <c r="P254" t="s">
        <v>318</v>
      </c>
      <c r="Q254" t="s">
        <v>936</v>
      </c>
      <c r="R254" t="s">
        <v>30</v>
      </c>
      <c r="S254" t="s">
        <v>16</v>
      </c>
      <c r="T254" t="s">
        <v>31</v>
      </c>
      <c r="U254" t="s">
        <v>1090</v>
      </c>
    </row>
    <row r="255" spans="1:21">
      <c r="A255" t="s">
        <v>1965</v>
      </c>
      <c r="B255" t="s">
        <v>932</v>
      </c>
      <c r="C255" t="s">
        <v>1088</v>
      </c>
      <c r="D255" t="s">
        <v>1729</v>
      </c>
      <c r="E255">
        <v>123061</v>
      </c>
      <c r="F255">
        <v>123.06100000000001</v>
      </c>
      <c r="G255" t="s">
        <v>22</v>
      </c>
      <c r="H255">
        <v>123061</v>
      </c>
      <c r="I255">
        <v>2015.1</v>
      </c>
      <c r="J255" t="s">
        <v>934</v>
      </c>
      <c r="K255" t="s">
        <v>315</v>
      </c>
      <c r="L255" t="s">
        <v>25</v>
      </c>
      <c r="M255" t="s">
        <v>25</v>
      </c>
      <c r="N255" t="s">
        <v>25</v>
      </c>
      <c r="O255" t="s">
        <v>1089</v>
      </c>
      <c r="P255" t="s">
        <v>318</v>
      </c>
      <c r="Q255" t="s">
        <v>936</v>
      </c>
      <c r="R255" t="s">
        <v>30</v>
      </c>
      <c r="S255" t="s">
        <v>16</v>
      </c>
      <c r="T255" t="s">
        <v>31</v>
      </c>
      <c r="U255" t="s">
        <v>1090</v>
      </c>
    </row>
    <row r="256" spans="1:21">
      <c r="A256" t="s">
        <v>1966</v>
      </c>
      <c r="B256" t="s">
        <v>932</v>
      </c>
      <c r="C256" t="s">
        <v>1091</v>
      </c>
      <c r="D256" t="s">
        <v>1730</v>
      </c>
      <c r="E256">
        <v>160800</v>
      </c>
      <c r="F256">
        <v>160.80000000000001</v>
      </c>
      <c r="G256">
        <v>2</v>
      </c>
      <c r="H256">
        <v>321600</v>
      </c>
      <c r="I256">
        <v>2007.11</v>
      </c>
      <c r="J256" t="s">
        <v>934</v>
      </c>
      <c r="K256" t="s">
        <v>315</v>
      </c>
      <c r="L256" t="s">
        <v>99</v>
      </c>
      <c r="M256" t="s">
        <v>324</v>
      </c>
      <c r="N256" t="s">
        <v>99</v>
      </c>
      <c r="O256" t="s">
        <v>935</v>
      </c>
      <c r="P256" t="s">
        <v>318</v>
      </c>
      <c r="Q256" t="s">
        <v>936</v>
      </c>
      <c r="R256" t="s">
        <v>30</v>
      </c>
      <c r="S256" t="s">
        <v>16</v>
      </c>
      <c r="T256" t="s">
        <v>31</v>
      </c>
      <c r="U256" t="s">
        <v>1092</v>
      </c>
    </row>
    <row r="257" spans="1:21">
      <c r="A257" t="s">
        <v>1966</v>
      </c>
      <c r="B257" t="s">
        <v>932</v>
      </c>
      <c r="C257" t="s">
        <v>1091</v>
      </c>
      <c r="D257" t="s">
        <v>1730</v>
      </c>
      <c r="E257">
        <v>190200</v>
      </c>
      <c r="F257">
        <v>190.2</v>
      </c>
      <c r="G257" t="s">
        <v>22</v>
      </c>
      <c r="H257">
        <v>190200</v>
      </c>
      <c r="I257">
        <v>2007.11</v>
      </c>
      <c r="J257" t="s">
        <v>934</v>
      </c>
      <c r="K257" t="s">
        <v>315</v>
      </c>
      <c r="L257" t="s">
        <v>99</v>
      </c>
      <c r="M257" t="s">
        <v>99</v>
      </c>
      <c r="N257" t="s">
        <v>99</v>
      </c>
      <c r="O257" t="s">
        <v>99</v>
      </c>
      <c r="P257" t="s">
        <v>386</v>
      </c>
      <c r="Q257" t="s">
        <v>936</v>
      </c>
      <c r="R257" t="s">
        <v>30</v>
      </c>
      <c r="S257" t="s">
        <v>16</v>
      </c>
      <c r="T257" t="s">
        <v>31</v>
      </c>
      <c r="U257" t="s">
        <v>1092</v>
      </c>
    </row>
    <row r="258" spans="1:21">
      <c r="A258" t="s">
        <v>1974</v>
      </c>
      <c r="B258" t="s">
        <v>890</v>
      </c>
      <c r="C258" t="s">
        <v>891</v>
      </c>
      <c r="D258" t="s">
        <v>1654</v>
      </c>
      <c r="E258">
        <v>650000</v>
      </c>
      <c r="F258">
        <v>650</v>
      </c>
      <c r="G258" t="s">
        <v>22</v>
      </c>
      <c r="H258">
        <v>650000</v>
      </c>
      <c r="I258">
        <v>1983.7</v>
      </c>
      <c r="J258" t="s">
        <v>892</v>
      </c>
      <c r="K258" t="s">
        <v>893</v>
      </c>
      <c r="L258" t="s">
        <v>423</v>
      </c>
      <c r="M258" t="s">
        <v>894</v>
      </c>
      <c r="N258" t="s">
        <v>894</v>
      </c>
      <c r="O258" t="s">
        <v>511</v>
      </c>
      <c r="P258" t="s">
        <v>38</v>
      </c>
      <c r="Q258" t="s">
        <v>29</v>
      </c>
      <c r="R258" t="s">
        <v>30</v>
      </c>
      <c r="S258" t="s">
        <v>16</v>
      </c>
      <c r="T258" t="s">
        <v>31</v>
      </c>
      <c r="U258" t="s">
        <v>895</v>
      </c>
    </row>
    <row r="259" spans="1:21">
      <c r="A259" t="s">
        <v>1975</v>
      </c>
      <c r="B259" t="s">
        <v>890</v>
      </c>
      <c r="C259" t="s">
        <v>896</v>
      </c>
      <c r="D259" t="s">
        <v>1655</v>
      </c>
      <c r="E259">
        <v>950000</v>
      </c>
      <c r="F259">
        <v>950</v>
      </c>
      <c r="G259" t="s">
        <v>22</v>
      </c>
      <c r="H259">
        <v>950000</v>
      </c>
      <c r="I259">
        <v>1985.9</v>
      </c>
      <c r="J259" t="s">
        <v>892</v>
      </c>
      <c r="K259" t="s">
        <v>893</v>
      </c>
      <c r="L259" t="s">
        <v>423</v>
      </c>
      <c r="M259" t="s">
        <v>894</v>
      </c>
      <c r="N259" t="s">
        <v>894</v>
      </c>
      <c r="O259" t="s">
        <v>511</v>
      </c>
      <c r="P259" t="s">
        <v>38</v>
      </c>
      <c r="Q259" t="s">
        <v>29</v>
      </c>
      <c r="R259" t="s">
        <v>30</v>
      </c>
      <c r="S259" t="s">
        <v>16</v>
      </c>
      <c r="T259" t="s">
        <v>31</v>
      </c>
      <c r="U259" t="s">
        <v>895</v>
      </c>
    </row>
    <row r="260" spans="1:21">
      <c r="A260" t="s">
        <v>1975</v>
      </c>
      <c r="B260" t="s">
        <v>890</v>
      </c>
      <c r="C260" t="s">
        <v>897</v>
      </c>
      <c r="D260" t="s">
        <v>1656</v>
      </c>
      <c r="E260">
        <v>950000</v>
      </c>
      <c r="F260">
        <v>950</v>
      </c>
      <c r="G260" t="s">
        <v>22</v>
      </c>
      <c r="H260">
        <v>950000</v>
      </c>
      <c r="I260">
        <v>1986.4</v>
      </c>
      <c r="J260" t="s">
        <v>892</v>
      </c>
      <c r="K260" t="s">
        <v>893</v>
      </c>
      <c r="L260" t="s">
        <v>423</v>
      </c>
      <c r="M260" t="s">
        <v>894</v>
      </c>
      <c r="N260" t="s">
        <v>894</v>
      </c>
      <c r="O260" t="s">
        <v>511</v>
      </c>
      <c r="P260" t="s">
        <v>38</v>
      </c>
      <c r="Q260" t="s">
        <v>29</v>
      </c>
      <c r="R260" t="s">
        <v>30</v>
      </c>
      <c r="S260" t="s">
        <v>16</v>
      </c>
      <c r="T260" t="s">
        <v>31</v>
      </c>
      <c r="U260" t="s">
        <v>895</v>
      </c>
    </row>
    <row r="261" spans="1:21">
      <c r="A261" t="s">
        <v>1976</v>
      </c>
      <c r="B261" t="s">
        <v>890</v>
      </c>
      <c r="C261" t="s">
        <v>898</v>
      </c>
      <c r="D261" t="s">
        <v>1657</v>
      </c>
      <c r="E261">
        <v>1000000</v>
      </c>
      <c r="F261">
        <v>1000</v>
      </c>
      <c r="G261" t="s">
        <v>22</v>
      </c>
      <c r="H261">
        <v>1000000</v>
      </c>
      <c r="I261">
        <v>2011.2</v>
      </c>
      <c r="J261" t="s">
        <v>892</v>
      </c>
      <c r="K261" t="s">
        <v>893</v>
      </c>
      <c r="L261" t="s">
        <v>899</v>
      </c>
      <c r="M261" t="s">
        <v>899</v>
      </c>
      <c r="N261" t="s">
        <v>899</v>
      </c>
      <c r="O261" t="s">
        <v>511</v>
      </c>
      <c r="P261" t="s">
        <v>158</v>
      </c>
      <c r="Q261" t="s">
        <v>29</v>
      </c>
      <c r="R261" t="s">
        <v>30</v>
      </c>
      <c r="S261" t="s">
        <v>16</v>
      </c>
      <c r="T261" t="s">
        <v>31</v>
      </c>
      <c r="U261" t="s">
        <v>900</v>
      </c>
    </row>
    <row r="262" spans="1:21">
      <c r="A262" t="s">
        <v>1976</v>
      </c>
      <c r="B262" t="s">
        <v>890</v>
      </c>
      <c r="C262" t="s">
        <v>901</v>
      </c>
      <c r="D262" t="s">
        <v>1658</v>
      </c>
      <c r="E262">
        <v>1000000</v>
      </c>
      <c r="F262">
        <v>1000</v>
      </c>
      <c r="G262" t="s">
        <v>22</v>
      </c>
      <c r="H262">
        <v>1000000</v>
      </c>
      <c r="I262">
        <v>2012.7</v>
      </c>
      <c r="J262" t="s">
        <v>892</v>
      </c>
      <c r="K262" t="s">
        <v>893</v>
      </c>
      <c r="L262" t="s">
        <v>899</v>
      </c>
      <c r="M262" t="s">
        <v>899</v>
      </c>
      <c r="N262" t="s">
        <v>899</v>
      </c>
      <c r="O262" t="s">
        <v>511</v>
      </c>
      <c r="P262" t="s">
        <v>158</v>
      </c>
      <c r="Q262" t="s">
        <v>29</v>
      </c>
      <c r="R262" t="s">
        <v>30</v>
      </c>
      <c r="S262" t="s">
        <v>16</v>
      </c>
      <c r="T262" t="s">
        <v>31</v>
      </c>
      <c r="U262" t="s">
        <v>900</v>
      </c>
    </row>
    <row r="263" spans="1:21">
      <c r="A263" t="s">
        <v>1977</v>
      </c>
      <c r="B263" t="s">
        <v>890</v>
      </c>
      <c r="C263" t="s">
        <v>902</v>
      </c>
      <c r="D263" t="s">
        <v>1659</v>
      </c>
      <c r="E263">
        <v>1400000</v>
      </c>
      <c r="F263">
        <v>1400</v>
      </c>
      <c r="G263" t="s">
        <v>22</v>
      </c>
      <c r="H263">
        <v>1400000</v>
      </c>
      <c r="I263">
        <v>2016.12</v>
      </c>
      <c r="J263" t="s">
        <v>892</v>
      </c>
      <c r="K263" t="s">
        <v>893</v>
      </c>
      <c r="L263" t="s">
        <v>25</v>
      </c>
      <c r="M263" t="s">
        <v>25</v>
      </c>
      <c r="N263" t="s">
        <v>25</v>
      </c>
      <c r="O263" t="s">
        <v>511</v>
      </c>
      <c r="P263" t="s">
        <v>158</v>
      </c>
      <c r="Q263" t="s">
        <v>29</v>
      </c>
      <c r="R263" t="s">
        <v>30</v>
      </c>
      <c r="S263" t="s">
        <v>16</v>
      </c>
      <c r="T263" t="s">
        <v>31</v>
      </c>
      <c r="U263" t="s">
        <v>900</v>
      </c>
    </row>
    <row r="264" spans="1:21">
      <c r="A264" t="s">
        <v>1977</v>
      </c>
      <c r="B264" t="s">
        <v>890</v>
      </c>
      <c r="C264" t="s">
        <v>903</v>
      </c>
      <c r="D264" t="s">
        <v>1660</v>
      </c>
      <c r="E264">
        <v>1400000</v>
      </c>
      <c r="F264">
        <v>1400</v>
      </c>
      <c r="G264" t="s">
        <v>22</v>
      </c>
      <c r="H264">
        <v>1400000</v>
      </c>
      <c r="I264">
        <v>2019.8</v>
      </c>
      <c r="J264" t="s">
        <v>892</v>
      </c>
      <c r="K264" t="s">
        <v>893</v>
      </c>
      <c r="L264" t="s">
        <v>25</v>
      </c>
      <c r="M264" t="s">
        <v>25</v>
      </c>
      <c r="N264" t="s">
        <v>25</v>
      </c>
      <c r="O264" t="s">
        <v>511</v>
      </c>
      <c r="P264" t="s">
        <v>158</v>
      </c>
      <c r="Q264" t="s">
        <v>29</v>
      </c>
      <c r="R264" t="s">
        <v>30</v>
      </c>
      <c r="S264" t="s">
        <v>16</v>
      </c>
      <c r="T264" t="s">
        <v>31</v>
      </c>
      <c r="U264" t="s">
        <v>900</v>
      </c>
    </row>
    <row r="265" spans="1:21">
      <c r="A265" t="s">
        <v>1911</v>
      </c>
      <c r="B265" t="s">
        <v>890</v>
      </c>
      <c r="C265" t="s">
        <v>904</v>
      </c>
      <c r="D265" t="s">
        <v>1661</v>
      </c>
      <c r="E265">
        <v>1000000</v>
      </c>
      <c r="F265">
        <v>1000</v>
      </c>
      <c r="G265" t="s">
        <v>22</v>
      </c>
      <c r="H265">
        <v>1000000</v>
      </c>
      <c r="I265">
        <v>2012.7</v>
      </c>
      <c r="J265" t="s">
        <v>892</v>
      </c>
      <c r="K265" t="s">
        <v>893</v>
      </c>
      <c r="L265" t="s">
        <v>899</v>
      </c>
      <c r="M265" t="s">
        <v>899</v>
      </c>
      <c r="N265" t="s">
        <v>899</v>
      </c>
      <c r="O265" t="s">
        <v>511</v>
      </c>
      <c r="P265" t="s">
        <v>38</v>
      </c>
      <c r="Q265" t="s">
        <v>29</v>
      </c>
      <c r="R265" t="s">
        <v>30</v>
      </c>
      <c r="S265" t="s">
        <v>16</v>
      </c>
      <c r="T265" t="s">
        <v>31</v>
      </c>
      <c r="U265" t="s">
        <v>905</v>
      </c>
    </row>
    <row r="266" spans="1:21">
      <c r="A266" t="s">
        <v>1911</v>
      </c>
      <c r="B266" t="s">
        <v>890</v>
      </c>
      <c r="C266" t="s">
        <v>906</v>
      </c>
      <c r="D266" t="s">
        <v>1662</v>
      </c>
      <c r="E266">
        <v>1000000</v>
      </c>
      <c r="F266">
        <v>1000</v>
      </c>
      <c r="G266" t="s">
        <v>22</v>
      </c>
      <c r="H266">
        <v>1000000</v>
      </c>
      <c r="I266">
        <v>2015.7</v>
      </c>
      <c r="J266" t="s">
        <v>892</v>
      </c>
      <c r="K266" t="s">
        <v>893</v>
      </c>
      <c r="L266" t="s">
        <v>899</v>
      </c>
      <c r="M266" t="s">
        <v>899</v>
      </c>
      <c r="N266" t="s">
        <v>899</v>
      </c>
      <c r="O266" t="s">
        <v>511</v>
      </c>
      <c r="P266" t="s">
        <v>38</v>
      </c>
      <c r="Q266" t="s">
        <v>29</v>
      </c>
      <c r="R266" t="s">
        <v>30</v>
      </c>
      <c r="S266" t="s">
        <v>16</v>
      </c>
      <c r="T266" t="s">
        <v>31</v>
      </c>
      <c r="U266" t="s">
        <v>905</v>
      </c>
    </row>
    <row r="267" spans="1:21">
      <c r="A267" t="s">
        <v>1912</v>
      </c>
      <c r="B267" t="s">
        <v>890</v>
      </c>
      <c r="C267" t="s">
        <v>907</v>
      </c>
      <c r="D267" t="s">
        <v>1663</v>
      </c>
      <c r="E267">
        <v>700000</v>
      </c>
      <c r="F267">
        <v>700</v>
      </c>
      <c r="G267" t="s">
        <v>22</v>
      </c>
      <c r="H267">
        <v>700000</v>
      </c>
      <c r="I267">
        <v>1997.7</v>
      </c>
      <c r="J267" t="s">
        <v>908</v>
      </c>
      <c r="K267" t="s">
        <v>909</v>
      </c>
      <c r="L267" t="s">
        <v>910</v>
      </c>
      <c r="M267" t="s">
        <v>54</v>
      </c>
      <c r="N267" t="s">
        <v>54</v>
      </c>
      <c r="O267" t="s">
        <v>511</v>
      </c>
      <c r="P267" t="s">
        <v>38</v>
      </c>
      <c r="Q267" t="s">
        <v>29</v>
      </c>
      <c r="R267" t="s">
        <v>30</v>
      </c>
      <c r="S267" t="s">
        <v>16</v>
      </c>
      <c r="T267" t="s">
        <v>31</v>
      </c>
      <c r="U267" t="s">
        <v>905</v>
      </c>
    </row>
    <row r="268" spans="1:21">
      <c r="A268" t="s">
        <v>1912</v>
      </c>
      <c r="B268" t="s">
        <v>890</v>
      </c>
      <c r="C268" t="s">
        <v>911</v>
      </c>
      <c r="D268" t="s">
        <v>1664</v>
      </c>
      <c r="E268">
        <v>700000</v>
      </c>
      <c r="F268">
        <v>700</v>
      </c>
      <c r="G268" t="s">
        <v>22</v>
      </c>
      <c r="H268">
        <v>700000</v>
      </c>
      <c r="I268">
        <v>1998.7</v>
      </c>
      <c r="J268" t="s">
        <v>908</v>
      </c>
      <c r="K268" t="s">
        <v>909</v>
      </c>
      <c r="L268" t="s">
        <v>912</v>
      </c>
      <c r="M268" t="s">
        <v>54</v>
      </c>
      <c r="N268" t="s">
        <v>54</v>
      </c>
      <c r="O268" t="s">
        <v>511</v>
      </c>
      <c r="P268" t="s">
        <v>38</v>
      </c>
      <c r="Q268" t="s">
        <v>29</v>
      </c>
      <c r="R268" t="s">
        <v>30</v>
      </c>
      <c r="S268" t="s">
        <v>16</v>
      </c>
      <c r="T268" t="s">
        <v>31</v>
      </c>
      <c r="U268" t="s">
        <v>905</v>
      </c>
    </row>
    <row r="269" spans="1:21">
      <c r="A269" t="s">
        <v>1912</v>
      </c>
      <c r="B269" t="s">
        <v>890</v>
      </c>
      <c r="C269" t="s">
        <v>913</v>
      </c>
      <c r="D269" t="s">
        <v>1665</v>
      </c>
      <c r="E269">
        <v>700000</v>
      </c>
      <c r="F269">
        <v>700</v>
      </c>
      <c r="G269" t="s">
        <v>22</v>
      </c>
      <c r="H269">
        <v>700000</v>
      </c>
      <c r="I269">
        <v>1999.1</v>
      </c>
      <c r="J269" t="s">
        <v>908</v>
      </c>
      <c r="K269" t="s">
        <v>909</v>
      </c>
      <c r="L269" t="s">
        <v>912</v>
      </c>
      <c r="M269" t="s">
        <v>54</v>
      </c>
      <c r="N269" t="s">
        <v>54</v>
      </c>
      <c r="O269" t="s">
        <v>511</v>
      </c>
      <c r="P269" t="s">
        <v>38</v>
      </c>
      <c r="Q269" t="s">
        <v>29</v>
      </c>
      <c r="R269" t="s">
        <v>30</v>
      </c>
      <c r="S269" t="s">
        <v>16</v>
      </c>
      <c r="T269" t="s">
        <v>31</v>
      </c>
      <c r="U269" t="s">
        <v>905</v>
      </c>
    </row>
    <row r="270" spans="1:21">
      <c r="A270" t="s">
        <v>1913</v>
      </c>
      <c r="B270" t="s">
        <v>890</v>
      </c>
      <c r="C270" t="s">
        <v>914</v>
      </c>
      <c r="D270" t="s">
        <v>1666</v>
      </c>
      <c r="E270">
        <v>950000</v>
      </c>
      <c r="F270">
        <v>950</v>
      </c>
      <c r="G270" t="s">
        <v>22</v>
      </c>
      <c r="H270">
        <v>950000</v>
      </c>
      <c r="I270">
        <v>1986.8</v>
      </c>
      <c r="J270" t="s">
        <v>892</v>
      </c>
      <c r="K270" t="s">
        <v>893</v>
      </c>
      <c r="L270" t="s">
        <v>423</v>
      </c>
      <c r="M270" t="s">
        <v>423</v>
      </c>
      <c r="N270" t="s">
        <v>423</v>
      </c>
      <c r="O270" t="s">
        <v>511</v>
      </c>
      <c r="P270" t="s">
        <v>38</v>
      </c>
      <c r="Q270" t="s">
        <v>29</v>
      </c>
      <c r="R270" t="s">
        <v>30</v>
      </c>
      <c r="S270" t="s">
        <v>16</v>
      </c>
      <c r="T270" t="s">
        <v>31</v>
      </c>
      <c r="U270" t="s">
        <v>915</v>
      </c>
    </row>
    <row r="271" spans="1:21">
      <c r="A271" t="s">
        <v>1913</v>
      </c>
      <c r="B271" t="s">
        <v>890</v>
      </c>
      <c r="C271" t="s">
        <v>916</v>
      </c>
      <c r="D271" t="s">
        <v>1667</v>
      </c>
      <c r="E271">
        <v>950000</v>
      </c>
      <c r="F271">
        <v>950</v>
      </c>
      <c r="G271" t="s">
        <v>22</v>
      </c>
      <c r="H271">
        <v>950000</v>
      </c>
      <c r="I271">
        <v>1987.6</v>
      </c>
      <c r="J271" t="s">
        <v>892</v>
      </c>
      <c r="K271" t="s">
        <v>893</v>
      </c>
      <c r="L271" t="s">
        <v>423</v>
      </c>
      <c r="M271" t="s">
        <v>423</v>
      </c>
      <c r="N271" t="s">
        <v>423</v>
      </c>
      <c r="O271" t="s">
        <v>511</v>
      </c>
      <c r="P271" t="s">
        <v>38</v>
      </c>
      <c r="Q271" t="s">
        <v>29</v>
      </c>
      <c r="R271" t="s">
        <v>30</v>
      </c>
      <c r="S271" t="s">
        <v>16</v>
      </c>
      <c r="T271" t="s">
        <v>31</v>
      </c>
      <c r="U271" t="s">
        <v>915</v>
      </c>
    </row>
    <row r="272" spans="1:21">
      <c r="A272" t="s">
        <v>1914</v>
      </c>
      <c r="B272" t="s">
        <v>890</v>
      </c>
      <c r="C272" t="s">
        <v>917</v>
      </c>
      <c r="D272" t="s">
        <v>1668</v>
      </c>
      <c r="E272">
        <v>1000000</v>
      </c>
      <c r="F272">
        <v>1000</v>
      </c>
      <c r="G272" t="s">
        <v>22</v>
      </c>
      <c r="H272">
        <v>1000000</v>
      </c>
      <c r="I272">
        <v>1995.3</v>
      </c>
      <c r="J272" t="s">
        <v>892</v>
      </c>
      <c r="K272" t="s">
        <v>893</v>
      </c>
      <c r="L272" t="s">
        <v>918</v>
      </c>
      <c r="M272" t="s">
        <v>54</v>
      </c>
      <c r="N272" t="s">
        <v>54</v>
      </c>
      <c r="O272" t="s">
        <v>511</v>
      </c>
      <c r="P272" t="s">
        <v>38</v>
      </c>
      <c r="Q272" t="s">
        <v>29</v>
      </c>
      <c r="R272" t="s">
        <v>30</v>
      </c>
      <c r="S272" t="s">
        <v>16</v>
      </c>
      <c r="T272" t="s">
        <v>31</v>
      </c>
      <c r="U272" t="s">
        <v>915</v>
      </c>
    </row>
    <row r="273" spans="1:21">
      <c r="A273" t="s">
        <v>1914</v>
      </c>
      <c r="B273" t="s">
        <v>890</v>
      </c>
      <c r="C273" t="s">
        <v>919</v>
      </c>
      <c r="D273" t="s">
        <v>1669</v>
      </c>
      <c r="E273">
        <v>1000000</v>
      </c>
      <c r="F273">
        <v>1000</v>
      </c>
      <c r="G273" t="s">
        <v>22</v>
      </c>
      <c r="H273">
        <v>1000000</v>
      </c>
      <c r="I273">
        <v>1996.1</v>
      </c>
      <c r="J273" t="s">
        <v>892</v>
      </c>
      <c r="K273" t="s">
        <v>893</v>
      </c>
      <c r="L273" t="s">
        <v>918</v>
      </c>
      <c r="M273" t="s">
        <v>54</v>
      </c>
      <c r="N273" t="s">
        <v>54</v>
      </c>
      <c r="O273" t="s">
        <v>511</v>
      </c>
      <c r="P273" t="s">
        <v>38</v>
      </c>
      <c r="Q273" t="s">
        <v>29</v>
      </c>
      <c r="R273" t="s">
        <v>30</v>
      </c>
      <c r="S273" t="s">
        <v>16</v>
      </c>
      <c r="T273" t="s">
        <v>31</v>
      </c>
      <c r="U273" t="s">
        <v>915</v>
      </c>
    </row>
    <row r="274" spans="1:21">
      <c r="A274" t="s">
        <v>1914</v>
      </c>
      <c r="B274" t="s">
        <v>890</v>
      </c>
      <c r="C274" t="s">
        <v>920</v>
      </c>
      <c r="D274" t="s">
        <v>1670</v>
      </c>
      <c r="E274">
        <v>1000000</v>
      </c>
      <c r="F274">
        <v>1000</v>
      </c>
      <c r="G274" t="s">
        <v>22</v>
      </c>
      <c r="H274">
        <v>1000000</v>
      </c>
      <c r="I274">
        <v>2002.5</v>
      </c>
      <c r="J274" t="s">
        <v>892</v>
      </c>
      <c r="K274" t="s">
        <v>893</v>
      </c>
      <c r="L274" t="s">
        <v>25</v>
      </c>
      <c r="M274" t="s">
        <v>25</v>
      </c>
      <c r="N274" t="s">
        <v>25</v>
      </c>
      <c r="O274" t="s">
        <v>511</v>
      </c>
      <c r="P274" t="s">
        <v>38</v>
      </c>
      <c r="Q274" t="s">
        <v>29</v>
      </c>
      <c r="R274" t="s">
        <v>30</v>
      </c>
      <c r="S274" t="s">
        <v>16</v>
      </c>
      <c r="T274" t="s">
        <v>31</v>
      </c>
      <c r="U274" t="s">
        <v>915</v>
      </c>
    </row>
    <row r="275" spans="1:21">
      <c r="A275" t="s">
        <v>1914</v>
      </c>
      <c r="B275" t="s">
        <v>890</v>
      </c>
      <c r="C275" t="s">
        <v>921</v>
      </c>
      <c r="D275" t="s">
        <v>1671</v>
      </c>
      <c r="E275">
        <v>1000000</v>
      </c>
      <c r="F275">
        <v>1000</v>
      </c>
      <c r="G275" t="s">
        <v>22</v>
      </c>
      <c r="H275">
        <v>1000000</v>
      </c>
      <c r="I275">
        <v>2002.12</v>
      </c>
      <c r="J275" t="s">
        <v>892</v>
      </c>
      <c r="K275" t="s">
        <v>893</v>
      </c>
      <c r="L275" t="s">
        <v>25</v>
      </c>
      <c r="M275" t="s">
        <v>25</v>
      </c>
      <c r="N275" t="s">
        <v>25</v>
      </c>
      <c r="O275" t="s">
        <v>511</v>
      </c>
      <c r="P275" t="s">
        <v>38</v>
      </c>
      <c r="Q275" t="s">
        <v>29</v>
      </c>
      <c r="R275" t="s">
        <v>30</v>
      </c>
      <c r="S275" t="s">
        <v>16</v>
      </c>
      <c r="T275" t="s">
        <v>31</v>
      </c>
      <c r="U275" t="s">
        <v>915</v>
      </c>
    </row>
    <row r="276" spans="1:21">
      <c r="A276" t="s">
        <v>1915</v>
      </c>
      <c r="B276" t="s">
        <v>890</v>
      </c>
      <c r="C276" t="s">
        <v>922</v>
      </c>
      <c r="D276" t="s">
        <v>1672</v>
      </c>
      <c r="E276">
        <v>950000</v>
      </c>
      <c r="F276">
        <v>950</v>
      </c>
      <c r="G276" t="s">
        <v>22</v>
      </c>
      <c r="H276">
        <v>950000</v>
      </c>
      <c r="I276">
        <v>1988.9</v>
      </c>
      <c r="J276" t="s">
        <v>892</v>
      </c>
      <c r="K276" t="s">
        <v>893</v>
      </c>
      <c r="L276" t="s">
        <v>923</v>
      </c>
      <c r="M276" t="s">
        <v>157</v>
      </c>
      <c r="N276" t="s">
        <v>157</v>
      </c>
      <c r="O276" t="s">
        <v>511</v>
      </c>
      <c r="P276" t="s">
        <v>38</v>
      </c>
      <c r="Q276" t="s">
        <v>29</v>
      </c>
      <c r="R276" t="s">
        <v>30</v>
      </c>
      <c r="S276" t="s">
        <v>16</v>
      </c>
      <c r="T276" t="s">
        <v>31</v>
      </c>
      <c r="U276" t="s">
        <v>924</v>
      </c>
    </row>
    <row r="277" spans="1:21">
      <c r="A277" t="s">
        <v>1915</v>
      </c>
      <c r="B277" t="s">
        <v>890</v>
      </c>
      <c r="C277" t="s">
        <v>925</v>
      </c>
      <c r="D277" t="s">
        <v>1673</v>
      </c>
      <c r="E277">
        <v>950000</v>
      </c>
      <c r="F277">
        <v>950</v>
      </c>
      <c r="G277" t="s">
        <v>22</v>
      </c>
      <c r="H277">
        <v>950000</v>
      </c>
      <c r="I277">
        <v>1989.9</v>
      </c>
      <c r="J277" t="s">
        <v>892</v>
      </c>
      <c r="K277" t="s">
        <v>893</v>
      </c>
      <c r="L277" t="s">
        <v>923</v>
      </c>
      <c r="M277" t="s">
        <v>157</v>
      </c>
      <c r="N277" t="s">
        <v>157</v>
      </c>
      <c r="O277" t="s">
        <v>511</v>
      </c>
      <c r="P277" t="s">
        <v>38</v>
      </c>
      <c r="Q277" t="s">
        <v>29</v>
      </c>
      <c r="R277" t="s">
        <v>30</v>
      </c>
      <c r="S277" t="s">
        <v>16</v>
      </c>
      <c r="T277" t="s">
        <v>31</v>
      </c>
      <c r="U277" t="s">
        <v>924</v>
      </c>
    </row>
    <row r="278" spans="1:21">
      <c r="A278" t="s">
        <v>1916</v>
      </c>
      <c r="B278" t="s">
        <v>890</v>
      </c>
      <c r="C278" t="s">
        <v>926</v>
      </c>
      <c r="D278" t="s">
        <v>1674</v>
      </c>
      <c r="E278">
        <v>1000000</v>
      </c>
      <c r="F278">
        <v>1000</v>
      </c>
      <c r="G278" t="s">
        <v>22</v>
      </c>
      <c r="H278">
        <v>1000000</v>
      </c>
      <c r="I278">
        <v>1998.8</v>
      </c>
      <c r="J278" t="s">
        <v>892</v>
      </c>
      <c r="K278" t="s">
        <v>893</v>
      </c>
      <c r="L278" t="s">
        <v>927</v>
      </c>
      <c r="M278" t="s">
        <v>54</v>
      </c>
      <c r="N278" t="s">
        <v>54</v>
      </c>
      <c r="O278" t="s">
        <v>511</v>
      </c>
      <c r="P278" t="s">
        <v>38</v>
      </c>
      <c r="Q278" t="s">
        <v>29</v>
      </c>
      <c r="R278" t="s">
        <v>30</v>
      </c>
      <c r="S278" t="s">
        <v>16</v>
      </c>
      <c r="T278" t="s">
        <v>31</v>
      </c>
      <c r="U278" t="s">
        <v>924</v>
      </c>
    </row>
    <row r="279" spans="1:21">
      <c r="A279" t="s">
        <v>1916</v>
      </c>
      <c r="B279" t="s">
        <v>890</v>
      </c>
      <c r="C279" t="s">
        <v>928</v>
      </c>
      <c r="D279" t="s">
        <v>1675</v>
      </c>
      <c r="E279">
        <v>1000000</v>
      </c>
      <c r="F279">
        <v>1000</v>
      </c>
      <c r="G279" t="s">
        <v>22</v>
      </c>
      <c r="H279">
        <v>1000000</v>
      </c>
      <c r="I279">
        <v>1999.12</v>
      </c>
      <c r="J279" t="s">
        <v>892</v>
      </c>
      <c r="K279" t="s">
        <v>893</v>
      </c>
      <c r="L279" t="s">
        <v>927</v>
      </c>
      <c r="M279" t="s">
        <v>54</v>
      </c>
      <c r="N279" t="s">
        <v>54</v>
      </c>
      <c r="O279" t="s">
        <v>511</v>
      </c>
      <c r="P279" t="s">
        <v>38</v>
      </c>
      <c r="Q279" t="s">
        <v>29</v>
      </c>
      <c r="R279" t="s">
        <v>30</v>
      </c>
      <c r="S279" t="s">
        <v>16</v>
      </c>
      <c r="T279" t="s">
        <v>31</v>
      </c>
      <c r="U279" t="s">
        <v>924</v>
      </c>
    </row>
    <row r="280" spans="1:21">
      <c r="A280" t="s">
        <v>1916</v>
      </c>
      <c r="B280" t="s">
        <v>890</v>
      </c>
      <c r="C280" t="s">
        <v>929</v>
      </c>
      <c r="D280" t="s">
        <v>1676</v>
      </c>
      <c r="E280">
        <v>1000000</v>
      </c>
      <c r="F280">
        <v>1000</v>
      </c>
      <c r="G280" t="s">
        <v>22</v>
      </c>
      <c r="H280">
        <v>1000000</v>
      </c>
      <c r="I280">
        <v>2004.7</v>
      </c>
      <c r="J280" t="s">
        <v>892</v>
      </c>
      <c r="K280" t="s">
        <v>893</v>
      </c>
      <c r="L280" t="s">
        <v>930</v>
      </c>
      <c r="M280" t="s">
        <v>899</v>
      </c>
      <c r="N280" t="s">
        <v>899</v>
      </c>
      <c r="O280" t="s">
        <v>511</v>
      </c>
      <c r="P280" t="s">
        <v>38</v>
      </c>
      <c r="Q280" t="s">
        <v>29</v>
      </c>
      <c r="R280" t="s">
        <v>30</v>
      </c>
      <c r="S280" t="s">
        <v>16</v>
      </c>
      <c r="T280" t="s">
        <v>31</v>
      </c>
      <c r="U280" t="s">
        <v>924</v>
      </c>
    </row>
    <row r="281" spans="1:21">
      <c r="A281" t="s">
        <v>1916</v>
      </c>
      <c r="B281" t="s">
        <v>890</v>
      </c>
      <c r="C281" t="s">
        <v>931</v>
      </c>
      <c r="D281" t="s">
        <v>1677</v>
      </c>
      <c r="E281">
        <v>1000000</v>
      </c>
      <c r="F281">
        <v>1000</v>
      </c>
      <c r="G281" t="s">
        <v>22</v>
      </c>
      <c r="H281">
        <v>1000000</v>
      </c>
      <c r="I281">
        <v>2005.4</v>
      </c>
      <c r="J281" t="s">
        <v>892</v>
      </c>
      <c r="K281" t="s">
        <v>893</v>
      </c>
      <c r="L281" t="s">
        <v>930</v>
      </c>
      <c r="M281" t="s">
        <v>899</v>
      </c>
      <c r="N281" t="s">
        <v>899</v>
      </c>
      <c r="O281" t="s">
        <v>511</v>
      </c>
      <c r="P281" t="s">
        <v>38</v>
      </c>
      <c r="Q281" t="s">
        <v>29</v>
      </c>
      <c r="R281" t="s">
        <v>30</v>
      </c>
      <c r="S281" t="s">
        <v>16</v>
      </c>
      <c r="T281" t="s">
        <v>31</v>
      </c>
      <c r="U281" t="s">
        <v>924</v>
      </c>
    </row>
    <row r="282" spans="1:21">
      <c r="A282" t="s">
        <v>1918</v>
      </c>
      <c r="B282" t="s">
        <v>20</v>
      </c>
      <c r="C282" t="s">
        <v>114</v>
      </c>
      <c r="D282" t="s">
        <v>1294</v>
      </c>
      <c r="E282">
        <v>400000</v>
      </c>
      <c r="F282">
        <v>400</v>
      </c>
      <c r="G282" t="s">
        <v>22</v>
      </c>
      <c r="H282">
        <v>400000</v>
      </c>
      <c r="I282">
        <v>1979.12</v>
      </c>
      <c r="J282" t="s">
        <v>20</v>
      </c>
      <c r="K282" t="s">
        <v>115</v>
      </c>
      <c r="L282" t="s">
        <v>116</v>
      </c>
      <c r="M282" t="s">
        <v>117</v>
      </c>
      <c r="N282" t="s">
        <v>117</v>
      </c>
      <c r="O282" t="s">
        <v>37</v>
      </c>
      <c r="P282" t="s">
        <v>118</v>
      </c>
      <c r="Q282" t="s">
        <v>29</v>
      </c>
      <c r="R282" t="s">
        <v>30</v>
      </c>
      <c r="S282" t="s">
        <v>16</v>
      </c>
      <c r="T282" t="s">
        <v>31</v>
      </c>
      <c r="U282" t="s">
        <v>119</v>
      </c>
    </row>
    <row r="283" spans="1:21">
      <c r="A283" t="s">
        <v>1918</v>
      </c>
      <c r="B283" t="s">
        <v>20</v>
      </c>
      <c r="C283" t="s">
        <v>120</v>
      </c>
      <c r="D283" t="s">
        <v>1295</v>
      </c>
      <c r="E283">
        <v>400000</v>
      </c>
      <c r="F283">
        <v>400</v>
      </c>
      <c r="G283" t="s">
        <v>22</v>
      </c>
      <c r="H283">
        <v>400000</v>
      </c>
      <c r="I283">
        <v>1980.1</v>
      </c>
      <c r="J283" t="s">
        <v>20</v>
      </c>
      <c r="K283" t="s">
        <v>115</v>
      </c>
      <c r="L283" t="s">
        <v>116</v>
      </c>
      <c r="M283" t="s">
        <v>117</v>
      </c>
      <c r="N283" t="s">
        <v>117</v>
      </c>
      <c r="O283" t="s">
        <v>37</v>
      </c>
      <c r="P283" t="s">
        <v>118</v>
      </c>
      <c r="Q283" t="s">
        <v>29</v>
      </c>
      <c r="R283" t="s">
        <v>30</v>
      </c>
      <c r="S283" t="s">
        <v>16</v>
      </c>
      <c r="T283" t="s">
        <v>31</v>
      </c>
      <c r="U283" t="s">
        <v>119</v>
      </c>
    </row>
    <row r="284" spans="1:21">
      <c r="A284" t="s">
        <v>1918</v>
      </c>
      <c r="B284" t="s">
        <v>20</v>
      </c>
      <c r="C284" t="s">
        <v>121</v>
      </c>
      <c r="D284" t="s">
        <v>1296</v>
      </c>
      <c r="E284">
        <v>400000</v>
      </c>
      <c r="F284">
        <v>400</v>
      </c>
      <c r="G284" t="s">
        <v>22</v>
      </c>
      <c r="H284">
        <v>400000</v>
      </c>
      <c r="I284">
        <v>1981.1</v>
      </c>
      <c r="J284" t="s">
        <v>20</v>
      </c>
      <c r="K284" t="s">
        <v>115</v>
      </c>
      <c r="L284" t="s">
        <v>116</v>
      </c>
      <c r="M284" t="s">
        <v>117</v>
      </c>
      <c r="N284" t="s">
        <v>117</v>
      </c>
      <c r="O284" t="s">
        <v>37</v>
      </c>
      <c r="P284" t="s">
        <v>118</v>
      </c>
      <c r="Q284" t="s">
        <v>29</v>
      </c>
      <c r="R284" t="s">
        <v>30</v>
      </c>
      <c r="S284" t="s">
        <v>16</v>
      </c>
      <c r="T284" t="s">
        <v>31</v>
      </c>
      <c r="U284" t="s">
        <v>119</v>
      </c>
    </row>
    <row r="285" spans="1:21">
      <c r="A285" t="s">
        <v>1919</v>
      </c>
      <c r="B285" t="s">
        <v>20</v>
      </c>
      <c r="C285" t="s">
        <v>140</v>
      </c>
      <c r="D285" t="s">
        <v>1309</v>
      </c>
      <c r="E285">
        <v>350000</v>
      </c>
      <c r="F285">
        <v>350</v>
      </c>
      <c r="G285" t="s">
        <v>22</v>
      </c>
      <c r="H285">
        <v>350000</v>
      </c>
      <c r="I285">
        <v>1980.4</v>
      </c>
      <c r="J285" t="s">
        <v>20</v>
      </c>
      <c r="K285" t="s">
        <v>115</v>
      </c>
      <c r="L285" t="s">
        <v>141</v>
      </c>
      <c r="M285" t="s">
        <v>101</v>
      </c>
      <c r="N285" t="s">
        <v>101</v>
      </c>
      <c r="O285" t="s">
        <v>127</v>
      </c>
      <c r="P285" t="s">
        <v>118</v>
      </c>
      <c r="Q285" t="s">
        <v>29</v>
      </c>
      <c r="R285" t="s">
        <v>30</v>
      </c>
      <c r="S285" t="s">
        <v>16</v>
      </c>
      <c r="T285" t="s">
        <v>31</v>
      </c>
      <c r="U285" t="s">
        <v>142</v>
      </c>
    </row>
    <row r="286" spans="1:21">
      <c r="A286" t="s">
        <v>1919</v>
      </c>
      <c r="B286" t="s">
        <v>20</v>
      </c>
      <c r="C286" t="s">
        <v>143</v>
      </c>
      <c r="D286" t="s">
        <v>1310</v>
      </c>
      <c r="E286">
        <v>350000</v>
      </c>
      <c r="F286">
        <v>350</v>
      </c>
      <c r="G286" t="s">
        <v>22</v>
      </c>
      <c r="H286">
        <v>350000</v>
      </c>
      <c r="I286">
        <v>1980.6</v>
      </c>
      <c r="J286" t="s">
        <v>20</v>
      </c>
      <c r="K286" t="s">
        <v>115</v>
      </c>
      <c r="L286" t="s">
        <v>141</v>
      </c>
      <c r="M286" t="s">
        <v>101</v>
      </c>
      <c r="N286" t="s">
        <v>101</v>
      </c>
      <c r="O286" t="s">
        <v>127</v>
      </c>
      <c r="P286" t="s">
        <v>118</v>
      </c>
      <c r="Q286" t="s">
        <v>29</v>
      </c>
      <c r="R286" t="s">
        <v>30</v>
      </c>
      <c r="S286" t="s">
        <v>16</v>
      </c>
      <c r="T286" t="s">
        <v>31</v>
      </c>
      <c r="U286" t="s">
        <v>142</v>
      </c>
    </row>
    <row r="287" spans="1:21">
      <c r="A287" t="s">
        <v>1919</v>
      </c>
      <c r="B287" t="s">
        <v>20</v>
      </c>
      <c r="C287" t="s">
        <v>144</v>
      </c>
      <c r="D287" t="s">
        <v>1311</v>
      </c>
      <c r="E287">
        <v>350000</v>
      </c>
      <c r="F287">
        <v>350</v>
      </c>
      <c r="G287" t="s">
        <v>22</v>
      </c>
      <c r="H287">
        <v>350000</v>
      </c>
      <c r="I287">
        <v>1983.5</v>
      </c>
      <c r="J287" t="s">
        <v>20</v>
      </c>
      <c r="K287" t="s">
        <v>115</v>
      </c>
      <c r="L287" t="s">
        <v>141</v>
      </c>
      <c r="M287" t="s">
        <v>101</v>
      </c>
      <c r="N287" t="s">
        <v>101</v>
      </c>
      <c r="O287" t="s">
        <v>127</v>
      </c>
      <c r="P287" t="s">
        <v>118</v>
      </c>
      <c r="Q287" t="s">
        <v>29</v>
      </c>
      <c r="R287" t="s">
        <v>30</v>
      </c>
      <c r="S287" t="s">
        <v>16</v>
      </c>
      <c r="T287" t="s">
        <v>31</v>
      </c>
      <c r="U287" t="s">
        <v>142</v>
      </c>
    </row>
    <row r="288" spans="1:21">
      <c r="A288" t="s">
        <v>1919</v>
      </c>
      <c r="B288" t="s">
        <v>20</v>
      </c>
      <c r="C288" t="s">
        <v>145</v>
      </c>
      <c r="D288" t="s">
        <v>1312</v>
      </c>
      <c r="E288">
        <v>350000</v>
      </c>
      <c r="F288">
        <v>350</v>
      </c>
      <c r="G288" t="s">
        <v>22</v>
      </c>
      <c r="H288">
        <v>350000</v>
      </c>
      <c r="I288">
        <v>1983.8</v>
      </c>
      <c r="J288" t="s">
        <v>20</v>
      </c>
      <c r="K288" t="s">
        <v>115</v>
      </c>
      <c r="L288" t="s">
        <v>141</v>
      </c>
      <c r="M288" t="s">
        <v>101</v>
      </c>
      <c r="N288" t="s">
        <v>101</v>
      </c>
      <c r="O288" t="s">
        <v>127</v>
      </c>
      <c r="P288" t="s">
        <v>118</v>
      </c>
      <c r="Q288" t="s">
        <v>29</v>
      </c>
      <c r="R288" t="s">
        <v>30</v>
      </c>
      <c r="S288" t="s">
        <v>16</v>
      </c>
      <c r="T288" t="s">
        <v>31</v>
      </c>
      <c r="U288" t="s">
        <v>142</v>
      </c>
    </row>
    <row r="289" spans="1:21">
      <c r="A289" t="s">
        <v>1978</v>
      </c>
      <c r="B289" t="s">
        <v>162</v>
      </c>
      <c r="C289" t="s">
        <v>293</v>
      </c>
      <c r="D289" t="s">
        <v>1372</v>
      </c>
      <c r="E289">
        <v>40000</v>
      </c>
      <c r="F289">
        <v>40</v>
      </c>
      <c r="G289" t="s">
        <v>22</v>
      </c>
      <c r="H289">
        <v>40000</v>
      </c>
      <c r="I289">
        <v>2005.6</v>
      </c>
      <c r="J289" t="s">
        <v>164</v>
      </c>
      <c r="K289" t="s">
        <v>115</v>
      </c>
      <c r="L289" t="s">
        <v>99</v>
      </c>
      <c r="M289" t="s">
        <v>294</v>
      </c>
      <c r="N289" t="s">
        <v>295</v>
      </c>
      <c r="O289" t="s">
        <v>61</v>
      </c>
      <c r="P289" t="s">
        <v>99</v>
      </c>
      <c r="Q289" t="s">
        <v>29</v>
      </c>
      <c r="R289" t="s">
        <v>30</v>
      </c>
      <c r="S289" t="s">
        <v>16</v>
      </c>
      <c r="T289" t="s">
        <v>31</v>
      </c>
      <c r="U289" t="s">
        <v>124</v>
      </c>
    </row>
    <row r="290" spans="1:21">
      <c r="A290" t="s">
        <v>1978</v>
      </c>
      <c r="B290" t="s">
        <v>162</v>
      </c>
      <c r="C290" t="s">
        <v>296</v>
      </c>
      <c r="D290" t="s">
        <v>1373</v>
      </c>
      <c r="E290">
        <v>40000</v>
      </c>
      <c r="F290">
        <v>40</v>
      </c>
      <c r="G290" t="s">
        <v>22</v>
      </c>
      <c r="H290">
        <v>40000</v>
      </c>
      <c r="I290">
        <v>2009.6</v>
      </c>
      <c r="J290" t="s">
        <v>164</v>
      </c>
      <c r="K290" t="s">
        <v>115</v>
      </c>
      <c r="L290" t="s">
        <v>99</v>
      </c>
      <c r="M290" t="s">
        <v>294</v>
      </c>
      <c r="N290" t="s">
        <v>295</v>
      </c>
      <c r="O290" t="s">
        <v>61</v>
      </c>
      <c r="P290" t="s">
        <v>99</v>
      </c>
      <c r="Q290" t="s">
        <v>29</v>
      </c>
      <c r="R290" t="s">
        <v>30</v>
      </c>
      <c r="S290" t="s">
        <v>16</v>
      </c>
      <c r="T290" t="s">
        <v>31</v>
      </c>
      <c r="U290" t="s">
        <v>124</v>
      </c>
    </row>
    <row r="291" spans="1:21">
      <c r="A291" t="s">
        <v>1920</v>
      </c>
      <c r="B291" t="s">
        <v>312</v>
      </c>
      <c r="C291" t="s">
        <v>453</v>
      </c>
      <c r="D291" t="s">
        <v>1466</v>
      </c>
      <c r="E291">
        <v>71893</v>
      </c>
      <c r="F291">
        <v>71.893000000000001</v>
      </c>
      <c r="G291" t="s">
        <v>22</v>
      </c>
      <c r="H291">
        <v>71893</v>
      </c>
      <c r="I291" t="s">
        <v>454</v>
      </c>
      <c r="J291" t="s">
        <v>314</v>
      </c>
      <c r="K291" t="s">
        <v>455</v>
      </c>
      <c r="L291" t="s">
        <v>316</v>
      </c>
      <c r="M291" t="s">
        <v>316</v>
      </c>
      <c r="N291" t="s">
        <v>316</v>
      </c>
      <c r="O291" t="s">
        <v>61</v>
      </c>
      <c r="P291" t="s">
        <v>28</v>
      </c>
      <c r="Q291" t="s">
        <v>29</v>
      </c>
      <c r="R291" t="s">
        <v>30</v>
      </c>
      <c r="S291" t="s">
        <v>16</v>
      </c>
      <c r="T291" t="s">
        <v>31</v>
      </c>
      <c r="U291" t="s">
        <v>456</v>
      </c>
    </row>
    <row r="292" spans="1:21">
      <c r="A292" t="s">
        <v>1921</v>
      </c>
      <c r="B292" t="s">
        <v>312</v>
      </c>
      <c r="C292" t="s">
        <v>457</v>
      </c>
      <c r="D292" t="s">
        <v>1467</v>
      </c>
      <c r="E292">
        <v>42474</v>
      </c>
      <c r="F292">
        <v>42.473999999999997</v>
      </c>
      <c r="G292" t="s">
        <v>22</v>
      </c>
      <c r="H292">
        <v>42474</v>
      </c>
      <c r="I292" t="s">
        <v>454</v>
      </c>
      <c r="J292" t="s">
        <v>314</v>
      </c>
      <c r="K292" t="s">
        <v>455</v>
      </c>
      <c r="L292" t="s">
        <v>316</v>
      </c>
      <c r="M292" t="s">
        <v>316</v>
      </c>
      <c r="N292" t="s">
        <v>316</v>
      </c>
      <c r="O292" t="s">
        <v>61</v>
      </c>
      <c r="P292" t="s">
        <v>28</v>
      </c>
      <c r="Q292" t="s">
        <v>29</v>
      </c>
      <c r="R292" t="s">
        <v>30</v>
      </c>
      <c r="S292" t="s">
        <v>16</v>
      </c>
      <c r="T292" t="s">
        <v>31</v>
      </c>
      <c r="U292" t="s">
        <v>456</v>
      </c>
    </row>
    <row r="293" spans="1:21">
      <c r="A293" t="s">
        <v>1922</v>
      </c>
      <c r="B293" t="s">
        <v>312</v>
      </c>
      <c r="C293" t="s">
        <v>458</v>
      </c>
      <c r="D293" t="s">
        <v>1468</v>
      </c>
      <c r="E293">
        <v>58947</v>
      </c>
      <c r="F293">
        <v>58.947000000000003</v>
      </c>
      <c r="G293" t="s">
        <v>22</v>
      </c>
      <c r="H293">
        <v>58947</v>
      </c>
      <c r="I293" t="s">
        <v>459</v>
      </c>
      <c r="J293" t="s">
        <v>314</v>
      </c>
      <c r="K293" t="s">
        <v>455</v>
      </c>
      <c r="L293" t="s">
        <v>316</v>
      </c>
      <c r="M293" t="s">
        <v>316</v>
      </c>
      <c r="N293" t="s">
        <v>316</v>
      </c>
      <c r="O293" t="s">
        <v>61</v>
      </c>
      <c r="P293" t="s">
        <v>28</v>
      </c>
      <c r="Q293" t="s">
        <v>29</v>
      </c>
      <c r="R293" t="s">
        <v>30</v>
      </c>
      <c r="S293" t="s">
        <v>16</v>
      </c>
      <c r="T293" t="s">
        <v>31</v>
      </c>
      <c r="U293" t="s">
        <v>456</v>
      </c>
    </row>
    <row r="294" spans="1:21">
      <c r="A294" t="s">
        <v>1923</v>
      </c>
      <c r="B294" t="s">
        <v>312</v>
      </c>
      <c r="C294" t="s">
        <v>460</v>
      </c>
      <c r="D294" t="s">
        <v>1469</v>
      </c>
      <c r="E294">
        <v>34776</v>
      </c>
      <c r="F294">
        <v>34.776000000000003</v>
      </c>
      <c r="G294" t="s">
        <v>22</v>
      </c>
      <c r="H294">
        <v>34776</v>
      </c>
      <c r="I294" t="s">
        <v>459</v>
      </c>
      <c r="J294" t="s">
        <v>314</v>
      </c>
      <c r="K294" t="s">
        <v>455</v>
      </c>
      <c r="L294" t="s">
        <v>316</v>
      </c>
      <c r="M294" t="s">
        <v>316</v>
      </c>
      <c r="N294" t="s">
        <v>316</v>
      </c>
      <c r="O294" t="s">
        <v>61</v>
      </c>
      <c r="P294" t="s">
        <v>28</v>
      </c>
      <c r="Q294" t="s">
        <v>29</v>
      </c>
      <c r="R294" t="s">
        <v>30</v>
      </c>
      <c r="S294" t="s">
        <v>16</v>
      </c>
      <c r="T294" t="s">
        <v>31</v>
      </c>
      <c r="U294" t="s">
        <v>456</v>
      </c>
    </row>
    <row r="295" spans="1:21">
      <c r="A295" t="s">
        <v>1979</v>
      </c>
      <c r="B295" t="s">
        <v>932</v>
      </c>
      <c r="C295" t="s">
        <v>939</v>
      </c>
      <c r="D295" t="s">
        <v>1679</v>
      </c>
      <c r="E295">
        <v>11600</v>
      </c>
      <c r="F295">
        <v>11.6</v>
      </c>
      <c r="G295" t="s">
        <v>22</v>
      </c>
      <c r="H295">
        <v>11600</v>
      </c>
      <c r="I295">
        <v>1991.11</v>
      </c>
      <c r="J295" t="s">
        <v>934</v>
      </c>
      <c r="K295" t="s">
        <v>115</v>
      </c>
      <c r="L295" t="s">
        <v>425</v>
      </c>
      <c r="M295" t="s">
        <v>376</v>
      </c>
      <c r="N295" t="s">
        <v>376</v>
      </c>
      <c r="O295" t="s">
        <v>940</v>
      </c>
      <c r="P295" t="s">
        <v>99</v>
      </c>
      <c r="Q295" t="s">
        <v>936</v>
      </c>
      <c r="R295" t="s">
        <v>30</v>
      </c>
      <c r="S295" t="s">
        <v>16</v>
      </c>
      <c r="T295" t="s">
        <v>171</v>
      </c>
      <c r="U295" t="s">
        <v>941</v>
      </c>
    </row>
    <row r="296" spans="1:21">
      <c r="A296" t="s">
        <v>1980</v>
      </c>
      <c r="B296" t="s">
        <v>932</v>
      </c>
      <c r="C296" t="s">
        <v>974</v>
      </c>
      <c r="D296" t="s">
        <v>1690</v>
      </c>
      <c r="E296">
        <v>43500</v>
      </c>
      <c r="F296">
        <v>43.5</v>
      </c>
      <c r="G296" t="s">
        <v>22</v>
      </c>
      <c r="H296">
        <v>43500</v>
      </c>
      <c r="I296">
        <v>1997.3</v>
      </c>
      <c r="J296" t="s">
        <v>934</v>
      </c>
      <c r="K296" t="s">
        <v>115</v>
      </c>
      <c r="L296" t="s">
        <v>819</v>
      </c>
      <c r="M296" t="s">
        <v>834</v>
      </c>
      <c r="N296" t="s">
        <v>975</v>
      </c>
      <c r="O296" t="s">
        <v>935</v>
      </c>
      <c r="P296" t="s">
        <v>28</v>
      </c>
      <c r="Q296" t="s">
        <v>936</v>
      </c>
      <c r="R296" t="s">
        <v>30</v>
      </c>
      <c r="S296" t="s">
        <v>16</v>
      </c>
      <c r="T296" t="s">
        <v>31</v>
      </c>
      <c r="U296" t="s">
        <v>976</v>
      </c>
    </row>
    <row r="297" spans="1:21">
      <c r="A297" t="s">
        <v>1981</v>
      </c>
      <c r="B297" t="s">
        <v>932</v>
      </c>
      <c r="C297" t="s">
        <v>985</v>
      </c>
      <c r="D297" t="s">
        <v>1693</v>
      </c>
      <c r="E297">
        <v>88000</v>
      </c>
      <c r="F297">
        <v>88</v>
      </c>
      <c r="G297" t="s">
        <v>22</v>
      </c>
      <c r="H297">
        <v>88000</v>
      </c>
      <c r="I297">
        <v>1997.7</v>
      </c>
      <c r="J297" t="s">
        <v>934</v>
      </c>
      <c r="K297" t="s">
        <v>115</v>
      </c>
      <c r="L297" t="s">
        <v>203</v>
      </c>
      <c r="M297" t="s">
        <v>376</v>
      </c>
      <c r="N297" t="s">
        <v>376</v>
      </c>
      <c r="O297" t="s">
        <v>986</v>
      </c>
      <c r="P297" t="s">
        <v>28</v>
      </c>
      <c r="Q297" t="s">
        <v>936</v>
      </c>
      <c r="R297" t="s">
        <v>30</v>
      </c>
      <c r="S297" t="s">
        <v>16</v>
      </c>
      <c r="T297" t="s">
        <v>31</v>
      </c>
      <c r="U297" t="s">
        <v>987</v>
      </c>
    </row>
    <row r="298" spans="1:21">
      <c r="A298" t="s">
        <v>1982</v>
      </c>
      <c r="B298" t="s">
        <v>932</v>
      </c>
      <c r="C298" t="s">
        <v>1000</v>
      </c>
      <c r="D298" t="s">
        <v>1700</v>
      </c>
      <c r="E298">
        <v>26300</v>
      </c>
      <c r="F298">
        <v>26.3</v>
      </c>
      <c r="G298" t="s">
        <v>22</v>
      </c>
      <c r="H298">
        <v>26300</v>
      </c>
      <c r="I298">
        <v>1999.4</v>
      </c>
      <c r="J298" t="s">
        <v>934</v>
      </c>
      <c r="K298" t="s">
        <v>115</v>
      </c>
      <c r="L298" t="s">
        <v>1001</v>
      </c>
      <c r="M298" t="s">
        <v>834</v>
      </c>
      <c r="N298" t="s">
        <v>834</v>
      </c>
      <c r="O298" t="s">
        <v>1002</v>
      </c>
      <c r="P298" t="s">
        <v>738</v>
      </c>
      <c r="Q298" t="s">
        <v>936</v>
      </c>
      <c r="R298" t="s">
        <v>30</v>
      </c>
      <c r="S298" t="s">
        <v>16</v>
      </c>
      <c r="T298" t="s">
        <v>31</v>
      </c>
      <c r="U298" t="s">
        <v>1003</v>
      </c>
    </row>
    <row r="299" spans="1:21">
      <c r="A299" t="s">
        <v>1983</v>
      </c>
      <c r="B299" t="s">
        <v>932</v>
      </c>
      <c r="C299" t="s">
        <v>1038</v>
      </c>
      <c r="D299" t="s">
        <v>1711</v>
      </c>
      <c r="E299">
        <v>43200</v>
      </c>
      <c r="F299">
        <v>43.2</v>
      </c>
      <c r="G299" t="s">
        <v>22</v>
      </c>
      <c r="H299">
        <v>43200</v>
      </c>
      <c r="I299">
        <v>1997.12</v>
      </c>
      <c r="J299" t="s">
        <v>934</v>
      </c>
      <c r="K299" t="s">
        <v>115</v>
      </c>
      <c r="L299" t="s">
        <v>1039</v>
      </c>
      <c r="M299" t="s">
        <v>324</v>
      </c>
      <c r="N299" t="s">
        <v>425</v>
      </c>
      <c r="O299" t="s">
        <v>935</v>
      </c>
      <c r="P299" t="s">
        <v>28</v>
      </c>
      <c r="Q299" t="s">
        <v>936</v>
      </c>
      <c r="R299" t="s">
        <v>30</v>
      </c>
      <c r="S299" t="s">
        <v>16</v>
      </c>
      <c r="T299" t="s">
        <v>31</v>
      </c>
      <c r="U299" t="s">
        <v>1040</v>
      </c>
    </row>
    <row r="300" spans="1:21">
      <c r="A300" t="s">
        <v>1984</v>
      </c>
      <c r="B300" t="s">
        <v>932</v>
      </c>
      <c r="C300" t="s">
        <v>1074</v>
      </c>
      <c r="D300" t="s">
        <v>1724</v>
      </c>
      <c r="E300">
        <v>58300</v>
      </c>
      <c r="F300">
        <v>58.3</v>
      </c>
      <c r="G300" t="s">
        <v>22</v>
      </c>
      <c r="H300">
        <v>58300</v>
      </c>
      <c r="I300">
        <v>2000.1</v>
      </c>
      <c r="J300" t="s">
        <v>934</v>
      </c>
      <c r="K300" t="s">
        <v>115</v>
      </c>
      <c r="L300" t="s">
        <v>203</v>
      </c>
      <c r="M300" t="s">
        <v>324</v>
      </c>
      <c r="N300" t="s">
        <v>486</v>
      </c>
      <c r="O300" t="s">
        <v>935</v>
      </c>
      <c r="P300" t="s">
        <v>28</v>
      </c>
      <c r="Q300" t="s">
        <v>936</v>
      </c>
      <c r="R300" t="s">
        <v>30</v>
      </c>
      <c r="S300" t="s">
        <v>16</v>
      </c>
      <c r="T300" t="s">
        <v>31</v>
      </c>
      <c r="U300" t="s">
        <v>1075</v>
      </c>
    </row>
    <row r="301" spans="1:21">
      <c r="A301" t="s">
        <v>1985</v>
      </c>
      <c r="B301" t="s">
        <v>499</v>
      </c>
      <c r="C301" t="s">
        <v>627</v>
      </c>
      <c r="D301" t="s">
        <v>1546</v>
      </c>
      <c r="E301">
        <v>300000</v>
      </c>
      <c r="F301">
        <v>300</v>
      </c>
      <c r="G301" t="s">
        <v>22</v>
      </c>
      <c r="H301">
        <v>300000</v>
      </c>
      <c r="I301">
        <v>1995.2</v>
      </c>
      <c r="J301" t="s">
        <v>628</v>
      </c>
      <c r="K301" t="s">
        <v>628</v>
      </c>
      <c r="L301" t="s">
        <v>99</v>
      </c>
      <c r="M301" t="s">
        <v>629</v>
      </c>
      <c r="N301" t="s">
        <v>630</v>
      </c>
      <c r="O301" t="s">
        <v>511</v>
      </c>
      <c r="P301" t="s">
        <v>318</v>
      </c>
      <c r="Q301" t="s">
        <v>29</v>
      </c>
      <c r="R301" t="s">
        <v>30</v>
      </c>
      <c r="S301" t="s">
        <v>16</v>
      </c>
      <c r="T301" t="s">
        <v>31</v>
      </c>
      <c r="U301" t="s">
        <v>626</v>
      </c>
    </row>
    <row r="302" spans="1:21">
      <c r="A302" t="s">
        <v>1985</v>
      </c>
      <c r="B302" t="s">
        <v>499</v>
      </c>
      <c r="C302" t="s">
        <v>627</v>
      </c>
      <c r="D302" t="s">
        <v>1546</v>
      </c>
      <c r="E302">
        <v>300000</v>
      </c>
      <c r="F302">
        <v>300</v>
      </c>
      <c r="G302" t="s">
        <v>22</v>
      </c>
      <c r="H302">
        <v>300000</v>
      </c>
      <c r="I302">
        <v>1995.4</v>
      </c>
      <c r="J302" t="s">
        <v>628</v>
      </c>
      <c r="K302" t="s">
        <v>628</v>
      </c>
      <c r="L302" t="s">
        <v>99</v>
      </c>
      <c r="M302" t="s">
        <v>629</v>
      </c>
      <c r="N302" t="s">
        <v>630</v>
      </c>
      <c r="O302" t="s">
        <v>511</v>
      </c>
      <c r="P302" t="s">
        <v>318</v>
      </c>
      <c r="Q302" t="s">
        <v>29</v>
      </c>
      <c r="R302" t="s">
        <v>30</v>
      </c>
      <c r="S302" t="s">
        <v>16</v>
      </c>
      <c r="T302" t="s">
        <v>31</v>
      </c>
      <c r="U302" t="s">
        <v>626</v>
      </c>
    </row>
    <row r="303" spans="1:21">
      <c r="A303" t="s">
        <v>1986</v>
      </c>
      <c r="B303" t="s">
        <v>499</v>
      </c>
      <c r="C303" t="s">
        <v>679</v>
      </c>
      <c r="D303" t="s">
        <v>1566</v>
      </c>
      <c r="E303">
        <v>350000</v>
      </c>
      <c r="F303">
        <v>350</v>
      </c>
      <c r="G303" t="s">
        <v>22</v>
      </c>
      <c r="H303">
        <v>350000</v>
      </c>
      <c r="I303">
        <v>2001.9</v>
      </c>
      <c r="J303" t="s">
        <v>628</v>
      </c>
      <c r="K303" t="s">
        <v>628</v>
      </c>
      <c r="L303" t="s">
        <v>99</v>
      </c>
      <c r="M303" t="s">
        <v>25</v>
      </c>
      <c r="N303" t="s">
        <v>25</v>
      </c>
      <c r="O303" t="s">
        <v>511</v>
      </c>
      <c r="P303" t="s">
        <v>318</v>
      </c>
      <c r="Q303" t="s">
        <v>29</v>
      </c>
      <c r="R303" t="s">
        <v>30</v>
      </c>
      <c r="S303" t="s">
        <v>16</v>
      </c>
      <c r="T303" t="s">
        <v>31</v>
      </c>
      <c r="U303" t="s">
        <v>677</v>
      </c>
    </row>
    <row r="304" spans="1:21">
      <c r="A304" t="s">
        <v>1986</v>
      </c>
      <c r="B304" t="s">
        <v>499</v>
      </c>
      <c r="C304" t="s">
        <v>679</v>
      </c>
      <c r="D304" t="s">
        <v>1566</v>
      </c>
      <c r="E304">
        <v>350000</v>
      </c>
      <c r="F304">
        <v>350</v>
      </c>
      <c r="G304" t="s">
        <v>22</v>
      </c>
      <c r="H304">
        <v>350000</v>
      </c>
      <c r="I304">
        <v>2001.11</v>
      </c>
      <c r="J304" t="s">
        <v>628</v>
      </c>
      <c r="K304" t="s">
        <v>628</v>
      </c>
      <c r="L304" t="s">
        <v>99</v>
      </c>
      <c r="M304" t="s">
        <v>25</v>
      </c>
      <c r="N304" t="s">
        <v>25</v>
      </c>
      <c r="O304" t="s">
        <v>511</v>
      </c>
      <c r="P304" t="s">
        <v>318</v>
      </c>
      <c r="Q304" t="s">
        <v>29</v>
      </c>
      <c r="R304" t="s">
        <v>30</v>
      </c>
      <c r="S304" t="s">
        <v>16</v>
      </c>
      <c r="T304" t="s">
        <v>31</v>
      </c>
      <c r="U304" t="s">
        <v>677</v>
      </c>
    </row>
    <row r="305" spans="1:21">
      <c r="A305" t="s">
        <v>1987</v>
      </c>
      <c r="B305" t="s">
        <v>499</v>
      </c>
      <c r="C305" t="s">
        <v>680</v>
      </c>
      <c r="D305" t="s">
        <v>1567</v>
      </c>
      <c r="E305">
        <v>300000</v>
      </c>
      <c r="F305">
        <v>300</v>
      </c>
      <c r="G305" t="s">
        <v>22</v>
      </c>
      <c r="H305">
        <v>300000</v>
      </c>
      <c r="I305">
        <v>1985.11</v>
      </c>
      <c r="J305" t="s">
        <v>628</v>
      </c>
      <c r="K305" t="s">
        <v>628</v>
      </c>
      <c r="L305" t="s">
        <v>99</v>
      </c>
      <c r="M305" t="s">
        <v>681</v>
      </c>
      <c r="N305" t="s">
        <v>682</v>
      </c>
      <c r="O305" t="s">
        <v>511</v>
      </c>
      <c r="P305" t="s">
        <v>318</v>
      </c>
      <c r="Q305" t="s">
        <v>29</v>
      </c>
      <c r="R305" t="s">
        <v>30</v>
      </c>
      <c r="S305" t="s">
        <v>16</v>
      </c>
      <c r="T305" t="s">
        <v>31</v>
      </c>
      <c r="U305" t="s">
        <v>683</v>
      </c>
    </row>
    <row r="306" spans="1:21">
      <c r="A306" t="s">
        <v>1987</v>
      </c>
      <c r="B306" t="s">
        <v>499</v>
      </c>
      <c r="C306" t="s">
        <v>680</v>
      </c>
      <c r="D306" t="s">
        <v>1567</v>
      </c>
      <c r="E306">
        <v>300000</v>
      </c>
      <c r="F306">
        <v>300</v>
      </c>
      <c r="G306" t="s">
        <v>22</v>
      </c>
      <c r="H306">
        <v>300000</v>
      </c>
      <c r="I306">
        <v>1985.12</v>
      </c>
      <c r="J306" t="s">
        <v>628</v>
      </c>
      <c r="K306" t="s">
        <v>628</v>
      </c>
      <c r="L306" t="s">
        <v>99</v>
      </c>
      <c r="M306" t="s">
        <v>681</v>
      </c>
      <c r="N306" t="s">
        <v>682</v>
      </c>
      <c r="O306" t="s">
        <v>511</v>
      </c>
      <c r="P306" t="s">
        <v>318</v>
      </c>
      <c r="Q306" t="s">
        <v>29</v>
      </c>
      <c r="R306" t="s">
        <v>30</v>
      </c>
      <c r="S306" t="s">
        <v>16</v>
      </c>
      <c r="T306" t="s">
        <v>31</v>
      </c>
      <c r="U306" t="s">
        <v>683</v>
      </c>
    </row>
    <row r="307" spans="1:21">
      <c r="A307">
        <v>0</v>
      </c>
      <c r="B307" t="s">
        <v>499</v>
      </c>
      <c r="C307" t="s">
        <v>628</v>
      </c>
      <c r="D307" t="s">
        <v>1591</v>
      </c>
      <c r="E307">
        <v>400000</v>
      </c>
      <c r="F307">
        <v>400</v>
      </c>
      <c r="G307" t="s">
        <v>22</v>
      </c>
      <c r="H307">
        <v>400000</v>
      </c>
      <c r="I307">
        <v>2011.1</v>
      </c>
      <c r="J307" t="s">
        <v>628</v>
      </c>
      <c r="K307" t="s">
        <v>628</v>
      </c>
      <c r="L307" t="s">
        <v>99</v>
      </c>
      <c r="M307" t="s">
        <v>744</v>
      </c>
      <c r="N307" t="s">
        <v>744</v>
      </c>
      <c r="O307" t="s">
        <v>511</v>
      </c>
      <c r="P307" t="s">
        <v>318</v>
      </c>
      <c r="Q307" t="s">
        <v>29</v>
      </c>
      <c r="R307" t="s">
        <v>30</v>
      </c>
      <c r="S307" t="s">
        <v>16</v>
      </c>
      <c r="T307" t="s">
        <v>31</v>
      </c>
      <c r="U307" t="s">
        <v>745</v>
      </c>
    </row>
    <row r="308" spans="1:21">
      <c r="A308" t="s">
        <v>1988</v>
      </c>
      <c r="B308" t="s">
        <v>499</v>
      </c>
      <c r="C308" t="s">
        <v>748</v>
      </c>
      <c r="D308" t="s">
        <v>1593</v>
      </c>
      <c r="E308">
        <v>250000</v>
      </c>
      <c r="F308">
        <v>250</v>
      </c>
      <c r="G308" t="s">
        <v>22</v>
      </c>
      <c r="H308">
        <v>250000</v>
      </c>
      <c r="I308">
        <v>2006.2</v>
      </c>
      <c r="J308" t="s">
        <v>628</v>
      </c>
      <c r="K308" t="s">
        <v>628</v>
      </c>
      <c r="L308" t="s">
        <v>99</v>
      </c>
      <c r="M308" t="s">
        <v>25</v>
      </c>
      <c r="N308" t="s">
        <v>25</v>
      </c>
      <c r="O308" t="s">
        <v>511</v>
      </c>
      <c r="P308" t="s">
        <v>318</v>
      </c>
      <c r="Q308" t="s">
        <v>29</v>
      </c>
      <c r="R308" t="s">
        <v>30</v>
      </c>
      <c r="S308" t="s">
        <v>16</v>
      </c>
      <c r="T308" t="s">
        <v>31</v>
      </c>
      <c r="U308" t="s">
        <v>747</v>
      </c>
    </row>
    <row r="309" spans="1:21">
      <c r="A309" t="s">
        <v>1988</v>
      </c>
      <c r="B309" t="s">
        <v>499</v>
      </c>
      <c r="C309" t="s">
        <v>748</v>
      </c>
      <c r="D309" t="s">
        <v>1593</v>
      </c>
      <c r="E309">
        <v>250000</v>
      </c>
      <c r="F309">
        <v>250</v>
      </c>
      <c r="G309" t="s">
        <v>22</v>
      </c>
      <c r="H309">
        <v>250000</v>
      </c>
      <c r="I309">
        <v>2006.4</v>
      </c>
      <c r="J309" t="s">
        <v>628</v>
      </c>
      <c r="K309" t="s">
        <v>628</v>
      </c>
      <c r="L309" t="s">
        <v>99</v>
      </c>
      <c r="M309" t="s">
        <v>25</v>
      </c>
      <c r="N309" t="s">
        <v>25</v>
      </c>
      <c r="O309" t="s">
        <v>511</v>
      </c>
      <c r="P309" t="s">
        <v>318</v>
      </c>
      <c r="Q309" t="s">
        <v>29</v>
      </c>
      <c r="R309" t="s">
        <v>30</v>
      </c>
      <c r="S309" t="s">
        <v>16</v>
      </c>
      <c r="T309" t="s">
        <v>31</v>
      </c>
      <c r="U309" t="s">
        <v>747</v>
      </c>
    </row>
    <row r="310" spans="1:21">
      <c r="A310" t="s">
        <v>1988</v>
      </c>
      <c r="B310" t="s">
        <v>499</v>
      </c>
      <c r="C310" t="s">
        <v>748</v>
      </c>
      <c r="D310" t="s">
        <v>1593</v>
      </c>
      <c r="E310">
        <v>250000</v>
      </c>
      <c r="F310">
        <v>250</v>
      </c>
      <c r="G310" t="s">
        <v>22</v>
      </c>
      <c r="H310">
        <v>250000</v>
      </c>
      <c r="I310">
        <v>2006.6</v>
      </c>
      <c r="J310" t="s">
        <v>628</v>
      </c>
      <c r="K310" t="s">
        <v>628</v>
      </c>
      <c r="L310" t="s">
        <v>99</v>
      </c>
      <c r="M310" t="s">
        <v>25</v>
      </c>
      <c r="N310" t="s">
        <v>25</v>
      </c>
      <c r="O310" t="s">
        <v>511</v>
      </c>
      <c r="P310" t="s">
        <v>318</v>
      </c>
      <c r="Q310" t="s">
        <v>29</v>
      </c>
      <c r="R310" t="s">
        <v>30</v>
      </c>
      <c r="S310" t="s">
        <v>16</v>
      </c>
      <c r="T310" t="s">
        <v>31</v>
      </c>
      <c r="U310" t="s">
        <v>747</v>
      </c>
    </row>
    <row r="311" spans="1:21">
      <c r="A311" t="s">
        <v>1988</v>
      </c>
      <c r="B311" t="s">
        <v>499</v>
      </c>
      <c r="C311" t="s">
        <v>748</v>
      </c>
      <c r="D311" t="s">
        <v>1593</v>
      </c>
      <c r="E311">
        <v>250000</v>
      </c>
      <c r="F311">
        <v>250</v>
      </c>
      <c r="G311" t="s">
        <v>22</v>
      </c>
      <c r="H311">
        <v>250000</v>
      </c>
      <c r="I311">
        <v>2006.8</v>
      </c>
      <c r="J311" t="s">
        <v>628</v>
      </c>
      <c r="K311" t="s">
        <v>628</v>
      </c>
      <c r="L311" t="s">
        <v>99</v>
      </c>
      <c r="M311" t="s">
        <v>25</v>
      </c>
      <c r="N311" t="s">
        <v>25</v>
      </c>
      <c r="O311" t="s">
        <v>511</v>
      </c>
      <c r="P311" t="s">
        <v>318</v>
      </c>
      <c r="Q311" t="s">
        <v>29</v>
      </c>
      <c r="R311" t="s">
        <v>30</v>
      </c>
      <c r="S311" t="s">
        <v>16</v>
      </c>
      <c r="T311" t="s">
        <v>31</v>
      </c>
      <c r="U311" t="s">
        <v>747</v>
      </c>
    </row>
    <row r="312" spans="1:21">
      <c r="A312" t="s">
        <v>1989</v>
      </c>
      <c r="B312" t="s">
        <v>499</v>
      </c>
      <c r="C312" t="s">
        <v>765</v>
      </c>
      <c r="D312" t="s">
        <v>1601</v>
      </c>
      <c r="E312">
        <v>400000</v>
      </c>
      <c r="F312">
        <v>400</v>
      </c>
      <c r="G312" t="s">
        <v>22</v>
      </c>
      <c r="H312">
        <v>400000</v>
      </c>
      <c r="I312">
        <v>2011.8</v>
      </c>
      <c r="J312" t="s">
        <v>628</v>
      </c>
      <c r="K312" t="s">
        <v>628</v>
      </c>
      <c r="L312" t="s">
        <v>99</v>
      </c>
      <c r="M312" t="s">
        <v>744</v>
      </c>
      <c r="N312" t="s">
        <v>744</v>
      </c>
      <c r="O312" t="s">
        <v>511</v>
      </c>
      <c r="P312" t="s">
        <v>318</v>
      </c>
      <c r="Q312" t="s">
        <v>29</v>
      </c>
      <c r="R312" t="s">
        <v>30</v>
      </c>
      <c r="S312" t="s">
        <v>16</v>
      </c>
      <c r="T312" t="s">
        <v>31</v>
      </c>
      <c r="U312" t="s">
        <v>745</v>
      </c>
    </row>
    <row r="313" spans="1:21">
      <c r="A313" t="s">
        <v>1990</v>
      </c>
      <c r="B313" t="s">
        <v>499</v>
      </c>
      <c r="C313" t="s">
        <v>828</v>
      </c>
      <c r="D313" t="s">
        <v>1628</v>
      </c>
      <c r="E313">
        <v>300000</v>
      </c>
      <c r="F313">
        <v>300</v>
      </c>
      <c r="G313" t="s">
        <v>22</v>
      </c>
      <c r="H313">
        <v>300000</v>
      </c>
      <c r="I313">
        <v>2006.9</v>
      </c>
      <c r="J313" t="s">
        <v>628</v>
      </c>
      <c r="K313" t="s">
        <v>628</v>
      </c>
      <c r="L313" t="s">
        <v>99</v>
      </c>
      <c r="M313" t="s">
        <v>316</v>
      </c>
      <c r="N313" t="s">
        <v>316</v>
      </c>
      <c r="O313" t="s">
        <v>511</v>
      </c>
      <c r="P313" t="s">
        <v>318</v>
      </c>
      <c r="Q313" t="s">
        <v>29</v>
      </c>
      <c r="R313" t="s">
        <v>30</v>
      </c>
      <c r="S313" t="s">
        <v>16</v>
      </c>
      <c r="T313" t="s">
        <v>31</v>
      </c>
      <c r="U313" t="s">
        <v>829</v>
      </c>
    </row>
    <row r="314" spans="1:21">
      <c r="A314" t="s">
        <v>1990</v>
      </c>
      <c r="B314" t="s">
        <v>499</v>
      </c>
      <c r="C314" t="s">
        <v>828</v>
      </c>
      <c r="D314" t="s">
        <v>1628</v>
      </c>
      <c r="E314">
        <v>300000</v>
      </c>
      <c r="F314">
        <v>300</v>
      </c>
      <c r="G314" t="s">
        <v>22</v>
      </c>
      <c r="H314">
        <v>300000</v>
      </c>
      <c r="I314">
        <v>2006.12</v>
      </c>
      <c r="J314" t="s">
        <v>628</v>
      </c>
      <c r="K314" t="s">
        <v>628</v>
      </c>
      <c r="L314" t="s">
        <v>99</v>
      </c>
      <c r="M314" t="s">
        <v>316</v>
      </c>
      <c r="N314" t="s">
        <v>316</v>
      </c>
      <c r="O314" t="s">
        <v>511</v>
      </c>
      <c r="P314" t="s">
        <v>318</v>
      </c>
      <c r="Q314" t="s">
        <v>29</v>
      </c>
      <c r="R314" t="s">
        <v>30</v>
      </c>
      <c r="S314" t="s">
        <v>16</v>
      </c>
      <c r="T314" t="s">
        <v>31</v>
      </c>
      <c r="U314" t="s">
        <v>829</v>
      </c>
    </row>
    <row r="315" spans="1:21">
      <c r="A315" t="s">
        <v>1991</v>
      </c>
      <c r="B315" t="s">
        <v>499</v>
      </c>
      <c r="C315" t="s">
        <v>832</v>
      </c>
      <c r="D315" t="s">
        <v>1630</v>
      </c>
      <c r="E315">
        <v>200000</v>
      </c>
      <c r="F315">
        <v>200</v>
      </c>
      <c r="G315" t="s">
        <v>22</v>
      </c>
      <c r="H315">
        <v>200000</v>
      </c>
      <c r="I315">
        <v>1979.11</v>
      </c>
      <c r="J315" t="s">
        <v>628</v>
      </c>
      <c r="K315" t="s">
        <v>628</v>
      </c>
      <c r="L315" t="s">
        <v>99</v>
      </c>
      <c r="M315" t="s">
        <v>681</v>
      </c>
      <c r="N315" t="s">
        <v>682</v>
      </c>
      <c r="O315" t="s">
        <v>511</v>
      </c>
      <c r="P315" t="s">
        <v>318</v>
      </c>
      <c r="Q315" t="s">
        <v>29</v>
      </c>
      <c r="R315" t="s">
        <v>30</v>
      </c>
      <c r="S315" t="s">
        <v>16</v>
      </c>
      <c r="T315" t="s">
        <v>31</v>
      </c>
      <c r="U315" t="s">
        <v>683</v>
      </c>
    </row>
    <row r="316" spans="1:21">
      <c r="A316" t="s">
        <v>1991</v>
      </c>
      <c r="B316" t="s">
        <v>499</v>
      </c>
      <c r="C316" t="s">
        <v>832</v>
      </c>
      <c r="D316" t="s">
        <v>1630</v>
      </c>
      <c r="E316">
        <v>200000</v>
      </c>
      <c r="F316">
        <v>200</v>
      </c>
      <c r="G316" t="s">
        <v>22</v>
      </c>
      <c r="H316">
        <v>200000</v>
      </c>
      <c r="I316">
        <v>1980.2</v>
      </c>
      <c r="J316" t="s">
        <v>628</v>
      </c>
      <c r="K316" t="s">
        <v>628</v>
      </c>
      <c r="L316" t="s">
        <v>99</v>
      </c>
      <c r="M316" t="s">
        <v>681</v>
      </c>
      <c r="N316" t="s">
        <v>682</v>
      </c>
      <c r="O316" t="s">
        <v>511</v>
      </c>
      <c r="P316" t="s">
        <v>318</v>
      </c>
      <c r="Q316" t="s">
        <v>29</v>
      </c>
      <c r="R316" t="s">
        <v>30</v>
      </c>
      <c r="S316" t="s">
        <v>16</v>
      </c>
      <c r="T316" t="s">
        <v>31</v>
      </c>
      <c r="U316" t="s">
        <v>683</v>
      </c>
    </row>
    <row r="317" spans="1:21">
      <c r="A317" t="s">
        <v>1992</v>
      </c>
      <c r="B317" t="s">
        <v>499</v>
      </c>
      <c r="C317" t="s">
        <v>510</v>
      </c>
      <c r="D317" t="s">
        <v>1500</v>
      </c>
      <c r="E317">
        <v>41000</v>
      </c>
      <c r="F317">
        <v>41</v>
      </c>
      <c r="G317" t="s">
        <v>22</v>
      </c>
      <c r="H317">
        <v>41000</v>
      </c>
      <c r="I317">
        <v>1990.12</v>
      </c>
      <c r="J317" t="s">
        <v>499</v>
      </c>
      <c r="K317" t="s">
        <v>499</v>
      </c>
      <c r="L317" t="s">
        <v>99</v>
      </c>
      <c r="M317" t="s">
        <v>123</v>
      </c>
      <c r="N317" t="s">
        <v>86</v>
      </c>
      <c r="O317" t="s">
        <v>511</v>
      </c>
      <c r="P317" t="s">
        <v>99</v>
      </c>
      <c r="Q317" t="s">
        <v>29</v>
      </c>
      <c r="R317" t="s">
        <v>30</v>
      </c>
      <c r="S317" t="s">
        <v>16</v>
      </c>
      <c r="T317" t="s">
        <v>31</v>
      </c>
      <c r="U317" t="s">
        <v>512</v>
      </c>
    </row>
    <row r="318" spans="1:21">
      <c r="A318" t="s">
        <v>1992</v>
      </c>
      <c r="B318" t="s">
        <v>499</v>
      </c>
      <c r="C318" t="s">
        <v>510</v>
      </c>
      <c r="D318" t="s">
        <v>1500</v>
      </c>
      <c r="E318">
        <v>41000</v>
      </c>
      <c r="F318">
        <v>41</v>
      </c>
      <c r="G318" t="s">
        <v>22</v>
      </c>
      <c r="H318">
        <v>41000</v>
      </c>
      <c r="I318">
        <v>1991.1</v>
      </c>
      <c r="J318" t="s">
        <v>499</v>
      </c>
      <c r="K318" t="s">
        <v>499</v>
      </c>
      <c r="L318" t="s">
        <v>99</v>
      </c>
      <c r="M318" t="s">
        <v>123</v>
      </c>
      <c r="N318" t="s">
        <v>86</v>
      </c>
      <c r="O318" t="s">
        <v>511</v>
      </c>
      <c r="P318" t="s">
        <v>99</v>
      </c>
      <c r="Q318" t="s">
        <v>29</v>
      </c>
      <c r="R318" t="s">
        <v>30</v>
      </c>
      <c r="S318" t="s">
        <v>16</v>
      </c>
      <c r="T318" t="s">
        <v>31</v>
      </c>
      <c r="U318" t="s">
        <v>512</v>
      </c>
    </row>
    <row r="319" spans="1:21">
      <c r="A319" t="s">
        <v>1993</v>
      </c>
      <c r="B319" t="s">
        <v>499</v>
      </c>
      <c r="C319" t="s">
        <v>602</v>
      </c>
      <c r="D319" t="s">
        <v>1536</v>
      </c>
      <c r="E319">
        <v>45000</v>
      </c>
      <c r="F319">
        <v>45</v>
      </c>
      <c r="G319" t="s">
        <v>22</v>
      </c>
      <c r="H319">
        <v>45000</v>
      </c>
      <c r="I319">
        <v>1980.11</v>
      </c>
      <c r="J319" t="s">
        <v>499</v>
      </c>
      <c r="K319" t="s">
        <v>499</v>
      </c>
      <c r="L319" t="s">
        <v>99</v>
      </c>
      <c r="M319" t="s">
        <v>60</v>
      </c>
      <c r="N319" t="s">
        <v>60</v>
      </c>
      <c r="O319" t="s">
        <v>515</v>
      </c>
      <c r="P319" t="s">
        <v>603</v>
      </c>
      <c r="Q319" t="s">
        <v>29</v>
      </c>
      <c r="R319" t="s">
        <v>30</v>
      </c>
      <c r="S319" t="s">
        <v>16</v>
      </c>
      <c r="T319" t="s">
        <v>31</v>
      </c>
      <c r="U319" t="s">
        <v>604</v>
      </c>
    </row>
    <row r="320" spans="1:21">
      <c r="A320" t="s">
        <v>1993</v>
      </c>
      <c r="B320" t="s">
        <v>499</v>
      </c>
      <c r="C320" t="s">
        <v>602</v>
      </c>
      <c r="D320" t="s">
        <v>1536</v>
      </c>
      <c r="E320">
        <v>45000</v>
      </c>
      <c r="F320">
        <v>45</v>
      </c>
      <c r="G320" t="s">
        <v>22</v>
      </c>
      <c r="H320">
        <v>45000</v>
      </c>
      <c r="I320">
        <v>1980.11</v>
      </c>
      <c r="J320" t="s">
        <v>499</v>
      </c>
      <c r="K320" t="s">
        <v>499</v>
      </c>
      <c r="L320" t="s">
        <v>99</v>
      </c>
      <c r="M320" t="s">
        <v>60</v>
      </c>
      <c r="N320" t="s">
        <v>60</v>
      </c>
      <c r="O320" t="s">
        <v>515</v>
      </c>
      <c r="P320" t="s">
        <v>603</v>
      </c>
      <c r="Q320" t="s">
        <v>29</v>
      </c>
      <c r="R320" t="s">
        <v>30</v>
      </c>
      <c r="S320" t="s">
        <v>16</v>
      </c>
      <c r="T320" t="s">
        <v>31</v>
      </c>
      <c r="U320" t="s">
        <v>604</v>
      </c>
    </row>
    <row r="321" spans="1:21">
      <c r="A321" t="s">
        <v>1994</v>
      </c>
      <c r="B321" t="s">
        <v>499</v>
      </c>
      <c r="C321" t="s">
        <v>719</v>
      </c>
      <c r="D321" t="s">
        <v>1581</v>
      </c>
      <c r="E321">
        <v>100000</v>
      </c>
      <c r="F321">
        <v>100</v>
      </c>
      <c r="G321">
        <v>2</v>
      </c>
      <c r="H321">
        <v>200000</v>
      </c>
      <c r="I321">
        <v>1973.1</v>
      </c>
      <c r="J321" t="s">
        <v>499</v>
      </c>
      <c r="K321" t="s">
        <v>499</v>
      </c>
      <c r="L321" t="s">
        <v>99</v>
      </c>
      <c r="M321" t="s">
        <v>123</v>
      </c>
      <c r="N321" t="s">
        <v>123</v>
      </c>
      <c r="O321" t="s">
        <v>515</v>
      </c>
      <c r="P321" t="s">
        <v>720</v>
      </c>
      <c r="Q321" t="s">
        <v>29</v>
      </c>
      <c r="R321" t="s">
        <v>30</v>
      </c>
      <c r="S321" t="s">
        <v>16</v>
      </c>
      <c r="T321" t="s">
        <v>31</v>
      </c>
      <c r="U321" t="s">
        <v>721</v>
      </c>
    </row>
    <row r="322" spans="1:21">
      <c r="A322" t="s">
        <v>1994</v>
      </c>
      <c r="B322" t="s">
        <v>499</v>
      </c>
      <c r="C322" t="s">
        <v>719</v>
      </c>
      <c r="D322" t="s">
        <v>1581</v>
      </c>
      <c r="E322">
        <v>100000</v>
      </c>
      <c r="F322">
        <v>100</v>
      </c>
      <c r="G322">
        <v>2</v>
      </c>
      <c r="H322">
        <v>200000</v>
      </c>
      <c r="I322">
        <v>1973.1</v>
      </c>
      <c r="J322" t="s">
        <v>499</v>
      </c>
      <c r="K322" t="s">
        <v>499</v>
      </c>
      <c r="L322" t="s">
        <v>99</v>
      </c>
      <c r="M322" t="s">
        <v>123</v>
      </c>
      <c r="N322" t="s">
        <v>123</v>
      </c>
      <c r="O322" t="s">
        <v>515</v>
      </c>
      <c r="P322" t="s">
        <v>720</v>
      </c>
      <c r="Q322" t="s">
        <v>29</v>
      </c>
      <c r="R322" t="s">
        <v>30</v>
      </c>
      <c r="S322" t="s">
        <v>16</v>
      </c>
      <c r="T322" t="s">
        <v>31</v>
      </c>
      <c r="U322" t="s">
        <v>721</v>
      </c>
    </row>
    <row r="323" spans="1:21">
      <c r="A323" t="s">
        <v>1995</v>
      </c>
      <c r="B323" t="s">
        <v>499</v>
      </c>
      <c r="C323" t="s">
        <v>736</v>
      </c>
      <c r="D323" t="s">
        <v>1588</v>
      </c>
      <c r="E323">
        <v>45000</v>
      </c>
      <c r="F323">
        <v>45</v>
      </c>
      <c r="G323">
        <v>2</v>
      </c>
      <c r="H323">
        <v>90000</v>
      </c>
      <c r="I323">
        <v>1976.1</v>
      </c>
      <c r="J323" t="s">
        <v>499</v>
      </c>
      <c r="K323" t="s">
        <v>499</v>
      </c>
      <c r="L323" t="s">
        <v>99</v>
      </c>
      <c r="M323" t="s">
        <v>737</v>
      </c>
      <c r="N323" t="s">
        <v>123</v>
      </c>
      <c r="O323" t="s">
        <v>515</v>
      </c>
      <c r="P323" t="s">
        <v>738</v>
      </c>
      <c r="Q323" t="s">
        <v>29</v>
      </c>
      <c r="R323" t="s">
        <v>30</v>
      </c>
      <c r="S323" t="s">
        <v>16</v>
      </c>
      <c r="T323" t="s">
        <v>31</v>
      </c>
      <c r="U323" t="s">
        <v>739</v>
      </c>
    </row>
    <row r="324" spans="1:21">
      <c r="A324" t="s">
        <v>1996</v>
      </c>
      <c r="B324" t="s">
        <v>499</v>
      </c>
      <c r="C324" t="s">
        <v>772</v>
      </c>
      <c r="D324" t="s">
        <v>1605</v>
      </c>
      <c r="E324">
        <v>11050</v>
      </c>
      <c r="F324">
        <v>11.05</v>
      </c>
      <c r="G324">
        <v>2</v>
      </c>
      <c r="H324">
        <v>22100</v>
      </c>
      <c r="I324">
        <v>2001.9</v>
      </c>
      <c r="J324" t="s">
        <v>499</v>
      </c>
      <c r="K324" t="s">
        <v>499</v>
      </c>
      <c r="L324" t="s">
        <v>99</v>
      </c>
      <c r="M324" t="s">
        <v>123</v>
      </c>
      <c r="N324" t="s">
        <v>123</v>
      </c>
      <c r="O324" t="s">
        <v>515</v>
      </c>
      <c r="P324" t="s">
        <v>28</v>
      </c>
      <c r="Q324" t="s">
        <v>29</v>
      </c>
      <c r="R324" t="s">
        <v>30</v>
      </c>
      <c r="S324" t="s">
        <v>16</v>
      </c>
      <c r="T324" t="s">
        <v>31</v>
      </c>
      <c r="U324" t="s">
        <v>771</v>
      </c>
    </row>
    <row r="325" spans="1:21">
      <c r="A325" t="s">
        <v>1997</v>
      </c>
      <c r="B325" t="s">
        <v>499</v>
      </c>
      <c r="C325" t="s">
        <v>793</v>
      </c>
      <c r="D325" t="s">
        <v>1614</v>
      </c>
      <c r="E325">
        <v>24000</v>
      </c>
      <c r="F325">
        <v>24</v>
      </c>
      <c r="G325">
        <v>2</v>
      </c>
      <c r="H325">
        <v>48000</v>
      </c>
      <c r="I325">
        <v>1967.8</v>
      </c>
      <c r="J325" t="s">
        <v>499</v>
      </c>
      <c r="K325" t="s">
        <v>499</v>
      </c>
      <c r="L325" t="s">
        <v>99</v>
      </c>
      <c r="M325" t="s">
        <v>60</v>
      </c>
      <c r="N325" t="s">
        <v>60</v>
      </c>
      <c r="O325" t="s">
        <v>511</v>
      </c>
      <c r="P325" t="s">
        <v>738</v>
      </c>
      <c r="Q325" t="s">
        <v>29</v>
      </c>
      <c r="R325" t="s">
        <v>30</v>
      </c>
      <c r="S325" t="s">
        <v>16</v>
      </c>
      <c r="T325" t="s">
        <v>31</v>
      </c>
      <c r="U325" t="s">
        <v>794</v>
      </c>
    </row>
    <row r="326" spans="1:21">
      <c r="A326" t="s">
        <v>1998</v>
      </c>
      <c r="B326" t="s">
        <v>499</v>
      </c>
      <c r="C326" t="s">
        <v>802</v>
      </c>
      <c r="D326" t="s">
        <v>1618</v>
      </c>
      <c r="E326">
        <v>25000</v>
      </c>
      <c r="F326">
        <v>25</v>
      </c>
      <c r="G326">
        <v>2</v>
      </c>
      <c r="H326">
        <v>50000</v>
      </c>
      <c r="I326">
        <v>1992.7</v>
      </c>
      <c r="J326" t="s">
        <v>499</v>
      </c>
      <c r="K326" t="s">
        <v>499</v>
      </c>
      <c r="L326" t="s">
        <v>99</v>
      </c>
      <c r="M326" t="s">
        <v>803</v>
      </c>
      <c r="N326" t="s">
        <v>804</v>
      </c>
      <c r="O326" t="s">
        <v>515</v>
      </c>
      <c r="P326" t="s">
        <v>738</v>
      </c>
      <c r="Q326" t="s">
        <v>29</v>
      </c>
      <c r="R326" t="s">
        <v>30</v>
      </c>
      <c r="S326" t="s">
        <v>16</v>
      </c>
      <c r="T326" t="s">
        <v>31</v>
      </c>
      <c r="U326" t="s">
        <v>805</v>
      </c>
    </row>
    <row r="327" spans="1:21">
      <c r="A327" t="s">
        <v>1999</v>
      </c>
      <c r="B327" t="s">
        <v>499</v>
      </c>
      <c r="C327" t="s">
        <v>818</v>
      </c>
      <c r="D327" t="s">
        <v>1624</v>
      </c>
      <c r="E327">
        <v>11250</v>
      </c>
      <c r="F327">
        <v>11.25</v>
      </c>
      <c r="G327">
        <v>2</v>
      </c>
      <c r="H327">
        <v>22500</v>
      </c>
      <c r="I327">
        <v>1991.4</v>
      </c>
      <c r="J327" t="s">
        <v>499</v>
      </c>
      <c r="K327" t="s">
        <v>499</v>
      </c>
      <c r="L327" t="s">
        <v>99</v>
      </c>
      <c r="M327" t="s">
        <v>819</v>
      </c>
      <c r="N327" t="s">
        <v>60</v>
      </c>
      <c r="O327" t="s">
        <v>515</v>
      </c>
      <c r="P327" t="s">
        <v>820</v>
      </c>
      <c r="Q327" t="s">
        <v>29</v>
      </c>
      <c r="R327" t="s">
        <v>30</v>
      </c>
      <c r="S327" t="s">
        <v>16</v>
      </c>
      <c r="T327" t="s">
        <v>31</v>
      </c>
      <c r="U327" t="s">
        <v>821</v>
      </c>
    </row>
    <row r="328" spans="1:21">
      <c r="A328" t="s">
        <v>2000</v>
      </c>
      <c r="B328" t="s">
        <v>499</v>
      </c>
      <c r="C328" t="s">
        <v>830</v>
      </c>
      <c r="D328" t="s">
        <v>1629</v>
      </c>
      <c r="E328">
        <v>19800</v>
      </c>
      <c r="F328">
        <v>19.8</v>
      </c>
      <c r="G328">
        <v>2</v>
      </c>
      <c r="H328">
        <v>39600</v>
      </c>
      <c r="I328">
        <v>1943.1</v>
      </c>
      <c r="J328" t="s">
        <v>499</v>
      </c>
      <c r="K328" t="s">
        <v>499</v>
      </c>
      <c r="L328" t="s">
        <v>99</v>
      </c>
      <c r="M328" t="s">
        <v>101</v>
      </c>
      <c r="N328" t="s">
        <v>101</v>
      </c>
      <c r="O328" t="s">
        <v>511</v>
      </c>
      <c r="P328" t="s">
        <v>738</v>
      </c>
      <c r="Q328" t="s">
        <v>29</v>
      </c>
      <c r="R328" t="s">
        <v>30</v>
      </c>
      <c r="S328" t="s">
        <v>16</v>
      </c>
      <c r="T328" t="s">
        <v>31</v>
      </c>
      <c r="U328" t="s">
        <v>831</v>
      </c>
    </row>
    <row r="329" spans="1:21">
      <c r="A329" t="s">
        <v>2001</v>
      </c>
      <c r="B329" t="s">
        <v>499</v>
      </c>
      <c r="C329" t="s">
        <v>830</v>
      </c>
      <c r="D329" t="s">
        <v>1629</v>
      </c>
      <c r="E329">
        <v>40500</v>
      </c>
      <c r="F329">
        <v>40.5</v>
      </c>
      <c r="G329" t="s">
        <v>22</v>
      </c>
      <c r="H329">
        <v>40500</v>
      </c>
      <c r="I329">
        <v>1968.4</v>
      </c>
      <c r="J329" t="s">
        <v>499</v>
      </c>
      <c r="K329" t="s">
        <v>499</v>
      </c>
      <c r="L329" t="s">
        <v>99</v>
      </c>
      <c r="M329" t="s">
        <v>123</v>
      </c>
      <c r="N329" t="s">
        <v>123</v>
      </c>
      <c r="O329" t="s">
        <v>511</v>
      </c>
      <c r="P329" t="s">
        <v>738</v>
      </c>
      <c r="Q329" t="s">
        <v>29</v>
      </c>
      <c r="R329" t="s">
        <v>30</v>
      </c>
      <c r="S329" t="s">
        <v>16</v>
      </c>
      <c r="T329" t="s">
        <v>31</v>
      </c>
      <c r="U329" t="s">
        <v>831</v>
      </c>
    </row>
    <row r="330" spans="1:21">
      <c r="A330" t="s">
        <v>2002</v>
      </c>
      <c r="B330" t="s">
        <v>499</v>
      </c>
      <c r="C330" t="s">
        <v>830</v>
      </c>
      <c r="D330" t="s">
        <v>1629</v>
      </c>
      <c r="E330">
        <v>60000</v>
      </c>
      <c r="F330">
        <v>60</v>
      </c>
      <c r="G330" t="s">
        <v>22</v>
      </c>
      <c r="H330">
        <v>60000</v>
      </c>
      <c r="I330">
        <v>2011.12</v>
      </c>
      <c r="J330" t="s">
        <v>499</v>
      </c>
      <c r="K330" t="s">
        <v>499</v>
      </c>
      <c r="L330" t="s">
        <v>99</v>
      </c>
      <c r="M330" t="s">
        <v>123</v>
      </c>
      <c r="N330" t="s">
        <v>123</v>
      </c>
      <c r="O330" t="s">
        <v>511</v>
      </c>
      <c r="P330" t="s">
        <v>28</v>
      </c>
      <c r="Q330" t="s">
        <v>29</v>
      </c>
      <c r="R330" t="s">
        <v>30</v>
      </c>
      <c r="S330" t="s">
        <v>16</v>
      </c>
      <c r="T330" t="s">
        <v>31</v>
      </c>
      <c r="U330" t="s">
        <v>831</v>
      </c>
    </row>
    <row r="331" spans="1:21">
      <c r="A331" t="s">
        <v>2008</v>
      </c>
      <c r="B331" t="s">
        <v>499</v>
      </c>
      <c r="C331" t="s">
        <v>836</v>
      </c>
      <c r="D331" t="s">
        <v>1632</v>
      </c>
      <c r="E331">
        <v>31140</v>
      </c>
      <c r="F331">
        <v>31.14</v>
      </c>
      <c r="G331" t="s">
        <v>22</v>
      </c>
      <c r="H331">
        <v>31140</v>
      </c>
      <c r="I331">
        <v>1965.1</v>
      </c>
      <c r="J331" t="s">
        <v>499</v>
      </c>
      <c r="K331" t="s">
        <v>499</v>
      </c>
      <c r="L331" t="s">
        <v>99</v>
      </c>
      <c r="M331" t="s">
        <v>60</v>
      </c>
      <c r="N331" t="s">
        <v>60</v>
      </c>
      <c r="O331" t="s">
        <v>511</v>
      </c>
      <c r="P331" t="s">
        <v>738</v>
      </c>
      <c r="Q331" t="s">
        <v>29</v>
      </c>
      <c r="R331" t="s">
        <v>30</v>
      </c>
      <c r="S331" t="s">
        <v>16</v>
      </c>
      <c r="T331" t="s">
        <v>31</v>
      </c>
      <c r="U331" t="s">
        <v>837</v>
      </c>
    </row>
    <row r="332" spans="1:21">
      <c r="A332" t="s">
        <v>2008</v>
      </c>
      <c r="B332" t="s">
        <v>499</v>
      </c>
      <c r="C332" t="s">
        <v>836</v>
      </c>
      <c r="D332" t="s">
        <v>1632</v>
      </c>
      <c r="E332">
        <v>31140</v>
      </c>
      <c r="F332">
        <v>31.14</v>
      </c>
      <c r="G332" t="s">
        <v>22</v>
      </c>
      <c r="H332">
        <v>31140</v>
      </c>
      <c r="I332">
        <v>1965.2</v>
      </c>
      <c r="J332" t="s">
        <v>499</v>
      </c>
      <c r="K332" t="s">
        <v>499</v>
      </c>
      <c r="L332" t="s">
        <v>99</v>
      </c>
      <c r="M332" t="s">
        <v>60</v>
      </c>
      <c r="N332" t="s">
        <v>60</v>
      </c>
      <c r="O332" t="s">
        <v>511</v>
      </c>
      <c r="P332" t="s">
        <v>738</v>
      </c>
      <c r="Q332" t="s">
        <v>29</v>
      </c>
      <c r="R332" t="s">
        <v>30</v>
      </c>
      <c r="S332" t="s">
        <v>16</v>
      </c>
      <c r="T332" t="s">
        <v>31</v>
      </c>
      <c r="U332" t="s">
        <v>837</v>
      </c>
    </row>
    <row r="333" spans="1:21">
      <c r="A333" t="s">
        <v>2003</v>
      </c>
      <c r="B333" t="s">
        <v>499</v>
      </c>
      <c r="C333" t="s">
        <v>838</v>
      </c>
      <c r="D333" t="s">
        <v>1633</v>
      </c>
      <c r="E333">
        <v>100000</v>
      </c>
      <c r="F333">
        <v>100</v>
      </c>
      <c r="G333">
        <v>2</v>
      </c>
      <c r="H333">
        <v>200000</v>
      </c>
      <c r="I333">
        <v>1985.5</v>
      </c>
      <c r="J333" t="s">
        <v>499</v>
      </c>
      <c r="K333" t="s">
        <v>499</v>
      </c>
      <c r="L333" t="s">
        <v>99</v>
      </c>
      <c r="M333" t="s">
        <v>60</v>
      </c>
      <c r="N333" t="s">
        <v>60</v>
      </c>
      <c r="O333" t="s">
        <v>515</v>
      </c>
      <c r="P333" t="s">
        <v>28</v>
      </c>
      <c r="Q333" t="s">
        <v>29</v>
      </c>
      <c r="R333" t="s">
        <v>30</v>
      </c>
      <c r="S333" t="s">
        <v>16</v>
      </c>
      <c r="T333" t="s">
        <v>31</v>
      </c>
      <c r="U333" t="s">
        <v>839</v>
      </c>
    </row>
    <row r="334" spans="1:21">
      <c r="A334" t="s">
        <v>2003</v>
      </c>
      <c r="B334" t="s">
        <v>499</v>
      </c>
      <c r="C334" t="s">
        <v>838</v>
      </c>
      <c r="D334" t="s">
        <v>1633</v>
      </c>
      <c r="E334">
        <v>100000</v>
      </c>
      <c r="F334">
        <v>100</v>
      </c>
      <c r="G334">
        <v>2</v>
      </c>
      <c r="H334">
        <v>200000</v>
      </c>
      <c r="I334">
        <v>1985.5</v>
      </c>
      <c r="J334" t="s">
        <v>499</v>
      </c>
      <c r="K334" t="s">
        <v>499</v>
      </c>
      <c r="L334" t="s">
        <v>99</v>
      </c>
      <c r="M334" t="s">
        <v>60</v>
      </c>
      <c r="N334" t="s">
        <v>60</v>
      </c>
      <c r="O334" t="s">
        <v>515</v>
      </c>
      <c r="P334" t="s">
        <v>28</v>
      </c>
      <c r="Q334" t="s">
        <v>29</v>
      </c>
      <c r="R334" t="s">
        <v>30</v>
      </c>
      <c r="S334" t="s">
        <v>16</v>
      </c>
      <c r="T334" t="s">
        <v>31</v>
      </c>
      <c r="U334" t="s">
        <v>839</v>
      </c>
    </row>
    <row r="335" spans="1:21">
      <c r="A335" t="s">
        <v>2003</v>
      </c>
      <c r="B335" t="s">
        <v>499</v>
      </c>
      <c r="C335" t="s">
        <v>838</v>
      </c>
      <c r="D335" t="s">
        <v>1633</v>
      </c>
      <c r="E335">
        <v>6000</v>
      </c>
      <c r="F335">
        <v>6</v>
      </c>
      <c r="G335" t="s">
        <v>22</v>
      </c>
      <c r="H335">
        <v>6000</v>
      </c>
      <c r="I335">
        <v>1985.7</v>
      </c>
      <c r="J335" t="s">
        <v>499</v>
      </c>
      <c r="K335" t="s">
        <v>499</v>
      </c>
      <c r="L335" t="s">
        <v>99</v>
      </c>
      <c r="M335" t="s">
        <v>123</v>
      </c>
      <c r="N335" t="s">
        <v>123</v>
      </c>
      <c r="O335" t="s">
        <v>515</v>
      </c>
      <c r="P335" t="s">
        <v>28</v>
      </c>
      <c r="Q335" t="s">
        <v>29</v>
      </c>
      <c r="R335" t="s">
        <v>30</v>
      </c>
      <c r="S335" t="s">
        <v>16</v>
      </c>
      <c r="T335" t="s">
        <v>31</v>
      </c>
      <c r="U335" t="s">
        <v>839</v>
      </c>
    </row>
    <row r="336" spans="1:21">
      <c r="A336" t="s">
        <v>2003</v>
      </c>
      <c r="B336" t="s">
        <v>499</v>
      </c>
      <c r="C336" t="s">
        <v>838</v>
      </c>
      <c r="D336" t="s">
        <v>1633</v>
      </c>
      <c r="E336">
        <v>6000</v>
      </c>
      <c r="F336">
        <v>6</v>
      </c>
      <c r="G336" t="s">
        <v>22</v>
      </c>
      <c r="H336">
        <v>6000</v>
      </c>
      <c r="I336">
        <v>1985.7</v>
      </c>
      <c r="J336" t="s">
        <v>499</v>
      </c>
      <c r="K336" t="s">
        <v>499</v>
      </c>
      <c r="L336" t="s">
        <v>99</v>
      </c>
      <c r="M336" t="s">
        <v>123</v>
      </c>
      <c r="N336" t="s">
        <v>123</v>
      </c>
      <c r="O336" t="s">
        <v>515</v>
      </c>
      <c r="P336" t="s">
        <v>28</v>
      </c>
      <c r="Q336" t="s">
        <v>29</v>
      </c>
      <c r="R336" t="s">
        <v>30</v>
      </c>
      <c r="S336" t="s">
        <v>16</v>
      </c>
      <c r="T336" t="s">
        <v>31</v>
      </c>
      <c r="U336" t="s">
        <v>839</v>
      </c>
    </row>
    <row r="337" spans="1:21">
      <c r="A337" t="s">
        <v>2004</v>
      </c>
      <c r="B337" t="s">
        <v>499</v>
      </c>
      <c r="C337" t="s">
        <v>842</v>
      </c>
      <c r="D337" t="s">
        <v>1635</v>
      </c>
      <c r="E337">
        <v>14400</v>
      </c>
      <c r="F337">
        <v>14.4</v>
      </c>
      <c r="G337" t="s">
        <v>22</v>
      </c>
      <c r="H337">
        <v>14400</v>
      </c>
      <c r="I337">
        <v>1945.4</v>
      </c>
      <c r="J337" t="s">
        <v>499</v>
      </c>
      <c r="K337" t="s">
        <v>499</v>
      </c>
      <c r="L337" t="s">
        <v>99</v>
      </c>
      <c r="M337" t="s">
        <v>324</v>
      </c>
      <c r="N337" t="s">
        <v>324</v>
      </c>
      <c r="O337" t="s">
        <v>511</v>
      </c>
      <c r="P337" t="s">
        <v>738</v>
      </c>
      <c r="Q337" t="s">
        <v>29</v>
      </c>
      <c r="R337" t="s">
        <v>30</v>
      </c>
      <c r="S337" t="s">
        <v>16</v>
      </c>
      <c r="T337" t="s">
        <v>31</v>
      </c>
      <c r="U337" t="s">
        <v>843</v>
      </c>
    </row>
    <row r="338" spans="1:21">
      <c r="A338" t="s">
        <v>2004</v>
      </c>
      <c r="B338" t="s">
        <v>499</v>
      </c>
      <c r="C338" t="s">
        <v>842</v>
      </c>
      <c r="D338" t="s">
        <v>1635</v>
      </c>
      <c r="E338">
        <v>14400</v>
      </c>
      <c r="F338">
        <v>14.4</v>
      </c>
      <c r="G338" t="s">
        <v>22</v>
      </c>
      <c r="H338">
        <v>14600</v>
      </c>
      <c r="I338">
        <v>1965.12</v>
      </c>
      <c r="J338" t="s">
        <v>499</v>
      </c>
      <c r="K338" t="s">
        <v>499</v>
      </c>
      <c r="L338" t="s">
        <v>99</v>
      </c>
      <c r="M338" t="s">
        <v>324</v>
      </c>
      <c r="N338" t="s">
        <v>324</v>
      </c>
      <c r="O338" t="s">
        <v>511</v>
      </c>
      <c r="P338" t="s">
        <v>738</v>
      </c>
      <c r="Q338" t="s">
        <v>29</v>
      </c>
      <c r="R338" t="s">
        <v>30</v>
      </c>
      <c r="S338" t="s">
        <v>16</v>
      </c>
      <c r="T338" t="s">
        <v>31</v>
      </c>
      <c r="U338" t="s">
        <v>843</v>
      </c>
    </row>
    <row r="339" spans="1:21">
      <c r="A339" t="s">
        <v>2004</v>
      </c>
      <c r="B339" t="s">
        <v>499</v>
      </c>
      <c r="C339" t="s">
        <v>842</v>
      </c>
      <c r="D339" t="s">
        <v>1635</v>
      </c>
      <c r="E339">
        <v>6000</v>
      </c>
      <c r="F339">
        <v>6</v>
      </c>
      <c r="G339" t="s">
        <v>22</v>
      </c>
      <c r="H339">
        <v>6000</v>
      </c>
      <c r="I339">
        <v>1985.3</v>
      </c>
      <c r="J339" t="s">
        <v>499</v>
      </c>
      <c r="K339" t="s">
        <v>499</v>
      </c>
      <c r="L339" t="s">
        <v>99</v>
      </c>
      <c r="M339" t="s">
        <v>324</v>
      </c>
      <c r="N339" t="s">
        <v>324</v>
      </c>
      <c r="O339" t="s">
        <v>511</v>
      </c>
      <c r="P339" t="s">
        <v>738</v>
      </c>
      <c r="Q339" t="s">
        <v>29</v>
      </c>
      <c r="R339" t="s">
        <v>30</v>
      </c>
      <c r="S339" t="s">
        <v>16</v>
      </c>
      <c r="T339" t="s">
        <v>31</v>
      </c>
      <c r="U339" t="s">
        <v>843</v>
      </c>
    </row>
    <row r="340" spans="1:21">
      <c r="A340" t="s">
        <v>2005</v>
      </c>
      <c r="B340" t="s">
        <v>499</v>
      </c>
      <c r="C340" t="s">
        <v>855</v>
      </c>
      <c r="D340" t="s">
        <v>1640</v>
      </c>
      <c r="E340">
        <v>30000</v>
      </c>
      <c r="F340">
        <v>30</v>
      </c>
      <c r="G340">
        <v>4</v>
      </c>
      <c r="H340">
        <v>120000</v>
      </c>
      <c r="I340">
        <v>1973.12</v>
      </c>
      <c r="J340" t="s">
        <v>499</v>
      </c>
      <c r="K340" t="s">
        <v>499</v>
      </c>
      <c r="L340" t="s">
        <v>99</v>
      </c>
      <c r="M340" t="s">
        <v>856</v>
      </c>
      <c r="N340" t="s">
        <v>857</v>
      </c>
      <c r="O340" t="s">
        <v>511</v>
      </c>
      <c r="P340" t="s">
        <v>858</v>
      </c>
      <c r="Q340" t="s">
        <v>29</v>
      </c>
      <c r="R340" t="s">
        <v>30</v>
      </c>
      <c r="S340" t="s">
        <v>16</v>
      </c>
      <c r="T340" t="s">
        <v>31</v>
      </c>
      <c r="U340" t="s">
        <v>859</v>
      </c>
    </row>
    <row r="341" spans="1:21">
      <c r="A341" t="s">
        <v>2005</v>
      </c>
      <c r="B341" t="s">
        <v>499</v>
      </c>
      <c r="C341" t="s">
        <v>855</v>
      </c>
      <c r="D341" t="s">
        <v>1640</v>
      </c>
      <c r="E341">
        <v>30000</v>
      </c>
      <c r="F341">
        <v>30</v>
      </c>
      <c r="G341">
        <v>4</v>
      </c>
      <c r="H341">
        <v>120000</v>
      </c>
      <c r="I341">
        <v>1973.12</v>
      </c>
      <c r="J341" t="s">
        <v>499</v>
      </c>
      <c r="K341" t="s">
        <v>499</v>
      </c>
      <c r="L341" t="s">
        <v>99</v>
      </c>
      <c r="M341" t="s">
        <v>856</v>
      </c>
      <c r="N341" t="s">
        <v>857</v>
      </c>
      <c r="O341" t="s">
        <v>511</v>
      </c>
      <c r="P341" t="s">
        <v>858</v>
      </c>
      <c r="Q341" t="s">
        <v>29</v>
      </c>
      <c r="R341" t="s">
        <v>30</v>
      </c>
      <c r="S341" t="s">
        <v>16</v>
      </c>
      <c r="T341" t="s">
        <v>31</v>
      </c>
      <c r="U341" t="s">
        <v>859</v>
      </c>
    </row>
    <row r="342" spans="1:21">
      <c r="A342" t="s">
        <v>2006</v>
      </c>
      <c r="B342" t="s">
        <v>499</v>
      </c>
      <c r="C342" t="s">
        <v>872</v>
      </c>
      <c r="D342" t="s">
        <v>1645</v>
      </c>
      <c r="E342">
        <v>50000</v>
      </c>
      <c r="F342">
        <v>50</v>
      </c>
      <c r="G342">
        <v>2</v>
      </c>
      <c r="H342">
        <v>100000</v>
      </c>
      <c r="I342">
        <v>1989.3</v>
      </c>
      <c r="J342" t="s">
        <v>499</v>
      </c>
      <c r="K342" t="s">
        <v>499</v>
      </c>
      <c r="L342" t="s">
        <v>99</v>
      </c>
      <c r="M342" t="s">
        <v>123</v>
      </c>
      <c r="N342" t="s">
        <v>123</v>
      </c>
      <c r="O342" t="s">
        <v>515</v>
      </c>
      <c r="P342" t="s">
        <v>603</v>
      </c>
      <c r="Q342" t="s">
        <v>29</v>
      </c>
      <c r="R342" t="s">
        <v>30</v>
      </c>
      <c r="S342" t="s">
        <v>16</v>
      </c>
      <c r="T342" t="s">
        <v>31</v>
      </c>
      <c r="U342" t="s">
        <v>873</v>
      </c>
    </row>
    <row r="343" spans="1:21">
      <c r="A343" t="s">
        <v>2007</v>
      </c>
      <c r="B343" t="s">
        <v>499</v>
      </c>
      <c r="C343" t="s">
        <v>883</v>
      </c>
      <c r="D343" t="s">
        <v>1650</v>
      </c>
      <c r="E343">
        <v>27000</v>
      </c>
      <c r="F343">
        <v>27</v>
      </c>
      <c r="G343">
        <v>2</v>
      </c>
      <c r="H343">
        <v>54000</v>
      </c>
      <c r="I343">
        <v>1944.1</v>
      </c>
      <c r="J343" t="s">
        <v>499</v>
      </c>
      <c r="K343" t="s">
        <v>499</v>
      </c>
      <c r="L343" t="s">
        <v>99</v>
      </c>
      <c r="M343" t="s">
        <v>101</v>
      </c>
      <c r="N343" t="s">
        <v>101</v>
      </c>
      <c r="O343" t="s">
        <v>511</v>
      </c>
      <c r="P343" t="s">
        <v>738</v>
      </c>
      <c r="Q343" t="s">
        <v>29</v>
      </c>
      <c r="R343" t="s">
        <v>30</v>
      </c>
      <c r="S343" t="s">
        <v>16</v>
      </c>
      <c r="T343" t="s">
        <v>31</v>
      </c>
      <c r="U343" t="s">
        <v>884</v>
      </c>
    </row>
    <row r="344" spans="1:21">
      <c r="A344" t="s">
        <v>2007</v>
      </c>
      <c r="B344" t="s">
        <v>499</v>
      </c>
      <c r="C344" t="s">
        <v>883</v>
      </c>
      <c r="D344" t="s">
        <v>1650</v>
      </c>
      <c r="E344">
        <v>27000</v>
      </c>
      <c r="F344">
        <v>27</v>
      </c>
      <c r="G344" t="s">
        <v>22</v>
      </c>
      <c r="H344">
        <v>27000</v>
      </c>
      <c r="I344">
        <v>1957.11</v>
      </c>
      <c r="J344" t="s">
        <v>499</v>
      </c>
      <c r="K344" t="s">
        <v>499</v>
      </c>
      <c r="L344" t="s">
        <v>99</v>
      </c>
      <c r="M344" t="s">
        <v>101</v>
      </c>
      <c r="N344" t="s">
        <v>101</v>
      </c>
      <c r="O344" t="s">
        <v>511</v>
      </c>
      <c r="P344" t="s">
        <v>738</v>
      </c>
      <c r="Q344" t="s">
        <v>29</v>
      </c>
      <c r="R344" t="s">
        <v>30</v>
      </c>
      <c r="S344" t="s">
        <v>16</v>
      </c>
      <c r="T344" t="s">
        <v>31</v>
      </c>
      <c r="U344" t="s">
        <v>884</v>
      </c>
    </row>
    <row r="345" spans="1:21">
      <c r="A345" t="s">
        <v>2007</v>
      </c>
      <c r="B345" t="s">
        <v>499</v>
      </c>
      <c r="C345" t="s">
        <v>883</v>
      </c>
      <c r="D345" t="s">
        <v>1650</v>
      </c>
      <c r="E345">
        <v>27000</v>
      </c>
      <c r="F345">
        <v>27</v>
      </c>
      <c r="G345" t="s">
        <v>22</v>
      </c>
      <c r="H345">
        <v>27000</v>
      </c>
      <c r="I345">
        <v>1968.6</v>
      </c>
      <c r="J345" t="s">
        <v>499</v>
      </c>
      <c r="K345" t="s">
        <v>499</v>
      </c>
      <c r="L345" t="s">
        <v>99</v>
      </c>
      <c r="M345" t="s">
        <v>101</v>
      </c>
      <c r="N345" t="s">
        <v>101</v>
      </c>
      <c r="O345" t="s">
        <v>511</v>
      </c>
      <c r="P345" t="s">
        <v>738</v>
      </c>
      <c r="Q345" t="s">
        <v>29</v>
      </c>
      <c r="R345" t="s">
        <v>30</v>
      </c>
      <c r="S345" t="s">
        <v>16</v>
      </c>
      <c r="T345" t="s">
        <v>31</v>
      </c>
      <c r="U345" t="s">
        <v>884</v>
      </c>
    </row>
    <row r="346" spans="1:21">
      <c r="A346" t="s">
        <v>2009</v>
      </c>
      <c r="B346" t="s">
        <v>20</v>
      </c>
      <c r="C346" t="s">
        <v>21</v>
      </c>
      <c r="D346" t="s">
        <v>1251</v>
      </c>
      <c r="E346">
        <v>100000</v>
      </c>
      <c r="F346">
        <v>100</v>
      </c>
      <c r="G346" t="s">
        <v>22</v>
      </c>
      <c r="H346">
        <v>100000</v>
      </c>
      <c r="I346">
        <v>2006.9</v>
      </c>
      <c r="J346" t="s">
        <v>23</v>
      </c>
      <c r="K346" t="s">
        <v>24</v>
      </c>
      <c r="L346" t="s">
        <v>25</v>
      </c>
      <c r="M346" t="s">
        <v>26</v>
      </c>
      <c r="N346" t="s">
        <v>26</v>
      </c>
      <c r="O346" t="s">
        <v>27</v>
      </c>
      <c r="P346" t="s">
        <v>28</v>
      </c>
      <c r="Q346" t="s">
        <v>29</v>
      </c>
      <c r="R346" t="s">
        <v>30</v>
      </c>
      <c r="S346" t="s">
        <v>16</v>
      </c>
      <c r="T346" t="s">
        <v>31</v>
      </c>
      <c r="U346" t="s">
        <v>32</v>
      </c>
    </row>
    <row r="347" spans="1:21">
      <c r="A347" t="s">
        <v>2009</v>
      </c>
      <c r="B347" t="s">
        <v>20</v>
      </c>
      <c r="C347" t="s">
        <v>33</v>
      </c>
      <c r="D347" t="s">
        <v>1252</v>
      </c>
      <c r="E347">
        <v>100000</v>
      </c>
      <c r="F347">
        <v>100</v>
      </c>
      <c r="G347" t="s">
        <v>22</v>
      </c>
      <c r="H347">
        <v>100000</v>
      </c>
      <c r="I347">
        <v>2007.3</v>
      </c>
      <c r="J347" t="s">
        <v>23</v>
      </c>
      <c r="K347" t="s">
        <v>24</v>
      </c>
      <c r="L347" t="s">
        <v>25</v>
      </c>
      <c r="M347" t="s">
        <v>26</v>
      </c>
      <c r="N347" t="s">
        <v>26</v>
      </c>
      <c r="O347" t="s">
        <v>27</v>
      </c>
      <c r="P347" t="s">
        <v>28</v>
      </c>
      <c r="Q347" t="s">
        <v>29</v>
      </c>
      <c r="R347" t="s">
        <v>30</v>
      </c>
      <c r="S347" t="s">
        <v>16</v>
      </c>
      <c r="T347" t="s">
        <v>31</v>
      </c>
      <c r="U347" t="s">
        <v>32</v>
      </c>
    </row>
    <row r="348" spans="1:21">
      <c r="A348" t="s">
        <v>2010</v>
      </c>
      <c r="B348" t="s">
        <v>20</v>
      </c>
      <c r="C348" t="s">
        <v>122</v>
      </c>
      <c r="D348" t="s">
        <v>1297</v>
      </c>
      <c r="E348">
        <v>75000</v>
      </c>
      <c r="F348">
        <v>75</v>
      </c>
      <c r="G348" t="s">
        <v>22</v>
      </c>
      <c r="H348">
        <v>75000</v>
      </c>
      <c r="I348">
        <v>2000.3</v>
      </c>
      <c r="J348" t="s">
        <v>23</v>
      </c>
      <c r="K348" t="s">
        <v>24</v>
      </c>
      <c r="L348" t="s">
        <v>86</v>
      </c>
      <c r="M348" t="s">
        <v>123</v>
      </c>
      <c r="N348" t="s">
        <v>123</v>
      </c>
      <c r="O348" t="s">
        <v>61</v>
      </c>
      <c r="P348" t="s">
        <v>28</v>
      </c>
      <c r="Q348" t="s">
        <v>29</v>
      </c>
      <c r="R348" t="s">
        <v>30</v>
      </c>
      <c r="S348" t="s">
        <v>16</v>
      </c>
      <c r="T348" t="s">
        <v>31</v>
      </c>
      <c r="U348" t="s">
        <v>124</v>
      </c>
    </row>
    <row r="349" spans="1:21">
      <c r="A349" t="s">
        <v>2010</v>
      </c>
      <c r="B349" t="s">
        <v>20</v>
      </c>
      <c r="C349" t="s">
        <v>125</v>
      </c>
      <c r="D349" t="s">
        <v>1298</v>
      </c>
      <c r="E349">
        <v>75000</v>
      </c>
      <c r="F349">
        <v>75</v>
      </c>
      <c r="G349" t="s">
        <v>22</v>
      </c>
      <c r="H349">
        <v>75000</v>
      </c>
      <c r="I349">
        <v>2000.12</v>
      </c>
      <c r="J349" t="s">
        <v>23</v>
      </c>
      <c r="K349" t="s">
        <v>24</v>
      </c>
      <c r="L349" t="s">
        <v>86</v>
      </c>
      <c r="M349" t="s">
        <v>123</v>
      </c>
      <c r="N349" t="s">
        <v>123</v>
      </c>
      <c r="O349" t="s">
        <v>61</v>
      </c>
      <c r="P349" t="s">
        <v>28</v>
      </c>
      <c r="Q349" t="s">
        <v>29</v>
      </c>
      <c r="R349" t="s">
        <v>30</v>
      </c>
      <c r="S349" t="s">
        <v>16</v>
      </c>
      <c r="T349" t="s">
        <v>31</v>
      </c>
      <c r="U349" t="s">
        <v>124</v>
      </c>
    </row>
    <row r="350" spans="1:21">
      <c r="A350" t="s">
        <v>162</v>
      </c>
      <c r="C350" t="s">
        <v>289</v>
      </c>
      <c r="D350" t="s">
        <v>1370</v>
      </c>
      <c r="E350">
        <v>55000</v>
      </c>
      <c r="F350">
        <v>55</v>
      </c>
      <c r="G350">
        <v>2</v>
      </c>
      <c r="H350">
        <v>110000</v>
      </c>
      <c r="I350">
        <v>1977.12</v>
      </c>
      <c r="J350" t="s">
        <v>164</v>
      </c>
      <c r="K350" t="s">
        <v>165</v>
      </c>
      <c r="L350" t="s">
        <v>99</v>
      </c>
      <c r="M350" t="s">
        <v>290</v>
      </c>
      <c r="N350" t="s">
        <v>291</v>
      </c>
      <c r="O350" t="s">
        <v>168</v>
      </c>
      <c r="P350" t="s">
        <v>99</v>
      </c>
      <c r="Q350" t="s">
        <v>29</v>
      </c>
      <c r="R350" t="s">
        <v>169</v>
      </c>
      <c r="S350" t="s">
        <v>170</v>
      </c>
      <c r="T350" t="s">
        <v>171</v>
      </c>
      <c r="U350" t="s">
        <v>124</v>
      </c>
    </row>
    <row r="351" spans="1:21">
      <c r="A351" t="s">
        <v>162</v>
      </c>
      <c r="C351" t="s">
        <v>292</v>
      </c>
      <c r="D351" t="s">
        <v>1371</v>
      </c>
      <c r="E351">
        <v>55000</v>
      </c>
      <c r="F351">
        <v>55</v>
      </c>
      <c r="G351" t="s">
        <v>22</v>
      </c>
      <c r="H351">
        <v>55000</v>
      </c>
      <c r="I351">
        <v>1977.12</v>
      </c>
      <c r="J351" t="s">
        <v>164</v>
      </c>
      <c r="K351" t="s">
        <v>165</v>
      </c>
      <c r="L351" t="s">
        <v>99</v>
      </c>
      <c r="M351" t="s">
        <v>290</v>
      </c>
      <c r="N351" t="s">
        <v>291</v>
      </c>
      <c r="O351" t="s">
        <v>61</v>
      </c>
      <c r="P351" t="s">
        <v>99</v>
      </c>
      <c r="Q351" t="s">
        <v>29</v>
      </c>
      <c r="R351" t="s">
        <v>30</v>
      </c>
      <c r="S351" t="s">
        <v>16</v>
      </c>
      <c r="T351" t="s">
        <v>31</v>
      </c>
      <c r="U351" t="s">
        <v>124</v>
      </c>
    </row>
    <row r="352" spans="1:21">
      <c r="A352" t="s">
        <v>932</v>
      </c>
      <c r="C352" t="s">
        <v>946</v>
      </c>
      <c r="D352" t="s">
        <v>1682</v>
      </c>
      <c r="E352">
        <v>60000</v>
      </c>
      <c r="F352">
        <v>60</v>
      </c>
      <c r="G352" t="s">
        <v>22</v>
      </c>
      <c r="H352">
        <v>60000</v>
      </c>
      <c r="I352">
        <v>2014.1</v>
      </c>
      <c r="J352" t="s">
        <v>934</v>
      </c>
      <c r="K352" t="s">
        <v>947</v>
      </c>
      <c r="L352" t="s">
        <v>203</v>
      </c>
      <c r="M352" t="s">
        <v>329</v>
      </c>
      <c r="N352" t="s">
        <v>291</v>
      </c>
      <c r="O352" t="s">
        <v>943</v>
      </c>
      <c r="P352" t="s">
        <v>28</v>
      </c>
      <c r="Q352" t="s">
        <v>936</v>
      </c>
      <c r="R352" t="s">
        <v>30</v>
      </c>
      <c r="S352" t="s">
        <v>16</v>
      </c>
      <c r="T352" t="s">
        <v>171</v>
      </c>
      <c r="U352" t="s">
        <v>944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5"/>
  <sheetViews>
    <sheetView workbookViewId="0">
      <selection activeCell="G18" sqref="G18"/>
    </sheetView>
  </sheetViews>
  <sheetFormatPr defaultRowHeight="15"/>
  <sheetData>
    <row r="1" spans="1:9">
      <c r="A1" s="318" t="s">
        <v>1124</v>
      </c>
      <c r="B1" s="319" t="s">
        <v>3549</v>
      </c>
      <c r="C1" s="319" t="s">
        <v>3695</v>
      </c>
      <c r="D1" s="319" t="s">
        <v>3611</v>
      </c>
      <c r="E1" s="319" t="s">
        <v>3554</v>
      </c>
      <c r="F1" s="319" t="s">
        <v>3576</v>
      </c>
      <c r="G1" s="319" t="s">
        <v>3601</v>
      </c>
      <c r="H1" s="319" t="s">
        <v>3564</v>
      </c>
      <c r="I1" s="319" t="s">
        <v>1155</v>
      </c>
    </row>
    <row r="2" spans="1:9">
      <c r="A2" s="312" t="s">
        <v>4638</v>
      </c>
      <c r="B2" s="320">
        <v>2729.2640000000001</v>
      </c>
      <c r="C2" s="320"/>
      <c r="D2" s="320">
        <v>26.65</v>
      </c>
      <c r="E2" s="320">
        <v>2060.9</v>
      </c>
      <c r="F2" s="320">
        <v>327.60000000000002</v>
      </c>
      <c r="G2" s="320">
        <v>70</v>
      </c>
      <c r="H2" s="320">
        <v>1835.3200000000002</v>
      </c>
      <c r="I2" s="320">
        <v>7049.7340000000004</v>
      </c>
    </row>
    <row r="3" spans="1:9">
      <c r="A3" s="312" t="s">
        <v>4639</v>
      </c>
      <c r="B3" s="320">
        <v>2863.7210000000005</v>
      </c>
      <c r="C3" s="320">
        <v>80.066000000000003</v>
      </c>
      <c r="D3" s="320"/>
      <c r="E3" s="320">
        <v>228.89999999999998</v>
      </c>
      <c r="F3" s="320"/>
      <c r="G3" s="320"/>
      <c r="H3" s="320">
        <v>79.3</v>
      </c>
      <c r="I3" s="320">
        <v>3251.9870000000005</v>
      </c>
    </row>
    <row r="4" spans="1:9">
      <c r="A4" s="321" t="s">
        <v>1155</v>
      </c>
      <c r="B4" s="322">
        <v>5592.9850000000006</v>
      </c>
      <c r="C4" s="322">
        <v>80.066000000000003</v>
      </c>
      <c r="D4" s="322">
        <v>26.65</v>
      </c>
      <c r="E4" s="322">
        <v>2289.8000000000002</v>
      </c>
      <c r="F4" s="322">
        <v>327.60000000000002</v>
      </c>
      <c r="G4" s="322">
        <v>70</v>
      </c>
      <c r="H4" s="322">
        <v>1914.6200000000001</v>
      </c>
      <c r="I4" s="322">
        <v>10301.721000000001</v>
      </c>
    </row>
    <row r="7" spans="1:9">
      <c r="A7" t="s">
        <v>1102</v>
      </c>
      <c r="B7" t="s">
        <v>1101</v>
      </c>
      <c r="C7" t="s">
        <v>1095</v>
      </c>
      <c r="D7" t="s">
        <v>1105</v>
      </c>
      <c r="E7" t="s">
        <v>1186</v>
      </c>
      <c r="F7" t="s">
        <v>1106</v>
      </c>
      <c r="G7" t="s">
        <v>1184</v>
      </c>
    </row>
    <row r="8" spans="1:9">
      <c r="A8">
        <v>2729.2640000000001</v>
      </c>
      <c r="C8">
        <v>26.65</v>
      </c>
      <c r="D8">
        <v>2060.9</v>
      </c>
      <c r="E8">
        <v>327.60000000000002</v>
      </c>
      <c r="F8">
        <v>70</v>
      </c>
      <c r="G8">
        <v>1835.3200000000002</v>
      </c>
    </row>
    <row r="10" spans="1:9">
      <c r="C10" t="s">
        <v>4641</v>
      </c>
      <c r="D10" t="s">
        <v>4640</v>
      </c>
    </row>
    <row r="11" spans="1:9">
      <c r="B11" t="s">
        <v>1102</v>
      </c>
      <c r="C11" t="s">
        <v>1117</v>
      </c>
      <c r="D11">
        <v>2729.2640000000001</v>
      </c>
      <c r="E11" t="s">
        <v>4642</v>
      </c>
    </row>
    <row r="12" spans="1:9">
      <c r="B12" t="s">
        <v>1101</v>
      </c>
      <c r="C12" t="s">
        <v>1116</v>
      </c>
    </row>
    <row r="13" spans="1:9">
      <c r="B13" t="s">
        <v>1095</v>
      </c>
      <c r="C13" t="s">
        <v>1113</v>
      </c>
      <c r="D13">
        <v>26.65</v>
      </c>
    </row>
    <row r="14" spans="1:9">
      <c r="B14" t="s">
        <v>1105</v>
      </c>
      <c r="C14" t="s">
        <v>1117</v>
      </c>
      <c r="D14">
        <v>2060.9</v>
      </c>
      <c r="E14" t="s">
        <v>4642</v>
      </c>
    </row>
    <row r="15" spans="1:9">
      <c r="B15" t="s">
        <v>1186</v>
      </c>
      <c r="C15" t="s">
        <v>1116</v>
      </c>
      <c r="D15">
        <v>327.60000000000002</v>
      </c>
    </row>
    <row r="16" spans="1:9">
      <c r="B16" t="s">
        <v>1106</v>
      </c>
      <c r="C16" t="s">
        <v>1106</v>
      </c>
      <c r="D16">
        <v>70</v>
      </c>
    </row>
    <row r="17" spans="2:5">
      <c r="B17" t="s">
        <v>1184</v>
      </c>
      <c r="C17" t="s">
        <v>1114</v>
      </c>
      <c r="D17">
        <v>1835.3200000000002</v>
      </c>
    </row>
    <row r="18" spans="2:5">
      <c r="D18">
        <f>SUM(D11:D17)</f>
        <v>7049.7340000000004</v>
      </c>
    </row>
    <row r="20" spans="2:5">
      <c r="C20" t="s">
        <v>1117</v>
      </c>
      <c r="D20">
        <f>SUM(D11,D14)</f>
        <v>4790.1640000000007</v>
      </c>
      <c r="E20" t="s">
        <v>4642</v>
      </c>
    </row>
    <row r="21" spans="2:5">
      <c r="C21" t="s">
        <v>1116</v>
      </c>
      <c r="D21">
        <f>D15</f>
        <v>327.60000000000002</v>
      </c>
      <c r="E21" t="s">
        <v>4642</v>
      </c>
    </row>
    <row r="22" spans="2:5">
      <c r="C22" t="s">
        <v>1113</v>
      </c>
      <c r="D22">
        <f>D13</f>
        <v>26.65</v>
      </c>
      <c r="E22" t="s">
        <v>4642</v>
      </c>
    </row>
    <row r="23" spans="2:5">
      <c r="C23" t="s">
        <v>1114</v>
      </c>
      <c r="D23">
        <f>D17</f>
        <v>1835.3200000000002</v>
      </c>
    </row>
    <row r="24" spans="2:5">
      <c r="C24" t="s">
        <v>1106</v>
      </c>
      <c r="D24">
        <f>D16</f>
        <v>70</v>
      </c>
      <c r="E24" t="s">
        <v>4642</v>
      </c>
    </row>
    <row r="25" spans="2:5">
      <c r="D25">
        <f>SUM(D20:D24)</f>
        <v>7049.7340000000004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N75"/>
  <sheetViews>
    <sheetView topLeftCell="Q34" workbookViewId="0">
      <selection activeCell="AE40" sqref="AE40:AF63"/>
    </sheetView>
  </sheetViews>
  <sheetFormatPr defaultRowHeight="15"/>
  <cols>
    <col min="2" max="2" width="23.5703125" customWidth="1"/>
    <col min="3" max="3" width="13.7109375" customWidth="1"/>
    <col min="14" max="14" width="12" bestFit="1" customWidth="1"/>
    <col min="16" max="20" width="12.28515625" customWidth="1"/>
    <col min="21" max="21" width="14" customWidth="1"/>
    <col min="22" max="22" width="13.7109375" customWidth="1"/>
    <col min="23" max="23" width="13.140625" customWidth="1"/>
    <col min="24" max="24" width="12.85546875" bestFit="1" customWidth="1"/>
    <col min="25" max="25" width="12" bestFit="1" customWidth="1"/>
    <col min="26" max="26" width="12.42578125" bestFit="1" customWidth="1"/>
    <col min="27" max="27" width="10.42578125" customWidth="1"/>
    <col min="28" max="29" width="10.140625" customWidth="1"/>
    <col min="30" max="30" width="10.7109375" customWidth="1"/>
  </cols>
  <sheetData>
    <row r="1" spans="1:39">
      <c r="A1" t="s">
        <v>1156</v>
      </c>
      <c r="D1" t="s">
        <v>1157</v>
      </c>
      <c r="E1" t="s">
        <v>1159</v>
      </c>
      <c r="F1" t="s">
        <v>1160</v>
      </c>
      <c r="G1" t="s">
        <v>1161</v>
      </c>
      <c r="H1" t="s">
        <v>1162</v>
      </c>
      <c r="I1" t="s">
        <v>1163</v>
      </c>
      <c r="J1" t="s">
        <v>1154</v>
      </c>
      <c r="K1" t="s">
        <v>1158</v>
      </c>
      <c r="Q1" t="s">
        <v>2905</v>
      </c>
      <c r="AE1" t="s">
        <v>4765</v>
      </c>
      <c r="AI1" t="s">
        <v>4719</v>
      </c>
    </row>
    <row r="2" spans="1:39">
      <c r="C2" t="s">
        <v>1188</v>
      </c>
      <c r="D2" t="s">
        <v>1125</v>
      </c>
      <c r="E2" t="s">
        <v>1189</v>
      </c>
      <c r="F2" t="s">
        <v>1190</v>
      </c>
      <c r="G2" t="s">
        <v>1191</v>
      </c>
      <c r="H2" t="s">
        <v>1192</v>
      </c>
      <c r="I2" t="s">
        <v>947</v>
      </c>
      <c r="J2" t="s">
        <v>1155</v>
      </c>
      <c r="K2" t="s">
        <v>1159</v>
      </c>
      <c r="L2" t="s">
        <v>1160</v>
      </c>
      <c r="M2" t="s">
        <v>1161</v>
      </c>
      <c r="N2" t="s">
        <v>1162</v>
      </c>
      <c r="O2" t="s">
        <v>1163</v>
      </c>
      <c r="P2" t="s">
        <v>1154</v>
      </c>
      <c r="Q2" t="s">
        <v>1189</v>
      </c>
      <c r="R2" t="s">
        <v>1190</v>
      </c>
      <c r="S2" t="s">
        <v>1191</v>
      </c>
      <c r="T2" t="s">
        <v>1192</v>
      </c>
      <c r="U2" t="s">
        <v>947</v>
      </c>
      <c r="W2" s="2" t="s">
        <v>1118</v>
      </c>
      <c r="X2" t="s">
        <v>1193</v>
      </c>
      <c r="Y2" t="s">
        <v>1194</v>
      </c>
      <c r="Z2" t="s">
        <v>1195</v>
      </c>
      <c r="AA2" t="s">
        <v>1196</v>
      </c>
      <c r="AB2" t="s">
        <v>1197</v>
      </c>
      <c r="AE2" t="s">
        <v>1232</v>
      </c>
      <c r="AF2" t="s">
        <v>4766</v>
      </c>
      <c r="AG2" t="s">
        <v>4767</v>
      </c>
    </row>
    <row r="3" spans="1:39">
      <c r="A3" t="s">
        <v>1164</v>
      </c>
      <c r="B3" t="s">
        <v>1110</v>
      </c>
      <c r="C3" t="s">
        <v>1110</v>
      </c>
      <c r="D3" t="str">
        <f>INDEX('region index'!B:B,MATCH(RenewablesCapacity!C3,'region index'!A:A,0))</f>
        <v>NW</v>
      </c>
      <c r="E3">
        <v>316</v>
      </c>
      <c r="F3">
        <v>40877.67</v>
      </c>
      <c r="G3">
        <v>0</v>
      </c>
      <c r="H3">
        <v>6865</v>
      </c>
      <c r="I3">
        <v>67800</v>
      </c>
      <c r="J3">
        <v>115858.67</v>
      </c>
      <c r="K3">
        <v>1112.2529999999999</v>
      </c>
      <c r="L3">
        <v>49316.122334</v>
      </c>
      <c r="M3">
        <v>0</v>
      </c>
      <c r="N3">
        <v>27749.313600000001</v>
      </c>
      <c r="O3">
        <v>335040.05593899998</v>
      </c>
      <c r="P3">
        <v>413217.74487300002</v>
      </c>
      <c r="Q3" s="6">
        <f>K3/(E3*8.76)</f>
        <v>0.40180228021501646</v>
      </c>
      <c r="R3" s="6">
        <f t="shared" ref="R3:U3" si="0">L3/(F3*8.76)</f>
        <v>0.1377205288453402</v>
      </c>
      <c r="S3" s="6" t="e">
        <f t="shared" si="0"/>
        <v>#DIV/0!</v>
      </c>
      <c r="T3" s="6">
        <f t="shared" si="0"/>
        <v>0.46143188099252713</v>
      </c>
      <c r="U3" s="6">
        <f t="shared" si="0"/>
        <v>0.56410887504714369</v>
      </c>
      <c r="W3" s="3" t="s">
        <v>1114</v>
      </c>
      <c r="X3">
        <v>549143</v>
      </c>
      <c r="Y3">
        <v>2815566.1359999999</v>
      </c>
      <c r="Z3">
        <v>2000</v>
      </c>
      <c r="AA3">
        <v>355969</v>
      </c>
      <c r="AB3">
        <v>416430</v>
      </c>
      <c r="AD3" t="s">
        <v>4710</v>
      </c>
      <c r="AE3" t="s">
        <v>4768</v>
      </c>
      <c r="AF3" t="s">
        <v>4769</v>
      </c>
      <c r="AG3" t="s">
        <v>4770</v>
      </c>
      <c r="AJ3" t="str">
        <f>AE2</f>
        <v>solar utility</v>
      </c>
      <c r="AK3" t="str">
        <f t="shared" ref="AK3:AL3" si="1">AF2</f>
        <v>wind onshore</v>
      </c>
      <c r="AL3" t="str">
        <f t="shared" si="1"/>
        <v>wind offshore</v>
      </c>
    </row>
    <row r="4" spans="1:39">
      <c r="A4" t="s">
        <v>1165</v>
      </c>
      <c r="B4" t="s">
        <v>1095</v>
      </c>
      <c r="C4" t="s">
        <v>1095</v>
      </c>
      <c r="D4" t="str">
        <f>INDEX('region index'!B:B,MATCH(RenewablesCapacity!C4,'region index'!A:A,0))</f>
        <v>SE</v>
      </c>
      <c r="E4">
        <v>10</v>
      </c>
      <c r="F4">
        <v>111038.09</v>
      </c>
      <c r="G4">
        <v>9758</v>
      </c>
      <c r="H4">
        <v>6690</v>
      </c>
      <c r="I4">
        <v>37600</v>
      </c>
      <c r="J4">
        <v>165096.09</v>
      </c>
      <c r="K4">
        <v>93.278999999999996</v>
      </c>
      <c r="L4">
        <v>138133.64716800002</v>
      </c>
      <c r="M4">
        <v>8690.8162080000002</v>
      </c>
      <c r="N4">
        <v>9827.3068809999986</v>
      </c>
      <c r="O4">
        <v>183222.20691199999</v>
      </c>
      <c r="P4">
        <v>339967.25616900006</v>
      </c>
      <c r="Q4" s="6">
        <f t="shared" ref="Q4:Q20" si="2">K4/(E4*8.76)</f>
        <v>1.0648287671232877</v>
      </c>
      <c r="R4" s="6">
        <f t="shared" ref="R4:R20" si="3">L4/(F4*8.76)</f>
        <v>0.14201145916290209</v>
      </c>
      <c r="S4" s="6">
        <f t="shared" ref="S4:S20" si="4">M4/(G4*8.76)</f>
        <v>0.10167066067322351</v>
      </c>
      <c r="T4" s="6">
        <f t="shared" ref="T4:T20" si="5">N4/(H4*8.76)</f>
        <v>0.16768889163612286</v>
      </c>
      <c r="U4" s="6">
        <f t="shared" ref="U4:U20" si="6">O4/(I4*8.76)</f>
        <v>0.5562706660837462</v>
      </c>
      <c r="W4" s="3" t="s">
        <v>1117</v>
      </c>
      <c r="X4">
        <v>289033</v>
      </c>
      <c r="Y4">
        <v>1018980.13</v>
      </c>
      <c r="Z4">
        <v>54326</v>
      </c>
      <c r="AA4">
        <v>144299</v>
      </c>
      <c r="AB4">
        <v>675050</v>
      </c>
      <c r="AD4" t="s">
        <v>1114</v>
      </c>
      <c r="AE4">
        <v>10.380800000000299</v>
      </c>
      <c r="AF4">
        <v>1.6137600000000301</v>
      </c>
      <c r="AG4">
        <v>1.272</v>
      </c>
      <c r="AI4" t="s">
        <v>1114</v>
      </c>
      <c r="AJ4">
        <f>AE4</f>
        <v>10.380800000000299</v>
      </c>
      <c r="AK4">
        <f t="shared" ref="AK4:AL4" si="7">AF4</f>
        <v>1.6137600000000301</v>
      </c>
      <c r="AL4">
        <f t="shared" si="7"/>
        <v>1.272</v>
      </c>
    </row>
    <row r="5" spans="1:39">
      <c r="A5" t="s">
        <v>1166</v>
      </c>
      <c r="B5" t="s">
        <v>1098</v>
      </c>
      <c r="C5" t="s">
        <v>1098</v>
      </c>
      <c r="D5" t="str">
        <f>INDEX('region index'!B:B,MATCH(RenewablesCapacity!C5,'region index'!A:A,0))</f>
        <v>SE</v>
      </c>
      <c r="E5">
        <v>3560</v>
      </c>
      <c r="F5">
        <v>81231.259999999995</v>
      </c>
      <c r="G5">
        <v>0</v>
      </c>
      <c r="H5">
        <v>4500</v>
      </c>
      <c r="I5">
        <v>1197</v>
      </c>
      <c r="J5">
        <v>90488.26</v>
      </c>
      <c r="K5">
        <v>12951.478278000001</v>
      </c>
      <c r="L5">
        <v>103316.38496899999</v>
      </c>
      <c r="M5">
        <v>0</v>
      </c>
      <c r="N5">
        <v>14688.250896</v>
      </c>
      <c r="O5">
        <v>5501.9975259999992</v>
      </c>
      <c r="P5">
        <v>136458.11166900001</v>
      </c>
      <c r="Q5" s="6">
        <f t="shared" si="2"/>
        <v>0.41530316165153153</v>
      </c>
      <c r="R5" s="6">
        <f t="shared" si="3"/>
        <v>0.14519173866284379</v>
      </c>
      <c r="S5" s="6" t="e">
        <f t="shared" si="4"/>
        <v>#DIV/0!</v>
      </c>
      <c r="T5" s="6">
        <f t="shared" si="5"/>
        <v>0.37260910441400302</v>
      </c>
      <c r="U5" s="6">
        <f t="shared" si="6"/>
        <v>0.52471337457036804</v>
      </c>
      <c r="W5" s="3" t="s">
        <v>1113</v>
      </c>
      <c r="X5">
        <v>325304</v>
      </c>
      <c r="Y5">
        <v>3004350.3910000003</v>
      </c>
      <c r="Z5">
        <v>481154</v>
      </c>
      <c r="AA5">
        <v>29616</v>
      </c>
      <c r="AB5">
        <v>57328</v>
      </c>
      <c r="AD5" t="s">
        <v>1106</v>
      </c>
      <c r="AE5">
        <v>0.43264000000000002</v>
      </c>
      <c r="AF5">
        <v>0.58143999999999796</v>
      </c>
      <c r="AG5">
        <v>0.156</v>
      </c>
      <c r="AI5" t="s">
        <v>1117</v>
      </c>
      <c r="AJ5">
        <f>AE7</f>
        <v>8.1791999999999501</v>
      </c>
      <c r="AK5">
        <f t="shared" ref="AK5:AL5" si="8">AF7</f>
        <v>1.1619200000000101</v>
      </c>
      <c r="AL5">
        <f t="shared" si="8"/>
        <v>0.45</v>
      </c>
    </row>
    <row r="6" spans="1:39">
      <c r="A6" t="s">
        <v>1167</v>
      </c>
      <c r="B6" t="s">
        <v>1105</v>
      </c>
      <c r="C6" t="s">
        <v>1105</v>
      </c>
      <c r="D6" t="str">
        <f>INDEX('region index'!B:B,MATCH(RenewablesCapacity!C6,'region index'!A:A,0))</f>
        <v>NW</v>
      </c>
      <c r="E6">
        <v>12599</v>
      </c>
      <c r="F6">
        <v>84712.25</v>
      </c>
      <c r="G6">
        <v>49000</v>
      </c>
      <c r="H6">
        <v>78230</v>
      </c>
      <c r="I6">
        <v>153440</v>
      </c>
      <c r="J6">
        <v>377981.25</v>
      </c>
      <c r="K6">
        <v>39545.913065000001</v>
      </c>
      <c r="L6">
        <v>101759.45782700001</v>
      </c>
      <c r="M6">
        <v>52638.654166</v>
      </c>
      <c r="N6">
        <v>228842.499003</v>
      </c>
      <c r="O6">
        <v>951856.96178400004</v>
      </c>
      <c r="P6">
        <v>1374643.485845</v>
      </c>
      <c r="Q6" s="6">
        <f t="shared" si="2"/>
        <v>0.35831205949337869</v>
      </c>
      <c r="R6" s="6">
        <f t="shared" si="3"/>
        <v>0.13712746933612799</v>
      </c>
      <c r="S6" s="6">
        <f t="shared" si="4"/>
        <v>0.12263222012393998</v>
      </c>
      <c r="T6" s="6">
        <f t="shared" si="5"/>
        <v>0.33393292784798606</v>
      </c>
      <c r="U6" s="6">
        <f t="shared" si="6"/>
        <v>0.70815609048023775</v>
      </c>
      <c r="W6" s="3" t="s">
        <v>1116</v>
      </c>
      <c r="X6">
        <v>641472</v>
      </c>
      <c r="Y6">
        <v>7330546.4930000007</v>
      </c>
      <c r="Z6">
        <v>803623</v>
      </c>
      <c r="AA6">
        <v>434965</v>
      </c>
      <c r="AB6">
        <v>57236</v>
      </c>
      <c r="AD6" t="s">
        <v>1115</v>
      </c>
      <c r="AE6">
        <v>2.1503999999999799</v>
      </c>
      <c r="AF6">
        <v>0.33279999999999699</v>
      </c>
      <c r="AG6">
        <v>3.5999999999999997E-2</v>
      </c>
      <c r="AI6" t="s">
        <v>1113</v>
      </c>
      <c r="AJ6">
        <f>AE8</f>
        <v>11.816960000000501</v>
      </c>
      <c r="AK6">
        <f t="shared" ref="AK6:AL6" si="9">AF8</f>
        <v>1.77760000000004</v>
      </c>
      <c r="AL6">
        <f t="shared" si="9"/>
        <v>2.1779999999999902</v>
      </c>
    </row>
    <row r="7" spans="1:39">
      <c r="A7" t="s">
        <v>1168</v>
      </c>
      <c r="B7" t="s">
        <v>1101</v>
      </c>
      <c r="C7" t="s">
        <v>1101</v>
      </c>
      <c r="D7" t="str">
        <f>INDEX('region index'!B:B,MATCH(RenewablesCapacity!C7,'region index'!A:A,0))</f>
        <v>SW</v>
      </c>
      <c r="E7">
        <v>1830</v>
      </c>
      <c r="F7">
        <v>190418.041</v>
      </c>
      <c r="G7">
        <v>0</v>
      </c>
      <c r="H7">
        <v>2120</v>
      </c>
      <c r="I7">
        <v>0</v>
      </c>
      <c r="J7">
        <v>194368.041</v>
      </c>
      <c r="K7">
        <v>7795.2924000000003</v>
      </c>
      <c r="L7">
        <v>229719.68906200002</v>
      </c>
      <c r="M7">
        <v>0</v>
      </c>
      <c r="N7">
        <v>4778.5043990000004</v>
      </c>
      <c r="O7">
        <v>0</v>
      </c>
      <c r="P7">
        <v>242293.48586099999</v>
      </c>
      <c r="Q7" s="6">
        <f t="shared" si="2"/>
        <v>0.48626970581630363</v>
      </c>
      <c r="R7" s="6">
        <f t="shared" si="3"/>
        <v>0.13771651393594564</v>
      </c>
      <c r="S7" s="6" t="e">
        <f t="shared" si="4"/>
        <v>#DIV/0!</v>
      </c>
      <c r="T7" s="6">
        <f t="shared" si="5"/>
        <v>0.25730724988153703</v>
      </c>
      <c r="U7" s="6" t="e">
        <f t="shared" si="6"/>
        <v>#DIV/0!</v>
      </c>
      <c r="W7" s="3" t="s">
        <v>1106</v>
      </c>
      <c r="X7">
        <v>816.4</v>
      </c>
      <c r="Y7">
        <v>405349.52</v>
      </c>
      <c r="Z7">
        <v>294699.40000000002</v>
      </c>
      <c r="AA7">
        <v>357139</v>
      </c>
      <c r="AB7">
        <v>500</v>
      </c>
      <c r="AD7" t="s">
        <v>1117</v>
      </c>
      <c r="AE7">
        <v>8.1791999999999501</v>
      </c>
      <c r="AF7">
        <v>1.1619200000000101</v>
      </c>
      <c r="AG7">
        <v>0.45</v>
      </c>
      <c r="AI7" t="s">
        <v>1116</v>
      </c>
      <c r="AJ7">
        <f>AE9</f>
        <v>12.625920000000599</v>
      </c>
      <c r="AK7">
        <f t="shared" ref="AK7:AL7" si="10">AF9</f>
        <v>1.7763200000000401</v>
      </c>
      <c r="AL7">
        <f t="shared" si="10"/>
        <v>5.47199999999998</v>
      </c>
    </row>
    <row r="8" spans="1:39">
      <c r="A8" t="s">
        <v>1169</v>
      </c>
      <c r="B8" t="s">
        <v>1099</v>
      </c>
      <c r="C8" t="s">
        <v>1099</v>
      </c>
      <c r="D8" t="str">
        <f>INDEX('region index'!B:B,MATCH(RenewablesCapacity!C8,'region index'!A:A,0))</f>
        <v>C</v>
      </c>
      <c r="E8">
        <v>0</v>
      </c>
      <c r="F8">
        <v>32764.33</v>
      </c>
      <c r="G8">
        <v>0</v>
      </c>
      <c r="H8">
        <v>99</v>
      </c>
      <c r="I8">
        <v>900</v>
      </c>
      <c r="J8">
        <v>33763.33</v>
      </c>
      <c r="K8">
        <v>0</v>
      </c>
      <c r="L8">
        <v>37648.276130000006</v>
      </c>
      <c r="M8">
        <v>0</v>
      </c>
      <c r="N8">
        <v>0</v>
      </c>
      <c r="O8">
        <v>7799.1609600000002</v>
      </c>
      <c r="P8">
        <v>45447.437090000007</v>
      </c>
      <c r="Q8" s="6" t="e">
        <f t="shared" si="2"/>
        <v>#DIV/0!</v>
      </c>
      <c r="R8" s="6">
        <f t="shared" si="3"/>
        <v>0.1311715642183639</v>
      </c>
      <c r="S8" s="6" t="e">
        <f t="shared" si="4"/>
        <v>#DIV/0!</v>
      </c>
      <c r="T8" s="6">
        <f t="shared" si="5"/>
        <v>0</v>
      </c>
      <c r="U8" s="6">
        <f t="shared" si="6"/>
        <v>0.98923908675799088</v>
      </c>
      <c r="W8" s="3" t="s">
        <v>1119</v>
      </c>
      <c r="X8">
        <v>1805768.4</v>
      </c>
      <c r="Y8">
        <v>14574792.67</v>
      </c>
      <c r="Z8">
        <v>1635802.4</v>
      </c>
      <c r="AA8">
        <v>1321988</v>
      </c>
      <c r="AB8">
        <v>1206544</v>
      </c>
      <c r="AD8" t="s">
        <v>1113</v>
      </c>
      <c r="AE8">
        <v>11.816960000000501</v>
      </c>
      <c r="AF8">
        <v>1.77760000000004</v>
      </c>
      <c r="AG8">
        <v>2.1779999999999902</v>
      </c>
      <c r="AI8" t="s">
        <v>1115</v>
      </c>
      <c r="AJ8">
        <f>AE6</f>
        <v>2.1503999999999799</v>
      </c>
      <c r="AK8">
        <f t="shared" ref="AK8:AL8" si="11">AF6</f>
        <v>0.33279999999999699</v>
      </c>
      <c r="AL8">
        <f t="shared" si="11"/>
        <v>3.5999999999999997E-2</v>
      </c>
    </row>
    <row r="9" spans="1:39">
      <c r="A9" t="s">
        <v>1170</v>
      </c>
      <c r="B9" t="s">
        <v>1111</v>
      </c>
      <c r="C9" t="s">
        <v>1111</v>
      </c>
      <c r="D9" t="str">
        <f>INDEX('region index'!B:B,MATCH(RenewablesCapacity!C9,'region index'!A:A,0))</f>
        <v>SE</v>
      </c>
      <c r="E9">
        <v>300</v>
      </c>
      <c r="F9">
        <v>57797.055</v>
      </c>
      <c r="G9">
        <v>1650</v>
      </c>
      <c r="H9">
        <v>0</v>
      </c>
      <c r="I9">
        <v>9938</v>
      </c>
      <c r="J9">
        <v>69685.054999999993</v>
      </c>
      <c r="K9">
        <v>1456.618927</v>
      </c>
      <c r="L9">
        <v>70328.194573999994</v>
      </c>
      <c r="M9">
        <v>1500.4872</v>
      </c>
      <c r="N9">
        <v>0</v>
      </c>
      <c r="O9">
        <v>11746.939116</v>
      </c>
      <c r="P9">
        <v>85032.239817000009</v>
      </c>
      <c r="Q9" s="6">
        <f t="shared" si="2"/>
        <v>0.55426899809741248</v>
      </c>
      <c r="R9" s="6">
        <f t="shared" si="3"/>
        <v>0.13890556731527134</v>
      </c>
      <c r="S9" s="6">
        <f t="shared" si="4"/>
        <v>0.10381120797011208</v>
      </c>
      <c r="T9" s="6" t="e">
        <f t="shared" si="5"/>
        <v>#DIV/0!</v>
      </c>
      <c r="U9" s="6">
        <f t="shared" si="6"/>
        <v>0.13493406972544844</v>
      </c>
      <c r="AD9" t="s">
        <v>1116</v>
      </c>
      <c r="AE9">
        <v>12.625920000000599</v>
      </c>
      <c r="AF9">
        <v>1.7763200000000401</v>
      </c>
      <c r="AG9">
        <v>5.47199999999998</v>
      </c>
      <c r="AI9" t="s">
        <v>1106</v>
      </c>
      <c r="AJ9">
        <f>AE5</f>
        <v>0.43264000000000002</v>
      </c>
      <c r="AK9">
        <f t="shared" ref="AK9:AL9" si="12">AF5</f>
        <v>0.58143999999999796</v>
      </c>
      <c r="AL9">
        <f t="shared" si="12"/>
        <v>0.156</v>
      </c>
    </row>
    <row r="10" spans="1:39">
      <c r="A10" t="s">
        <v>1171</v>
      </c>
      <c r="B10" t="s">
        <v>1109</v>
      </c>
      <c r="C10" t="s">
        <v>1109</v>
      </c>
      <c r="D10" t="str">
        <f>INDEX('region index'!B:B,MATCH(RenewablesCapacity!C10,'region index'!A:A,0))</f>
        <v>C</v>
      </c>
      <c r="E10">
        <v>2310</v>
      </c>
      <c r="F10">
        <v>49083.26</v>
      </c>
      <c r="G10">
        <v>0</v>
      </c>
      <c r="H10">
        <v>5000</v>
      </c>
      <c r="I10">
        <v>5280</v>
      </c>
      <c r="J10">
        <v>61673.26</v>
      </c>
      <c r="K10">
        <v>0</v>
      </c>
      <c r="L10">
        <v>57695.579523999993</v>
      </c>
      <c r="M10">
        <v>0</v>
      </c>
      <c r="N10">
        <v>25878.4944</v>
      </c>
      <c r="O10">
        <v>39664.256691000002</v>
      </c>
      <c r="P10">
        <v>123238.330615</v>
      </c>
      <c r="Q10" s="6">
        <f t="shared" si="2"/>
        <v>0</v>
      </c>
      <c r="R10" s="6">
        <f t="shared" si="3"/>
        <v>0.13418532856863286</v>
      </c>
      <c r="S10" s="6" t="e">
        <f t="shared" si="4"/>
        <v>#DIV/0!</v>
      </c>
      <c r="T10" s="6">
        <f t="shared" si="5"/>
        <v>0.59083320547945206</v>
      </c>
      <c r="U10" s="6">
        <f t="shared" si="6"/>
        <v>0.85755363331517243</v>
      </c>
      <c r="AD10" t="s">
        <v>4773</v>
      </c>
      <c r="AJ10">
        <f>SUM(AJ4:AJ9)</f>
        <v>45.58592000000133</v>
      </c>
      <c r="AK10">
        <f t="shared" ref="AK10:AL10" si="13">SUM(AK4:AK9)</f>
        <v>7.243840000000116</v>
      </c>
      <c r="AL10">
        <f t="shared" si="13"/>
        <v>9.5639999999999699</v>
      </c>
      <c r="AM10">
        <f>SUM(AK10:AL10)</f>
        <v>16.807840000000084</v>
      </c>
    </row>
    <row r="11" spans="1:39">
      <c r="A11" t="s">
        <v>1172</v>
      </c>
      <c r="B11" t="s">
        <v>1182</v>
      </c>
      <c r="C11" t="s">
        <v>1102</v>
      </c>
      <c r="D11" t="str">
        <f>INDEX('region index'!B:B,MATCH(RenewablesCapacity!C11,'region index'!A:A,0))</f>
        <v>NW</v>
      </c>
      <c r="E11">
        <v>276118</v>
      </c>
      <c r="F11">
        <v>893390.21</v>
      </c>
      <c r="G11">
        <v>5326</v>
      </c>
      <c r="H11">
        <v>59204</v>
      </c>
      <c r="I11">
        <v>453810</v>
      </c>
      <c r="J11">
        <v>1687848.21</v>
      </c>
      <c r="K11">
        <v>648369.97398399992</v>
      </c>
      <c r="L11">
        <v>1000208.8617070001</v>
      </c>
      <c r="M11">
        <v>5573.3260580000006</v>
      </c>
      <c r="N11">
        <v>294246.81941000005</v>
      </c>
      <c r="O11">
        <v>1681212.968965</v>
      </c>
      <c r="P11">
        <v>3629611.9501239997</v>
      </c>
      <c r="Q11" s="6">
        <f t="shared" si="2"/>
        <v>0.26805509678030903</v>
      </c>
      <c r="R11" s="6">
        <f t="shared" si="3"/>
        <v>0.12780428140372052</v>
      </c>
      <c r="S11" s="6">
        <f t="shared" si="4"/>
        <v>0.11945633418038845</v>
      </c>
      <c r="T11" s="6">
        <f t="shared" si="5"/>
        <v>0.567357265849463</v>
      </c>
      <c r="U11" s="6">
        <f t="shared" si="6"/>
        <v>0.42290669816582865</v>
      </c>
      <c r="W11" t="s">
        <v>1118</v>
      </c>
      <c r="X11" t="s">
        <v>1193</v>
      </c>
      <c r="Y11" t="s">
        <v>1194</v>
      </c>
      <c r="Z11" t="s">
        <v>1195</v>
      </c>
      <c r="AA11" t="s">
        <v>1196</v>
      </c>
      <c r="AB11" t="s">
        <v>1197</v>
      </c>
      <c r="AD11" t="s">
        <v>4710</v>
      </c>
      <c r="AE11" t="s">
        <v>4768</v>
      </c>
      <c r="AF11" t="s">
        <v>4769</v>
      </c>
      <c r="AG11" t="s">
        <v>4770</v>
      </c>
      <c r="AJ11" t="str">
        <f>AE11</f>
        <v>sgw</v>
      </c>
      <c r="AK11" t="str">
        <f t="shared" ref="AK11:AL11" si="14">AF11</f>
        <v>wgw</v>
      </c>
      <c r="AL11" t="str">
        <f t="shared" si="14"/>
        <v>wogw</v>
      </c>
    </row>
    <row r="12" spans="1:39">
      <c r="A12" t="s">
        <v>1173</v>
      </c>
      <c r="B12" t="s">
        <v>1101</v>
      </c>
      <c r="C12" t="s">
        <v>1101</v>
      </c>
      <c r="D12" t="str">
        <f>INDEX('region index'!B:B,MATCH(RenewablesCapacity!C12,'region index'!A:A,0))</f>
        <v>SW</v>
      </c>
      <c r="E12">
        <v>520143</v>
      </c>
      <c r="F12">
        <v>1141974.1969999999</v>
      </c>
      <c r="G12">
        <v>405148</v>
      </c>
      <c r="H12">
        <v>358515</v>
      </c>
      <c r="I12">
        <v>15096</v>
      </c>
      <c r="J12">
        <v>2440876.1969999997</v>
      </c>
      <c r="K12">
        <v>1062270.9763740001</v>
      </c>
      <c r="L12">
        <v>1251786.117659</v>
      </c>
      <c r="M12">
        <v>780223.18113000004</v>
      </c>
      <c r="N12">
        <v>1321303.9353980001</v>
      </c>
      <c r="O12">
        <v>44022.218999999997</v>
      </c>
      <c r="P12">
        <v>4459606.4295610003</v>
      </c>
      <c r="Q12" s="6">
        <f t="shared" si="2"/>
        <v>0.23313552251660827</v>
      </c>
      <c r="R12" s="6">
        <f t="shared" si="3"/>
        <v>0.12513238829061926</v>
      </c>
      <c r="S12" s="6">
        <f t="shared" si="4"/>
        <v>0.21983712911912726</v>
      </c>
      <c r="T12" s="6">
        <f t="shared" si="5"/>
        <v>0.42071819192971111</v>
      </c>
      <c r="U12" s="6">
        <f t="shared" si="6"/>
        <v>0.33289397626877482</v>
      </c>
      <c r="W12" t="s">
        <v>1114</v>
      </c>
      <c r="X12">
        <v>549143</v>
      </c>
      <c r="Y12">
        <v>2815566.1359999999</v>
      </c>
      <c r="Z12">
        <v>2000</v>
      </c>
      <c r="AA12">
        <v>355969</v>
      </c>
      <c r="AB12">
        <v>416430</v>
      </c>
      <c r="AD12" t="s">
        <v>1114</v>
      </c>
      <c r="AE12">
        <v>14.6918400000011</v>
      </c>
      <c r="AF12">
        <v>1.6137600000000301</v>
      </c>
      <c r="AG12">
        <v>2.6699999999999702</v>
      </c>
      <c r="AI12" t="s">
        <v>1114</v>
      </c>
      <c r="AJ12">
        <f>AE12</f>
        <v>14.6918400000011</v>
      </c>
      <c r="AK12">
        <f t="shared" ref="AK12:AL12" si="15">AF12</f>
        <v>1.6137600000000301</v>
      </c>
      <c r="AL12">
        <f t="shared" si="15"/>
        <v>2.6699999999999702</v>
      </c>
    </row>
    <row r="13" spans="1:39">
      <c r="A13" t="s">
        <v>1174</v>
      </c>
      <c r="B13" t="s">
        <v>1183</v>
      </c>
      <c r="C13" t="s">
        <v>1096</v>
      </c>
      <c r="D13" t="str">
        <f>INDEX('region index'!B:B,MATCH(RenewablesCapacity!C13,'region index'!A:A,0))</f>
        <v>C</v>
      </c>
      <c r="E13">
        <v>514004</v>
      </c>
      <c r="F13">
        <v>783789.50100000005</v>
      </c>
      <c r="G13">
        <v>0</v>
      </c>
      <c r="H13">
        <v>2540</v>
      </c>
      <c r="I13">
        <v>0</v>
      </c>
      <c r="J13">
        <v>1300333.5010000002</v>
      </c>
      <c r="K13">
        <v>1010025.863396</v>
      </c>
      <c r="L13">
        <v>889012.03505099996</v>
      </c>
      <c r="M13">
        <v>0</v>
      </c>
      <c r="N13">
        <v>6786.8816639999995</v>
      </c>
      <c r="O13">
        <v>0</v>
      </c>
      <c r="P13">
        <v>1905824.7801110002</v>
      </c>
      <c r="Q13" s="6">
        <f t="shared" si="2"/>
        <v>0.2243168459689687</v>
      </c>
      <c r="R13" s="6">
        <f t="shared" si="3"/>
        <v>0.12948041789234122</v>
      </c>
      <c r="S13" s="6" t="e">
        <f t="shared" si="4"/>
        <v>#DIV/0!</v>
      </c>
      <c r="T13" s="6">
        <f t="shared" si="5"/>
        <v>0.3050229058354007</v>
      </c>
      <c r="U13" s="6" t="e">
        <f t="shared" si="6"/>
        <v>#DIV/0!</v>
      </c>
      <c r="W13" t="s">
        <v>1117</v>
      </c>
      <c r="X13">
        <v>289033</v>
      </c>
      <c r="Y13">
        <v>1018980.13</v>
      </c>
      <c r="Z13">
        <v>54326</v>
      </c>
      <c r="AA13">
        <v>144299</v>
      </c>
      <c r="AB13">
        <v>675050</v>
      </c>
      <c r="AD13" t="s">
        <v>1106</v>
      </c>
      <c r="AE13">
        <v>4.2060799999999698</v>
      </c>
      <c r="AF13">
        <v>0.58143999999999796</v>
      </c>
      <c r="AG13">
        <v>0.38400000000000001</v>
      </c>
      <c r="AI13" t="s">
        <v>1117</v>
      </c>
      <c r="AJ13">
        <f>AE15</f>
        <v>12.0217600000004</v>
      </c>
      <c r="AK13">
        <f t="shared" ref="AK13:AL13" si="16">AF15</f>
        <v>1.1619200000000101</v>
      </c>
      <c r="AL13">
        <f t="shared" si="16"/>
        <v>0.99</v>
      </c>
    </row>
    <row r="14" spans="1:39">
      <c r="A14" t="s">
        <v>1175</v>
      </c>
      <c r="B14" t="s">
        <v>1184</v>
      </c>
      <c r="C14" t="s">
        <v>1097</v>
      </c>
      <c r="D14" t="str">
        <f>INDEX('region index'!B:B,MATCH(RenewablesCapacity!C14,'region index'!A:A,0))</f>
        <v>C</v>
      </c>
      <c r="E14">
        <v>32829</v>
      </c>
      <c r="F14">
        <v>1949929.0449999999</v>
      </c>
      <c r="G14">
        <v>2000</v>
      </c>
      <c r="H14">
        <v>348330</v>
      </c>
      <c r="I14">
        <v>410250</v>
      </c>
      <c r="J14">
        <v>2743338.0449999999</v>
      </c>
      <c r="K14">
        <v>61498.593955999997</v>
      </c>
      <c r="L14">
        <v>2273345.7593499999</v>
      </c>
      <c r="M14">
        <v>2941.5006000000003</v>
      </c>
      <c r="N14">
        <v>1224278.491342</v>
      </c>
      <c r="O14">
        <v>2834018.671046</v>
      </c>
      <c r="P14">
        <v>6396083.0162940007</v>
      </c>
      <c r="Q14" s="6">
        <f t="shared" si="2"/>
        <v>0.21384713021717211</v>
      </c>
      <c r="R14" s="6">
        <f t="shared" si="3"/>
        <v>0.13308912791243777</v>
      </c>
      <c r="S14" s="6">
        <f t="shared" si="4"/>
        <v>0.16789386986301372</v>
      </c>
      <c r="T14" s="6">
        <f t="shared" si="5"/>
        <v>0.40122245757283909</v>
      </c>
      <c r="U14" s="6">
        <f t="shared" si="6"/>
        <v>0.78858772244510666</v>
      </c>
      <c r="W14" t="s">
        <v>1113</v>
      </c>
      <c r="X14">
        <v>325304</v>
      </c>
      <c r="Y14">
        <v>3004350.3910000003</v>
      </c>
      <c r="Z14">
        <v>481154</v>
      </c>
      <c r="AA14">
        <v>29616</v>
      </c>
      <c r="AB14">
        <v>57328</v>
      </c>
      <c r="AD14" t="s">
        <v>1115</v>
      </c>
      <c r="AE14">
        <v>3.5609599999999499</v>
      </c>
      <c r="AF14">
        <v>0.33279999999999699</v>
      </c>
      <c r="AG14">
        <v>0.126</v>
      </c>
      <c r="AI14" t="s">
        <v>1113</v>
      </c>
      <c r="AJ14">
        <f>AE16</f>
        <v>16.501760000000999</v>
      </c>
      <c r="AK14">
        <f t="shared" ref="AK14:AL14" si="17">AF16</f>
        <v>1.77760000000004</v>
      </c>
      <c r="AL14">
        <f t="shared" si="17"/>
        <v>4.9559999999999604</v>
      </c>
    </row>
    <row r="15" spans="1:39">
      <c r="A15" t="s">
        <v>1176</v>
      </c>
      <c r="B15" t="s">
        <v>1185</v>
      </c>
      <c r="C15" t="s">
        <v>1107</v>
      </c>
      <c r="D15" t="str">
        <f>INDEX('region index'!B:B,MATCH(RenewablesCapacity!C15,'region index'!A:A,0))</f>
        <v>SW</v>
      </c>
      <c r="E15">
        <v>80037</v>
      </c>
      <c r="F15">
        <v>2636416.8050000002</v>
      </c>
      <c r="G15">
        <v>79500</v>
      </c>
      <c r="H15">
        <v>69703</v>
      </c>
      <c r="I15">
        <v>6060</v>
      </c>
      <c r="J15">
        <v>2871716.8050000002</v>
      </c>
      <c r="K15">
        <v>285783.67247399996</v>
      </c>
      <c r="L15">
        <v>3035420.8459410002</v>
      </c>
      <c r="M15">
        <v>131169.37315899998</v>
      </c>
      <c r="N15">
        <v>420867.27451300004</v>
      </c>
      <c r="O15">
        <v>8007.7529999999997</v>
      </c>
      <c r="P15">
        <v>3881248.9190869997</v>
      </c>
      <c r="Q15" s="6">
        <f t="shared" si="2"/>
        <v>0.4076078176771325</v>
      </c>
      <c r="R15" s="6">
        <f t="shared" si="3"/>
        <v>0.13143188449244414</v>
      </c>
      <c r="S15" s="6">
        <f t="shared" si="4"/>
        <v>0.18834808471755546</v>
      </c>
      <c r="T15" s="6">
        <f t="shared" si="5"/>
        <v>0.68927032436612834</v>
      </c>
      <c r="U15" s="6">
        <f t="shared" si="6"/>
        <v>0.15084604864596049</v>
      </c>
      <c r="W15" t="s">
        <v>1116</v>
      </c>
      <c r="X15">
        <v>641472</v>
      </c>
      <c r="Y15">
        <v>7330546.4930000007</v>
      </c>
      <c r="Z15">
        <v>803623</v>
      </c>
      <c r="AA15">
        <v>434965</v>
      </c>
      <c r="AB15">
        <v>57236</v>
      </c>
      <c r="AD15" t="s">
        <v>1117</v>
      </c>
      <c r="AE15">
        <v>12.0217600000004</v>
      </c>
      <c r="AF15">
        <v>1.1619200000000101</v>
      </c>
      <c r="AG15">
        <v>0.99</v>
      </c>
      <c r="AI15" t="s">
        <v>1116</v>
      </c>
      <c r="AJ15">
        <f>AE17</f>
        <v>17.149440000000901</v>
      </c>
      <c r="AK15">
        <f t="shared" ref="AK15:AL15" si="18">AF17</f>
        <v>1.7763200000000401</v>
      </c>
      <c r="AL15">
        <f t="shared" si="18"/>
        <v>11.682000000000199</v>
      </c>
    </row>
    <row r="16" spans="1:39">
      <c r="A16" t="s">
        <v>1177</v>
      </c>
      <c r="B16" t="s">
        <v>1186</v>
      </c>
      <c r="C16" t="s">
        <v>1108</v>
      </c>
      <c r="D16" t="str">
        <f>INDEX('region index'!B:B,MATCH(RenewablesCapacity!C16,'region index'!A:A,0))</f>
        <v>SW</v>
      </c>
      <c r="E16">
        <v>39462</v>
      </c>
      <c r="F16">
        <v>3361737.45</v>
      </c>
      <c r="G16">
        <v>318975</v>
      </c>
      <c r="H16">
        <v>4627</v>
      </c>
      <c r="I16">
        <v>36080</v>
      </c>
      <c r="J16">
        <v>3760881.45</v>
      </c>
      <c r="K16">
        <v>114120.082731</v>
      </c>
      <c r="L16">
        <v>3712154.2719099997</v>
      </c>
      <c r="M16">
        <v>564564.33064599999</v>
      </c>
      <c r="N16">
        <v>7678.6096109999999</v>
      </c>
      <c r="O16">
        <v>166746.18263999998</v>
      </c>
      <c r="P16">
        <v>4565263.4775379999</v>
      </c>
      <c r="Q16" s="6">
        <f t="shared" si="2"/>
        <v>0.33012535361745615</v>
      </c>
      <c r="R16" s="6">
        <f t="shared" si="3"/>
        <v>0.12605443152203125</v>
      </c>
      <c r="S16" s="6">
        <f t="shared" si="4"/>
        <v>0.20204712893003093</v>
      </c>
      <c r="T16" s="6">
        <f t="shared" si="5"/>
        <v>0.18944318317735981</v>
      </c>
      <c r="U16" s="6">
        <f t="shared" si="6"/>
        <v>0.52757628481608598</v>
      </c>
      <c r="W16" t="s">
        <v>1115</v>
      </c>
      <c r="X16">
        <v>0</v>
      </c>
      <c r="Y16">
        <v>0</v>
      </c>
      <c r="Z16">
        <v>0</v>
      </c>
      <c r="AA16">
        <v>0</v>
      </c>
      <c r="AB16">
        <v>0</v>
      </c>
      <c r="AD16" t="s">
        <v>1113</v>
      </c>
      <c r="AE16">
        <v>16.501760000000999</v>
      </c>
      <c r="AF16">
        <v>1.77760000000004</v>
      </c>
      <c r="AG16">
        <v>4.9559999999999604</v>
      </c>
      <c r="AI16" t="s">
        <v>1115</v>
      </c>
      <c r="AJ16">
        <f>AE14</f>
        <v>3.5609599999999499</v>
      </c>
      <c r="AK16">
        <f t="shared" ref="AK16:AL16" si="19">AF14</f>
        <v>0.33279999999999699</v>
      </c>
      <c r="AL16">
        <f t="shared" si="19"/>
        <v>0.126</v>
      </c>
    </row>
    <row r="17" spans="1:39">
      <c r="A17" t="s">
        <v>1178</v>
      </c>
      <c r="B17" t="s">
        <v>1187</v>
      </c>
      <c r="C17" t="s">
        <v>1103</v>
      </c>
      <c r="D17" t="str">
        <f>INDEX('region index'!B:B,MATCH(RenewablesCapacity!C17,'region index'!A:A,0))</f>
        <v>SE</v>
      </c>
      <c r="E17">
        <v>179965</v>
      </c>
      <c r="F17">
        <v>1768774.6810000001</v>
      </c>
      <c r="G17">
        <v>421160</v>
      </c>
      <c r="H17">
        <v>3500</v>
      </c>
      <c r="I17">
        <v>5878</v>
      </c>
      <c r="J17">
        <v>2379277.6809999999</v>
      </c>
      <c r="K17">
        <v>319014.440879</v>
      </c>
      <c r="L17">
        <v>2104121.6898619998</v>
      </c>
      <c r="M17">
        <v>943247.19524100004</v>
      </c>
      <c r="N17">
        <v>5399.1878099999994</v>
      </c>
      <c r="O17">
        <v>27846.331070999997</v>
      </c>
      <c r="P17">
        <v>3399628.8448630003</v>
      </c>
      <c r="Q17" s="6">
        <f t="shared" si="2"/>
        <v>0.20235697839204403</v>
      </c>
      <c r="R17" s="6">
        <f t="shared" si="3"/>
        <v>0.13579826900438566</v>
      </c>
      <c r="S17" s="6">
        <f t="shared" si="4"/>
        <v>0.25566677856705616</v>
      </c>
      <c r="T17" s="6">
        <f t="shared" si="5"/>
        <v>0.17609875440313111</v>
      </c>
      <c r="U17" s="6">
        <f t="shared" si="6"/>
        <v>0.54079702565172194</v>
      </c>
      <c r="W17" t="s">
        <v>1106</v>
      </c>
      <c r="X17">
        <v>816.4</v>
      </c>
      <c r="Y17">
        <v>405349.52</v>
      </c>
      <c r="Z17">
        <v>294699.40000000002</v>
      </c>
      <c r="AA17">
        <v>357139</v>
      </c>
      <c r="AB17">
        <v>500</v>
      </c>
      <c r="AD17" t="s">
        <v>1116</v>
      </c>
      <c r="AE17">
        <v>17.149440000000901</v>
      </c>
      <c r="AF17">
        <v>1.7763200000000401</v>
      </c>
      <c r="AG17">
        <v>11.682000000000199</v>
      </c>
      <c r="AI17" t="s">
        <v>1106</v>
      </c>
      <c r="AJ17">
        <f>AE13</f>
        <v>4.2060799999999698</v>
      </c>
      <c r="AK17">
        <f t="shared" ref="AK17:AL17" si="20">AF13</f>
        <v>0.58143999999999796</v>
      </c>
      <c r="AL17">
        <f t="shared" si="20"/>
        <v>0.38400000000000001</v>
      </c>
    </row>
    <row r="18" spans="1:39">
      <c r="A18" t="s">
        <v>1179</v>
      </c>
      <c r="B18" t="s">
        <v>1135</v>
      </c>
      <c r="C18" t="s">
        <v>1104</v>
      </c>
      <c r="D18" t="str">
        <f>INDEX('region index'!B:B,MATCH(RenewablesCapacity!C18,'region index'!A:A,0))</f>
        <v>SE</v>
      </c>
      <c r="E18">
        <v>141469</v>
      </c>
      <c r="F18">
        <v>985509.30500000005</v>
      </c>
      <c r="G18">
        <v>48586</v>
      </c>
      <c r="H18">
        <v>14926</v>
      </c>
      <c r="I18">
        <v>2715</v>
      </c>
      <c r="J18">
        <v>1193205.3049999999</v>
      </c>
      <c r="K18">
        <v>310046.16731299995</v>
      </c>
      <c r="L18">
        <v>1143150.51483</v>
      </c>
      <c r="M18">
        <v>72536.671965000001</v>
      </c>
      <c r="N18">
        <v>22986.501488999998</v>
      </c>
      <c r="O18">
        <v>18237.788731000001</v>
      </c>
      <c r="P18">
        <v>1566957.644328</v>
      </c>
      <c r="Q18" s="6">
        <f t="shared" si="2"/>
        <v>0.25018483268483782</v>
      </c>
      <c r="R18" s="6">
        <f t="shared" si="3"/>
        <v>0.13241542565954129</v>
      </c>
      <c r="S18" s="6">
        <f t="shared" si="4"/>
        <v>0.17042855977312368</v>
      </c>
      <c r="T18" s="6">
        <f t="shared" si="5"/>
        <v>0.17580261626306215</v>
      </c>
      <c r="U18" s="6">
        <f t="shared" si="6"/>
        <v>0.76682849092223992</v>
      </c>
      <c r="AH18" s="313" t="s">
        <v>4635</v>
      </c>
      <c r="AI18" s="313"/>
      <c r="AJ18">
        <f>SUM(AJ12:AJ17)</f>
        <v>68.131840000003322</v>
      </c>
      <c r="AK18">
        <f t="shared" ref="AK18:AL18" si="21">SUM(AK12:AK17)</f>
        <v>7.243840000000116</v>
      </c>
      <c r="AL18">
        <f t="shared" si="21"/>
        <v>20.808000000000131</v>
      </c>
    </row>
    <row r="19" spans="1:39">
      <c r="A19" t="s">
        <v>1180</v>
      </c>
      <c r="B19" t="s">
        <v>1106</v>
      </c>
      <c r="C19" t="s">
        <v>1106</v>
      </c>
      <c r="D19" t="str">
        <f>INDEX('region index'!B:B,MATCH(RenewablesCapacity!C19,'region index'!A:A,0))</f>
        <v>Jeju</v>
      </c>
      <c r="E19">
        <v>816.4</v>
      </c>
      <c r="F19">
        <v>405349.52</v>
      </c>
      <c r="G19">
        <v>294699.40000000002</v>
      </c>
      <c r="H19">
        <v>357139</v>
      </c>
      <c r="I19">
        <v>500</v>
      </c>
      <c r="J19">
        <v>1058504.3199999998</v>
      </c>
      <c r="K19">
        <v>3145.3865299999998</v>
      </c>
      <c r="L19">
        <v>413801.48856500001</v>
      </c>
      <c r="M19">
        <v>576396.13425999996</v>
      </c>
      <c r="N19">
        <v>1375866.3789969999</v>
      </c>
      <c r="O19">
        <v>5.5965600000000002</v>
      </c>
      <c r="P19">
        <v>2369214.9849120001</v>
      </c>
      <c r="Q19" s="6">
        <f t="shared" si="2"/>
        <v>0.43981184378908178</v>
      </c>
      <c r="R19" s="6">
        <f t="shared" si="3"/>
        <v>0.11653550952739711</v>
      </c>
      <c r="S19" s="6">
        <f t="shared" si="4"/>
        <v>0.22327376799365833</v>
      </c>
      <c r="T19" s="6">
        <f t="shared" si="5"/>
        <v>0.43977939130596488</v>
      </c>
      <c r="U19" s="6">
        <f t="shared" si="6"/>
        <v>1.2777534246575344E-3</v>
      </c>
      <c r="W19" t="s">
        <v>4764</v>
      </c>
      <c r="AE19" t="s">
        <v>2904</v>
      </c>
      <c r="AH19" s="313" t="s">
        <v>4636</v>
      </c>
      <c r="AI19" s="313">
        <v>10</v>
      </c>
      <c r="AJ19" s="313"/>
      <c r="AK19" s="313"/>
      <c r="AL19" s="313"/>
    </row>
    <row r="20" spans="1:39">
      <c r="A20" t="s">
        <v>1181</v>
      </c>
      <c r="B20" t="s">
        <v>1155</v>
      </c>
      <c r="C20" t="s">
        <v>1155</v>
      </c>
      <c r="D20" t="s">
        <v>1198</v>
      </c>
      <c r="E20">
        <v>1805768.4</v>
      </c>
      <c r="F20">
        <v>14574792.67</v>
      </c>
      <c r="G20">
        <v>1635802.4</v>
      </c>
      <c r="H20">
        <v>1321988</v>
      </c>
      <c r="I20">
        <v>1206544</v>
      </c>
      <c r="J20">
        <v>20544895.469999999</v>
      </c>
      <c r="K20">
        <v>3877229.9923069999</v>
      </c>
      <c r="L20">
        <v>16610918.936463</v>
      </c>
      <c r="M20">
        <v>3139481.6706329999</v>
      </c>
      <c r="N20">
        <v>4991178.4494129997</v>
      </c>
      <c r="O20">
        <v>6314929.0899409996</v>
      </c>
      <c r="P20">
        <v>34933738.138757005</v>
      </c>
      <c r="Q20" s="6">
        <f t="shared" si="2"/>
        <v>0.2451068273790622</v>
      </c>
      <c r="R20" s="6">
        <f t="shared" si="3"/>
        <v>0.13010295692143828</v>
      </c>
      <c r="S20" s="6">
        <f t="shared" si="4"/>
        <v>0.21909022664681932</v>
      </c>
      <c r="T20" s="6">
        <f t="shared" si="5"/>
        <v>0.43099425213015979</v>
      </c>
      <c r="U20" s="6">
        <f t="shared" si="6"/>
        <v>0.59747702214201093</v>
      </c>
      <c r="W20" t="s">
        <v>1118</v>
      </c>
      <c r="X20" t="s">
        <v>1193</v>
      </c>
      <c r="Y20" t="s">
        <v>1194</v>
      </c>
      <c r="Z20" t="s">
        <v>1195</v>
      </c>
      <c r="AA20" t="s">
        <v>1196</v>
      </c>
      <c r="AB20" t="s">
        <v>1197</v>
      </c>
      <c r="AE20" t="s">
        <v>2903</v>
      </c>
      <c r="AH20" s="313"/>
      <c r="AI20" s="313" t="s">
        <v>4631</v>
      </c>
      <c r="AJ20" s="313" t="s">
        <v>4632</v>
      </c>
      <c r="AK20" s="313" t="s">
        <v>4621</v>
      </c>
      <c r="AL20" s="313" t="s">
        <v>4622</v>
      </c>
    </row>
    <row r="21" spans="1:39">
      <c r="E21">
        <f>E20/1000</f>
        <v>1805.7683999999999</v>
      </c>
      <c r="F21">
        <f t="shared" ref="F21:P21" si="22">F20/1000</f>
        <v>14574.792670000001</v>
      </c>
      <c r="G21">
        <f t="shared" si="22"/>
        <v>1635.8023999999998</v>
      </c>
      <c r="H21">
        <f t="shared" si="22"/>
        <v>1321.9880000000001</v>
      </c>
      <c r="I21">
        <f t="shared" si="22"/>
        <v>1206.5440000000001</v>
      </c>
      <c r="J21">
        <f t="shared" si="22"/>
        <v>20544.895469999999</v>
      </c>
      <c r="K21">
        <f t="shared" si="22"/>
        <v>3877.229992307</v>
      </c>
      <c r="L21">
        <f t="shared" si="22"/>
        <v>16610.918936463</v>
      </c>
      <c r="M21">
        <f t="shared" si="22"/>
        <v>3139.4816706329998</v>
      </c>
      <c r="N21">
        <f t="shared" si="22"/>
        <v>4991.1784494129997</v>
      </c>
      <c r="O21">
        <f t="shared" si="22"/>
        <v>6314.9290899409998</v>
      </c>
      <c r="P21">
        <f t="shared" si="22"/>
        <v>34933.738138757006</v>
      </c>
      <c r="Q21" s="6"/>
      <c r="R21" s="6"/>
      <c r="S21" s="6"/>
      <c r="T21" s="6"/>
      <c r="U21" s="6"/>
      <c r="W21" t="s">
        <v>1114</v>
      </c>
      <c r="X21">
        <f>X12/1000</f>
        <v>549.14300000000003</v>
      </c>
      <c r="Y21">
        <f t="shared" ref="Y21:AB21" si="23">Y12/1000</f>
        <v>2815.5661359999999</v>
      </c>
      <c r="Z21">
        <f t="shared" si="23"/>
        <v>2</v>
      </c>
      <c r="AA21">
        <f t="shared" si="23"/>
        <v>355.96899999999999</v>
      </c>
      <c r="AB21">
        <f t="shared" si="23"/>
        <v>416.43</v>
      </c>
      <c r="AE21">
        <f>AA21</f>
        <v>355.96899999999999</v>
      </c>
      <c r="AH21" s="313" t="s">
        <v>1114</v>
      </c>
      <c r="AI21" s="313">
        <f>AE21/AK21</f>
        <v>9.8880277777777774</v>
      </c>
      <c r="AJ21" s="313">
        <f>AB32/AL21</f>
        <v>9.930406904358744</v>
      </c>
      <c r="AK21" s="313">
        <f>ROUND(AE21/$AI$19,0)</f>
        <v>36</v>
      </c>
      <c r="AL21" s="313">
        <f t="shared" ref="AL21:AL26" si="24">ROUND(AB32/$AI$19,0)</f>
        <v>52</v>
      </c>
    </row>
    <row r="22" spans="1:39">
      <c r="W22" t="s">
        <v>1117</v>
      </c>
      <c r="X22">
        <f t="shared" ref="X22:AB22" si="25">X13/1000</f>
        <v>289.03300000000002</v>
      </c>
      <c r="Y22">
        <f t="shared" si="25"/>
        <v>1018.98013</v>
      </c>
      <c r="Z22">
        <f t="shared" si="25"/>
        <v>54.326000000000001</v>
      </c>
      <c r="AA22">
        <f t="shared" si="25"/>
        <v>144.29900000000001</v>
      </c>
      <c r="AB22">
        <f t="shared" si="25"/>
        <v>675.05</v>
      </c>
      <c r="AE22">
        <f t="shared" ref="AE22:AE25" si="26">AA22</f>
        <v>144.29900000000001</v>
      </c>
      <c r="AH22" s="313" t="s">
        <v>1117</v>
      </c>
      <c r="AI22" s="313">
        <f t="shared" ref="AI22:AI26" si="27">AE22/AK22</f>
        <v>10.30707142857143</v>
      </c>
      <c r="AJ22" s="313">
        <f>AB33/AL22</f>
        <v>9.9678670342197062</v>
      </c>
      <c r="AK22" s="313">
        <f t="shared" ref="AK22:AK26" si="28">ROUND(AE22/$AI$19,0)</f>
        <v>14</v>
      </c>
      <c r="AL22" s="313">
        <f t="shared" si="24"/>
        <v>21</v>
      </c>
    </row>
    <row r="23" spans="1:39">
      <c r="A23" t="s">
        <v>4714</v>
      </c>
      <c r="F23" t="s">
        <v>2019</v>
      </c>
      <c r="W23" t="s">
        <v>1113</v>
      </c>
      <c r="X23">
        <f t="shared" ref="X23:AB23" si="29">X14/1000</f>
        <v>325.30399999999997</v>
      </c>
      <c r="Y23">
        <f t="shared" si="29"/>
        <v>3004.3503910000004</v>
      </c>
      <c r="Z23">
        <f t="shared" si="29"/>
        <v>481.154</v>
      </c>
      <c r="AA23">
        <f t="shared" si="29"/>
        <v>29.616</v>
      </c>
      <c r="AB23">
        <f t="shared" si="29"/>
        <v>57.328000000000003</v>
      </c>
      <c r="AE23">
        <f t="shared" si="26"/>
        <v>29.616</v>
      </c>
      <c r="AH23" s="313" t="s">
        <v>1113</v>
      </c>
      <c r="AI23" s="313">
        <f t="shared" si="27"/>
        <v>9.8719999999999999</v>
      </c>
      <c r="AJ23" s="313">
        <f>AB34/AL23</f>
        <v>10.740502969172459</v>
      </c>
      <c r="AK23" s="313">
        <f t="shared" si="28"/>
        <v>3</v>
      </c>
      <c r="AL23" s="313">
        <f t="shared" si="24"/>
        <v>4</v>
      </c>
    </row>
    <row r="24" spans="1:39">
      <c r="W24" t="s">
        <v>1116</v>
      </c>
      <c r="X24">
        <f t="shared" ref="X24:AB24" si="30">X15/1000</f>
        <v>641.47199999999998</v>
      </c>
      <c r="Y24">
        <f t="shared" si="30"/>
        <v>7330.5464930000007</v>
      </c>
      <c r="Z24">
        <f t="shared" si="30"/>
        <v>803.62300000000005</v>
      </c>
      <c r="AA24">
        <f t="shared" si="30"/>
        <v>434.96499999999997</v>
      </c>
      <c r="AB24">
        <f t="shared" si="30"/>
        <v>57.235999999999997</v>
      </c>
      <c r="AE24">
        <f>AA24</f>
        <v>434.96499999999997</v>
      </c>
      <c r="AH24" s="313" t="s">
        <v>1116</v>
      </c>
      <c r="AI24" s="313">
        <f t="shared" si="27"/>
        <v>10.115465116279069</v>
      </c>
      <c r="AJ24" s="313">
        <f>AB35/AL24</f>
        <v>10.015484710079704</v>
      </c>
      <c r="AK24" s="313">
        <f t="shared" si="28"/>
        <v>43</v>
      </c>
      <c r="AL24" s="313">
        <f t="shared" si="24"/>
        <v>63</v>
      </c>
    </row>
    <row r="25" spans="1:39">
      <c r="A25" t="s">
        <v>4715</v>
      </c>
      <c r="I25" t="s">
        <v>1207</v>
      </c>
      <c r="W25" t="s">
        <v>1115</v>
      </c>
      <c r="X25">
        <f t="shared" ref="X25:AB25" si="31">X16/1000</f>
        <v>0</v>
      </c>
      <c r="Y25">
        <f t="shared" si="31"/>
        <v>0</v>
      </c>
      <c r="Z25">
        <f t="shared" si="31"/>
        <v>0</v>
      </c>
      <c r="AA25">
        <f t="shared" si="31"/>
        <v>0</v>
      </c>
      <c r="AB25">
        <f t="shared" si="31"/>
        <v>0</v>
      </c>
      <c r="AD25">
        <f>SUM(X25:AB25)</f>
        <v>0</v>
      </c>
      <c r="AE25">
        <f t="shared" si="26"/>
        <v>0</v>
      </c>
      <c r="AH25" s="313" t="s">
        <v>1115</v>
      </c>
      <c r="AI25" s="313">
        <v>0</v>
      </c>
      <c r="AJ25" s="313">
        <v>0</v>
      </c>
      <c r="AK25" s="313">
        <f t="shared" si="28"/>
        <v>0</v>
      </c>
      <c r="AL25" s="313">
        <f t="shared" si="24"/>
        <v>0</v>
      </c>
    </row>
    <row r="26" spans="1:39">
      <c r="A26" t="str">
        <f>W12</f>
        <v>C</v>
      </c>
      <c r="B26">
        <f>Y12</f>
        <v>2815566.1359999999</v>
      </c>
      <c r="H26" t="s">
        <v>1208</v>
      </c>
      <c r="I26">
        <f>L20/(F20*8.76)</f>
        <v>0.13010295692143828</v>
      </c>
      <c r="W26" t="s">
        <v>1106</v>
      </c>
      <c r="X26">
        <f t="shared" ref="X26:AB26" si="32">X17/1000</f>
        <v>0.81640000000000001</v>
      </c>
      <c r="Y26">
        <f t="shared" si="32"/>
        <v>405.34952000000004</v>
      </c>
      <c r="Z26">
        <f t="shared" si="32"/>
        <v>294.69940000000003</v>
      </c>
      <c r="AA26">
        <f t="shared" si="32"/>
        <v>357.13900000000001</v>
      </c>
      <c r="AB26">
        <f t="shared" si="32"/>
        <v>0.5</v>
      </c>
      <c r="AE26">
        <f>AA26-350</f>
        <v>7.13900000000001</v>
      </c>
      <c r="AH26" s="313" t="s">
        <v>1106</v>
      </c>
      <c r="AI26" s="313">
        <f t="shared" si="27"/>
        <v>7.13900000000001</v>
      </c>
      <c r="AJ26" s="313">
        <f>AB37/AL26</f>
        <v>10.356084643020299</v>
      </c>
      <c r="AK26" s="313">
        <f t="shared" si="28"/>
        <v>1</v>
      </c>
      <c r="AL26" s="313">
        <f t="shared" si="24"/>
        <v>1</v>
      </c>
    </row>
    <row r="27" spans="1:39">
      <c r="A27" t="str">
        <f t="shared" ref="A27:A31" si="33">W13</f>
        <v>NW</v>
      </c>
      <c r="B27">
        <f t="shared" ref="B27:B31" si="34">Y13</f>
        <v>1018980.13</v>
      </c>
      <c r="H27" t="s">
        <v>1209</v>
      </c>
      <c r="I27">
        <f>M20/(G20*8.76)</f>
        <v>0.21909022664681932</v>
      </c>
      <c r="X27">
        <f>SUM(X21:X26)</f>
        <v>1805.7683999999999</v>
      </c>
      <c r="Y27">
        <f t="shared" ref="Y27:AB27" si="35">SUM(Y21:Y26)</f>
        <v>14574.792670000001</v>
      </c>
      <c r="Z27">
        <f t="shared" si="35"/>
        <v>1635.8024</v>
      </c>
      <c r="AA27">
        <f t="shared" si="35"/>
        <v>1321.9879999999998</v>
      </c>
      <c r="AB27">
        <f t="shared" si="35"/>
        <v>1206.5440000000001</v>
      </c>
      <c r="AE27">
        <f>SUM(AE21:AE26)</f>
        <v>971.98799999999994</v>
      </c>
    </row>
    <row r="28" spans="1:39">
      <c r="A28" t="str">
        <f t="shared" si="33"/>
        <v>SE</v>
      </c>
      <c r="B28">
        <f t="shared" si="34"/>
        <v>3004350.3910000003</v>
      </c>
      <c r="AH28" s="313" t="s">
        <v>4634</v>
      </c>
      <c r="AI28" s="313" t="s">
        <v>4636</v>
      </c>
      <c r="AJ28" s="313">
        <v>10</v>
      </c>
      <c r="AK28" s="313"/>
      <c r="AL28" s="313"/>
      <c r="AM28" s="313"/>
    </row>
    <row r="29" spans="1:39">
      <c r="A29" t="str">
        <f t="shared" si="33"/>
        <v>SW</v>
      </c>
      <c r="B29">
        <f t="shared" si="34"/>
        <v>7330546.4930000007</v>
      </c>
      <c r="Z29" t="s">
        <v>2022</v>
      </c>
      <c r="AH29" s="313">
        <v>2020</v>
      </c>
      <c r="AI29" s="313">
        <v>2034</v>
      </c>
      <c r="AJ29" s="313"/>
      <c r="AK29" s="313"/>
      <c r="AL29" s="313"/>
      <c r="AM29" s="313"/>
    </row>
    <row r="30" spans="1:39">
      <c r="A30" t="str">
        <f t="shared" si="33"/>
        <v>NE</v>
      </c>
      <c r="B30">
        <f t="shared" si="34"/>
        <v>0</v>
      </c>
      <c r="J30" t="s">
        <v>1236</v>
      </c>
      <c r="K30" t="s">
        <v>4721</v>
      </c>
      <c r="W30" t="s">
        <v>2020</v>
      </c>
      <c r="Y30" t="s">
        <v>2021</v>
      </c>
      <c r="Z30">
        <f>Z29*M36</f>
        <v>15307.076923076924</v>
      </c>
      <c r="AA30">
        <f>Z29*N36</f>
        <v>9566.923076923078</v>
      </c>
      <c r="AB30">
        <v>1410</v>
      </c>
      <c r="AC30">
        <f>L42*1000*K37</f>
        <v>159597</v>
      </c>
      <c r="AD30">
        <f>U43*1000</f>
        <v>26700.000000000004</v>
      </c>
      <c r="AE30">
        <f>U44*1000</f>
        <v>32300.000000000004</v>
      </c>
      <c r="AG30" t="s">
        <v>4637</v>
      </c>
      <c r="AH30" s="313">
        <v>605</v>
      </c>
      <c r="AI30" s="313">
        <v>3200</v>
      </c>
      <c r="AJ30" s="313"/>
      <c r="AK30" s="313"/>
      <c r="AL30" s="313"/>
      <c r="AM30" s="313"/>
    </row>
    <row r="31" spans="1:39">
      <c r="A31" t="str">
        <f t="shared" si="33"/>
        <v>Jeju</v>
      </c>
      <c r="B31">
        <f t="shared" si="34"/>
        <v>405349.52</v>
      </c>
      <c r="J31" t="s">
        <v>1237</v>
      </c>
      <c r="K31" t="s">
        <v>1232</v>
      </c>
      <c r="L31" t="s">
        <v>1233</v>
      </c>
      <c r="M31" t="s">
        <v>1234</v>
      </c>
      <c r="N31" t="s">
        <v>1235</v>
      </c>
      <c r="W31" t="s">
        <v>1118</v>
      </c>
      <c r="Y31" t="s">
        <v>1190</v>
      </c>
      <c r="Z31" t="s">
        <v>4771</v>
      </c>
      <c r="AA31" t="s">
        <v>4772</v>
      </c>
      <c r="AB31" t="s">
        <v>1192</v>
      </c>
      <c r="AC31" t="s">
        <v>4776</v>
      </c>
      <c r="AD31" t="s">
        <v>4774</v>
      </c>
      <c r="AE31" t="s">
        <v>4775</v>
      </c>
      <c r="AH31" s="313" t="s">
        <v>2922</v>
      </c>
      <c r="AI31" s="313"/>
      <c r="AJ31" s="313" t="s">
        <v>4631</v>
      </c>
      <c r="AK31" s="313" t="s">
        <v>4632</v>
      </c>
      <c r="AL31" s="313" t="s">
        <v>4621</v>
      </c>
      <c r="AM31" s="313" t="s">
        <v>4622</v>
      </c>
    </row>
    <row r="32" spans="1:39">
      <c r="A32" t="s">
        <v>4716</v>
      </c>
      <c r="B32">
        <f>SUM(B26:B31)</f>
        <v>14574792.67</v>
      </c>
      <c r="I32">
        <v>2020</v>
      </c>
      <c r="J32" t="s">
        <v>1230</v>
      </c>
      <c r="K32">
        <v>12.4</v>
      </c>
      <c r="L32">
        <v>1.6</v>
      </c>
      <c r="M32">
        <v>1.7</v>
      </c>
      <c r="N32">
        <v>0.2</v>
      </c>
      <c r="W32" t="s">
        <v>1114</v>
      </c>
      <c r="Y32">
        <f>$Y$30*AJ4/$AJ$10</f>
        <v>10382.639973044304</v>
      </c>
      <c r="Z32">
        <f>$Z$30*AK4/$AK$10</f>
        <v>3410.0626815866563</v>
      </c>
      <c r="AA32">
        <f>$AA$30*AL4/$AL$10</f>
        <v>1272.3887655631736</v>
      </c>
      <c r="AB32">
        <f t="shared" ref="AB32:AB37" si="36">$AB$30*AE21/$AE$27</f>
        <v>516.3811590266547</v>
      </c>
      <c r="AC32">
        <f>$AC$30*AJ12/$AJ$18</f>
        <v>34415.239460435252</v>
      </c>
      <c r="AD32">
        <f>$AD$30*AK12/$AK$18</f>
        <v>5948.1424216990044</v>
      </c>
      <c r="AE32">
        <f>$AE$30*AL12/$AL$18</f>
        <v>4144.6078431371825</v>
      </c>
      <c r="AH32" s="313">
        <f t="shared" ref="AH32:AH37" si="37">$AH$30*AB21/$AB$27</f>
        <v>208.81140679494487</v>
      </c>
      <c r="AI32" s="313">
        <f t="shared" ref="AI32:AI37" si="38">$AI$30*AB21/$AB$27</f>
        <v>1104.4570276757415</v>
      </c>
      <c r="AJ32" s="313">
        <f>AH32/AL32</f>
        <v>9.9434003235688042</v>
      </c>
      <c r="AK32" s="313">
        <f>AI32/AM32</f>
        <v>10.040518433415832</v>
      </c>
      <c r="AL32" s="313">
        <f>ROUND(AH32/$AJ$28,0)</f>
        <v>21</v>
      </c>
      <c r="AM32" s="313">
        <f>ROUND(AI32/$AJ$28,0)</f>
        <v>110</v>
      </c>
    </row>
    <row r="33" spans="1:40">
      <c r="H33" t="s">
        <v>1238</v>
      </c>
      <c r="I33">
        <v>2025</v>
      </c>
      <c r="J33" t="s">
        <v>1231</v>
      </c>
      <c r="K33">
        <v>23.5</v>
      </c>
      <c r="L33">
        <v>3.4</v>
      </c>
      <c r="M33">
        <v>4</v>
      </c>
      <c r="N33">
        <v>2.5</v>
      </c>
      <c r="W33" t="s">
        <v>1117</v>
      </c>
      <c r="Y33">
        <f t="shared" ref="Y33:Y37" si="39">$Y$30*Y22/$Y$27</f>
        <v>3187.6528949087274</v>
      </c>
      <c r="Z33">
        <f t="shared" ref="Z33:Z37" si="40">$Z$30*AK5/$AK$10</f>
        <v>2455.2721786319698</v>
      </c>
      <c r="AA33">
        <f t="shared" ref="AA33:AA37" si="41">$AA$30*AL5/$AL$10</f>
        <v>450.1375349869719</v>
      </c>
      <c r="AB33">
        <f t="shared" si="36"/>
        <v>209.32520771861383</v>
      </c>
      <c r="AC33">
        <f t="shared" ref="AC33:AC37" si="42">$AC$30*AJ13/$AJ$18</f>
        <v>28160.648981738497</v>
      </c>
      <c r="AD33">
        <f t="shared" ref="AD33:AD37" si="43">$AD$30*AK13/$AK$18</f>
        <v>4282.7097230198042</v>
      </c>
      <c r="AE33">
        <f t="shared" ref="AE33:AE37" si="44">$AE$30*AL13/$AL$18</f>
        <v>1536.7647058823434</v>
      </c>
      <c r="AH33" s="313">
        <f t="shared" si="37"/>
        <v>338.49179971886645</v>
      </c>
      <c r="AI33" s="313">
        <f t="shared" si="38"/>
        <v>1790.3698497526818</v>
      </c>
      <c r="AJ33" s="313">
        <f t="shared" ref="AJ33:AJ37" si="45">AH33/AL33</f>
        <v>9.9556411682019537</v>
      </c>
      <c r="AK33" s="313">
        <f t="shared" ref="AK33:AK37" si="46">AI33/AM33</f>
        <v>10.002066199735653</v>
      </c>
      <c r="AL33" s="313">
        <f t="shared" ref="AL33:AL36" si="47">ROUND(AH33/$AJ$28,0)</f>
        <v>34</v>
      </c>
      <c r="AM33" s="313">
        <f t="shared" ref="AM33:AM36" si="48">ROUND(AI33/$AJ$28,0)</f>
        <v>179</v>
      </c>
    </row>
    <row r="34" spans="1:40">
      <c r="A34" t="s">
        <v>4717</v>
      </c>
      <c r="W34" t="s">
        <v>1113</v>
      </c>
      <c r="Y34">
        <f t="shared" si="39"/>
        <v>9398.4425596123438</v>
      </c>
      <c r="Z34">
        <f t="shared" si="40"/>
        <v>3756.2756684937431</v>
      </c>
      <c r="AA34">
        <f t="shared" si="41"/>
        <v>2178.6656693369341</v>
      </c>
      <c r="AB34">
        <f t="shared" si="36"/>
        <v>42.962011876689836</v>
      </c>
      <c r="AC34">
        <f t="shared" si="42"/>
        <v>38654.928308409559</v>
      </c>
      <c r="AD34">
        <f t="shared" si="43"/>
        <v>6552.0386977073367</v>
      </c>
      <c r="AE34">
        <f t="shared" si="44"/>
        <v>7693.1372549018515</v>
      </c>
      <c r="AH34" s="313">
        <f t="shared" si="37"/>
        <v>28.746104576376826</v>
      </c>
      <c r="AI34" s="313">
        <f t="shared" si="38"/>
        <v>152.04551180893526</v>
      </c>
      <c r="AJ34" s="313">
        <f t="shared" si="45"/>
        <v>9.5820348587922748</v>
      </c>
      <c r="AK34" s="313">
        <f t="shared" si="46"/>
        <v>10.136367453929017</v>
      </c>
      <c r="AL34" s="313">
        <f t="shared" si="47"/>
        <v>3</v>
      </c>
      <c r="AM34" s="313">
        <f t="shared" si="48"/>
        <v>15</v>
      </c>
    </row>
    <row r="35" spans="1:40">
      <c r="B35">
        <f>L35*B32</f>
        <v>0</v>
      </c>
      <c r="I35" t="s">
        <v>1239</v>
      </c>
      <c r="J35" t="s">
        <v>1230</v>
      </c>
      <c r="K35" s="5">
        <v>1</v>
      </c>
      <c r="L35" s="5">
        <v>0</v>
      </c>
      <c r="M35" s="5">
        <v>1</v>
      </c>
      <c r="N35" s="5">
        <v>0</v>
      </c>
      <c r="W35" t="s">
        <v>1116</v>
      </c>
      <c r="Y35">
        <f t="shared" si="39"/>
        <v>22931.985680304158</v>
      </c>
      <c r="Z35">
        <f t="shared" si="40"/>
        <v>3753.5708795335318</v>
      </c>
      <c r="AA35">
        <f t="shared" si="41"/>
        <v>5473.6724254415576</v>
      </c>
      <c r="AB35">
        <f t="shared" si="36"/>
        <v>630.97553673502136</v>
      </c>
      <c r="AC35">
        <f t="shared" si="42"/>
        <v>40172.101262493576</v>
      </c>
      <c r="AD35">
        <f t="shared" si="43"/>
        <v>6547.3207580510225</v>
      </c>
      <c r="AE35">
        <f t="shared" si="44"/>
        <v>18133.823529411962</v>
      </c>
      <c r="AH35" s="313">
        <f t="shared" si="37"/>
        <v>28.699972814915988</v>
      </c>
      <c r="AI35" s="313">
        <f t="shared" si="38"/>
        <v>151.80150910368786</v>
      </c>
      <c r="AJ35" s="313">
        <f t="shared" si="45"/>
        <v>9.5666576049719954</v>
      </c>
      <c r="AK35" s="313">
        <f t="shared" si="46"/>
        <v>10.120100606912525</v>
      </c>
      <c r="AL35" s="313">
        <f t="shared" si="47"/>
        <v>3</v>
      </c>
      <c r="AM35" s="313">
        <f t="shared" si="48"/>
        <v>15</v>
      </c>
    </row>
    <row r="36" spans="1:40">
      <c r="J36" t="s">
        <v>1231</v>
      </c>
      <c r="K36" s="5">
        <v>1</v>
      </c>
      <c r="L36" s="5">
        <v>0</v>
      </c>
      <c r="M36" s="5">
        <f>M33/SUM($M33:$N33)</f>
        <v>0.61538461538461542</v>
      </c>
      <c r="N36" s="5">
        <f>N33/SUM($M33:$N33)</f>
        <v>0.38461538461538464</v>
      </c>
      <c r="W36" t="s">
        <v>1115</v>
      </c>
      <c r="Y36">
        <f t="shared" si="39"/>
        <v>0</v>
      </c>
      <c r="Z36">
        <f t="shared" si="40"/>
        <v>703.24512965497195</v>
      </c>
      <c r="AA36">
        <f t="shared" si="41"/>
        <v>36.01100279895774</v>
      </c>
      <c r="AB36">
        <f t="shared" si="36"/>
        <v>0</v>
      </c>
      <c r="AC36">
        <f t="shared" si="42"/>
        <v>8341.4528819413117</v>
      </c>
      <c r="AD36">
        <f t="shared" si="43"/>
        <v>1226.6643106418389</v>
      </c>
      <c r="AE36">
        <f t="shared" si="44"/>
        <v>195.58823529411643</v>
      </c>
      <c r="AH36" s="313">
        <f t="shared" si="37"/>
        <v>0</v>
      </c>
      <c r="AI36" s="313">
        <f t="shared" si="38"/>
        <v>0</v>
      </c>
      <c r="AJ36" s="313">
        <v>0</v>
      </c>
      <c r="AK36" s="313">
        <v>0</v>
      </c>
      <c r="AL36" s="313">
        <f t="shared" si="47"/>
        <v>0</v>
      </c>
      <c r="AM36" s="313">
        <f t="shared" si="48"/>
        <v>0</v>
      </c>
    </row>
    <row r="37" spans="1:40">
      <c r="A37" t="s">
        <v>4718</v>
      </c>
      <c r="C37" t="s">
        <v>4720</v>
      </c>
      <c r="J37" t="s">
        <v>4758</v>
      </c>
      <c r="K37" s="5">
        <v>0.9</v>
      </c>
      <c r="L37" s="5">
        <f>1-K37</f>
        <v>9.9999999999999978E-2</v>
      </c>
      <c r="M37" s="5">
        <f>U43/SUM(U43:U44)</f>
        <v>0.4525423728813559</v>
      </c>
      <c r="N37" s="5">
        <f>U44/SUM(U43:U44)</f>
        <v>0.5474576271186441</v>
      </c>
      <c r="W37" t="s">
        <v>1106</v>
      </c>
      <c r="Y37">
        <f t="shared" si="39"/>
        <v>1268.045894945825</v>
      </c>
      <c r="Z37">
        <f t="shared" si="40"/>
        <v>1228.6503851760494</v>
      </c>
      <c r="AA37">
        <f t="shared" si="41"/>
        <v>156.04767879548359</v>
      </c>
      <c r="AB37">
        <f t="shared" si="36"/>
        <v>10.356084643020299</v>
      </c>
      <c r="AC37">
        <f t="shared" si="42"/>
        <v>9852.6291049817883</v>
      </c>
      <c r="AD37">
        <f t="shared" si="43"/>
        <v>2143.1240888809939</v>
      </c>
      <c r="AE37">
        <f t="shared" si="44"/>
        <v>596.07843137254542</v>
      </c>
      <c r="AH37" s="313">
        <f t="shared" si="37"/>
        <v>0.25071609489583468</v>
      </c>
      <c r="AI37" s="313">
        <f t="shared" si="38"/>
        <v>1.3261016589531753</v>
      </c>
      <c r="AJ37" s="313">
        <f t="shared" si="45"/>
        <v>0.25071609489583468</v>
      </c>
      <c r="AK37" s="313">
        <f t="shared" si="46"/>
        <v>1.3261016589531753</v>
      </c>
      <c r="AL37" s="313">
        <v>1</v>
      </c>
      <c r="AM37" s="313">
        <v>1</v>
      </c>
    </row>
    <row r="38" spans="1:40">
      <c r="A38" t="str">
        <f>A26</f>
        <v>C</v>
      </c>
      <c r="B38">
        <f>$B$35*AN42</f>
        <v>0</v>
      </c>
      <c r="C38">
        <f>B26-B38</f>
        <v>2815566.1359999999</v>
      </c>
      <c r="Y38">
        <f>SUM(Y32:Y37)</f>
        <v>47168.767002815366</v>
      </c>
      <c r="Z38">
        <f>SUM(Z32:Z37)</f>
        <v>15307.076923076922</v>
      </c>
      <c r="AA38">
        <f>SUM(AA32:AA37)</f>
        <v>9566.923076923078</v>
      </c>
      <c r="AB38">
        <f t="shared" ref="AB38:AF38" si="49">SUM(AB32:AB37)</f>
        <v>1410</v>
      </c>
      <c r="AC38">
        <f t="shared" si="49"/>
        <v>159596.99999999997</v>
      </c>
      <c r="AD38">
        <f t="shared" si="49"/>
        <v>26700</v>
      </c>
      <c r="AE38">
        <f t="shared" si="49"/>
        <v>32300</v>
      </c>
      <c r="AF38">
        <f t="shared" si="49"/>
        <v>0</v>
      </c>
    </row>
    <row r="39" spans="1:40">
      <c r="A39" t="str">
        <f t="shared" ref="A39:A42" si="50">A27</f>
        <v>NW</v>
      </c>
      <c r="B39">
        <f t="shared" ref="B39:B43" si="51">$B$35*AN43</f>
        <v>0</v>
      </c>
      <c r="C39">
        <f t="shared" ref="C39:C43" si="52">B27-B39</f>
        <v>1018980.13</v>
      </c>
      <c r="H39" s="295" t="s">
        <v>4762</v>
      </c>
      <c r="I39" s="295"/>
      <c r="J39" s="295"/>
      <c r="K39" s="295"/>
      <c r="L39" s="295"/>
      <c r="AA39" t="s">
        <v>4631</v>
      </c>
      <c r="AB39" t="s">
        <v>4632</v>
      </c>
      <c r="AC39" t="s">
        <v>4763</v>
      </c>
      <c r="AD39" t="s">
        <v>4621</v>
      </c>
      <c r="AE39" t="s">
        <v>4622</v>
      </c>
      <c r="AF39" t="s">
        <v>4761</v>
      </c>
      <c r="AH39" s="317" t="s">
        <v>4722</v>
      </c>
      <c r="AI39" s="317"/>
      <c r="AJ39" s="317"/>
      <c r="AK39" s="317"/>
      <c r="AL39" s="317"/>
      <c r="AM39" s="317"/>
      <c r="AN39" s="317"/>
    </row>
    <row r="40" spans="1:40">
      <c r="A40" t="str">
        <f t="shared" si="50"/>
        <v>SE</v>
      </c>
      <c r="B40">
        <f t="shared" si="51"/>
        <v>0</v>
      </c>
      <c r="C40">
        <f t="shared" si="52"/>
        <v>3004350.3910000003</v>
      </c>
      <c r="H40" s="295"/>
      <c r="I40" s="295"/>
      <c r="J40" s="295"/>
      <c r="K40" s="295"/>
      <c r="L40" s="295"/>
      <c r="W40" t="s">
        <v>1210</v>
      </c>
      <c r="X40" t="s">
        <v>1190</v>
      </c>
      <c r="Y40" t="s">
        <v>1190</v>
      </c>
      <c r="Z40" t="s">
        <v>1114</v>
      </c>
      <c r="AA40">
        <v>1</v>
      </c>
      <c r="AB40">
        <v>1</v>
      </c>
      <c r="AC40">
        <v>1</v>
      </c>
      <c r="AD40">
        <f>Y21*$K$35</f>
        <v>2815.5661359999999</v>
      </c>
      <c r="AE40">
        <f>Y32*$K$36</f>
        <v>10382.639973044304</v>
      </c>
      <c r="AF40">
        <f>AC32</f>
        <v>34415.239460435252</v>
      </c>
      <c r="AH40" s="317" t="s">
        <v>4713</v>
      </c>
      <c r="AI40" s="317"/>
      <c r="AJ40" s="317"/>
      <c r="AK40" s="317"/>
      <c r="AL40" s="317"/>
      <c r="AM40" s="317"/>
      <c r="AN40" s="317"/>
    </row>
    <row r="41" spans="1:40">
      <c r="A41" t="str">
        <f t="shared" si="50"/>
        <v>SW</v>
      </c>
      <c r="B41">
        <f t="shared" si="51"/>
        <v>0</v>
      </c>
      <c r="C41">
        <f t="shared" si="52"/>
        <v>7330546.4930000007</v>
      </c>
      <c r="H41" s="295"/>
      <c r="I41" s="295"/>
      <c r="J41" s="295"/>
      <c r="K41" s="295"/>
      <c r="L41" s="295">
        <v>2035</v>
      </c>
      <c r="W41" t="s">
        <v>1212</v>
      </c>
      <c r="X41" t="s">
        <v>1190</v>
      </c>
      <c r="Y41" t="s">
        <v>1190</v>
      </c>
      <c r="Z41" t="s">
        <v>1117</v>
      </c>
      <c r="AA41">
        <v>1</v>
      </c>
      <c r="AB41">
        <v>1</v>
      </c>
      <c r="AC41">
        <v>1</v>
      </c>
      <c r="AD41">
        <f t="shared" ref="AD41:AD45" si="53">Y22*$K$35</f>
        <v>1018.98013</v>
      </c>
      <c r="AE41">
        <f t="shared" ref="AE41:AE45" si="54">Y33*$K$36</f>
        <v>3187.6528949087274</v>
      </c>
      <c r="AF41">
        <f t="shared" ref="AF41:AF45" si="55">AC33</f>
        <v>28160.648981738497</v>
      </c>
      <c r="AH41" s="317"/>
      <c r="AI41" s="317" t="s">
        <v>4710</v>
      </c>
      <c r="AJ41" s="317" t="s">
        <v>4711</v>
      </c>
      <c r="AK41" s="317" t="s">
        <v>4712</v>
      </c>
      <c r="AL41" s="317" t="s">
        <v>4719</v>
      </c>
      <c r="AM41" s="317"/>
      <c r="AN41" s="317"/>
    </row>
    <row r="42" spans="1:40">
      <c r="A42" t="str">
        <f t="shared" si="50"/>
        <v>NE</v>
      </c>
      <c r="B42">
        <f t="shared" si="51"/>
        <v>0</v>
      </c>
      <c r="C42">
        <f t="shared" si="52"/>
        <v>0</v>
      </c>
      <c r="H42" s="295" t="s">
        <v>4727</v>
      </c>
      <c r="I42" s="295" t="s">
        <v>4724</v>
      </c>
      <c r="J42" s="295" t="s">
        <v>4725</v>
      </c>
      <c r="K42" s="295" t="s">
        <v>4726</v>
      </c>
      <c r="L42" s="295">
        <v>177.33</v>
      </c>
      <c r="W42" t="s">
        <v>1213</v>
      </c>
      <c r="X42" t="s">
        <v>1190</v>
      </c>
      <c r="Y42" t="s">
        <v>1190</v>
      </c>
      <c r="Z42" t="s">
        <v>1113</v>
      </c>
      <c r="AA42">
        <v>1</v>
      </c>
      <c r="AB42">
        <v>1</v>
      </c>
      <c r="AC42">
        <v>1</v>
      </c>
      <c r="AD42">
        <f t="shared" si="53"/>
        <v>3004.3503910000004</v>
      </c>
      <c r="AE42">
        <f t="shared" si="54"/>
        <v>9398.4425596123438</v>
      </c>
      <c r="AF42">
        <f t="shared" si="55"/>
        <v>38654.928308409559</v>
      </c>
      <c r="AH42" s="317">
        <v>0</v>
      </c>
      <c r="AI42" s="317" t="s">
        <v>1114</v>
      </c>
      <c r="AJ42" s="317">
        <v>8591786.2023798805</v>
      </c>
      <c r="AK42" s="317">
        <v>0.164807512656648</v>
      </c>
      <c r="AL42" s="317"/>
      <c r="AM42" s="317" t="str">
        <f>W12</f>
        <v>C</v>
      </c>
      <c r="AN42" s="317">
        <f>AK42</f>
        <v>0.164807512656648</v>
      </c>
    </row>
    <row r="43" spans="1:40">
      <c r="A43" t="str">
        <f>A31</f>
        <v>Jeju</v>
      </c>
      <c r="B43">
        <f t="shared" si="51"/>
        <v>0</v>
      </c>
      <c r="C43">
        <f t="shared" si="52"/>
        <v>405349.52</v>
      </c>
      <c r="H43" s="295" t="s">
        <v>1191</v>
      </c>
      <c r="I43" s="295" t="s">
        <v>4724</v>
      </c>
      <c r="J43" s="295" t="s">
        <v>4725</v>
      </c>
      <c r="K43" s="295" t="s">
        <v>4726</v>
      </c>
      <c r="L43" s="295">
        <v>59.05</v>
      </c>
      <c r="T43" t="s">
        <v>4759</v>
      </c>
      <c r="U43">
        <v>26.700000000000003</v>
      </c>
      <c r="W43" t="s">
        <v>1211</v>
      </c>
      <c r="X43" t="s">
        <v>1190</v>
      </c>
      <c r="Y43" t="s">
        <v>1190</v>
      </c>
      <c r="Z43" t="s">
        <v>1116</v>
      </c>
      <c r="AA43">
        <v>1</v>
      </c>
      <c r="AB43">
        <v>1</v>
      </c>
      <c r="AC43">
        <v>1</v>
      </c>
      <c r="AD43">
        <f t="shared" si="53"/>
        <v>7330.5464930000007</v>
      </c>
      <c r="AE43">
        <f t="shared" si="54"/>
        <v>22931.985680304158</v>
      </c>
      <c r="AF43">
        <f t="shared" si="55"/>
        <v>40172.101262493576</v>
      </c>
      <c r="AH43" s="317">
        <v>1</v>
      </c>
      <c r="AI43" s="317" t="s">
        <v>1106</v>
      </c>
      <c r="AJ43" s="317">
        <v>1486094.9446708499</v>
      </c>
      <c r="AK43" s="317">
        <v>2.8506250694993001E-2</v>
      </c>
      <c r="AL43" s="317"/>
      <c r="AM43" s="317" t="str">
        <f t="shared" ref="AM43:AM47" si="56">W13</f>
        <v>NW</v>
      </c>
      <c r="AN43" s="317">
        <f>AK45</f>
        <v>0.397122040394285</v>
      </c>
    </row>
    <row r="44" spans="1:40">
      <c r="A44" t="s">
        <v>4716</v>
      </c>
      <c r="B44">
        <f>SUM(B38:B43)</f>
        <v>0</v>
      </c>
      <c r="C44">
        <f>SUM(C38:C43)</f>
        <v>14574792.67</v>
      </c>
      <c r="T44" t="s">
        <v>4760</v>
      </c>
      <c r="U44">
        <v>32.300000000000004</v>
      </c>
      <c r="W44" t="s">
        <v>1214</v>
      </c>
      <c r="X44" t="s">
        <v>1190</v>
      </c>
      <c r="Y44" t="s">
        <v>1190</v>
      </c>
      <c r="Z44" t="s">
        <v>1115</v>
      </c>
      <c r="AA44">
        <v>1</v>
      </c>
      <c r="AB44">
        <v>1</v>
      </c>
      <c r="AC44">
        <v>1</v>
      </c>
      <c r="AD44">
        <f t="shared" si="53"/>
        <v>0</v>
      </c>
      <c r="AE44">
        <f t="shared" si="54"/>
        <v>0</v>
      </c>
      <c r="AF44">
        <f t="shared" si="55"/>
        <v>8341.4528819413117</v>
      </c>
      <c r="AH44" s="317">
        <v>2</v>
      </c>
      <c r="AI44" s="317" t="s">
        <v>1115</v>
      </c>
      <c r="AJ44" s="317">
        <v>2012598.2223768199</v>
      </c>
      <c r="AK44" s="317">
        <v>3.8605628584570603E-2</v>
      </c>
      <c r="AL44" s="317"/>
      <c r="AM44" s="317" t="str">
        <f t="shared" si="56"/>
        <v>SE</v>
      </c>
      <c r="AN44" s="317">
        <f>AK46</f>
        <v>0.227700325358658</v>
      </c>
    </row>
    <row r="45" spans="1:40">
      <c r="W45" t="s">
        <v>4613</v>
      </c>
      <c r="X45" t="s">
        <v>1190</v>
      </c>
      <c r="Y45" t="s">
        <v>1190</v>
      </c>
      <c r="Z45" t="s">
        <v>1106</v>
      </c>
      <c r="AA45">
        <v>1</v>
      </c>
      <c r="AB45">
        <v>1</v>
      </c>
      <c r="AC45">
        <v>1</v>
      </c>
      <c r="AD45">
        <f t="shared" si="53"/>
        <v>405.34952000000004</v>
      </c>
      <c r="AE45">
        <f t="shared" si="54"/>
        <v>1268.045894945825</v>
      </c>
      <c r="AF45">
        <f t="shared" si="55"/>
        <v>9852.6291049817883</v>
      </c>
      <c r="AH45" s="317">
        <v>3</v>
      </c>
      <c r="AI45" s="317" t="s">
        <v>1117</v>
      </c>
      <c r="AJ45" s="317">
        <v>20702864.889593501</v>
      </c>
      <c r="AK45" s="317">
        <v>0.397122040394285</v>
      </c>
      <c r="AL45" s="317"/>
      <c r="AM45" s="317" t="str">
        <f t="shared" si="56"/>
        <v>SW</v>
      </c>
      <c r="AN45" s="317">
        <f>AK47</f>
        <v>0.143258242310842</v>
      </c>
    </row>
    <row r="46" spans="1:40">
      <c r="A46" t="s">
        <v>4728</v>
      </c>
      <c r="I46" t="s">
        <v>4759</v>
      </c>
      <c r="J46">
        <v>26.700000000000003</v>
      </c>
      <c r="W46" t="s">
        <v>1215</v>
      </c>
      <c r="X46" t="s">
        <v>1190</v>
      </c>
      <c r="Y46" t="s">
        <v>1190</v>
      </c>
      <c r="Z46" t="s">
        <v>1114</v>
      </c>
      <c r="AA46">
        <v>1</v>
      </c>
      <c r="AB46">
        <v>1</v>
      </c>
      <c r="AC46">
        <v>1</v>
      </c>
      <c r="AD46">
        <f>Y21*$L$35</f>
        <v>0</v>
      </c>
      <c r="AE46">
        <f>Y32*$L$36</f>
        <v>0</v>
      </c>
      <c r="AF46">
        <f>(AN42)*$L$37*$L$42*1000</f>
        <v>2922.5316219403385</v>
      </c>
      <c r="AH46" s="317">
        <v>4</v>
      </c>
      <c r="AI46" s="317" t="s">
        <v>1113</v>
      </c>
      <c r="AJ46" s="317">
        <v>11870529.942222301</v>
      </c>
      <c r="AK46" s="317">
        <v>0.227700325358658</v>
      </c>
      <c r="AL46" s="317"/>
      <c r="AM46" s="317" t="str">
        <f t="shared" si="56"/>
        <v>NE</v>
      </c>
      <c r="AN46" s="317">
        <f>AK44</f>
        <v>3.8605628584570603E-2</v>
      </c>
    </row>
    <row r="47" spans="1:40">
      <c r="I47" t="s">
        <v>4760</v>
      </c>
      <c r="J47">
        <v>32.300000000000004</v>
      </c>
      <c r="W47" t="s">
        <v>1217</v>
      </c>
      <c r="X47" t="s">
        <v>1190</v>
      </c>
      <c r="Y47" t="s">
        <v>1190</v>
      </c>
      <c r="Z47" t="s">
        <v>1117</v>
      </c>
      <c r="AA47">
        <v>1</v>
      </c>
      <c r="AB47">
        <v>1</v>
      </c>
      <c r="AC47">
        <v>1</v>
      </c>
      <c r="AD47">
        <f t="shared" ref="AD47:AD51" si="57">Y22*$L$35</f>
        <v>0</v>
      </c>
      <c r="AE47">
        <f t="shared" ref="AE47:AE51" si="58">Y33*$L$36</f>
        <v>0</v>
      </c>
      <c r="AF47">
        <f t="shared" ref="AF47:AF51" si="59">(AN43)*$L$37*$L$42*1000</f>
        <v>7042.1651423118547</v>
      </c>
      <c r="AH47" s="317">
        <v>5</v>
      </c>
      <c r="AI47" s="317" t="s">
        <v>1116</v>
      </c>
      <c r="AJ47" s="317">
        <v>7468374.2859936897</v>
      </c>
      <c r="AK47" s="317">
        <v>0.143258242310842</v>
      </c>
      <c r="AL47" s="317"/>
      <c r="AM47" s="317" t="str">
        <f t="shared" si="56"/>
        <v>Jeju</v>
      </c>
      <c r="AN47" s="317">
        <f>AK43</f>
        <v>2.8506250694993001E-2</v>
      </c>
    </row>
    <row r="48" spans="1:40">
      <c r="W48" t="s">
        <v>1219</v>
      </c>
      <c r="X48" t="s">
        <v>1190</v>
      </c>
      <c r="Y48" t="s">
        <v>1190</v>
      </c>
      <c r="Z48" t="s">
        <v>1113</v>
      </c>
      <c r="AA48">
        <v>1</v>
      </c>
      <c r="AB48">
        <v>1</v>
      </c>
      <c r="AC48">
        <v>1</v>
      </c>
      <c r="AD48">
        <f t="shared" si="57"/>
        <v>0</v>
      </c>
      <c r="AE48">
        <f t="shared" si="58"/>
        <v>0</v>
      </c>
      <c r="AF48">
        <f t="shared" si="59"/>
        <v>4037.8098695850813</v>
      </c>
    </row>
    <row r="49" spans="23:40">
      <c r="W49" t="s">
        <v>1216</v>
      </c>
      <c r="X49" t="s">
        <v>1190</v>
      </c>
      <c r="Y49" t="s">
        <v>1190</v>
      </c>
      <c r="Z49" t="s">
        <v>1116</v>
      </c>
      <c r="AA49">
        <v>1</v>
      </c>
      <c r="AB49">
        <v>1</v>
      </c>
      <c r="AC49">
        <v>1</v>
      </c>
      <c r="AD49">
        <f t="shared" si="57"/>
        <v>0</v>
      </c>
      <c r="AE49">
        <f t="shared" si="58"/>
        <v>0</v>
      </c>
      <c r="AF49">
        <f t="shared" si="59"/>
        <v>2540.3984108981604</v>
      </c>
      <c r="AG49">
        <f>SUM(AF40:AF51)</f>
        <v>177329.99999999994</v>
      </c>
    </row>
    <row r="50" spans="23:40">
      <c r="W50" t="s">
        <v>1218</v>
      </c>
      <c r="X50" t="s">
        <v>1190</v>
      </c>
      <c r="Y50" t="s">
        <v>1190</v>
      </c>
      <c r="Z50" t="s">
        <v>1115</v>
      </c>
      <c r="AA50">
        <v>1</v>
      </c>
      <c r="AB50">
        <v>1</v>
      </c>
      <c r="AC50">
        <v>1</v>
      </c>
      <c r="AD50">
        <f t="shared" si="57"/>
        <v>0</v>
      </c>
      <c r="AE50">
        <f t="shared" si="58"/>
        <v>0</v>
      </c>
      <c r="AF50">
        <f t="shared" si="59"/>
        <v>684.59361169019041</v>
      </c>
    </row>
    <row r="51" spans="23:40">
      <c r="W51" t="s">
        <v>4614</v>
      </c>
      <c r="X51" t="s">
        <v>1190</v>
      </c>
      <c r="Y51" t="s">
        <v>1190</v>
      </c>
      <c r="Z51" t="s">
        <v>1106</v>
      </c>
      <c r="AA51">
        <v>1</v>
      </c>
      <c r="AB51">
        <v>1</v>
      </c>
      <c r="AC51">
        <v>1</v>
      </c>
      <c r="AD51">
        <f t="shared" si="57"/>
        <v>0</v>
      </c>
      <c r="AE51">
        <f t="shared" si="58"/>
        <v>0</v>
      </c>
      <c r="AF51">
        <f t="shared" si="59"/>
        <v>505.50134357431074</v>
      </c>
    </row>
    <row r="52" spans="23:40">
      <c r="W52" t="s">
        <v>1220</v>
      </c>
      <c r="X52" t="s">
        <v>1191</v>
      </c>
      <c r="Y52" t="s">
        <v>1191</v>
      </c>
      <c r="Z52" t="s">
        <v>1114</v>
      </c>
      <c r="AA52">
        <v>1</v>
      </c>
      <c r="AB52">
        <v>1</v>
      </c>
      <c r="AC52">
        <v>1</v>
      </c>
      <c r="AD52">
        <f>Z21*$M$35</f>
        <v>2</v>
      </c>
      <c r="AE52">
        <f>Z32</f>
        <v>3410.0626815866563</v>
      </c>
      <c r="AF52">
        <f>AD32</f>
        <v>5948.1424216990044</v>
      </c>
    </row>
    <row r="53" spans="23:40">
      <c r="W53" t="s">
        <v>1221</v>
      </c>
      <c r="X53" t="s">
        <v>1191</v>
      </c>
      <c r="Y53" t="s">
        <v>1191</v>
      </c>
      <c r="Z53" t="s">
        <v>1117</v>
      </c>
      <c r="AA53">
        <v>1</v>
      </c>
      <c r="AB53">
        <v>1</v>
      </c>
      <c r="AC53">
        <v>1</v>
      </c>
      <c r="AD53">
        <f t="shared" ref="AD53:AD57" si="60">Z22*$M$35</f>
        <v>54.326000000000001</v>
      </c>
      <c r="AE53">
        <f t="shared" ref="AE53:AE57" si="61">Z33</f>
        <v>2455.2721786319698</v>
      </c>
      <c r="AF53">
        <f t="shared" ref="AF53:AF57" si="62">AD33</f>
        <v>4282.7097230198042</v>
      </c>
    </row>
    <row r="54" spans="23:40">
      <c r="W54" t="s">
        <v>1222</v>
      </c>
      <c r="X54" t="s">
        <v>1191</v>
      </c>
      <c r="Y54" t="s">
        <v>1191</v>
      </c>
      <c r="Z54" t="s">
        <v>1113</v>
      </c>
      <c r="AA54">
        <v>1</v>
      </c>
      <c r="AB54">
        <v>1</v>
      </c>
      <c r="AC54">
        <v>1</v>
      </c>
      <c r="AD54">
        <f t="shared" si="60"/>
        <v>481.154</v>
      </c>
      <c r="AE54">
        <f t="shared" si="61"/>
        <v>3756.2756684937431</v>
      </c>
      <c r="AF54">
        <f t="shared" si="62"/>
        <v>6552.0386977073367</v>
      </c>
    </row>
    <row r="55" spans="23:40">
      <c r="W55" t="s">
        <v>1223</v>
      </c>
      <c r="X55" t="s">
        <v>1191</v>
      </c>
      <c r="Y55" t="s">
        <v>1191</v>
      </c>
      <c r="Z55" t="s">
        <v>1116</v>
      </c>
      <c r="AA55">
        <v>1</v>
      </c>
      <c r="AB55">
        <v>1</v>
      </c>
      <c r="AC55">
        <v>1</v>
      </c>
      <c r="AD55">
        <f t="shared" si="60"/>
        <v>803.62300000000005</v>
      </c>
      <c r="AE55">
        <f t="shared" si="61"/>
        <v>3753.5708795335318</v>
      </c>
      <c r="AF55">
        <f t="shared" si="62"/>
        <v>6547.3207580510225</v>
      </c>
    </row>
    <row r="56" spans="23:40">
      <c r="W56" t="s">
        <v>1224</v>
      </c>
      <c r="X56" t="s">
        <v>1191</v>
      </c>
      <c r="Y56" t="s">
        <v>1191</v>
      </c>
      <c r="Z56" t="s">
        <v>1115</v>
      </c>
      <c r="AA56">
        <v>1</v>
      </c>
      <c r="AB56">
        <v>1</v>
      </c>
      <c r="AC56">
        <v>1</v>
      </c>
      <c r="AD56">
        <f t="shared" si="60"/>
        <v>0</v>
      </c>
      <c r="AE56">
        <f t="shared" si="61"/>
        <v>703.24512965497195</v>
      </c>
      <c r="AF56">
        <f t="shared" si="62"/>
        <v>1226.6643106418389</v>
      </c>
    </row>
    <row r="57" spans="23:40">
      <c r="W57" t="s">
        <v>4615</v>
      </c>
      <c r="X57" t="s">
        <v>1191</v>
      </c>
      <c r="Y57" t="s">
        <v>1191</v>
      </c>
      <c r="Z57" t="s">
        <v>1106</v>
      </c>
      <c r="AA57">
        <v>1</v>
      </c>
      <c r="AB57">
        <v>1</v>
      </c>
      <c r="AC57">
        <v>1</v>
      </c>
      <c r="AD57">
        <f t="shared" si="60"/>
        <v>294.69940000000003</v>
      </c>
      <c r="AE57">
        <f t="shared" si="61"/>
        <v>1228.6503851760494</v>
      </c>
      <c r="AF57">
        <f t="shared" si="62"/>
        <v>2143.1240888809939</v>
      </c>
    </row>
    <row r="58" spans="23:40">
      <c r="W58" t="s">
        <v>1225</v>
      </c>
      <c r="X58" t="s">
        <v>1191</v>
      </c>
      <c r="Y58" t="s">
        <v>1191</v>
      </c>
      <c r="Z58" t="s">
        <v>1114</v>
      </c>
      <c r="AA58">
        <v>1</v>
      </c>
      <c r="AB58">
        <v>1</v>
      </c>
      <c r="AC58">
        <v>1</v>
      </c>
      <c r="AD58">
        <f>Z21*$N$35</f>
        <v>0</v>
      </c>
      <c r="AE58">
        <f>AA32</f>
        <v>1272.3887655631736</v>
      </c>
      <c r="AF58">
        <f>AE32</f>
        <v>4144.6078431371825</v>
      </c>
    </row>
    <row r="59" spans="23:40">
      <c r="W59" t="s">
        <v>1226</v>
      </c>
      <c r="X59" t="s">
        <v>1191</v>
      </c>
      <c r="Y59" t="s">
        <v>1191</v>
      </c>
      <c r="Z59" t="s">
        <v>1117</v>
      </c>
      <c r="AA59">
        <v>1</v>
      </c>
      <c r="AB59">
        <v>1</v>
      </c>
      <c r="AC59">
        <v>1</v>
      </c>
      <c r="AD59">
        <f t="shared" ref="AD59:AD63" si="63">Z22*$N$35</f>
        <v>0</v>
      </c>
      <c r="AE59">
        <f t="shared" ref="AE59:AE63" si="64">AA33</f>
        <v>450.1375349869719</v>
      </c>
      <c r="AF59">
        <f t="shared" ref="AF59:AF63" si="65">AE33</f>
        <v>1536.7647058823434</v>
      </c>
    </row>
    <row r="60" spans="23:40">
      <c r="W60" t="s">
        <v>1227</v>
      </c>
      <c r="X60" t="s">
        <v>1191</v>
      </c>
      <c r="Y60" t="s">
        <v>1191</v>
      </c>
      <c r="Z60" t="s">
        <v>1113</v>
      </c>
      <c r="AA60">
        <v>1</v>
      </c>
      <c r="AB60">
        <v>1</v>
      </c>
      <c r="AC60">
        <v>1</v>
      </c>
      <c r="AD60">
        <f t="shared" si="63"/>
        <v>0</v>
      </c>
      <c r="AE60">
        <f t="shared" si="64"/>
        <v>2178.6656693369341</v>
      </c>
      <c r="AF60">
        <f t="shared" si="65"/>
        <v>7693.1372549018515</v>
      </c>
    </row>
    <row r="61" spans="23:40">
      <c r="W61" t="s">
        <v>1228</v>
      </c>
      <c r="X61" t="s">
        <v>1191</v>
      </c>
      <c r="Y61" t="s">
        <v>1191</v>
      </c>
      <c r="Z61" t="s">
        <v>1116</v>
      </c>
      <c r="AA61">
        <v>1</v>
      </c>
      <c r="AB61">
        <v>1</v>
      </c>
      <c r="AC61">
        <v>1</v>
      </c>
      <c r="AD61">
        <f t="shared" si="63"/>
        <v>0</v>
      </c>
      <c r="AE61">
        <f t="shared" si="64"/>
        <v>5473.6724254415576</v>
      </c>
      <c r="AF61">
        <f t="shared" si="65"/>
        <v>18133.823529411962</v>
      </c>
    </row>
    <row r="62" spans="23:40">
      <c r="W62" t="s">
        <v>1229</v>
      </c>
      <c r="X62" t="s">
        <v>1191</v>
      </c>
      <c r="Y62" t="s">
        <v>1191</v>
      </c>
      <c r="Z62" t="s">
        <v>1115</v>
      </c>
      <c r="AA62">
        <v>1</v>
      </c>
      <c r="AB62">
        <v>1</v>
      </c>
      <c r="AC62">
        <v>1</v>
      </c>
      <c r="AD62">
        <f t="shared" si="63"/>
        <v>0</v>
      </c>
      <c r="AE62">
        <f t="shared" si="64"/>
        <v>36.01100279895774</v>
      </c>
      <c r="AF62">
        <f t="shared" si="65"/>
        <v>195.58823529411643</v>
      </c>
    </row>
    <row r="63" spans="23:40">
      <c r="W63" t="s">
        <v>4616</v>
      </c>
      <c r="X63" t="s">
        <v>1191</v>
      </c>
      <c r="Y63" t="s">
        <v>1191</v>
      </c>
      <c r="Z63" t="s">
        <v>1106</v>
      </c>
      <c r="AA63">
        <v>1</v>
      </c>
      <c r="AB63">
        <v>1</v>
      </c>
      <c r="AC63">
        <v>1</v>
      </c>
      <c r="AD63">
        <f t="shared" si="63"/>
        <v>0</v>
      </c>
      <c r="AE63">
        <f t="shared" si="64"/>
        <v>156.04767879548359</v>
      </c>
      <c r="AF63">
        <f t="shared" si="65"/>
        <v>596.07843137254542</v>
      </c>
      <c r="AG63">
        <f>SUM(AF52:AF63)</f>
        <v>59000.000000000007</v>
      </c>
      <c r="AJ63">
        <f>SUM(AI64:AI69)</f>
        <v>819.93663639571309</v>
      </c>
      <c r="AL63">
        <v>8.1999999999999993</v>
      </c>
    </row>
    <row r="64" spans="23:40">
      <c r="W64" t="s">
        <v>2906</v>
      </c>
      <c r="X64" t="s">
        <v>2914</v>
      </c>
      <c r="Y64" t="s">
        <v>4409</v>
      </c>
      <c r="Z64" t="s">
        <v>1114</v>
      </c>
      <c r="AA64">
        <f>AI21</f>
        <v>9.8880277777777774</v>
      </c>
      <c r="AB64">
        <f>AJ21</f>
        <v>9.930406904358744</v>
      </c>
      <c r="AC64">
        <v>100.10225777821674</v>
      </c>
      <c r="AD64">
        <f t="shared" ref="AD64:AE64" si="66">AK21</f>
        <v>36</v>
      </c>
      <c r="AE64">
        <f t="shared" si="66"/>
        <v>52</v>
      </c>
      <c r="AF64">
        <f>AM64</f>
        <v>30</v>
      </c>
      <c r="AI64">
        <f>AF64*AB64</f>
        <v>297.91220713076234</v>
      </c>
      <c r="AJ64">
        <v>516.3811590266547</v>
      </c>
      <c r="AL64">
        <f>AJ64/$AJ$70*$AL$63*1000</f>
        <v>3003.0677333465023</v>
      </c>
      <c r="AM64">
        <f>ROUND(AL64/100,0)</f>
        <v>30</v>
      </c>
      <c r="AN64">
        <f>AL64/AM64</f>
        <v>100.10225777821674</v>
      </c>
    </row>
    <row r="65" spans="23:40">
      <c r="W65" t="s">
        <v>2907</v>
      </c>
      <c r="X65" t="s">
        <v>2914</v>
      </c>
      <c r="Y65" t="s">
        <v>4409</v>
      </c>
      <c r="Z65" t="s">
        <v>1117</v>
      </c>
      <c r="AA65">
        <f t="shared" ref="AA65:AB65" si="67">AI22</f>
        <v>10.30707142857143</v>
      </c>
      <c r="AB65">
        <f t="shared" si="67"/>
        <v>9.9678670342197062</v>
      </c>
      <c r="AC65">
        <v>101.44602265322892</v>
      </c>
      <c r="AD65">
        <f t="shared" ref="AD65:AD69" si="68">AK22</f>
        <v>14</v>
      </c>
      <c r="AE65">
        <f t="shared" ref="AE65:AE69" si="69">AL22</f>
        <v>21</v>
      </c>
      <c r="AF65">
        <f t="shared" ref="AF65:AF69" si="70">AM65</f>
        <v>12</v>
      </c>
      <c r="AI65">
        <f t="shared" ref="AI65:AI69" si="71">AF65*AB65</f>
        <v>119.61440441063647</v>
      </c>
      <c r="AJ65">
        <v>209.32520771861383</v>
      </c>
      <c r="AL65">
        <f t="shared" ref="AL65:AL69" si="72">AJ65/$AJ$70*$AL$63*1000</f>
        <v>1217.3522718387471</v>
      </c>
      <c r="AM65">
        <f t="shared" ref="AM65:AM69" si="73">ROUND(AL65/100,0)</f>
        <v>12</v>
      </c>
      <c r="AN65">
        <f t="shared" ref="AN65:AN69" si="74">AL65/AM65</f>
        <v>101.44602265322892</v>
      </c>
    </row>
    <row r="66" spans="23:40">
      <c r="W66" t="s">
        <v>2908</v>
      </c>
      <c r="X66" t="s">
        <v>2914</v>
      </c>
      <c r="Y66" t="s">
        <v>4409</v>
      </c>
      <c r="Z66" t="s">
        <v>1113</v>
      </c>
      <c r="AA66">
        <f t="shared" ref="AA66:AB66" si="75">AI23</f>
        <v>9.8719999999999999</v>
      </c>
      <c r="AB66">
        <f t="shared" si="75"/>
        <v>10.740502969172459</v>
      </c>
      <c r="AC66">
        <v>124.92499907406263</v>
      </c>
      <c r="AD66">
        <f t="shared" si="68"/>
        <v>3</v>
      </c>
      <c r="AE66">
        <f t="shared" si="69"/>
        <v>4</v>
      </c>
      <c r="AF66">
        <f t="shared" si="70"/>
        <v>2</v>
      </c>
      <c r="AI66">
        <f t="shared" si="71"/>
        <v>21.481005938344918</v>
      </c>
      <c r="AJ66">
        <v>42.962011876689836</v>
      </c>
      <c r="AL66">
        <f t="shared" si="72"/>
        <v>249.84999814812525</v>
      </c>
      <c r="AM66">
        <f t="shared" si="73"/>
        <v>2</v>
      </c>
      <c r="AN66">
        <f t="shared" si="74"/>
        <v>124.92499907406263</v>
      </c>
    </row>
    <row r="67" spans="23:40">
      <c r="W67" t="s">
        <v>2909</v>
      </c>
      <c r="X67" t="s">
        <v>2914</v>
      </c>
      <c r="Y67" t="s">
        <v>4409</v>
      </c>
      <c r="Z67" t="s">
        <v>1116</v>
      </c>
      <c r="AA67">
        <f t="shared" ref="AA67:AB67" si="76">AI24</f>
        <v>10.115465116279069</v>
      </c>
      <c r="AB67">
        <f t="shared" si="76"/>
        <v>10.015484710079704</v>
      </c>
      <c r="AC67">
        <v>99.175760038857106</v>
      </c>
      <c r="AD67">
        <f t="shared" si="68"/>
        <v>43</v>
      </c>
      <c r="AE67">
        <f t="shared" si="69"/>
        <v>63</v>
      </c>
      <c r="AF67">
        <f t="shared" si="70"/>
        <v>37</v>
      </c>
      <c r="AI67">
        <f t="shared" si="71"/>
        <v>370.57293427294906</v>
      </c>
      <c r="AJ67">
        <v>630.97553673502136</v>
      </c>
      <c r="AL67">
        <f t="shared" si="72"/>
        <v>3669.5031214377132</v>
      </c>
      <c r="AM67">
        <f t="shared" si="73"/>
        <v>37</v>
      </c>
      <c r="AN67">
        <f t="shared" si="74"/>
        <v>99.175760038857106</v>
      </c>
    </row>
    <row r="68" spans="23:40">
      <c r="W68" t="s">
        <v>2910</v>
      </c>
      <c r="X68" t="s">
        <v>2914</v>
      </c>
      <c r="Y68" t="s">
        <v>4409</v>
      </c>
      <c r="Z68" t="s">
        <v>1115</v>
      </c>
      <c r="AA68">
        <f t="shared" ref="AA68:AB68" si="77">AI25</f>
        <v>0</v>
      </c>
      <c r="AB68">
        <f t="shared" si="77"/>
        <v>0</v>
      </c>
      <c r="AC68">
        <v>0</v>
      </c>
      <c r="AD68">
        <f t="shared" si="68"/>
        <v>0</v>
      </c>
      <c r="AE68">
        <f t="shared" si="69"/>
        <v>0</v>
      </c>
      <c r="AF68">
        <f t="shared" si="70"/>
        <v>0</v>
      </c>
      <c r="AI68">
        <f t="shared" si="71"/>
        <v>0</v>
      </c>
      <c r="AJ68">
        <v>0</v>
      </c>
      <c r="AL68">
        <f t="shared" si="72"/>
        <v>0</v>
      </c>
      <c r="AM68">
        <f t="shared" si="73"/>
        <v>0</v>
      </c>
      <c r="AN68">
        <v>0</v>
      </c>
    </row>
    <row r="69" spans="23:40">
      <c r="W69" t="s">
        <v>4633</v>
      </c>
      <c r="X69" t="s">
        <v>2914</v>
      </c>
      <c r="Y69" t="s">
        <v>4409</v>
      </c>
      <c r="Z69" t="s">
        <v>1106</v>
      </c>
      <c r="AA69">
        <f t="shared" ref="AA69:AB69" si="78">AI26</f>
        <v>7.13900000000001</v>
      </c>
      <c r="AB69">
        <f t="shared" si="78"/>
        <v>10.356084643020299</v>
      </c>
      <c r="AC69">
        <v>60.226875228912377</v>
      </c>
      <c r="AD69">
        <f t="shared" si="68"/>
        <v>1</v>
      </c>
      <c r="AE69">
        <f t="shared" si="69"/>
        <v>1</v>
      </c>
      <c r="AF69">
        <f t="shared" si="70"/>
        <v>1</v>
      </c>
      <c r="AI69">
        <f t="shared" si="71"/>
        <v>10.356084643020299</v>
      </c>
      <c r="AJ69">
        <v>10.356084643020299</v>
      </c>
      <c r="AL69">
        <f t="shared" si="72"/>
        <v>60.226875228912377</v>
      </c>
      <c r="AM69">
        <f t="shared" si="73"/>
        <v>1</v>
      </c>
      <c r="AN69">
        <f t="shared" si="74"/>
        <v>60.226875228912377</v>
      </c>
    </row>
    <row r="70" spans="23:40">
      <c r="W70" t="s">
        <v>2917</v>
      </c>
      <c r="X70" t="s">
        <v>2924</v>
      </c>
      <c r="Y70" t="s">
        <v>3984</v>
      </c>
      <c r="Z70" t="s">
        <v>1114</v>
      </c>
      <c r="AA70">
        <f>AJ32</f>
        <v>9.9434003235688042</v>
      </c>
      <c r="AB70">
        <f>AK32</f>
        <v>10.040518433415832</v>
      </c>
      <c r="AC70">
        <v>10.040518433415832</v>
      </c>
      <c r="AD70">
        <f t="shared" ref="AD70:AE70" si="79">AL32</f>
        <v>21</v>
      </c>
      <c r="AE70">
        <f t="shared" si="79"/>
        <v>110</v>
      </c>
      <c r="AF70">
        <f t="shared" ref="AF70:AF75" si="80">AE70</f>
        <v>110</v>
      </c>
      <c r="AJ70">
        <f>SUM(AJ64:AJ69)</f>
        <v>1410</v>
      </c>
      <c r="AL70">
        <f>SUM(AL64:AL69)</f>
        <v>8200</v>
      </c>
    </row>
    <row r="71" spans="23:40">
      <c r="W71" t="s">
        <v>2918</v>
      </c>
      <c r="X71" t="s">
        <v>2924</v>
      </c>
      <c r="Y71" t="s">
        <v>3984</v>
      </c>
      <c r="Z71" t="s">
        <v>1117</v>
      </c>
      <c r="AA71">
        <f t="shared" ref="AA71:AA75" si="81">AJ33</f>
        <v>9.9556411682019537</v>
      </c>
      <c r="AB71">
        <f t="shared" ref="AB71:AB75" si="82">AK33</f>
        <v>10.002066199735653</v>
      </c>
      <c r="AC71">
        <v>10.002066199735653</v>
      </c>
      <c r="AD71">
        <f t="shared" ref="AD71:AD75" si="83">AL33</f>
        <v>34</v>
      </c>
      <c r="AE71">
        <f t="shared" ref="AE71:AE75" si="84">AM33</f>
        <v>179</v>
      </c>
      <c r="AF71">
        <f t="shared" si="80"/>
        <v>179</v>
      </c>
    </row>
    <row r="72" spans="23:40">
      <c r="W72" t="s">
        <v>2919</v>
      </c>
      <c r="X72" t="s">
        <v>2924</v>
      </c>
      <c r="Y72" t="s">
        <v>3984</v>
      </c>
      <c r="Z72" t="s">
        <v>1113</v>
      </c>
      <c r="AA72">
        <f t="shared" si="81"/>
        <v>9.5820348587922748</v>
      </c>
      <c r="AB72">
        <f t="shared" si="82"/>
        <v>10.136367453929017</v>
      </c>
      <c r="AC72">
        <v>10.136367453929017</v>
      </c>
      <c r="AD72">
        <f t="shared" si="83"/>
        <v>3</v>
      </c>
      <c r="AE72">
        <f t="shared" si="84"/>
        <v>15</v>
      </c>
      <c r="AF72">
        <f t="shared" si="80"/>
        <v>15</v>
      </c>
    </row>
    <row r="73" spans="23:40">
      <c r="W73" t="s">
        <v>2920</v>
      </c>
      <c r="X73" t="s">
        <v>2924</v>
      </c>
      <c r="Y73" t="s">
        <v>3984</v>
      </c>
      <c r="Z73" t="s">
        <v>1116</v>
      </c>
      <c r="AA73">
        <f t="shared" si="81"/>
        <v>9.5666576049719954</v>
      </c>
      <c r="AB73">
        <f t="shared" si="82"/>
        <v>10.120100606912525</v>
      </c>
      <c r="AC73">
        <v>10.120100606912525</v>
      </c>
      <c r="AD73">
        <f t="shared" si="83"/>
        <v>3</v>
      </c>
      <c r="AE73">
        <f t="shared" si="84"/>
        <v>15</v>
      </c>
      <c r="AF73">
        <f t="shared" si="80"/>
        <v>15</v>
      </c>
    </row>
    <row r="74" spans="23:40">
      <c r="W74" t="s">
        <v>2921</v>
      </c>
      <c r="X74" t="s">
        <v>2924</v>
      </c>
      <c r="Y74" t="s">
        <v>3984</v>
      </c>
      <c r="Z74" t="s">
        <v>1115</v>
      </c>
      <c r="AA74">
        <f t="shared" si="81"/>
        <v>0</v>
      </c>
      <c r="AB74">
        <f t="shared" si="82"/>
        <v>0</v>
      </c>
      <c r="AC74">
        <v>0</v>
      </c>
      <c r="AD74">
        <f t="shared" si="83"/>
        <v>0</v>
      </c>
      <c r="AE74">
        <f t="shared" si="84"/>
        <v>0</v>
      </c>
      <c r="AF74">
        <f t="shared" si="80"/>
        <v>0</v>
      </c>
    </row>
    <row r="75" spans="23:40">
      <c r="W75" t="s">
        <v>4630</v>
      </c>
      <c r="X75" t="s">
        <v>2924</v>
      </c>
      <c r="Y75" t="s">
        <v>3984</v>
      </c>
      <c r="Z75" t="s">
        <v>1106</v>
      </c>
      <c r="AA75">
        <f t="shared" si="81"/>
        <v>0.25071609489583468</v>
      </c>
      <c r="AB75">
        <f t="shared" si="82"/>
        <v>1.3261016589531753</v>
      </c>
      <c r="AC75">
        <v>1.3261016589531753</v>
      </c>
      <c r="AD75">
        <f t="shared" si="83"/>
        <v>1</v>
      </c>
      <c r="AE75">
        <f t="shared" si="84"/>
        <v>1</v>
      </c>
      <c r="AF75">
        <f t="shared" si="80"/>
        <v>1</v>
      </c>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M26"/>
  <sheetViews>
    <sheetView workbookViewId="0">
      <selection activeCell="O9" sqref="O9"/>
    </sheetView>
  </sheetViews>
  <sheetFormatPr defaultRowHeight="15"/>
  <cols>
    <col min="2" max="2" width="14.140625" customWidth="1"/>
    <col min="3" max="3" width="31.42578125" customWidth="1"/>
    <col min="4" max="4" width="31.5703125" customWidth="1"/>
    <col min="5" max="5" width="12.85546875" customWidth="1"/>
  </cols>
  <sheetData>
    <row r="3" spans="2:13">
      <c r="C3" s="300" t="s">
        <v>4741</v>
      </c>
      <c r="D3" s="300" t="s">
        <v>4742</v>
      </c>
      <c r="E3" t="s">
        <v>4745</v>
      </c>
    </row>
    <row r="4" spans="2:13">
      <c r="K4" t="s">
        <v>4753</v>
      </c>
    </row>
    <row r="5" spans="2:13">
      <c r="B5" t="s">
        <v>4641</v>
      </c>
      <c r="C5">
        <v>2020</v>
      </c>
      <c r="D5">
        <v>2020</v>
      </c>
      <c r="E5" t="s">
        <v>4743</v>
      </c>
      <c r="F5" t="s">
        <v>4744</v>
      </c>
      <c r="J5" t="s">
        <v>4641</v>
      </c>
      <c r="K5">
        <v>2020</v>
      </c>
      <c r="L5" t="s">
        <v>4743</v>
      </c>
      <c r="M5" t="s">
        <v>4744</v>
      </c>
    </row>
    <row r="6" spans="2:13">
      <c r="B6" t="s">
        <v>1114</v>
      </c>
      <c r="C6">
        <f>INDEX(load_by_region!I:I,MATCH(batteryCapacity!B6,load_by_region!A:A,0))</f>
        <v>0.17696594571882499</v>
      </c>
      <c r="D6">
        <f>K6/SUM(K$6:K$11)</f>
        <v>0.17381016081354747</v>
      </c>
      <c r="E6">
        <f t="shared" ref="E6:F11" si="0">L6/SUM(L$6:L$11)</f>
        <v>0.20911317050892017</v>
      </c>
      <c r="F6">
        <f t="shared" si="0"/>
        <v>0.20002463542774204</v>
      </c>
      <c r="J6" t="s">
        <v>1114</v>
      </c>
      <c r="K6">
        <f>SUM(plexos_list_add_data!M180,plexos_list_add_data!M186,plexos_list_add_data!M192,plexos_list_add_data!M198)</f>
        <v>2817.5661359999999</v>
      </c>
      <c r="L6">
        <f>SUM(plexos_list_add_data!N180,plexos_list_add_data!N186,plexos_list_add_data!N192,plexos_list_add_data!N198)</f>
        <v>15065.091420194134</v>
      </c>
      <c r="M6">
        <f>SUM(plexos_list_add_data!O180,plexos_list_add_data!O186,plexos_list_add_data!O192,plexos_list_add_data!O198)</f>
        <v>33984.080407761168</v>
      </c>
    </row>
    <row r="7" spans="2:13">
      <c r="B7" t="s">
        <v>1117</v>
      </c>
      <c r="C7">
        <f>INDEX(load_by_region!I:I,MATCH(batteryCapacity!B7,load_by_region!A:A,0))</f>
        <v>0.38116575991365864</v>
      </c>
      <c r="D7">
        <f t="shared" ref="D7:D11" si="1">K7/SUM(K$6:K$11)</f>
        <v>6.6210162265190664E-2</v>
      </c>
      <c r="E7">
        <f t="shared" si="0"/>
        <v>8.4575632808350606E-2</v>
      </c>
      <c r="F7">
        <f t="shared" si="0"/>
        <v>0.17047110664388451</v>
      </c>
      <c r="J7" t="s">
        <v>1117</v>
      </c>
      <c r="K7">
        <f>SUM(plexos_list_add_data!M181,plexos_list_add_data!M187,plexos_list_add_data!M193,plexos_list_add_data!M199)</f>
        <v>1073.3061299999999</v>
      </c>
      <c r="L7">
        <f>SUM(plexos_list_add_data!N181,plexos_list_add_data!N187,plexos_list_add_data!N193,plexos_list_add_data!N199)</f>
        <v>6093.062608527669</v>
      </c>
      <c r="M7">
        <f>SUM(plexos_list_add_data!O181,plexos_list_add_data!O187,plexos_list_add_data!O193,plexos_list_add_data!O199)</f>
        <v>28962.951403446525</v>
      </c>
    </row>
    <row r="8" spans="2:13">
      <c r="B8" t="s">
        <v>1113</v>
      </c>
      <c r="C8">
        <f>INDEX(load_by_region!I:I,MATCH(batteryCapacity!B8,load_by_region!A:A,0))</f>
        <v>0.28176129189600957</v>
      </c>
      <c r="D8">
        <f t="shared" si="1"/>
        <v>0.21501396931753722</v>
      </c>
      <c r="E8">
        <f t="shared" si="0"/>
        <v>0.21283724286775119</v>
      </c>
      <c r="F8">
        <f t="shared" si="0"/>
        <v>0.23929705851527064</v>
      </c>
      <c r="J8" t="s">
        <v>1113</v>
      </c>
      <c r="K8">
        <f>SUM(plexos_list_add_data!M182,plexos_list_add_data!M188,plexos_list_add_data!M194,plexos_list_add_data!M200)</f>
        <v>3485.5043910000004</v>
      </c>
      <c r="L8">
        <f>SUM(plexos_list_add_data!N182,plexos_list_add_data!N188,plexos_list_add_data!N194,plexos_list_add_data!N200)</f>
        <v>15333.383897443022</v>
      </c>
      <c r="M8">
        <f>SUM(plexos_list_add_data!O182,plexos_list_add_data!O188,plexos_list_add_data!O194,plexos_list_add_data!O200)</f>
        <v>40656.444445121553</v>
      </c>
    </row>
    <row r="9" spans="2:13">
      <c r="B9" t="s">
        <v>1116</v>
      </c>
      <c r="C9">
        <f>INDEX(load_by_region!I:I,MATCH(batteryCapacity!B9,load_by_region!A:A,0))</f>
        <v>0.11790258008092688</v>
      </c>
      <c r="D9">
        <f t="shared" si="1"/>
        <v>0.5017810547901127</v>
      </c>
      <c r="E9">
        <f t="shared" si="0"/>
        <v>0.44639080817124221</v>
      </c>
      <c r="F9">
        <f t="shared" si="0"/>
        <v>0.29267020386450937</v>
      </c>
      <c r="J9" t="s">
        <v>1116</v>
      </c>
      <c r="K9">
        <f>SUM(plexos_list_add_data!M183,plexos_list_add_data!M189,plexos_list_add_data!M195,plexos_list_add_data!M201)</f>
        <v>8134.1694930000012</v>
      </c>
      <c r="L9">
        <f>SUM(plexos_list_add_data!N183,plexos_list_add_data!N189,plexos_list_add_data!N195,plexos_list_add_data!N201)</f>
        <v>32159.228985279246</v>
      </c>
      <c r="M9">
        <f>SUM(plexos_list_add_data!O183,plexos_list_add_data!O189,plexos_list_add_data!O195,plexos_list_add_data!O201)</f>
        <v>49724.51378210527</v>
      </c>
    </row>
    <row r="10" spans="2:13">
      <c r="B10" t="s">
        <v>1115</v>
      </c>
      <c r="C10">
        <f>INDEX(load_by_region!I:I,MATCH(batteryCapacity!B10,load_by_region!A:A,0))</f>
        <v>3.1653414973094422E-2</v>
      </c>
      <c r="D10">
        <f t="shared" si="1"/>
        <v>0</v>
      </c>
      <c r="E10">
        <f t="shared" si="0"/>
        <v>1.0261351183596827E-2</v>
      </c>
      <c r="F10">
        <f t="shared" si="0"/>
        <v>4.3005255051816182E-2</v>
      </c>
      <c r="J10" t="s">
        <v>1115</v>
      </c>
      <c r="K10">
        <f>SUM(plexos_list_add_data!M184,plexos_list_add_data!M190,plexos_list_add_data!M196,plexos_list_add_data!M202)</f>
        <v>0</v>
      </c>
      <c r="L10">
        <f>SUM(plexos_list_add_data!N184,plexos_list_add_data!N190,plexos_list_add_data!N196,plexos_list_add_data!N202)</f>
        <v>739.25613245392969</v>
      </c>
      <c r="M10">
        <f>SUM(plexos_list_add_data!O184,plexos_list_add_data!O190,plexos_list_add_data!O196,plexos_list_add_data!O202)</f>
        <v>7306.5702257717958</v>
      </c>
    </row>
    <row r="11" spans="2:13">
      <c r="B11" t="s">
        <v>1106</v>
      </c>
      <c r="C11">
        <f>INDEX(load_by_region!I:I,MATCH(batteryCapacity!B11,load_by_region!A:A,0))</f>
        <v>1.0551007417485521E-2</v>
      </c>
      <c r="D11">
        <f t="shared" si="1"/>
        <v>4.318465281361198E-2</v>
      </c>
      <c r="E11">
        <f t="shared" si="0"/>
        <v>3.6821794460139091E-2</v>
      </c>
      <c r="F11">
        <f t="shared" si="0"/>
        <v>5.4531740496777184E-2</v>
      </c>
      <c r="J11" t="s">
        <v>1106</v>
      </c>
      <c r="K11">
        <f>SUM(plexos_list_add_data!M185,plexos_list_add_data!M191,plexos_list_add_data!M197,plexos_list_add_data!M203)</f>
        <v>700.04892000000007</v>
      </c>
      <c r="L11">
        <f>SUM(plexos_list_add_data!N185,plexos_list_add_data!N191,plexos_list_add_data!N197,plexos_list_add_data!N203)</f>
        <v>2652.7439589173578</v>
      </c>
      <c r="M11">
        <f>SUM(plexos_list_add_data!O185,plexos_list_add_data!O191,plexos_list_add_data!O197,plexos_list_add_data!O203)</f>
        <v>9264.9140434859364</v>
      </c>
    </row>
    <row r="12" spans="2:13">
      <c r="C12">
        <f>SUM(C6:C11)</f>
        <v>1</v>
      </c>
      <c r="D12">
        <f t="shared" ref="D12:F12" si="2">SUM(D6:D11)</f>
        <v>1</v>
      </c>
      <c r="E12">
        <f t="shared" si="2"/>
        <v>1</v>
      </c>
      <c r="F12">
        <f t="shared" si="2"/>
        <v>1</v>
      </c>
    </row>
    <row r="14" spans="2:13">
      <c r="C14" s="300" t="s">
        <v>4738</v>
      </c>
      <c r="D14" t="s">
        <v>4756</v>
      </c>
      <c r="H14" t="s">
        <v>4757</v>
      </c>
    </row>
    <row r="15" spans="2:13">
      <c r="D15">
        <v>2020</v>
      </c>
      <c r="E15" t="s">
        <v>4743</v>
      </c>
      <c r="F15" t="s">
        <v>4744</v>
      </c>
    </row>
    <row r="16" spans="2:13">
      <c r="C16" t="s">
        <v>4754</v>
      </c>
      <c r="D16">
        <v>3.07</v>
      </c>
      <c r="E16">
        <v>6</v>
      </c>
      <c r="F16">
        <v>12</v>
      </c>
    </row>
    <row r="17" spans="3:10">
      <c r="C17" t="s">
        <v>4755</v>
      </c>
      <c r="D17">
        <v>0.5</v>
      </c>
      <c r="E17">
        <v>0.5</v>
      </c>
      <c r="F17">
        <v>0.5</v>
      </c>
    </row>
    <row r="18" spans="3:10">
      <c r="H18" t="s">
        <v>1230</v>
      </c>
      <c r="I18" t="s">
        <v>1231</v>
      </c>
      <c r="J18" t="s">
        <v>4758</v>
      </c>
    </row>
    <row r="19" spans="3:10">
      <c r="C19" t="s">
        <v>1114</v>
      </c>
      <c r="D19">
        <f>D$16*($C6*D$17)+D$16*((1-D$17)*D6)</f>
        <v>0.53844132352719165</v>
      </c>
      <c r="E19">
        <f t="shared" ref="E19:F19" si="3">E$16*($C6*E$17)+E$16*((1-E$17)*E6)</f>
        <v>1.1582373486832354</v>
      </c>
      <c r="F19">
        <f t="shared" si="3"/>
        <v>2.2619434868794022</v>
      </c>
      <c r="H19">
        <f>ROUND(D19*1000,0)</f>
        <v>538</v>
      </c>
      <c r="I19">
        <f t="shared" ref="I19:J19" si="4">ROUND(E19*1000,0)</f>
        <v>1158</v>
      </c>
      <c r="J19">
        <f t="shared" si="4"/>
        <v>2262</v>
      </c>
    </row>
    <row r="20" spans="3:10">
      <c r="C20" t="s">
        <v>1117</v>
      </c>
      <c r="D20">
        <f t="shared" ref="D20:F24" si="5">D$16*($C7*D$17)+D$16*((1-D$17)*D7)</f>
        <v>0.68672204054453367</v>
      </c>
      <c r="E20">
        <f t="shared" si="5"/>
        <v>1.3972241781660277</v>
      </c>
      <c r="F20">
        <f t="shared" si="5"/>
        <v>3.3098211993452589</v>
      </c>
      <c r="H20">
        <f t="shared" ref="H20:H24" si="6">ROUND(D20*1000,0)</f>
        <v>687</v>
      </c>
      <c r="I20">
        <f t="shared" ref="I20:I24" si="7">ROUND(E20*1000,0)</f>
        <v>1397</v>
      </c>
      <c r="J20">
        <f t="shared" ref="J20:J24" si="8">ROUND(F20*1000,0)</f>
        <v>3310</v>
      </c>
    </row>
    <row r="21" spans="3:10">
      <c r="C21" t="s">
        <v>1113</v>
      </c>
      <c r="D21">
        <f t="shared" si="5"/>
        <v>0.76255002596279431</v>
      </c>
      <c r="E21">
        <f t="shared" si="5"/>
        <v>1.4837956042912823</v>
      </c>
      <c r="F21">
        <f t="shared" si="5"/>
        <v>3.1263501024676814</v>
      </c>
      <c r="H21">
        <f t="shared" si="6"/>
        <v>763</v>
      </c>
      <c r="I21">
        <f t="shared" si="7"/>
        <v>1484</v>
      </c>
      <c r="J21">
        <f t="shared" si="8"/>
        <v>3126</v>
      </c>
    </row>
    <row r="22" spans="3:10">
      <c r="C22" t="s">
        <v>1116</v>
      </c>
      <c r="D22">
        <f t="shared" si="5"/>
        <v>0.95121437952704568</v>
      </c>
      <c r="E22">
        <f t="shared" si="5"/>
        <v>1.6928801647565073</v>
      </c>
      <c r="F22">
        <f t="shared" si="5"/>
        <v>2.4634367036726177</v>
      </c>
      <c r="H22">
        <f t="shared" si="6"/>
        <v>951</v>
      </c>
      <c r="I22">
        <f t="shared" si="7"/>
        <v>1693</v>
      </c>
      <c r="J22">
        <f t="shared" si="8"/>
        <v>2463</v>
      </c>
    </row>
    <row r="23" spans="3:10">
      <c r="C23" t="s">
        <v>1115</v>
      </c>
      <c r="D23">
        <f t="shared" si="5"/>
        <v>4.8587991983699938E-2</v>
      </c>
      <c r="E23">
        <f t="shared" si="5"/>
        <v>0.12574429847007373</v>
      </c>
      <c r="F23">
        <f t="shared" si="5"/>
        <v>0.44795202014946361</v>
      </c>
      <c r="H23">
        <f t="shared" si="6"/>
        <v>49</v>
      </c>
      <c r="I23">
        <f t="shared" si="7"/>
        <v>126</v>
      </c>
      <c r="J23">
        <f t="shared" si="8"/>
        <v>448</v>
      </c>
    </row>
    <row r="24" spans="3:10">
      <c r="C24" t="s">
        <v>1106</v>
      </c>
      <c r="D24">
        <f t="shared" si="5"/>
        <v>8.2484238454734668E-2</v>
      </c>
      <c r="E24">
        <f t="shared" si="5"/>
        <v>0.14211840563287384</v>
      </c>
      <c r="F24">
        <f t="shared" si="5"/>
        <v>0.39049648748557625</v>
      </c>
      <c r="H24">
        <f t="shared" si="6"/>
        <v>82</v>
      </c>
      <c r="I24">
        <f t="shared" si="7"/>
        <v>142</v>
      </c>
      <c r="J24">
        <f t="shared" si="8"/>
        <v>390</v>
      </c>
    </row>
    <row r="25" spans="3:10">
      <c r="D25">
        <f>SUM(D19:D24)</f>
        <v>3.07</v>
      </c>
      <c r="E25">
        <f t="shared" ref="E25:F25" si="9">SUM(E19:E24)</f>
        <v>6</v>
      </c>
      <c r="F25">
        <f t="shared" si="9"/>
        <v>12</v>
      </c>
    </row>
    <row r="26" spans="3:10">
      <c r="H26">
        <f>SUM(H19:H24)</f>
        <v>3070</v>
      </c>
      <c r="I26">
        <f t="shared" ref="I26:J26" si="10">SUM(I19:I24)</f>
        <v>6000</v>
      </c>
      <c r="J26">
        <f t="shared" si="10"/>
        <v>11999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G113"/>
  <sheetViews>
    <sheetView topLeftCell="J7" workbookViewId="0">
      <selection activeCell="AF24" sqref="AF24:AF27"/>
    </sheetView>
  </sheetViews>
  <sheetFormatPr defaultRowHeight="15"/>
  <cols>
    <col min="27" max="27" width="13.140625" customWidth="1"/>
    <col min="28" max="28" width="14.7109375" bestFit="1" customWidth="1"/>
    <col min="29" max="29" width="24.5703125" bestFit="1" customWidth="1"/>
    <col min="30" max="30" width="10" bestFit="1" customWidth="1"/>
  </cols>
  <sheetData>
    <row r="1" spans="1:29">
      <c r="A1" t="s">
        <v>0</v>
      </c>
      <c r="B1" t="s">
        <v>1</v>
      </c>
      <c r="C1" t="s">
        <v>1250</v>
      </c>
      <c r="D1" t="s">
        <v>2</v>
      </c>
      <c r="E1" t="s">
        <v>1093</v>
      </c>
      <c r="F1" t="s">
        <v>3</v>
      </c>
      <c r="G1" t="s">
        <v>4</v>
      </c>
      <c r="H1" t="s">
        <v>5</v>
      </c>
      <c r="I1" t="s">
        <v>6</v>
      </c>
      <c r="J1" t="s">
        <v>7</v>
      </c>
      <c r="K1" t="s">
        <v>8</v>
      </c>
      <c r="L1" t="s">
        <v>10</v>
      </c>
      <c r="M1" t="s">
        <v>11</v>
      </c>
      <c r="N1" t="s">
        <v>12</v>
      </c>
      <c r="O1" t="s">
        <v>13</v>
      </c>
      <c r="P1" t="s">
        <v>14</v>
      </c>
      <c r="Q1" t="s">
        <v>15</v>
      </c>
      <c r="R1" t="s">
        <v>16</v>
      </c>
      <c r="S1" t="s">
        <v>17</v>
      </c>
      <c r="T1" t="s">
        <v>2872</v>
      </c>
      <c r="U1" t="s">
        <v>2873</v>
      </c>
      <c r="V1" t="s">
        <v>18</v>
      </c>
      <c r="AA1" s="2" t="s">
        <v>1118</v>
      </c>
      <c r="AB1" t="s">
        <v>1149</v>
      </c>
      <c r="AC1" t="s">
        <v>2874</v>
      </c>
    </row>
    <row r="2" spans="1:29">
      <c r="A2" t="s">
        <v>162</v>
      </c>
      <c r="B2" t="s">
        <v>163</v>
      </c>
      <c r="C2" t="s">
        <v>1323</v>
      </c>
      <c r="D2">
        <v>300</v>
      </c>
      <c r="E2">
        <v>0.3</v>
      </c>
      <c r="F2" t="s">
        <v>22</v>
      </c>
      <c r="G2">
        <v>300</v>
      </c>
      <c r="H2">
        <v>2004.8</v>
      </c>
      <c r="I2" t="s">
        <v>164</v>
      </c>
      <c r="J2" t="s">
        <v>165</v>
      </c>
      <c r="K2" t="s">
        <v>99</v>
      </c>
      <c r="L2" t="s">
        <v>166</v>
      </c>
      <c r="M2" t="s">
        <v>167</v>
      </c>
      <c r="N2" t="s">
        <v>168</v>
      </c>
      <c r="O2" t="s">
        <v>99</v>
      </c>
      <c r="P2" t="s">
        <v>29</v>
      </c>
      <c r="Q2" t="s">
        <v>169</v>
      </c>
      <c r="R2" t="s">
        <v>170</v>
      </c>
      <c r="S2" t="s">
        <v>171</v>
      </c>
      <c r="T2" t="str">
        <f>INDEX('region index'!B:B,MATCH('diesel aggregation'!U2,'region index'!A:A,0))</f>
        <v>SW</v>
      </c>
      <c r="U2" t="s">
        <v>1108</v>
      </c>
      <c r="V2" t="s">
        <v>172</v>
      </c>
      <c r="AA2" s="3" t="s">
        <v>1114</v>
      </c>
      <c r="AB2">
        <v>4520</v>
      </c>
      <c r="AC2">
        <v>0.1730769230769231</v>
      </c>
    </row>
    <row r="3" spans="1:29">
      <c r="A3" t="s">
        <v>162</v>
      </c>
      <c r="B3" t="s">
        <v>163</v>
      </c>
      <c r="C3" t="s">
        <v>1323</v>
      </c>
      <c r="D3">
        <v>250</v>
      </c>
      <c r="E3">
        <v>0.25</v>
      </c>
      <c r="F3">
        <v>3</v>
      </c>
      <c r="G3">
        <v>750</v>
      </c>
      <c r="H3">
        <v>2009.9</v>
      </c>
      <c r="I3" t="s">
        <v>164</v>
      </c>
      <c r="J3" t="s">
        <v>165</v>
      </c>
      <c r="K3" t="s">
        <v>99</v>
      </c>
      <c r="L3" t="s">
        <v>173</v>
      </c>
      <c r="M3" t="s">
        <v>174</v>
      </c>
      <c r="N3" t="s">
        <v>168</v>
      </c>
      <c r="O3" t="s">
        <v>99</v>
      </c>
      <c r="P3" t="s">
        <v>29</v>
      </c>
      <c r="Q3" t="s">
        <v>169</v>
      </c>
      <c r="R3" t="s">
        <v>170</v>
      </c>
      <c r="S3" t="s">
        <v>171</v>
      </c>
      <c r="T3" t="str">
        <f>INDEX('region index'!B:B,MATCH('diesel aggregation'!U3,'region index'!A:A,0))</f>
        <v>SW</v>
      </c>
      <c r="U3" t="s">
        <v>1108</v>
      </c>
      <c r="V3" t="s">
        <v>172</v>
      </c>
      <c r="AA3" s="3" t="s">
        <v>2881</v>
      </c>
      <c r="AB3">
        <v>7450</v>
      </c>
      <c r="AC3">
        <v>0.58125000000000004</v>
      </c>
    </row>
    <row r="4" spans="1:29">
      <c r="A4" t="s">
        <v>162</v>
      </c>
      <c r="B4" t="s">
        <v>175</v>
      </c>
      <c r="C4" t="s">
        <v>1324</v>
      </c>
      <c r="D4">
        <v>80</v>
      </c>
      <c r="E4">
        <v>0.08</v>
      </c>
      <c r="F4">
        <v>3</v>
      </c>
      <c r="G4">
        <v>240</v>
      </c>
      <c r="H4">
        <v>1996.7</v>
      </c>
      <c r="I4" t="s">
        <v>164</v>
      </c>
      <c r="J4" t="s">
        <v>165</v>
      </c>
      <c r="K4" t="s">
        <v>99</v>
      </c>
      <c r="L4" t="s">
        <v>176</v>
      </c>
      <c r="M4" t="s">
        <v>177</v>
      </c>
      <c r="N4" t="s">
        <v>168</v>
      </c>
      <c r="O4" t="s">
        <v>99</v>
      </c>
      <c r="P4" t="s">
        <v>29</v>
      </c>
      <c r="Q4" t="s">
        <v>169</v>
      </c>
      <c r="R4" t="s">
        <v>170</v>
      </c>
      <c r="S4" t="s">
        <v>171</v>
      </c>
      <c r="T4" t="str">
        <f>INDEX('region index'!B:B,MATCH('diesel aggregation'!U4,'region index'!A:A,0))</f>
        <v>C</v>
      </c>
      <c r="U4" t="s">
        <v>1097</v>
      </c>
      <c r="V4" t="s">
        <v>178</v>
      </c>
      <c r="AA4" s="3" t="s">
        <v>1117</v>
      </c>
      <c r="AB4">
        <v>34730</v>
      </c>
      <c r="AC4">
        <v>0.78857142857142848</v>
      </c>
    </row>
    <row r="5" spans="1:29">
      <c r="A5" t="s">
        <v>162</v>
      </c>
      <c r="B5" t="s">
        <v>179</v>
      </c>
      <c r="C5" t="s">
        <v>1325</v>
      </c>
      <c r="D5">
        <v>150</v>
      </c>
      <c r="E5">
        <v>0.15</v>
      </c>
      <c r="F5">
        <v>3</v>
      </c>
      <c r="G5">
        <v>450</v>
      </c>
      <c r="H5">
        <v>1993.2</v>
      </c>
      <c r="I5" t="s">
        <v>164</v>
      </c>
      <c r="J5" t="s">
        <v>165</v>
      </c>
      <c r="K5" t="s">
        <v>99</v>
      </c>
      <c r="L5" t="s">
        <v>180</v>
      </c>
      <c r="M5" t="s">
        <v>174</v>
      </c>
      <c r="N5" t="s">
        <v>168</v>
      </c>
      <c r="O5" t="s">
        <v>99</v>
      </c>
      <c r="P5" t="s">
        <v>29</v>
      </c>
      <c r="Q5" t="s">
        <v>169</v>
      </c>
      <c r="R5" t="s">
        <v>170</v>
      </c>
      <c r="S5" t="s">
        <v>171</v>
      </c>
      <c r="T5" t="str">
        <f>INDEX('region index'!B:B,MATCH('diesel aggregation'!U5,'region index'!A:A,0))</f>
        <v>Jeju</v>
      </c>
      <c r="U5" t="s">
        <v>1106</v>
      </c>
      <c r="V5" t="s">
        <v>181</v>
      </c>
      <c r="AA5" s="3" t="s">
        <v>1113</v>
      </c>
      <c r="AB5">
        <v>19510</v>
      </c>
      <c r="AC5">
        <v>0.9518181818181819</v>
      </c>
    </row>
    <row r="6" spans="1:29">
      <c r="A6" t="s">
        <v>162</v>
      </c>
      <c r="B6" t="s">
        <v>182</v>
      </c>
      <c r="C6" t="s">
        <v>1326</v>
      </c>
      <c r="D6">
        <v>250</v>
      </c>
      <c r="E6">
        <v>0.25</v>
      </c>
      <c r="F6">
        <v>2</v>
      </c>
      <c r="G6">
        <v>500</v>
      </c>
      <c r="H6">
        <v>1994.3</v>
      </c>
      <c r="I6" t="s">
        <v>164</v>
      </c>
      <c r="J6" t="s">
        <v>165</v>
      </c>
      <c r="K6" t="s">
        <v>99</v>
      </c>
      <c r="L6" t="s">
        <v>183</v>
      </c>
      <c r="M6" t="s">
        <v>174</v>
      </c>
      <c r="N6" t="s">
        <v>168</v>
      </c>
      <c r="O6" t="s">
        <v>99</v>
      </c>
      <c r="P6" t="s">
        <v>29</v>
      </c>
      <c r="Q6" t="s">
        <v>169</v>
      </c>
      <c r="R6" t="s">
        <v>170</v>
      </c>
      <c r="S6" t="s">
        <v>171</v>
      </c>
      <c r="T6" t="str">
        <f>INDEX('region index'!B:B,MATCH('diesel aggregation'!U6,'region index'!A:A,0))</f>
        <v>SW</v>
      </c>
      <c r="U6" t="s">
        <v>1107</v>
      </c>
      <c r="V6" t="s">
        <v>184</v>
      </c>
      <c r="AA6" s="3" t="s">
        <v>1116</v>
      </c>
      <c r="AB6">
        <v>28230</v>
      </c>
      <c r="AC6">
        <v>0.3026923076923077</v>
      </c>
    </row>
    <row r="7" spans="1:29">
      <c r="A7" t="s">
        <v>162</v>
      </c>
      <c r="B7" t="s">
        <v>182</v>
      </c>
      <c r="C7" t="s">
        <v>1326</v>
      </c>
      <c r="D7">
        <v>500</v>
      </c>
      <c r="E7">
        <v>0.5</v>
      </c>
      <c r="F7">
        <v>2</v>
      </c>
      <c r="G7">
        <v>1000</v>
      </c>
      <c r="H7">
        <v>2006.9</v>
      </c>
      <c r="I7" t="s">
        <v>164</v>
      </c>
      <c r="J7" t="s">
        <v>165</v>
      </c>
      <c r="K7" t="s">
        <v>99</v>
      </c>
      <c r="L7" t="s">
        <v>166</v>
      </c>
      <c r="M7" t="s">
        <v>167</v>
      </c>
      <c r="N7" t="s">
        <v>168</v>
      </c>
      <c r="O7" t="s">
        <v>99</v>
      </c>
      <c r="P7" t="s">
        <v>29</v>
      </c>
      <c r="Q7" t="s">
        <v>169</v>
      </c>
      <c r="R7" t="s">
        <v>170</v>
      </c>
      <c r="S7" t="s">
        <v>171</v>
      </c>
      <c r="T7" t="str">
        <f>INDEX('region index'!B:B,MATCH('diesel aggregation'!U7,'region index'!A:A,0))</f>
        <v>SW</v>
      </c>
      <c r="U7" t="s">
        <v>1107</v>
      </c>
      <c r="V7" t="s">
        <v>184</v>
      </c>
      <c r="AA7" s="3" t="s">
        <v>1106</v>
      </c>
      <c r="AB7">
        <v>166327</v>
      </c>
      <c r="AC7">
        <v>15.838142857142856</v>
      </c>
    </row>
    <row r="8" spans="1:29">
      <c r="A8" t="s">
        <v>162</v>
      </c>
      <c r="B8" t="s">
        <v>185</v>
      </c>
      <c r="C8" t="s">
        <v>1327</v>
      </c>
      <c r="D8">
        <v>1000</v>
      </c>
      <c r="E8">
        <v>1</v>
      </c>
      <c r="F8">
        <v>2</v>
      </c>
      <c r="G8">
        <v>2000</v>
      </c>
      <c r="H8">
        <v>1989.4</v>
      </c>
      <c r="I8" t="s">
        <v>164</v>
      </c>
      <c r="J8" t="s">
        <v>165</v>
      </c>
      <c r="K8" t="s">
        <v>99</v>
      </c>
      <c r="L8" t="s">
        <v>186</v>
      </c>
      <c r="M8" t="s">
        <v>174</v>
      </c>
      <c r="N8" t="s">
        <v>168</v>
      </c>
      <c r="O8" t="s">
        <v>99</v>
      </c>
      <c r="P8" t="s">
        <v>29</v>
      </c>
      <c r="Q8" t="s">
        <v>169</v>
      </c>
      <c r="R8" t="s">
        <v>170</v>
      </c>
      <c r="S8" t="s">
        <v>171</v>
      </c>
      <c r="T8" t="str">
        <f>INDEX('region index'!B:B,MATCH('diesel aggregation'!U8,'region index'!A:A,0))</f>
        <v>SW</v>
      </c>
      <c r="U8" t="s">
        <v>1108</v>
      </c>
      <c r="V8" t="s">
        <v>187</v>
      </c>
      <c r="AA8" s="3" t="s">
        <v>1119</v>
      </c>
      <c r="AB8">
        <v>260767</v>
      </c>
      <c r="AC8">
        <v>1.433366071428571</v>
      </c>
    </row>
    <row r="9" spans="1:29">
      <c r="A9" t="s">
        <v>162</v>
      </c>
      <c r="B9" t="s">
        <v>185</v>
      </c>
      <c r="C9" t="s">
        <v>1327</v>
      </c>
      <c r="D9">
        <v>500</v>
      </c>
      <c r="E9">
        <v>0.5</v>
      </c>
      <c r="F9" t="s">
        <v>22</v>
      </c>
      <c r="G9">
        <v>500</v>
      </c>
      <c r="H9">
        <v>1997.7</v>
      </c>
      <c r="I9" t="s">
        <v>164</v>
      </c>
      <c r="J9" t="s">
        <v>165</v>
      </c>
      <c r="K9" t="s">
        <v>99</v>
      </c>
      <c r="L9" t="s">
        <v>188</v>
      </c>
      <c r="M9" t="s">
        <v>167</v>
      </c>
      <c r="N9" t="s">
        <v>168</v>
      </c>
      <c r="O9" t="s">
        <v>99</v>
      </c>
      <c r="P9" t="s">
        <v>29</v>
      </c>
      <c r="Q9" t="s">
        <v>169</v>
      </c>
      <c r="R9" t="s">
        <v>170</v>
      </c>
      <c r="S9" t="s">
        <v>171</v>
      </c>
      <c r="T9" t="str">
        <f>INDEX('region index'!B:B,MATCH('diesel aggregation'!U9,'region index'!A:A,0))</f>
        <v>SW</v>
      </c>
      <c r="U9" t="s">
        <v>1108</v>
      </c>
      <c r="V9" t="s">
        <v>187</v>
      </c>
      <c r="AA9" t="s">
        <v>1118</v>
      </c>
      <c r="AB9" t="s">
        <v>1149</v>
      </c>
      <c r="AC9" t="s">
        <v>2874</v>
      </c>
    </row>
    <row r="10" spans="1:29">
      <c r="A10" t="s">
        <v>162</v>
      </c>
      <c r="B10" t="s">
        <v>185</v>
      </c>
      <c r="C10" t="s">
        <v>1327</v>
      </c>
      <c r="D10">
        <v>1000</v>
      </c>
      <c r="E10">
        <v>1</v>
      </c>
      <c r="F10">
        <v>2</v>
      </c>
      <c r="G10">
        <v>2000</v>
      </c>
      <c r="H10">
        <v>2005.8</v>
      </c>
      <c r="I10" t="s">
        <v>164</v>
      </c>
      <c r="J10" t="s">
        <v>165</v>
      </c>
      <c r="K10" t="s">
        <v>99</v>
      </c>
      <c r="L10" t="s">
        <v>189</v>
      </c>
      <c r="M10" t="s">
        <v>190</v>
      </c>
      <c r="N10" t="s">
        <v>168</v>
      </c>
      <c r="O10" t="s">
        <v>99</v>
      </c>
      <c r="P10" t="s">
        <v>29</v>
      </c>
      <c r="Q10" t="s">
        <v>169</v>
      </c>
      <c r="R10" t="s">
        <v>170</v>
      </c>
      <c r="S10" t="s">
        <v>171</v>
      </c>
      <c r="T10" t="str">
        <f>INDEX('region index'!B:B,MATCH('diesel aggregation'!U10,'region index'!A:A,0))</f>
        <v>SW</v>
      </c>
      <c r="U10" t="s">
        <v>1108</v>
      </c>
      <c r="V10" t="s">
        <v>187</v>
      </c>
      <c r="AA10" t="s">
        <v>1114</v>
      </c>
      <c r="AB10">
        <v>4520</v>
      </c>
      <c r="AC10">
        <v>0.1730769230769231</v>
      </c>
    </row>
    <row r="11" spans="1:29">
      <c r="A11" t="s">
        <v>162</v>
      </c>
      <c r="B11" t="s">
        <v>191</v>
      </c>
      <c r="C11" t="s">
        <v>1328</v>
      </c>
      <c r="D11">
        <v>100</v>
      </c>
      <c r="E11">
        <v>0.1</v>
      </c>
      <c r="F11" t="s">
        <v>22</v>
      </c>
      <c r="G11">
        <v>100</v>
      </c>
      <c r="H11">
        <v>1996.4</v>
      </c>
      <c r="I11" t="s">
        <v>164</v>
      </c>
      <c r="J11" t="s">
        <v>165</v>
      </c>
      <c r="K11" t="s">
        <v>99</v>
      </c>
      <c r="L11" t="s">
        <v>192</v>
      </c>
      <c r="M11" t="s">
        <v>174</v>
      </c>
      <c r="N11" t="s">
        <v>168</v>
      </c>
      <c r="O11" t="s">
        <v>99</v>
      </c>
      <c r="P11" t="s">
        <v>29</v>
      </c>
      <c r="Q11" t="s">
        <v>169</v>
      </c>
      <c r="R11" t="s">
        <v>170</v>
      </c>
      <c r="S11" t="s">
        <v>171</v>
      </c>
      <c r="T11" t="str">
        <f>INDEX('region index'!B:B,MATCH('diesel aggregation'!U11,'region index'!A:A,0))</f>
        <v>C</v>
      </c>
      <c r="U11" t="s">
        <v>1097</v>
      </c>
      <c r="V11" t="s">
        <v>92</v>
      </c>
      <c r="AA11" t="s">
        <v>2881</v>
      </c>
      <c r="AB11">
        <v>7450</v>
      </c>
      <c r="AC11">
        <v>0.58125000000000004</v>
      </c>
    </row>
    <row r="12" spans="1:29">
      <c r="A12" t="s">
        <v>162</v>
      </c>
      <c r="B12" t="s">
        <v>191</v>
      </c>
      <c r="C12" t="s">
        <v>1328</v>
      </c>
      <c r="D12">
        <v>150</v>
      </c>
      <c r="E12">
        <v>0.15</v>
      </c>
      <c r="F12">
        <v>2</v>
      </c>
      <c r="G12">
        <v>300</v>
      </c>
      <c r="H12">
        <v>1996.4</v>
      </c>
      <c r="I12" t="s">
        <v>164</v>
      </c>
      <c r="J12" t="s">
        <v>165</v>
      </c>
      <c r="K12" t="s">
        <v>99</v>
      </c>
      <c r="L12" t="s">
        <v>192</v>
      </c>
      <c r="M12" t="s">
        <v>174</v>
      </c>
      <c r="N12" t="s">
        <v>168</v>
      </c>
      <c r="O12" t="s">
        <v>99</v>
      </c>
      <c r="P12" t="s">
        <v>29</v>
      </c>
      <c r="Q12" t="s">
        <v>169</v>
      </c>
      <c r="R12" t="s">
        <v>170</v>
      </c>
      <c r="S12" t="s">
        <v>171</v>
      </c>
      <c r="T12" t="str">
        <f>INDEX('region index'!B:B,MATCH('diesel aggregation'!U12,'region index'!A:A,0))</f>
        <v>C</v>
      </c>
      <c r="U12" t="s">
        <v>1097</v>
      </c>
      <c r="V12" t="s">
        <v>92</v>
      </c>
      <c r="AA12" t="s">
        <v>1117</v>
      </c>
      <c r="AB12">
        <v>34730</v>
      </c>
      <c r="AC12">
        <v>0.78857142857142848</v>
      </c>
    </row>
    <row r="13" spans="1:29">
      <c r="A13" t="s">
        <v>162</v>
      </c>
      <c r="B13" t="s">
        <v>193</v>
      </c>
      <c r="C13" t="s">
        <v>1329</v>
      </c>
      <c r="D13">
        <v>80</v>
      </c>
      <c r="E13">
        <v>0.08</v>
      </c>
      <c r="F13">
        <v>3</v>
      </c>
      <c r="G13">
        <v>240</v>
      </c>
      <c r="H13">
        <v>2007.4</v>
      </c>
      <c r="I13" t="s">
        <v>164</v>
      </c>
      <c r="J13" t="s">
        <v>165</v>
      </c>
      <c r="K13" t="s">
        <v>99</v>
      </c>
      <c r="L13" t="s">
        <v>194</v>
      </c>
      <c r="M13" t="s">
        <v>167</v>
      </c>
      <c r="N13" t="s">
        <v>168</v>
      </c>
      <c r="O13" t="s">
        <v>99</v>
      </c>
      <c r="P13" t="s">
        <v>29</v>
      </c>
      <c r="Q13" t="s">
        <v>169</v>
      </c>
      <c r="R13" t="s">
        <v>170</v>
      </c>
      <c r="S13" t="s">
        <v>171</v>
      </c>
      <c r="T13" t="str">
        <f>INDEX('region index'!B:B,MATCH('diesel aggregation'!U13,'region index'!A:A,0))</f>
        <v>SW</v>
      </c>
      <c r="U13" t="s">
        <v>1108</v>
      </c>
      <c r="V13" t="s">
        <v>195</v>
      </c>
      <c r="AA13" t="s">
        <v>1113</v>
      </c>
      <c r="AB13">
        <v>19510</v>
      </c>
      <c r="AC13">
        <v>0.9518181818181819</v>
      </c>
    </row>
    <row r="14" spans="1:29">
      <c r="A14" t="s">
        <v>162</v>
      </c>
      <c r="B14" t="s">
        <v>196</v>
      </c>
      <c r="C14" t="s">
        <v>1330</v>
      </c>
      <c r="D14">
        <v>250</v>
      </c>
      <c r="E14">
        <v>0.25</v>
      </c>
      <c r="F14">
        <v>3</v>
      </c>
      <c r="G14">
        <v>750</v>
      </c>
      <c r="H14">
        <v>1994.5</v>
      </c>
      <c r="I14" t="s">
        <v>164</v>
      </c>
      <c r="J14" t="s">
        <v>165</v>
      </c>
      <c r="K14" t="s">
        <v>99</v>
      </c>
      <c r="L14" t="s">
        <v>183</v>
      </c>
      <c r="M14" t="s">
        <v>174</v>
      </c>
      <c r="N14" t="s">
        <v>168</v>
      </c>
      <c r="O14" t="s">
        <v>99</v>
      </c>
      <c r="P14" t="s">
        <v>29</v>
      </c>
      <c r="Q14" t="s">
        <v>169</v>
      </c>
      <c r="R14" t="s">
        <v>170</v>
      </c>
      <c r="S14" t="s">
        <v>171</v>
      </c>
      <c r="T14" t="str">
        <f>INDEX('region index'!B:B,MATCH('diesel aggregation'!U14,'region index'!A:A,0))</f>
        <v>SW</v>
      </c>
      <c r="U14" t="s">
        <v>1108</v>
      </c>
      <c r="V14" t="s">
        <v>197</v>
      </c>
      <c r="AA14" t="s">
        <v>1116</v>
      </c>
      <c r="AB14">
        <v>194557</v>
      </c>
      <c r="AC14">
        <v>2.145881355932203</v>
      </c>
    </row>
    <row r="15" spans="1:29">
      <c r="A15" t="s">
        <v>162</v>
      </c>
      <c r="B15" t="s">
        <v>198</v>
      </c>
      <c r="C15" t="s">
        <v>1331</v>
      </c>
      <c r="D15">
        <v>80</v>
      </c>
      <c r="E15">
        <v>0.08</v>
      </c>
      <c r="F15">
        <v>2</v>
      </c>
      <c r="G15">
        <v>160</v>
      </c>
      <c r="H15">
        <v>1996.1</v>
      </c>
      <c r="I15" t="s">
        <v>164</v>
      </c>
      <c r="J15" t="s">
        <v>165</v>
      </c>
      <c r="K15" t="s">
        <v>99</v>
      </c>
      <c r="L15" t="s">
        <v>199</v>
      </c>
      <c r="M15" t="s">
        <v>167</v>
      </c>
      <c r="N15" t="s">
        <v>168</v>
      </c>
      <c r="O15" t="s">
        <v>99</v>
      </c>
      <c r="P15" t="s">
        <v>29</v>
      </c>
      <c r="Q15" t="s">
        <v>169</v>
      </c>
      <c r="R15" t="s">
        <v>170</v>
      </c>
      <c r="S15" t="s">
        <v>171</v>
      </c>
      <c r="T15" t="str">
        <f>INDEX('region index'!B:B,MATCH('diesel aggregation'!U15,'region index'!A:A,0))</f>
        <v>C</v>
      </c>
      <c r="U15" t="s">
        <v>1097</v>
      </c>
      <c r="V15" t="s">
        <v>92</v>
      </c>
    </row>
    <row r="16" spans="1:29">
      <c r="A16" t="s">
        <v>162</v>
      </c>
      <c r="B16" t="s">
        <v>198</v>
      </c>
      <c r="C16" t="s">
        <v>1331</v>
      </c>
      <c r="D16">
        <v>100</v>
      </c>
      <c r="E16">
        <v>0.1</v>
      </c>
      <c r="F16" t="s">
        <v>22</v>
      </c>
      <c r="G16">
        <v>100</v>
      </c>
      <c r="H16">
        <v>2011.5</v>
      </c>
      <c r="I16" t="s">
        <v>164</v>
      </c>
      <c r="J16" t="s">
        <v>165</v>
      </c>
      <c r="K16" t="s">
        <v>99</v>
      </c>
      <c r="L16" t="s">
        <v>200</v>
      </c>
      <c r="M16" t="s">
        <v>167</v>
      </c>
      <c r="N16" t="s">
        <v>168</v>
      </c>
      <c r="O16" t="s">
        <v>99</v>
      </c>
      <c r="P16" t="s">
        <v>29</v>
      </c>
      <c r="Q16" t="s">
        <v>169</v>
      </c>
      <c r="R16" t="s">
        <v>170</v>
      </c>
      <c r="S16" t="s">
        <v>171</v>
      </c>
      <c r="T16" t="str">
        <f>INDEX('region index'!B:B,MATCH('diesel aggregation'!U16,'region index'!A:A,0))</f>
        <v>C</v>
      </c>
      <c r="U16" t="s">
        <v>1097</v>
      </c>
      <c r="V16" t="s">
        <v>92</v>
      </c>
      <c r="AA16" t="s">
        <v>1118</v>
      </c>
      <c r="AB16" t="s">
        <v>1149</v>
      </c>
      <c r="AC16" t="s">
        <v>2874</v>
      </c>
    </row>
    <row r="17" spans="1:33">
      <c r="A17" t="s">
        <v>162</v>
      </c>
      <c r="B17" t="s">
        <v>201</v>
      </c>
      <c r="C17" t="s">
        <v>1332</v>
      </c>
      <c r="D17">
        <v>450</v>
      </c>
      <c r="E17">
        <v>0.45</v>
      </c>
      <c r="F17" t="s">
        <v>22</v>
      </c>
      <c r="G17">
        <v>450</v>
      </c>
      <c r="H17">
        <v>1995.2</v>
      </c>
      <c r="I17" t="s">
        <v>164</v>
      </c>
      <c r="J17" t="s">
        <v>165</v>
      </c>
      <c r="K17" t="s">
        <v>99</v>
      </c>
      <c r="L17" t="s">
        <v>180</v>
      </c>
      <c r="M17" t="s">
        <v>174</v>
      </c>
      <c r="N17" t="s">
        <v>168</v>
      </c>
      <c r="O17" t="s">
        <v>99</v>
      </c>
      <c r="P17" t="s">
        <v>29</v>
      </c>
      <c r="Q17" t="s">
        <v>169</v>
      </c>
      <c r="R17" t="s">
        <v>170</v>
      </c>
      <c r="S17" t="s">
        <v>171</v>
      </c>
      <c r="T17" t="str">
        <f>INDEX('region index'!B:B,MATCH('diesel aggregation'!U17,'region index'!A:A,0))</f>
        <v>NW</v>
      </c>
      <c r="U17" t="s">
        <v>1105</v>
      </c>
      <c r="V17" t="s">
        <v>202</v>
      </c>
      <c r="AA17" t="s">
        <v>1114</v>
      </c>
      <c r="AB17">
        <f>AB10/1000</f>
        <v>4.5199999999999996</v>
      </c>
      <c r="AC17">
        <v>0.1730769230769231</v>
      </c>
    </row>
    <row r="18" spans="1:33">
      <c r="A18" t="s">
        <v>162</v>
      </c>
      <c r="B18" t="s">
        <v>201</v>
      </c>
      <c r="C18" t="s">
        <v>1332</v>
      </c>
      <c r="D18">
        <v>500</v>
      </c>
      <c r="E18">
        <v>0.5</v>
      </c>
      <c r="F18" t="s">
        <v>22</v>
      </c>
      <c r="G18">
        <v>500</v>
      </c>
      <c r="H18">
        <v>2006.8</v>
      </c>
      <c r="I18" t="s">
        <v>164</v>
      </c>
      <c r="J18" t="s">
        <v>165</v>
      </c>
      <c r="K18" t="s">
        <v>99</v>
      </c>
      <c r="L18" t="s">
        <v>189</v>
      </c>
      <c r="M18" t="s">
        <v>190</v>
      </c>
      <c r="N18" t="s">
        <v>168</v>
      </c>
      <c r="O18" t="s">
        <v>99</v>
      </c>
      <c r="P18" t="s">
        <v>29</v>
      </c>
      <c r="Q18" t="s">
        <v>169</v>
      </c>
      <c r="R18" t="s">
        <v>170</v>
      </c>
      <c r="S18" t="s">
        <v>171</v>
      </c>
      <c r="T18" t="str">
        <f>INDEX('region index'!B:B,MATCH('diesel aggregation'!U18,'region index'!A:A,0))</f>
        <v>NW</v>
      </c>
      <c r="U18" t="s">
        <v>1105</v>
      </c>
      <c r="V18" t="s">
        <v>202</v>
      </c>
    </row>
    <row r="19" spans="1:33">
      <c r="A19" t="s">
        <v>162</v>
      </c>
      <c r="B19" t="s">
        <v>201</v>
      </c>
      <c r="C19" t="s">
        <v>1332</v>
      </c>
      <c r="D19">
        <v>1300</v>
      </c>
      <c r="E19">
        <v>1.3</v>
      </c>
      <c r="F19">
        <v>2</v>
      </c>
      <c r="G19">
        <v>2600</v>
      </c>
      <c r="H19">
        <v>2011.3</v>
      </c>
      <c r="I19" t="s">
        <v>164</v>
      </c>
      <c r="J19" t="s">
        <v>165</v>
      </c>
      <c r="K19" t="s">
        <v>99</v>
      </c>
      <c r="L19" t="s">
        <v>203</v>
      </c>
      <c r="M19" t="s">
        <v>167</v>
      </c>
      <c r="N19" t="s">
        <v>168</v>
      </c>
      <c r="O19" t="s">
        <v>99</v>
      </c>
      <c r="P19" t="s">
        <v>29</v>
      </c>
      <c r="Q19" t="s">
        <v>169</v>
      </c>
      <c r="R19" t="s">
        <v>170</v>
      </c>
      <c r="S19" t="s">
        <v>171</v>
      </c>
      <c r="T19" t="str">
        <f>INDEX('region index'!B:B,MATCH('diesel aggregation'!U19,'region index'!A:A,0))</f>
        <v>NW</v>
      </c>
      <c r="U19" t="s">
        <v>1105</v>
      </c>
      <c r="V19" t="s">
        <v>202</v>
      </c>
      <c r="AA19" t="s">
        <v>1117</v>
      </c>
      <c r="AB19">
        <f>AB12/1000</f>
        <v>34.729999999999997</v>
      </c>
      <c r="AC19">
        <v>0.78857142857142848</v>
      </c>
    </row>
    <row r="20" spans="1:33">
      <c r="A20" t="s">
        <v>162</v>
      </c>
      <c r="B20" t="s">
        <v>204</v>
      </c>
      <c r="C20" t="s">
        <v>1333</v>
      </c>
      <c r="D20">
        <v>80</v>
      </c>
      <c r="E20">
        <v>0.08</v>
      </c>
      <c r="F20">
        <v>3</v>
      </c>
      <c r="G20">
        <v>240</v>
      </c>
      <c r="H20">
        <v>1996.5</v>
      </c>
      <c r="I20" t="s">
        <v>164</v>
      </c>
      <c r="J20" t="s">
        <v>165</v>
      </c>
      <c r="K20" t="s">
        <v>99</v>
      </c>
      <c r="L20" t="s">
        <v>205</v>
      </c>
      <c r="M20" t="s">
        <v>167</v>
      </c>
      <c r="N20" t="s">
        <v>168</v>
      </c>
      <c r="O20" t="s">
        <v>99</v>
      </c>
      <c r="P20" t="s">
        <v>29</v>
      </c>
      <c r="Q20" t="s">
        <v>169</v>
      </c>
      <c r="R20" t="s">
        <v>170</v>
      </c>
      <c r="S20" t="s">
        <v>171</v>
      </c>
      <c r="T20" t="str">
        <f>INDEX('region index'!B:B,MATCH('diesel aggregation'!U20,'region index'!A:A,0))</f>
        <v>SW</v>
      </c>
      <c r="U20" t="s">
        <v>1108</v>
      </c>
      <c r="V20" t="s">
        <v>206</v>
      </c>
      <c r="AA20" t="s">
        <v>1113</v>
      </c>
      <c r="AB20">
        <f t="shared" ref="AB20:AB21" si="0">AB13/1000</f>
        <v>19.510000000000002</v>
      </c>
      <c r="AC20">
        <v>0.9518181818181819</v>
      </c>
    </row>
    <row r="21" spans="1:33">
      <c r="A21" t="s">
        <v>162</v>
      </c>
      <c r="B21" t="s">
        <v>204</v>
      </c>
      <c r="C21" t="s">
        <v>1333</v>
      </c>
      <c r="D21">
        <v>150</v>
      </c>
      <c r="E21">
        <v>0.15</v>
      </c>
      <c r="F21" t="s">
        <v>22</v>
      </c>
      <c r="G21">
        <v>150</v>
      </c>
      <c r="H21">
        <v>2000.1</v>
      </c>
      <c r="I21" t="s">
        <v>164</v>
      </c>
      <c r="J21" t="s">
        <v>165</v>
      </c>
      <c r="K21" t="s">
        <v>99</v>
      </c>
      <c r="L21" t="s">
        <v>207</v>
      </c>
      <c r="M21" t="s">
        <v>167</v>
      </c>
      <c r="N21" t="s">
        <v>168</v>
      </c>
      <c r="O21" t="s">
        <v>99</v>
      </c>
      <c r="P21" t="s">
        <v>29</v>
      </c>
      <c r="Q21" t="s">
        <v>169</v>
      </c>
      <c r="R21" t="s">
        <v>170</v>
      </c>
      <c r="S21" t="s">
        <v>171</v>
      </c>
      <c r="T21" t="str">
        <f>INDEX('region index'!B:B,MATCH('diesel aggregation'!U21,'region index'!A:A,0))</f>
        <v>SW</v>
      </c>
      <c r="U21" t="s">
        <v>1108</v>
      </c>
      <c r="V21" t="s">
        <v>206</v>
      </c>
      <c r="AA21" t="s">
        <v>1116</v>
      </c>
      <c r="AB21">
        <f t="shared" si="0"/>
        <v>194.55699999999999</v>
      </c>
      <c r="AC21">
        <v>2.145881355932203</v>
      </c>
    </row>
    <row r="22" spans="1:33">
      <c r="A22" t="s">
        <v>162</v>
      </c>
      <c r="B22" t="s">
        <v>208</v>
      </c>
      <c r="C22" t="s">
        <v>1334</v>
      </c>
      <c r="D22">
        <v>300</v>
      </c>
      <c r="E22">
        <v>0.3</v>
      </c>
      <c r="F22">
        <v>3</v>
      </c>
      <c r="G22">
        <v>900</v>
      </c>
      <c r="H22">
        <v>1989.8</v>
      </c>
      <c r="I22" t="s">
        <v>164</v>
      </c>
      <c r="J22" t="s">
        <v>165</v>
      </c>
      <c r="K22" t="s">
        <v>99</v>
      </c>
      <c r="L22" t="s">
        <v>209</v>
      </c>
      <c r="M22" t="s">
        <v>190</v>
      </c>
      <c r="N22" t="s">
        <v>168</v>
      </c>
      <c r="O22" t="s">
        <v>99</v>
      </c>
      <c r="P22" t="s">
        <v>29</v>
      </c>
      <c r="Q22" t="s">
        <v>169</v>
      </c>
      <c r="R22" t="s">
        <v>170</v>
      </c>
      <c r="S22" t="s">
        <v>171</v>
      </c>
      <c r="T22" t="str">
        <f>INDEX('region index'!B:B,MATCH('diesel aggregation'!U22,'region index'!A:A,0))</f>
        <v>NW</v>
      </c>
      <c r="U22" t="s">
        <v>1105</v>
      </c>
      <c r="V22" t="s">
        <v>210</v>
      </c>
      <c r="AE22">
        <v>1070</v>
      </c>
    </row>
    <row r="23" spans="1:33">
      <c r="A23" t="s">
        <v>162</v>
      </c>
      <c r="B23" t="s">
        <v>208</v>
      </c>
      <c r="C23" t="s">
        <v>1334</v>
      </c>
      <c r="D23">
        <v>500</v>
      </c>
      <c r="E23">
        <v>0.5</v>
      </c>
      <c r="F23" t="s">
        <v>22</v>
      </c>
      <c r="G23">
        <v>500</v>
      </c>
      <c r="H23">
        <v>1997.7</v>
      </c>
      <c r="I23" t="s">
        <v>164</v>
      </c>
      <c r="J23" t="s">
        <v>165</v>
      </c>
      <c r="K23" t="s">
        <v>99</v>
      </c>
      <c r="L23" t="s">
        <v>188</v>
      </c>
      <c r="M23" t="s">
        <v>167</v>
      </c>
      <c r="N23" t="s">
        <v>168</v>
      </c>
      <c r="O23" t="s">
        <v>99</v>
      </c>
      <c r="P23" t="s">
        <v>29</v>
      </c>
      <c r="Q23" t="s">
        <v>169</v>
      </c>
      <c r="R23" t="s">
        <v>170</v>
      </c>
      <c r="S23" t="s">
        <v>171</v>
      </c>
      <c r="T23" t="str">
        <f>INDEX('region index'!B:B,MATCH('diesel aggregation'!U23,'region index'!A:A,0))</f>
        <v>NW</v>
      </c>
      <c r="U23" t="s">
        <v>1105</v>
      </c>
      <c r="V23" t="s">
        <v>210</v>
      </c>
    </row>
    <row r="24" spans="1:33">
      <c r="A24" t="s">
        <v>162</v>
      </c>
      <c r="B24" t="s">
        <v>208</v>
      </c>
      <c r="C24" t="s">
        <v>1334</v>
      </c>
      <c r="D24">
        <v>500</v>
      </c>
      <c r="E24">
        <v>0.5</v>
      </c>
      <c r="F24" t="s">
        <v>22</v>
      </c>
      <c r="G24">
        <v>500</v>
      </c>
      <c r="H24">
        <v>2001.6</v>
      </c>
      <c r="I24" t="s">
        <v>164</v>
      </c>
      <c r="J24" t="s">
        <v>165</v>
      </c>
      <c r="K24" t="s">
        <v>99</v>
      </c>
      <c r="L24" t="s">
        <v>211</v>
      </c>
      <c r="M24" t="s">
        <v>174</v>
      </c>
      <c r="N24" t="s">
        <v>168</v>
      </c>
      <c r="O24" t="s">
        <v>99</v>
      </c>
      <c r="P24" t="s">
        <v>29</v>
      </c>
      <c r="Q24" t="s">
        <v>169</v>
      </c>
      <c r="R24" t="s">
        <v>170</v>
      </c>
      <c r="S24" t="s">
        <v>171</v>
      </c>
      <c r="T24" t="str">
        <f>INDEX('region index'!B:B,MATCH('diesel aggregation'!U24,'region index'!A:A,0))</f>
        <v>NW</v>
      </c>
      <c r="U24" t="s">
        <v>1105</v>
      </c>
      <c r="V24" t="s">
        <v>210</v>
      </c>
      <c r="AC24" t="s">
        <v>2882</v>
      </c>
      <c r="AD24">
        <v>10</v>
      </c>
      <c r="AE24">
        <f>AD31/$AD$38*$AE$22</f>
        <v>197.69726061144888</v>
      </c>
      <c r="AF24">
        <f>ROUND(AE24/AD24,0)</f>
        <v>20</v>
      </c>
      <c r="AG24">
        <f>AE24/AF24</f>
        <v>9.8848630305724434</v>
      </c>
    </row>
    <row r="25" spans="1:33">
      <c r="A25" t="s">
        <v>162</v>
      </c>
      <c r="B25" t="s">
        <v>208</v>
      </c>
      <c r="C25" t="s">
        <v>1334</v>
      </c>
      <c r="D25">
        <v>500</v>
      </c>
      <c r="E25">
        <v>0.5</v>
      </c>
      <c r="F25">
        <v>2</v>
      </c>
      <c r="G25">
        <v>1000</v>
      </c>
      <c r="H25">
        <v>2005.6</v>
      </c>
      <c r="I25" t="s">
        <v>164</v>
      </c>
      <c r="J25" t="s">
        <v>165</v>
      </c>
      <c r="K25" t="s">
        <v>99</v>
      </c>
      <c r="L25" t="s">
        <v>189</v>
      </c>
      <c r="M25" t="s">
        <v>174</v>
      </c>
      <c r="N25" t="s">
        <v>168</v>
      </c>
      <c r="O25" t="s">
        <v>99</v>
      </c>
      <c r="P25" t="s">
        <v>29</v>
      </c>
      <c r="Q25" t="s">
        <v>169</v>
      </c>
      <c r="R25" t="s">
        <v>170</v>
      </c>
      <c r="S25" t="s">
        <v>171</v>
      </c>
      <c r="T25" t="str">
        <f>INDEX('region index'!B:B,MATCH('diesel aggregation'!U25,'region index'!A:A,0))</f>
        <v>NW</v>
      </c>
      <c r="U25" t="s">
        <v>1105</v>
      </c>
      <c r="V25" t="s">
        <v>210</v>
      </c>
      <c r="AC25" t="s">
        <v>2883</v>
      </c>
      <c r="AD25">
        <v>10</v>
      </c>
      <c r="AE25">
        <f>AD33/$AD$38*$AE$22</f>
        <v>425.81879958724454</v>
      </c>
      <c r="AF25">
        <f t="shared" ref="AF25:AF27" si="1">ROUND(AE25/AD25,0)</f>
        <v>43</v>
      </c>
      <c r="AG25">
        <f t="shared" ref="AG25:AG27" si="2">AE25/AF25</f>
        <v>9.9027627810987102</v>
      </c>
    </row>
    <row r="26" spans="1:33">
      <c r="A26" t="s">
        <v>162</v>
      </c>
      <c r="B26" t="s">
        <v>212</v>
      </c>
      <c r="C26" t="s">
        <v>1335</v>
      </c>
      <c r="D26">
        <v>80</v>
      </c>
      <c r="E26">
        <v>0.08</v>
      </c>
      <c r="F26" t="s">
        <v>22</v>
      </c>
      <c r="G26">
        <v>80</v>
      </c>
      <c r="H26">
        <v>2004.11</v>
      </c>
      <c r="I26" t="s">
        <v>164</v>
      </c>
      <c r="J26" t="s">
        <v>165</v>
      </c>
      <c r="K26" t="s">
        <v>99</v>
      </c>
      <c r="L26" t="s">
        <v>194</v>
      </c>
      <c r="M26" t="s">
        <v>167</v>
      </c>
      <c r="N26" t="s">
        <v>168</v>
      </c>
      <c r="O26" t="s">
        <v>99</v>
      </c>
      <c r="P26" t="s">
        <v>29</v>
      </c>
      <c r="Q26" t="s">
        <v>169</v>
      </c>
      <c r="R26" t="s">
        <v>170</v>
      </c>
      <c r="S26" t="s">
        <v>171</v>
      </c>
      <c r="T26" t="str">
        <f>INDEX('region index'!B:B,MATCH('diesel aggregation'!U26,'region index'!A:A,0))</f>
        <v>SW</v>
      </c>
      <c r="U26" t="s">
        <v>1108</v>
      </c>
      <c r="V26" t="s">
        <v>213</v>
      </c>
      <c r="AC26" t="s">
        <v>2884</v>
      </c>
      <c r="AD26">
        <v>10</v>
      </c>
      <c r="AE26">
        <f>AD34/$AD$38*$AE$22</f>
        <v>314.7692361257412</v>
      </c>
      <c r="AF26">
        <f t="shared" si="1"/>
        <v>31</v>
      </c>
      <c r="AG26">
        <f t="shared" si="2"/>
        <v>10.153846326636813</v>
      </c>
    </row>
    <row r="27" spans="1:33">
      <c r="A27" t="s">
        <v>162</v>
      </c>
      <c r="B27" t="s">
        <v>212</v>
      </c>
      <c r="C27" t="s">
        <v>1335</v>
      </c>
      <c r="D27">
        <v>40</v>
      </c>
      <c r="E27">
        <v>0.04</v>
      </c>
      <c r="F27">
        <v>2</v>
      </c>
      <c r="G27">
        <v>80</v>
      </c>
      <c r="H27">
        <v>2010.1</v>
      </c>
      <c r="I27" t="s">
        <v>164</v>
      </c>
      <c r="J27" t="s">
        <v>165</v>
      </c>
      <c r="K27" t="s">
        <v>99</v>
      </c>
      <c r="L27" t="s">
        <v>203</v>
      </c>
      <c r="M27" t="s">
        <v>167</v>
      </c>
      <c r="N27" t="s">
        <v>168</v>
      </c>
      <c r="O27" t="s">
        <v>99</v>
      </c>
      <c r="P27" t="s">
        <v>29</v>
      </c>
      <c r="Q27" t="s">
        <v>169</v>
      </c>
      <c r="R27" t="s">
        <v>170</v>
      </c>
      <c r="S27" t="s">
        <v>171</v>
      </c>
      <c r="T27" t="str">
        <f>INDEX('region index'!B:B,MATCH('diesel aggregation'!U27,'region index'!A:A,0))</f>
        <v>SW</v>
      </c>
      <c r="U27" t="s">
        <v>1108</v>
      </c>
      <c r="V27" t="s">
        <v>213</v>
      </c>
      <c r="AC27" t="s">
        <v>2885</v>
      </c>
      <c r="AD27">
        <v>10</v>
      </c>
      <c r="AE27">
        <f>AD35/$AD$38*$AE$22</f>
        <v>131.7147036755654</v>
      </c>
      <c r="AF27">
        <f t="shared" si="1"/>
        <v>13</v>
      </c>
      <c r="AG27">
        <f t="shared" si="2"/>
        <v>10.131900282735801</v>
      </c>
    </row>
    <row r="28" spans="1:33">
      <c r="A28" t="s">
        <v>162</v>
      </c>
      <c r="B28" t="s">
        <v>214</v>
      </c>
      <c r="C28" t="s">
        <v>1336</v>
      </c>
      <c r="D28">
        <v>100</v>
      </c>
      <c r="E28">
        <v>0.1</v>
      </c>
      <c r="F28">
        <v>3</v>
      </c>
      <c r="G28">
        <v>300</v>
      </c>
      <c r="H28">
        <v>1994.6</v>
      </c>
      <c r="I28" t="s">
        <v>164</v>
      </c>
      <c r="J28" t="s">
        <v>165</v>
      </c>
      <c r="K28" t="s">
        <v>99</v>
      </c>
      <c r="L28" t="s">
        <v>183</v>
      </c>
      <c r="M28" t="s">
        <v>174</v>
      </c>
      <c r="N28" t="s">
        <v>168</v>
      </c>
      <c r="O28" t="s">
        <v>99</v>
      </c>
      <c r="P28" t="s">
        <v>29</v>
      </c>
      <c r="Q28" t="s">
        <v>169</v>
      </c>
      <c r="R28" t="s">
        <v>170</v>
      </c>
      <c r="S28" t="s">
        <v>171</v>
      </c>
      <c r="T28" t="str">
        <f>INDEX('region index'!B:B,MATCH('diesel aggregation'!U28,'region index'!A:A,0))</f>
        <v>SW</v>
      </c>
      <c r="U28" t="s">
        <v>1108</v>
      </c>
      <c r="V28" t="s">
        <v>215</v>
      </c>
    </row>
    <row r="29" spans="1:33">
      <c r="A29" t="s">
        <v>162</v>
      </c>
      <c r="B29" t="s">
        <v>216</v>
      </c>
      <c r="C29" t="s">
        <v>1337</v>
      </c>
      <c r="D29">
        <v>273</v>
      </c>
      <c r="E29">
        <v>0.27300000000000002</v>
      </c>
      <c r="F29" t="s">
        <v>22</v>
      </c>
      <c r="G29">
        <v>273</v>
      </c>
      <c r="H29">
        <v>2011.11</v>
      </c>
      <c r="I29" t="s">
        <v>164</v>
      </c>
      <c r="J29" t="s">
        <v>165</v>
      </c>
      <c r="K29" t="s">
        <v>99</v>
      </c>
      <c r="L29" t="s">
        <v>25</v>
      </c>
      <c r="M29" t="s">
        <v>217</v>
      </c>
      <c r="N29" t="s">
        <v>168</v>
      </c>
      <c r="O29" t="s">
        <v>99</v>
      </c>
      <c r="P29" t="s">
        <v>29</v>
      </c>
      <c r="Q29" t="s">
        <v>169</v>
      </c>
      <c r="R29" t="s">
        <v>170</v>
      </c>
      <c r="S29" t="s">
        <v>171</v>
      </c>
      <c r="T29" t="str">
        <f>INDEX('region index'!B:B,MATCH('diesel aggregation'!U29,'region index'!A:A,0))</f>
        <v>Jeju</v>
      </c>
      <c r="U29" t="s">
        <v>1106</v>
      </c>
      <c r="V29" t="s">
        <v>218</v>
      </c>
      <c r="AE29">
        <f>SUM(AE24:AE27)</f>
        <v>1070</v>
      </c>
    </row>
    <row r="30" spans="1:33">
      <c r="A30" t="s">
        <v>162</v>
      </c>
      <c r="B30" t="s">
        <v>216</v>
      </c>
      <c r="C30" t="s">
        <v>1337</v>
      </c>
      <c r="D30">
        <v>182</v>
      </c>
      <c r="E30">
        <v>0.182</v>
      </c>
      <c r="F30" t="s">
        <v>22</v>
      </c>
      <c r="G30">
        <v>182</v>
      </c>
      <c r="H30">
        <v>2011.11</v>
      </c>
      <c r="I30" t="s">
        <v>164</v>
      </c>
      <c r="J30" t="s">
        <v>165</v>
      </c>
      <c r="K30" t="s">
        <v>99</v>
      </c>
      <c r="L30" t="s">
        <v>25</v>
      </c>
      <c r="M30" t="s">
        <v>219</v>
      </c>
      <c r="N30" t="s">
        <v>168</v>
      </c>
      <c r="O30" t="s">
        <v>99</v>
      </c>
      <c r="P30" t="s">
        <v>29</v>
      </c>
      <c r="Q30" t="s">
        <v>169</v>
      </c>
      <c r="R30" t="s">
        <v>170</v>
      </c>
      <c r="S30" t="s">
        <v>171</v>
      </c>
      <c r="T30" t="str">
        <f>INDEX('region index'!B:B,MATCH('diesel aggregation'!U30,'region index'!A:A,0))</f>
        <v>Jeju</v>
      </c>
      <c r="U30" t="s">
        <v>1106</v>
      </c>
      <c r="V30" t="s">
        <v>218</v>
      </c>
      <c r="AC30" t="s">
        <v>1118</v>
      </c>
      <c r="AD30" t="s">
        <v>4716</v>
      </c>
    </row>
    <row r="31" spans="1:33">
      <c r="A31" t="s">
        <v>162</v>
      </c>
      <c r="B31" t="s">
        <v>216</v>
      </c>
      <c r="C31" t="s">
        <v>1337</v>
      </c>
      <c r="D31">
        <v>182</v>
      </c>
      <c r="E31">
        <v>0.182</v>
      </c>
      <c r="F31" t="s">
        <v>22</v>
      </c>
      <c r="G31">
        <v>182</v>
      </c>
      <c r="H31">
        <v>2013.6</v>
      </c>
      <c r="I31" t="s">
        <v>164</v>
      </c>
      <c r="J31" t="s">
        <v>165</v>
      </c>
      <c r="K31" t="s">
        <v>99</v>
      </c>
      <c r="L31" t="s">
        <v>25</v>
      </c>
      <c r="M31" t="s">
        <v>220</v>
      </c>
      <c r="N31" t="s">
        <v>168</v>
      </c>
      <c r="O31" t="s">
        <v>99</v>
      </c>
      <c r="P31" t="s">
        <v>29</v>
      </c>
      <c r="Q31" t="s">
        <v>169</v>
      </c>
      <c r="R31" t="s">
        <v>170</v>
      </c>
      <c r="S31" t="s">
        <v>171</v>
      </c>
      <c r="T31" t="str">
        <f>INDEX('region index'!B:B,MATCH('diesel aggregation'!U31,'region index'!A:A,0))</f>
        <v>Jeju</v>
      </c>
      <c r="U31" t="s">
        <v>1106</v>
      </c>
      <c r="V31" t="s">
        <v>218</v>
      </c>
      <c r="AC31" t="s">
        <v>1114</v>
      </c>
      <c r="AD31">
        <v>90123069</v>
      </c>
    </row>
    <row r="32" spans="1:33">
      <c r="A32" t="s">
        <v>162</v>
      </c>
      <c r="B32" t="s">
        <v>221</v>
      </c>
      <c r="C32" t="s">
        <v>1338</v>
      </c>
      <c r="D32">
        <v>150</v>
      </c>
      <c r="E32">
        <v>0.15</v>
      </c>
      <c r="F32">
        <v>3</v>
      </c>
      <c r="G32">
        <v>450</v>
      </c>
      <c r="H32">
        <v>1994.3</v>
      </c>
      <c r="I32" t="s">
        <v>164</v>
      </c>
      <c r="J32" t="s">
        <v>165</v>
      </c>
      <c r="K32" t="s">
        <v>99</v>
      </c>
      <c r="L32" t="s">
        <v>222</v>
      </c>
      <c r="M32" t="s">
        <v>167</v>
      </c>
      <c r="N32" t="s">
        <v>168</v>
      </c>
      <c r="O32" t="s">
        <v>99</v>
      </c>
      <c r="P32" t="s">
        <v>29</v>
      </c>
      <c r="Q32" t="s">
        <v>169</v>
      </c>
      <c r="R32" t="s">
        <v>170</v>
      </c>
      <c r="S32" t="s">
        <v>171</v>
      </c>
      <c r="T32" t="str">
        <f>INDEX('region index'!B:B,MATCH('diesel aggregation'!U32,'region index'!A:A,0))</f>
        <v>SE</v>
      </c>
      <c r="U32" t="s">
        <v>1104</v>
      </c>
      <c r="V32" t="s">
        <v>223</v>
      </c>
      <c r="AC32" t="s">
        <v>1115</v>
      </c>
      <c r="AD32">
        <v>16120067</v>
      </c>
    </row>
    <row r="33" spans="1:30">
      <c r="A33" t="s">
        <v>162</v>
      </c>
      <c r="B33" t="s">
        <v>224</v>
      </c>
      <c r="C33" t="s">
        <v>1339</v>
      </c>
      <c r="D33">
        <v>80</v>
      </c>
      <c r="E33">
        <v>0.08</v>
      </c>
      <c r="F33">
        <v>3</v>
      </c>
      <c r="G33">
        <v>240</v>
      </c>
      <c r="H33">
        <v>2004.1</v>
      </c>
      <c r="I33" t="s">
        <v>164</v>
      </c>
      <c r="J33" t="s">
        <v>165</v>
      </c>
      <c r="K33" t="s">
        <v>99</v>
      </c>
      <c r="L33" t="s">
        <v>192</v>
      </c>
      <c r="M33" t="s">
        <v>174</v>
      </c>
      <c r="N33" t="s">
        <v>168</v>
      </c>
      <c r="O33" t="s">
        <v>99</v>
      </c>
      <c r="P33" t="s">
        <v>29</v>
      </c>
      <c r="Q33" t="s">
        <v>169</v>
      </c>
      <c r="R33" t="s">
        <v>170</v>
      </c>
      <c r="S33" t="s">
        <v>171</v>
      </c>
      <c r="T33" t="str">
        <f>INDEX('region index'!B:B,MATCH('diesel aggregation'!U33,'region index'!A:A,0))</f>
        <v>NW</v>
      </c>
      <c r="U33" t="s">
        <v>1105</v>
      </c>
      <c r="V33" t="s">
        <v>210</v>
      </c>
      <c r="AC33" t="s">
        <v>1117</v>
      </c>
      <c r="AD33">
        <v>194115472</v>
      </c>
    </row>
    <row r="34" spans="1:30">
      <c r="A34" t="s">
        <v>162</v>
      </c>
      <c r="B34" t="s">
        <v>225</v>
      </c>
      <c r="C34" t="s">
        <v>1340</v>
      </c>
      <c r="D34">
        <v>1500</v>
      </c>
      <c r="E34">
        <v>1.5</v>
      </c>
      <c r="F34">
        <v>3</v>
      </c>
      <c r="G34">
        <v>4500</v>
      </c>
      <c r="H34">
        <v>1999.12</v>
      </c>
      <c r="I34" t="s">
        <v>164</v>
      </c>
      <c r="J34" t="s">
        <v>165</v>
      </c>
      <c r="K34" t="s">
        <v>99</v>
      </c>
      <c r="L34" t="s">
        <v>188</v>
      </c>
      <c r="M34" t="s">
        <v>167</v>
      </c>
      <c r="N34" t="s">
        <v>168</v>
      </c>
      <c r="O34" t="s">
        <v>99</v>
      </c>
      <c r="P34" t="s">
        <v>29</v>
      </c>
      <c r="Q34" t="s">
        <v>169</v>
      </c>
      <c r="R34" t="s">
        <v>170</v>
      </c>
      <c r="S34" t="s">
        <v>171</v>
      </c>
      <c r="T34" t="str">
        <f>INDEX('region index'!B:B,MATCH('diesel aggregation'!U34,'region index'!A:A,0))</f>
        <v>NW</v>
      </c>
      <c r="U34" t="s">
        <v>1105</v>
      </c>
      <c r="V34" t="s">
        <v>226</v>
      </c>
      <c r="AC34" t="s">
        <v>1113</v>
      </c>
      <c r="AD34">
        <v>143491971</v>
      </c>
    </row>
    <row r="35" spans="1:30">
      <c r="A35" t="s">
        <v>162</v>
      </c>
      <c r="B35" t="s">
        <v>225</v>
      </c>
      <c r="C35" t="s">
        <v>1340</v>
      </c>
      <c r="D35">
        <v>1500</v>
      </c>
      <c r="E35">
        <v>1.5</v>
      </c>
      <c r="F35" t="s">
        <v>22</v>
      </c>
      <c r="G35">
        <v>1500</v>
      </c>
      <c r="H35">
        <v>2001.6</v>
      </c>
      <c r="I35" t="s">
        <v>164</v>
      </c>
      <c r="J35" t="s">
        <v>165</v>
      </c>
      <c r="K35" t="s">
        <v>99</v>
      </c>
      <c r="L35" t="s">
        <v>211</v>
      </c>
      <c r="M35" t="s">
        <v>174</v>
      </c>
      <c r="N35" t="s">
        <v>168</v>
      </c>
      <c r="O35" t="s">
        <v>99</v>
      </c>
      <c r="P35" t="s">
        <v>29</v>
      </c>
      <c r="Q35" t="s">
        <v>169</v>
      </c>
      <c r="R35" t="s">
        <v>170</v>
      </c>
      <c r="S35" t="s">
        <v>171</v>
      </c>
      <c r="T35" t="str">
        <f>INDEX('region index'!B:B,MATCH('diesel aggregation'!U35,'region index'!A:A,0))</f>
        <v>NW</v>
      </c>
      <c r="U35" t="s">
        <v>1105</v>
      </c>
      <c r="V35" t="s">
        <v>226</v>
      </c>
      <c r="AC35" t="s">
        <v>1116</v>
      </c>
      <c r="AD35">
        <v>60043995</v>
      </c>
    </row>
    <row r="36" spans="1:30">
      <c r="A36" t="s">
        <v>162</v>
      </c>
      <c r="B36" t="s">
        <v>225</v>
      </c>
      <c r="C36" t="s">
        <v>1340</v>
      </c>
      <c r="D36">
        <v>1500</v>
      </c>
      <c r="E36">
        <v>1.5</v>
      </c>
      <c r="F36">
        <v>2</v>
      </c>
      <c r="G36">
        <v>3000</v>
      </c>
      <c r="H36">
        <v>2003.7</v>
      </c>
      <c r="I36" t="s">
        <v>164</v>
      </c>
      <c r="J36" t="s">
        <v>165</v>
      </c>
      <c r="K36" t="s">
        <v>99</v>
      </c>
      <c r="L36" t="s">
        <v>166</v>
      </c>
      <c r="M36" t="s">
        <v>190</v>
      </c>
      <c r="N36" t="s">
        <v>168</v>
      </c>
      <c r="O36" t="s">
        <v>99</v>
      </c>
      <c r="P36" t="s">
        <v>29</v>
      </c>
      <c r="Q36" t="s">
        <v>169</v>
      </c>
      <c r="R36" t="s">
        <v>170</v>
      </c>
      <c r="S36" t="s">
        <v>171</v>
      </c>
      <c r="T36" t="str">
        <f>INDEX('region index'!B:B,MATCH('diesel aggregation'!U36,'region index'!A:A,0))</f>
        <v>NW</v>
      </c>
      <c r="U36" t="s">
        <v>1105</v>
      </c>
      <c r="V36" t="s">
        <v>226</v>
      </c>
      <c r="AC36" t="s">
        <v>1106</v>
      </c>
      <c r="AD36">
        <v>5373289</v>
      </c>
    </row>
    <row r="37" spans="1:30">
      <c r="A37" t="s">
        <v>162</v>
      </c>
      <c r="B37" t="s">
        <v>225</v>
      </c>
      <c r="C37" t="s">
        <v>1340</v>
      </c>
      <c r="D37">
        <v>3000</v>
      </c>
      <c r="E37">
        <v>3</v>
      </c>
      <c r="F37">
        <v>2</v>
      </c>
      <c r="G37">
        <v>6000</v>
      </c>
      <c r="H37">
        <v>2013.3</v>
      </c>
      <c r="I37" t="s">
        <v>164</v>
      </c>
      <c r="J37" t="s">
        <v>165</v>
      </c>
      <c r="K37" t="s">
        <v>99</v>
      </c>
      <c r="L37" t="s">
        <v>227</v>
      </c>
      <c r="M37" t="s">
        <v>174</v>
      </c>
      <c r="N37" t="s">
        <v>168</v>
      </c>
      <c r="O37" t="s">
        <v>99</v>
      </c>
      <c r="P37" t="s">
        <v>29</v>
      </c>
      <c r="Q37" t="s">
        <v>169</v>
      </c>
      <c r="R37" t="s">
        <v>170</v>
      </c>
      <c r="S37" t="s">
        <v>171</v>
      </c>
      <c r="T37" t="str">
        <f>INDEX('region index'!B:B,MATCH('diesel aggregation'!U37,'region index'!A:A,0))</f>
        <v>NW</v>
      </c>
      <c r="U37" t="s">
        <v>1105</v>
      </c>
      <c r="V37" t="s">
        <v>226</v>
      </c>
    </row>
    <row r="38" spans="1:30">
      <c r="A38" t="s">
        <v>162</v>
      </c>
      <c r="B38" t="s">
        <v>228</v>
      </c>
      <c r="C38" t="s">
        <v>1341</v>
      </c>
      <c r="D38">
        <v>150</v>
      </c>
      <c r="E38">
        <v>0.15</v>
      </c>
      <c r="F38">
        <v>3</v>
      </c>
      <c r="G38">
        <v>450</v>
      </c>
      <c r="H38">
        <v>1994.3</v>
      </c>
      <c r="I38" t="s">
        <v>164</v>
      </c>
      <c r="J38" t="s">
        <v>165</v>
      </c>
      <c r="K38" t="s">
        <v>99</v>
      </c>
      <c r="L38" t="s">
        <v>229</v>
      </c>
      <c r="M38" t="s">
        <v>167</v>
      </c>
      <c r="N38" t="s">
        <v>168</v>
      </c>
      <c r="O38" t="s">
        <v>99</v>
      </c>
      <c r="P38" t="s">
        <v>29</v>
      </c>
      <c r="Q38" t="s">
        <v>169</v>
      </c>
      <c r="R38" t="s">
        <v>170</v>
      </c>
      <c r="S38" t="s">
        <v>171</v>
      </c>
      <c r="T38" t="str">
        <f>INDEX('region index'!B:B,MATCH('diesel aggregation'!U38,'region index'!A:A,0))</f>
        <v>SW</v>
      </c>
      <c r="U38" t="s">
        <v>1107</v>
      </c>
      <c r="V38" t="s">
        <v>230</v>
      </c>
      <c r="AD38">
        <f>SUM(AD31,AD33,AD34,AD35)</f>
        <v>487774507</v>
      </c>
    </row>
    <row r="39" spans="1:30">
      <c r="A39" t="s">
        <v>162</v>
      </c>
      <c r="B39" t="s">
        <v>231</v>
      </c>
      <c r="C39" t="s">
        <v>1342</v>
      </c>
      <c r="D39">
        <v>80</v>
      </c>
      <c r="E39">
        <v>0.08</v>
      </c>
      <c r="F39">
        <v>3</v>
      </c>
      <c r="G39">
        <v>240</v>
      </c>
      <c r="H39">
        <v>1996.4</v>
      </c>
      <c r="I39" t="s">
        <v>164</v>
      </c>
      <c r="J39" t="s">
        <v>165</v>
      </c>
      <c r="K39" t="s">
        <v>99</v>
      </c>
      <c r="L39" t="s">
        <v>232</v>
      </c>
      <c r="M39" t="s">
        <v>167</v>
      </c>
      <c r="N39" t="s">
        <v>168</v>
      </c>
      <c r="O39" t="s">
        <v>99</v>
      </c>
      <c r="P39" t="s">
        <v>29</v>
      </c>
      <c r="Q39" t="s">
        <v>169</v>
      </c>
      <c r="R39" t="s">
        <v>170</v>
      </c>
      <c r="S39" t="s">
        <v>171</v>
      </c>
      <c r="T39" t="str">
        <f>INDEX('region index'!B:B,MATCH('diesel aggregation'!U39,'region index'!A:A,0))</f>
        <v>Jeju</v>
      </c>
      <c r="U39" t="s">
        <v>1106</v>
      </c>
      <c r="V39" t="s">
        <v>233</v>
      </c>
    </row>
    <row r="40" spans="1:30">
      <c r="A40" t="s">
        <v>162</v>
      </c>
      <c r="B40" t="s">
        <v>234</v>
      </c>
      <c r="C40" t="s">
        <v>1343</v>
      </c>
      <c r="D40">
        <v>500</v>
      </c>
      <c r="E40">
        <v>0.5</v>
      </c>
      <c r="F40">
        <v>2</v>
      </c>
      <c r="G40">
        <v>1000</v>
      </c>
      <c r="H40">
        <v>1993.2</v>
      </c>
      <c r="I40" t="s">
        <v>164</v>
      </c>
      <c r="J40" t="s">
        <v>165</v>
      </c>
      <c r="K40" t="s">
        <v>99</v>
      </c>
      <c r="L40" t="s">
        <v>180</v>
      </c>
      <c r="M40" t="s">
        <v>203</v>
      </c>
      <c r="N40" t="s">
        <v>168</v>
      </c>
      <c r="O40" t="s">
        <v>99</v>
      </c>
      <c r="P40" t="s">
        <v>29</v>
      </c>
      <c r="Q40" t="s">
        <v>169</v>
      </c>
      <c r="R40" t="s">
        <v>170</v>
      </c>
      <c r="S40" t="s">
        <v>171</v>
      </c>
      <c r="T40" t="str">
        <f>INDEX('region index'!B:B,MATCH('diesel aggregation'!U40,'region index'!A:A,0))</f>
        <v>C</v>
      </c>
      <c r="U40" t="s">
        <v>1097</v>
      </c>
      <c r="V40" t="s">
        <v>235</v>
      </c>
    </row>
    <row r="41" spans="1:30">
      <c r="A41" t="s">
        <v>162</v>
      </c>
      <c r="B41" t="s">
        <v>234</v>
      </c>
      <c r="C41" t="s">
        <v>1343</v>
      </c>
      <c r="D41">
        <v>300</v>
      </c>
      <c r="E41">
        <v>0.3</v>
      </c>
      <c r="F41">
        <v>2</v>
      </c>
      <c r="G41">
        <v>600</v>
      </c>
      <c r="H41">
        <v>2006.9</v>
      </c>
      <c r="I41" t="s">
        <v>164</v>
      </c>
      <c r="J41" t="s">
        <v>165</v>
      </c>
      <c r="K41" t="s">
        <v>99</v>
      </c>
      <c r="L41" t="s">
        <v>166</v>
      </c>
      <c r="M41" t="s">
        <v>167</v>
      </c>
      <c r="N41" t="s">
        <v>168</v>
      </c>
      <c r="O41" t="s">
        <v>99</v>
      </c>
      <c r="P41" t="s">
        <v>29</v>
      </c>
      <c r="Q41" t="s">
        <v>169</v>
      </c>
      <c r="R41" t="s">
        <v>170</v>
      </c>
      <c r="S41" t="s">
        <v>171</v>
      </c>
      <c r="T41" t="str">
        <f>INDEX('region index'!B:B,MATCH('diesel aggregation'!U41,'region index'!A:A,0))</f>
        <v>C</v>
      </c>
      <c r="U41" t="s">
        <v>1097</v>
      </c>
      <c r="V41" t="s">
        <v>235</v>
      </c>
    </row>
    <row r="42" spans="1:30">
      <c r="A42" t="s">
        <v>162</v>
      </c>
      <c r="B42" t="s">
        <v>236</v>
      </c>
      <c r="C42" t="s">
        <v>1344</v>
      </c>
      <c r="D42">
        <v>80</v>
      </c>
      <c r="E42">
        <v>0.08</v>
      </c>
      <c r="F42" t="s">
        <v>22</v>
      </c>
      <c r="G42">
        <v>80</v>
      </c>
      <c r="H42">
        <v>2006.7</v>
      </c>
      <c r="I42" t="s">
        <v>164</v>
      </c>
      <c r="J42" t="s">
        <v>165</v>
      </c>
      <c r="K42" t="s">
        <v>99</v>
      </c>
      <c r="L42" t="s">
        <v>25</v>
      </c>
      <c r="M42" t="s">
        <v>167</v>
      </c>
      <c r="N42" t="s">
        <v>168</v>
      </c>
      <c r="O42" t="s">
        <v>99</v>
      </c>
      <c r="P42" t="s">
        <v>29</v>
      </c>
      <c r="Q42" t="s">
        <v>169</v>
      </c>
      <c r="R42" t="s">
        <v>170</v>
      </c>
      <c r="S42" t="s">
        <v>171</v>
      </c>
      <c r="T42" t="str">
        <f>INDEX('region index'!B:B,MATCH('diesel aggregation'!U42,'region index'!A:A,0))</f>
        <v>SW</v>
      </c>
      <c r="U42" t="s">
        <v>1108</v>
      </c>
      <c r="V42" t="s">
        <v>237</v>
      </c>
    </row>
    <row r="43" spans="1:30">
      <c r="A43" t="s">
        <v>162</v>
      </c>
      <c r="B43" t="s">
        <v>236</v>
      </c>
      <c r="C43" t="s">
        <v>1344</v>
      </c>
      <c r="D43">
        <v>80</v>
      </c>
      <c r="E43">
        <v>0.08</v>
      </c>
      <c r="F43" t="s">
        <v>22</v>
      </c>
      <c r="G43">
        <v>80</v>
      </c>
      <c r="H43">
        <v>2006.12</v>
      </c>
      <c r="I43" t="s">
        <v>164</v>
      </c>
      <c r="J43" t="s">
        <v>165</v>
      </c>
      <c r="K43" t="s">
        <v>99</v>
      </c>
      <c r="L43" t="s">
        <v>25</v>
      </c>
      <c r="M43" t="s">
        <v>167</v>
      </c>
      <c r="N43" t="s">
        <v>168</v>
      </c>
      <c r="O43" t="s">
        <v>99</v>
      </c>
      <c r="P43" t="s">
        <v>29</v>
      </c>
      <c r="Q43" t="s">
        <v>169</v>
      </c>
      <c r="R43" t="s">
        <v>170</v>
      </c>
      <c r="S43" t="s">
        <v>171</v>
      </c>
      <c r="T43" t="str">
        <f>INDEX('region index'!B:B,MATCH('diesel aggregation'!U43,'region index'!A:A,0))</f>
        <v>SW</v>
      </c>
      <c r="U43" t="s">
        <v>1108</v>
      </c>
      <c r="V43" t="s">
        <v>237</v>
      </c>
    </row>
    <row r="44" spans="1:30">
      <c r="A44" t="s">
        <v>162</v>
      </c>
      <c r="B44" t="s">
        <v>236</v>
      </c>
      <c r="C44" t="s">
        <v>1344</v>
      </c>
      <c r="D44">
        <v>80</v>
      </c>
      <c r="E44">
        <v>0.08</v>
      </c>
      <c r="F44" t="s">
        <v>22</v>
      </c>
      <c r="G44">
        <v>80</v>
      </c>
      <c r="H44">
        <v>2008.12</v>
      </c>
      <c r="I44" t="s">
        <v>164</v>
      </c>
      <c r="J44" t="s">
        <v>165</v>
      </c>
      <c r="K44" t="s">
        <v>99</v>
      </c>
      <c r="L44" t="s">
        <v>25</v>
      </c>
      <c r="M44" t="s">
        <v>167</v>
      </c>
      <c r="N44" t="s">
        <v>168</v>
      </c>
      <c r="O44" t="s">
        <v>99</v>
      </c>
      <c r="P44" t="s">
        <v>29</v>
      </c>
      <c r="Q44" t="s">
        <v>169</v>
      </c>
      <c r="R44" t="s">
        <v>170</v>
      </c>
      <c r="S44" t="s">
        <v>171</v>
      </c>
      <c r="T44" t="str">
        <f>INDEX('region index'!B:B,MATCH('diesel aggregation'!U44,'region index'!A:A,0))</f>
        <v>SW</v>
      </c>
      <c r="U44" t="s">
        <v>1108</v>
      </c>
      <c r="V44" t="s">
        <v>237</v>
      </c>
    </row>
    <row r="45" spans="1:30">
      <c r="A45" t="s">
        <v>162</v>
      </c>
      <c r="B45" t="s">
        <v>238</v>
      </c>
      <c r="C45" t="s">
        <v>1345</v>
      </c>
      <c r="D45">
        <v>80</v>
      </c>
      <c r="E45">
        <v>0.08</v>
      </c>
      <c r="F45" t="s">
        <v>22</v>
      </c>
      <c r="G45">
        <v>80</v>
      </c>
      <c r="H45">
        <v>2004.12</v>
      </c>
      <c r="I45" t="s">
        <v>164</v>
      </c>
      <c r="J45" t="s">
        <v>165</v>
      </c>
      <c r="K45" t="s">
        <v>99</v>
      </c>
      <c r="L45" t="s">
        <v>194</v>
      </c>
      <c r="M45" t="s">
        <v>167</v>
      </c>
      <c r="N45" t="s">
        <v>168</v>
      </c>
      <c r="O45" t="s">
        <v>99</v>
      </c>
      <c r="P45" t="s">
        <v>29</v>
      </c>
      <c r="Q45" t="s">
        <v>169</v>
      </c>
      <c r="R45" t="s">
        <v>170</v>
      </c>
      <c r="S45" t="s">
        <v>171</v>
      </c>
      <c r="T45" t="str">
        <f>INDEX('region index'!B:B,MATCH('diesel aggregation'!U45,'region index'!A:A,0))</f>
        <v>SW</v>
      </c>
      <c r="U45" t="s">
        <v>1108</v>
      </c>
      <c r="V45" t="s">
        <v>213</v>
      </c>
    </row>
    <row r="46" spans="1:30">
      <c r="A46" t="s">
        <v>162</v>
      </c>
      <c r="B46" t="s">
        <v>238</v>
      </c>
      <c r="C46" t="s">
        <v>1345</v>
      </c>
      <c r="D46">
        <v>40</v>
      </c>
      <c r="E46">
        <v>0.04</v>
      </c>
      <c r="F46">
        <v>2</v>
      </c>
      <c r="G46">
        <v>80</v>
      </c>
      <c r="H46">
        <v>2010.4</v>
      </c>
      <c r="I46" t="s">
        <v>164</v>
      </c>
      <c r="J46" t="s">
        <v>165</v>
      </c>
      <c r="K46" t="s">
        <v>99</v>
      </c>
      <c r="L46" t="s">
        <v>203</v>
      </c>
      <c r="M46" t="s">
        <v>167</v>
      </c>
      <c r="N46" t="s">
        <v>168</v>
      </c>
      <c r="O46" t="s">
        <v>99</v>
      </c>
      <c r="P46" t="s">
        <v>29</v>
      </c>
      <c r="Q46" t="s">
        <v>169</v>
      </c>
      <c r="R46" t="s">
        <v>170</v>
      </c>
      <c r="S46" t="s">
        <v>171</v>
      </c>
      <c r="T46" t="str">
        <f>INDEX('region index'!B:B,MATCH('diesel aggregation'!U46,'region index'!A:A,0))</f>
        <v>SW</v>
      </c>
      <c r="U46" t="s">
        <v>1108</v>
      </c>
      <c r="V46" t="s">
        <v>213</v>
      </c>
    </row>
    <row r="47" spans="1:30">
      <c r="A47" t="s">
        <v>162</v>
      </c>
      <c r="B47" t="s">
        <v>239</v>
      </c>
      <c r="C47" t="s">
        <v>1346</v>
      </c>
      <c r="D47">
        <v>250</v>
      </c>
      <c r="E47">
        <v>0.25</v>
      </c>
      <c r="F47">
        <v>2</v>
      </c>
      <c r="G47">
        <v>500</v>
      </c>
      <c r="H47">
        <v>2002.12</v>
      </c>
      <c r="I47" t="s">
        <v>164</v>
      </c>
      <c r="J47" t="s">
        <v>165</v>
      </c>
      <c r="K47" t="s">
        <v>99</v>
      </c>
      <c r="L47" t="s">
        <v>200</v>
      </c>
      <c r="M47" t="s">
        <v>167</v>
      </c>
      <c r="N47" t="s">
        <v>168</v>
      </c>
      <c r="O47" t="s">
        <v>99</v>
      </c>
      <c r="P47" t="s">
        <v>29</v>
      </c>
      <c r="Q47" t="s">
        <v>169</v>
      </c>
      <c r="R47" t="s">
        <v>170</v>
      </c>
      <c r="S47" t="s">
        <v>171</v>
      </c>
      <c r="T47" t="str">
        <f>INDEX('region index'!B:B,MATCH('diesel aggregation'!U47,'region index'!A:A,0))</f>
        <v>NW</v>
      </c>
      <c r="U47" t="s">
        <v>1105</v>
      </c>
      <c r="V47" t="s">
        <v>240</v>
      </c>
    </row>
    <row r="48" spans="1:30">
      <c r="A48" t="s">
        <v>162</v>
      </c>
      <c r="B48" t="s">
        <v>239</v>
      </c>
      <c r="C48" t="s">
        <v>1346</v>
      </c>
      <c r="D48">
        <v>100</v>
      </c>
      <c r="E48">
        <v>0.1</v>
      </c>
      <c r="F48" t="s">
        <v>22</v>
      </c>
      <c r="G48">
        <v>100</v>
      </c>
      <c r="H48">
        <v>2002.12</v>
      </c>
      <c r="I48" t="s">
        <v>164</v>
      </c>
      <c r="J48" t="s">
        <v>165</v>
      </c>
      <c r="K48" t="s">
        <v>99</v>
      </c>
      <c r="L48" t="s">
        <v>25</v>
      </c>
      <c r="M48" t="s">
        <v>167</v>
      </c>
      <c r="N48" t="s">
        <v>168</v>
      </c>
      <c r="O48" t="s">
        <v>99</v>
      </c>
      <c r="P48" t="s">
        <v>29</v>
      </c>
      <c r="Q48" t="s">
        <v>169</v>
      </c>
      <c r="R48" t="s">
        <v>170</v>
      </c>
      <c r="S48" t="s">
        <v>171</v>
      </c>
      <c r="T48" t="str">
        <f>INDEX('region index'!B:B,MATCH('diesel aggregation'!U48,'region index'!A:A,0))</f>
        <v>NW</v>
      </c>
      <c r="U48" t="s">
        <v>1105</v>
      </c>
      <c r="V48" t="s">
        <v>240</v>
      </c>
    </row>
    <row r="49" spans="1:22">
      <c r="A49" t="s">
        <v>162</v>
      </c>
      <c r="B49" t="s">
        <v>241</v>
      </c>
      <c r="C49" t="s">
        <v>1347</v>
      </c>
      <c r="D49">
        <v>800</v>
      </c>
      <c r="E49">
        <v>0.8</v>
      </c>
      <c r="F49">
        <v>3</v>
      </c>
      <c r="G49">
        <v>2400</v>
      </c>
      <c r="H49">
        <v>1995.1</v>
      </c>
      <c r="I49" t="s">
        <v>164</v>
      </c>
      <c r="J49" t="s">
        <v>165</v>
      </c>
      <c r="K49" t="s">
        <v>99</v>
      </c>
      <c r="L49" t="s">
        <v>180</v>
      </c>
      <c r="M49" t="s">
        <v>174</v>
      </c>
      <c r="N49" t="s">
        <v>168</v>
      </c>
      <c r="O49" t="s">
        <v>99</v>
      </c>
      <c r="P49" t="s">
        <v>29</v>
      </c>
      <c r="Q49" t="s">
        <v>169</v>
      </c>
      <c r="R49" t="s">
        <v>170</v>
      </c>
      <c r="S49" t="s">
        <v>171</v>
      </c>
      <c r="T49" t="str">
        <f>INDEX('region index'!B:B,MATCH('diesel aggregation'!U49,'region index'!A:A,0))</f>
        <v>NW</v>
      </c>
      <c r="U49" t="s">
        <v>1105</v>
      </c>
      <c r="V49" t="s">
        <v>242</v>
      </c>
    </row>
    <row r="50" spans="1:22">
      <c r="A50" t="s">
        <v>162</v>
      </c>
      <c r="B50" t="s">
        <v>243</v>
      </c>
      <c r="C50" t="s">
        <v>1348</v>
      </c>
      <c r="D50">
        <v>100</v>
      </c>
      <c r="E50">
        <v>0.1</v>
      </c>
      <c r="F50">
        <v>3</v>
      </c>
      <c r="G50">
        <v>300</v>
      </c>
      <c r="H50">
        <v>1994.6</v>
      </c>
      <c r="I50" t="s">
        <v>164</v>
      </c>
      <c r="J50" t="s">
        <v>165</v>
      </c>
      <c r="K50" t="s">
        <v>99</v>
      </c>
      <c r="L50" t="s">
        <v>244</v>
      </c>
      <c r="M50" t="s">
        <v>245</v>
      </c>
      <c r="N50" t="s">
        <v>168</v>
      </c>
      <c r="O50" t="s">
        <v>99</v>
      </c>
      <c r="P50" t="s">
        <v>29</v>
      </c>
      <c r="Q50" t="s">
        <v>169</v>
      </c>
      <c r="R50" t="s">
        <v>170</v>
      </c>
      <c r="S50" t="s">
        <v>171</v>
      </c>
      <c r="T50" t="str">
        <f>INDEX('region index'!B:B,MATCH('diesel aggregation'!U50,'region index'!A:A,0))</f>
        <v>SW</v>
      </c>
      <c r="U50" t="s">
        <v>1108</v>
      </c>
      <c r="V50" t="s">
        <v>246</v>
      </c>
    </row>
    <row r="51" spans="1:22">
      <c r="A51" t="s">
        <v>162</v>
      </c>
      <c r="B51" t="s">
        <v>247</v>
      </c>
      <c r="C51" t="s">
        <v>1349</v>
      </c>
      <c r="D51">
        <v>100</v>
      </c>
      <c r="E51">
        <v>0.1</v>
      </c>
      <c r="F51">
        <v>2</v>
      </c>
      <c r="G51">
        <v>200</v>
      </c>
      <c r="H51">
        <v>1996.1</v>
      </c>
      <c r="I51" t="s">
        <v>164</v>
      </c>
      <c r="J51" t="s">
        <v>165</v>
      </c>
      <c r="K51" t="s">
        <v>99</v>
      </c>
      <c r="L51" t="s">
        <v>248</v>
      </c>
      <c r="M51" t="s">
        <v>167</v>
      </c>
      <c r="N51" t="s">
        <v>168</v>
      </c>
      <c r="O51" t="s">
        <v>99</v>
      </c>
      <c r="P51" t="s">
        <v>29</v>
      </c>
      <c r="Q51" t="s">
        <v>169</v>
      </c>
      <c r="R51" t="s">
        <v>170</v>
      </c>
      <c r="S51" t="s">
        <v>171</v>
      </c>
      <c r="T51" t="str">
        <f>INDEX('region index'!B:B,MATCH('diesel aggregation'!U51,'region index'!A:A,0))</f>
        <v>SW</v>
      </c>
      <c r="U51" t="s">
        <v>1108</v>
      </c>
      <c r="V51" t="s">
        <v>197</v>
      </c>
    </row>
    <row r="52" spans="1:22">
      <c r="A52" t="s">
        <v>162</v>
      </c>
      <c r="B52" t="s">
        <v>247</v>
      </c>
      <c r="C52" t="s">
        <v>1349</v>
      </c>
      <c r="D52">
        <v>100</v>
      </c>
      <c r="E52">
        <v>0.1</v>
      </c>
      <c r="F52" t="s">
        <v>22</v>
      </c>
      <c r="G52">
        <v>100</v>
      </c>
      <c r="H52">
        <v>2011.5</v>
      </c>
      <c r="I52" t="s">
        <v>164</v>
      </c>
      <c r="J52" t="s">
        <v>165</v>
      </c>
      <c r="K52" t="s">
        <v>99</v>
      </c>
      <c r="L52" t="s">
        <v>200</v>
      </c>
      <c r="M52" t="s">
        <v>167</v>
      </c>
      <c r="N52" t="s">
        <v>168</v>
      </c>
      <c r="O52" t="s">
        <v>99</v>
      </c>
      <c r="P52" t="s">
        <v>29</v>
      </c>
      <c r="Q52" t="s">
        <v>169</v>
      </c>
      <c r="R52" t="s">
        <v>170</v>
      </c>
      <c r="S52" t="s">
        <v>171</v>
      </c>
      <c r="T52" t="str">
        <f>INDEX('region index'!B:B,MATCH('diesel aggregation'!U52,'region index'!A:A,0))</f>
        <v>SW</v>
      </c>
      <c r="U52" t="s">
        <v>1108</v>
      </c>
      <c r="V52" t="s">
        <v>197</v>
      </c>
    </row>
    <row r="53" spans="1:22">
      <c r="A53" t="s">
        <v>162</v>
      </c>
      <c r="B53" t="s">
        <v>249</v>
      </c>
      <c r="C53" t="s">
        <v>1350</v>
      </c>
      <c r="D53">
        <v>80</v>
      </c>
      <c r="E53">
        <v>0.08</v>
      </c>
      <c r="F53" t="s">
        <v>22</v>
      </c>
      <c r="G53">
        <v>80</v>
      </c>
      <c r="H53">
        <v>1996.6</v>
      </c>
      <c r="I53" t="s">
        <v>164</v>
      </c>
      <c r="J53" t="s">
        <v>165</v>
      </c>
      <c r="K53" t="s">
        <v>99</v>
      </c>
      <c r="L53" t="s">
        <v>192</v>
      </c>
      <c r="M53" t="s">
        <v>174</v>
      </c>
      <c r="N53" t="s">
        <v>168</v>
      </c>
      <c r="O53" t="s">
        <v>99</v>
      </c>
      <c r="P53" t="s">
        <v>29</v>
      </c>
      <c r="Q53" t="s">
        <v>169</v>
      </c>
      <c r="R53" t="s">
        <v>170</v>
      </c>
      <c r="S53" t="s">
        <v>171</v>
      </c>
      <c r="T53" t="str">
        <f>INDEX('region index'!B:B,MATCH('diesel aggregation'!U53,'region index'!A:A,0))</f>
        <v>SE</v>
      </c>
      <c r="U53" t="s">
        <v>1104</v>
      </c>
      <c r="V53" t="s">
        <v>250</v>
      </c>
    </row>
    <row r="54" spans="1:22">
      <c r="A54" t="s">
        <v>162</v>
      </c>
      <c r="B54" t="s">
        <v>249</v>
      </c>
      <c r="C54" t="s">
        <v>1350</v>
      </c>
      <c r="D54">
        <v>40</v>
      </c>
      <c r="E54">
        <v>0.04</v>
      </c>
      <c r="F54">
        <v>2</v>
      </c>
      <c r="G54">
        <v>80</v>
      </c>
      <c r="H54">
        <v>2008.6</v>
      </c>
      <c r="I54" t="s">
        <v>164</v>
      </c>
      <c r="J54" t="s">
        <v>165</v>
      </c>
      <c r="K54" t="s">
        <v>99</v>
      </c>
      <c r="L54" t="s">
        <v>203</v>
      </c>
      <c r="M54" t="s">
        <v>203</v>
      </c>
      <c r="N54" t="s">
        <v>168</v>
      </c>
      <c r="O54" t="s">
        <v>99</v>
      </c>
      <c r="P54" t="s">
        <v>29</v>
      </c>
      <c r="Q54" t="s">
        <v>169</v>
      </c>
      <c r="R54" t="s">
        <v>170</v>
      </c>
      <c r="S54" t="s">
        <v>171</v>
      </c>
      <c r="T54" t="str">
        <f>INDEX('region index'!B:B,MATCH('diesel aggregation'!U54,'region index'!A:A,0))</f>
        <v>SE</v>
      </c>
      <c r="U54" t="s">
        <v>1104</v>
      </c>
      <c r="V54" t="s">
        <v>250</v>
      </c>
    </row>
    <row r="55" spans="1:22">
      <c r="A55" t="s">
        <v>162</v>
      </c>
      <c r="B55" t="s">
        <v>251</v>
      </c>
      <c r="C55" t="s">
        <v>1351</v>
      </c>
      <c r="D55">
        <v>80</v>
      </c>
      <c r="E55">
        <v>0.08</v>
      </c>
      <c r="F55">
        <v>3</v>
      </c>
      <c r="G55">
        <v>240</v>
      </c>
      <c r="H55">
        <v>2006.11</v>
      </c>
      <c r="I55" t="s">
        <v>164</v>
      </c>
      <c r="J55" t="s">
        <v>165</v>
      </c>
      <c r="K55" t="s">
        <v>99</v>
      </c>
      <c r="L55" t="s">
        <v>194</v>
      </c>
      <c r="M55" t="s">
        <v>167</v>
      </c>
      <c r="N55" t="s">
        <v>168</v>
      </c>
      <c r="O55" t="s">
        <v>99</v>
      </c>
      <c r="P55" t="s">
        <v>29</v>
      </c>
      <c r="Q55" t="s">
        <v>169</v>
      </c>
      <c r="R55" t="s">
        <v>170</v>
      </c>
      <c r="S55" t="s">
        <v>171</v>
      </c>
      <c r="T55" t="str">
        <f>INDEX('region index'!B:B,MATCH('diesel aggregation'!U55,'region index'!A:A,0))</f>
        <v>SW</v>
      </c>
      <c r="U55" t="s">
        <v>1108</v>
      </c>
      <c r="V55" t="s">
        <v>213</v>
      </c>
    </row>
    <row r="56" spans="1:22">
      <c r="A56" t="s">
        <v>162</v>
      </c>
      <c r="B56" t="s">
        <v>252</v>
      </c>
      <c r="C56" t="s">
        <v>1352</v>
      </c>
      <c r="D56">
        <v>150</v>
      </c>
      <c r="E56">
        <v>0.15</v>
      </c>
      <c r="F56">
        <v>3</v>
      </c>
      <c r="G56">
        <v>450</v>
      </c>
      <c r="H56">
        <v>1994.12</v>
      </c>
      <c r="I56" t="s">
        <v>164</v>
      </c>
      <c r="J56" t="s">
        <v>165</v>
      </c>
      <c r="K56" t="s">
        <v>99</v>
      </c>
      <c r="L56" t="s">
        <v>180</v>
      </c>
      <c r="M56" t="s">
        <v>174</v>
      </c>
      <c r="N56" t="s">
        <v>168</v>
      </c>
      <c r="O56" t="s">
        <v>99</v>
      </c>
      <c r="P56" t="s">
        <v>29</v>
      </c>
      <c r="Q56" t="s">
        <v>169</v>
      </c>
      <c r="R56" t="s">
        <v>170</v>
      </c>
      <c r="S56" t="s">
        <v>171</v>
      </c>
      <c r="T56" t="s">
        <v>2881</v>
      </c>
      <c r="V56" t="s">
        <v>253</v>
      </c>
    </row>
    <row r="57" spans="1:22">
      <c r="A57" t="s">
        <v>162</v>
      </c>
      <c r="B57" t="s">
        <v>252</v>
      </c>
      <c r="C57" t="s">
        <v>1352</v>
      </c>
      <c r="D57">
        <v>500</v>
      </c>
      <c r="E57">
        <v>0.5</v>
      </c>
      <c r="F57" t="s">
        <v>22</v>
      </c>
      <c r="G57">
        <v>500</v>
      </c>
      <c r="H57">
        <v>2004.7</v>
      </c>
      <c r="I57" t="s">
        <v>164</v>
      </c>
      <c r="J57" t="s">
        <v>165</v>
      </c>
      <c r="K57" t="s">
        <v>99</v>
      </c>
      <c r="L57" t="s">
        <v>166</v>
      </c>
      <c r="M57" t="s">
        <v>167</v>
      </c>
      <c r="N57" t="s">
        <v>168</v>
      </c>
      <c r="O57" t="s">
        <v>99</v>
      </c>
      <c r="P57" t="s">
        <v>29</v>
      </c>
      <c r="Q57" t="s">
        <v>169</v>
      </c>
      <c r="R57" t="s">
        <v>170</v>
      </c>
      <c r="S57" t="s">
        <v>171</v>
      </c>
      <c r="T57" t="s">
        <v>2881</v>
      </c>
      <c r="V57" t="s">
        <v>253</v>
      </c>
    </row>
    <row r="58" spans="1:22">
      <c r="A58" t="s">
        <v>162</v>
      </c>
      <c r="B58" t="s">
        <v>252</v>
      </c>
      <c r="C58" t="s">
        <v>1352</v>
      </c>
      <c r="D58">
        <v>500</v>
      </c>
      <c r="E58">
        <v>0.5</v>
      </c>
      <c r="F58">
        <v>2</v>
      </c>
      <c r="G58">
        <v>1000</v>
      </c>
      <c r="H58">
        <v>2008.1</v>
      </c>
      <c r="I58" t="s">
        <v>164</v>
      </c>
      <c r="J58" t="s">
        <v>165</v>
      </c>
      <c r="K58" t="s">
        <v>99</v>
      </c>
      <c r="L58" t="s">
        <v>203</v>
      </c>
      <c r="M58" t="s">
        <v>167</v>
      </c>
      <c r="N58" t="s">
        <v>168</v>
      </c>
      <c r="O58" t="s">
        <v>99</v>
      </c>
      <c r="P58" t="s">
        <v>29</v>
      </c>
      <c r="Q58" t="s">
        <v>169</v>
      </c>
      <c r="R58" t="s">
        <v>170</v>
      </c>
      <c r="S58" t="s">
        <v>171</v>
      </c>
      <c r="T58" t="s">
        <v>2881</v>
      </c>
      <c r="V58" t="s">
        <v>253</v>
      </c>
    </row>
    <row r="59" spans="1:22">
      <c r="A59" t="s">
        <v>162</v>
      </c>
      <c r="B59" t="s">
        <v>254</v>
      </c>
      <c r="C59" t="s">
        <v>1353</v>
      </c>
      <c r="D59">
        <v>250</v>
      </c>
      <c r="E59">
        <v>0.25</v>
      </c>
      <c r="F59">
        <v>3</v>
      </c>
      <c r="G59">
        <v>750</v>
      </c>
      <c r="H59">
        <v>1994.8</v>
      </c>
      <c r="I59" t="s">
        <v>164</v>
      </c>
      <c r="J59" t="s">
        <v>165</v>
      </c>
      <c r="K59" t="s">
        <v>99</v>
      </c>
      <c r="L59" t="s">
        <v>183</v>
      </c>
      <c r="M59" t="s">
        <v>174</v>
      </c>
      <c r="N59" t="s">
        <v>168</v>
      </c>
      <c r="O59" t="s">
        <v>99</v>
      </c>
      <c r="P59" t="s">
        <v>29</v>
      </c>
      <c r="Q59" t="s">
        <v>169</v>
      </c>
      <c r="R59" t="s">
        <v>170</v>
      </c>
      <c r="S59" t="s">
        <v>171</v>
      </c>
      <c r="T59" t="str">
        <f>INDEX('region index'!B:B,MATCH('diesel aggregation'!U59,'region index'!A:A,0))</f>
        <v>SW</v>
      </c>
      <c r="U59" t="s">
        <v>1108</v>
      </c>
      <c r="V59" t="s">
        <v>215</v>
      </c>
    </row>
    <row r="60" spans="1:22">
      <c r="A60" t="s">
        <v>162</v>
      </c>
      <c r="B60" t="s">
        <v>255</v>
      </c>
      <c r="C60" t="s">
        <v>1354</v>
      </c>
      <c r="D60">
        <v>80</v>
      </c>
      <c r="E60">
        <v>0.08</v>
      </c>
      <c r="F60">
        <v>3</v>
      </c>
      <c r="G60">
        <v>240</v>
      </c>
      <c r="H60">
        <v>2006.12</v>
      </c>
      <c r="I60" t="s">
        <v>164</v>
      </c>
      <c r="J60" t="s">
        <v>165</v>
      </c>
      <c r="K60" t="s">
        <v>99</v>
      </c>
      <c r="L60" t="s">
        <v>256</v>
      </c>
      <c r="M60" t="s">
        <v>167</v>
      </c>
      <c r="N60" t="s">
        <v>168</v>
      </c>
      <c r="O60" t="s">
        <v>99</v>
      </c>
      <c r="P60" t="s">
        <v>29</v>
      </c>
      <c r="Q60" t="s">
        <v>169</v>
      </c>
      <c r="R60" t="s">
        <v>170</v>
      </c>
      <c r="S60" t="s">
        <v>171</v>
      </c>
      <c r="T60" t="str">
        <f>INDEX('region index'!B:B,MATCH('diesel aggregation'!U60,'region index'!A:A,0))</f>
        <v>SW</v>
      </c>
      <c r="U60" t="s">
        <v>1108</v>
      </c>
      <c r="V60" t="s">
        <v>257</v>
      </c>
    </row>
    <row r="61" spans="1:22">
      <c r="A61" t="s">
        <v>162</v>
      </c>
      <c r="B61" t="s">
        <v>258</v>
      </c>
      <c r="C61" t="s">
        <v>1355</v>
      </c>
      <c r="D61">
        <v>80</v>
      </c>
      <c r="E61">
        <v>0.08</v>
      </c>
      <c r="F61" t="s">
        <v>22</v>
      </c>
      <c r="G61">
        <v>80</v>
      </c>
      <c r="H61">
        <v>1996.1</v>
      </c>
      <c r="I61" t="s">
        <v>164</v>
      </c>
      <c r="J61" t="s">
        <v>165</v>
      </c>
      <c r="K61" t="s">
        <v>99</v>
      </c>
      <c r="L61" t="s">
        <v>259</v>
      </c>
      <c r="M61" t="s">
        <v>167</v>
      </c>
      <c r="N61" t="s">
        <v>168</v>
      </c>
      <c r="O61" t="s">
        <v>99</v>
      </c>
      <c r="P61" t="s">
        <v>29</v>
      </c>
      <c r="Q61" t="s">
        <v>169</v>
      </c>
      <c r="R61" t="s">
        <v>170</v>
      </c>
      <c r="S61" t="s">
        <v>171</v>
      </c>
      <c r="T61" t="str">
        <f>INDEX('region index'!B:B,MATCH('diesel aggregation'!U61,'region index'!A:A,0))</f>
        <v>SE</v>
      </c>
      <c r="U61" t="s">
        <v>1104</v>
      </c>
      <c r="V61" t="s">
        <v>260</v>
      </c>
    </row>
    <row r="62" spans="1:22">
      <c r="A62" t="s">
        <v>162</v>
      </c>
      <c r="B62" t="s">
        <v>258</v>
      </c>
      <c r="C62" t="s">
        <v>1355</v>
      </c>
      <c r="D62">
        <v>40</v>
      </c>
      <c r="E62">
        <v>0.04</v>
      </c>
      <c r="F62">
        <v>2</v>
      </c>
      <c r="G62">
        <v>80</v>
      </c>
      <c r="H62">
        <v>1996.1</v>
      </c>
      <c r="I62" t="s">
        <v>164</v>
      </c>
      <c r="J62" t="s">
        <v>165</v>
      </c>
      <c r="K62" t="s">
        <v>99</v>
      </c>
      <c r="L62" t="s">
        <v>259</v>
      </c>
      <c r="M62" t="s">
        <v>167</v>
      </c>
      <c r="N62" t="s">
        <v>168</v>
      </c>
      <c r="O62" t="s">
        <v>99</v>
      </c>
      <c r="P62" t="s">
        <v>29</v>
      </c>
      <c r="Q62" t="s">
        <v>169</v>
      </c>
      <c r="R62" t="s">
        <v>170</v>
      </c>
      <c r="S62" t="s">
        <v>171</v>
      </c>
      <c r="T62" t="str">
        <f>INDEX('region index'!B:B,MATCH('diesel aggregation'!U62,'region index'!A:A,0))</f>
        <v>SE</v>
      </c>
      <c r="U62" t="s">
        <v>1104</v>
      </c>
      <c r="V62" t="s">
        <v>260</v>
      </c>
    </row>
    <row r="63" spans="1:22">
      <c r="A63" t="s">
        <v>162</v>
      </c>
      <c r="B63" t="s">
        <v>261</v>
      </c>
      <c r="C63" t="s">
        <v>1356</v>
      </c>
      <c r="D63">
        <v>150</v>
      </c>
      <c r="E63">
        <v>0.15</v>
      </c>
      <c r="F63">
        <v>2</v>
      </c>
      <c r="G63">
        <v>300</v>
      </c>
      <c r="H63">
        <v>1994.2</v>
      </c>
      <c r="I63" t="s">
        <v>164</v>
      </c>
      <c r="J63" t="s">
        <v>165</v>
      </c>
      <c r="K63" t="s">
        <v>99</v>
      </c>
      <c r="L63" t="s">
        <v>180</v>
      </c>
      <c r="M63" t="s">
        <v>174</v>
      </c>
      <c r="N63" t="s">
        <v>168</v>
      </c>
      <c r="O63" t="s">
        <v>99</v>
      </c>
      <c r="P63" t="s">
        <v>29</v>
      </c>
      <c r="Q63" t="s">
        <v>169</v>
      </c>
      <c r="R63" t="s">
        <v>170</v>
      </c>
      <c r="S63" t="s">
        <v>171</v>
      </c>
      <c r="T63" t="str">
        <f>INDEX('region index'!B:B,MATCH('diesel aggregation'!U63,'region index'!A:A,0))</f>
        <v>SW</v>
      </c>
      <c r="U63" t="s">
        <v>1107</v>
      </c>
      <c r="V63" t="s">
        <v>262</v>
      </c>
    </row>
    <row r="64" spans="1:22">
      <c r="A64" t="s">
        <v>162</v>
      </c>
      <c r="B64" t="s">
        <v>261</v>
      </c>
      <c r="C64" t="s">
        <v>1356</v>
      </c>
      <c r="D64">
        <v>300</v>
      </c>
      <c r="E64">
        <v>0.3</v>
      </c>
      <c r="F64">
        <v>2</v>
      </c>
      <c r="G64">
        <v>600</v>
      </c>
      <c r="H64">
        <v>2007.7</v>
      </c>
      <c r="I64" t="s">
        <v>164</v>
      </c>
      <c r="J64" t="s">
        <v>165</v>
      </c>
      <c r="K64" t="s">
        <v>99</v>
      </c>
      <c r="L64" t="s">
        <v>263</v>
      </c>
      <c r="M64" t="s">
        <v>167</v>
      </c>
      <c r="N64" t="s">
        <v>168</v>
      </c>
      <c r="O64" t="s">
        <v>99</v>
      </c>
      <c r="P64" t="s">
        <v>29</v>
      </c>
      <c r="Q64" t="s">
        <v>169</v>
      </c>
      <c r="R64" t="s">
        <v>170</v>
      </c>
      <c r="S64" t="s">
        <v>171</v>
      </c>
      <c r="T64" t="str">
        <f>INDEX('region index'!B:B,MATCH('diesel aggregation'!U64,'region index'!A:A,0))</f>
        <v>SW</v>
      </c>
      <c r="U64" t="s">
        <v>1107</v>
      </c>
      <c r="V64" t="s">
        <v>262</v>
      </c>
    </row>
    <row r="65" spans="1:22">
      <c r="A65" t="s">
        <v>162</v>
      </c>
      <c r="B65" t="s">
        <v>261</v>
      </c>
      <c r="C65" t="s">
        <v>1356</v>
      </c>
      <c r="D65">
        <v>500</v>
      </c>
      <c r="E65">
        <v>0.5</v>
      </c>
      <c r="F65" t="s">
        <v>22</v>
      </c>
      <c r="G65">
        <v>500</v>
      </c>
      <c r="H65">
        <v>2012.8</v>
      </c>
      <c r="I65" t="s">
        <v>164</v>
      </c>
      <c r="J65" t="s">
        <v>165</v>
      </c>
      <c r="K65" t="s">
        <v>99</v>
      </c>
      <c r="L65" t="s">
        <v>166</v>
      </c>
      <c r="M65" t="s">
        <v>167</v>
      </c>
      <c r="N65" t="s">
        <v>168</v>
      </c>
      <c r="O65" t="s">
        <v>99</v>
      </c>
      <c r="P65" t="s">
        <v>29</v>
      </c>
      <c r="Q65" t="s">
        <v>169</v>
      </c>
      <c r="R65" t="s">
        <v>170</v>
      </c>
      <c r="S65" t="s">
        <v>171</v>
      </c>
      <c r="T65" t="str">
        <f>INDEX('region index'!B:B,MATCH('diesel aggregation'!U65,'region index'!A:A,0))</f>
        <v>SW</v>
      </c>
      <c r="U65" t="s">
        <v>1107</v>
      </c>
      <c r="V65" t="s">
        <v>262</v>
      </c>
    </row>
    <row r="66" spans="1:22">
      <c r="A66" t="s">
        <v>162</v>
      </c>
      <c r="B66" t="s">
        <v>264</v>
      </c>
      <c r="C66" t="s">
        <v>1357</v>
      </c>
      <c r="D66">
        <v>80</v>
      </c>
      <c r="E66">
        <v>0.08</v>
      </c>
      <c r="F66">
        <v>3</v>
      </c>
      <c r="G66">
        <v>240</v>
      </c>
      <c r="H66">
        <v>1996.7</v>
      </c>
      <c r="I66" t="s">
        <v>164</v>
      </c>
      <c r="J66" t="s">
        <v>165</v>
      </c>
      <c r="K66" t="s">
        <v>99</v>
      </c>
      <c r="L66" t="s">
        <v>180</v>
      </c>
      <c r="M66" t="s">
        <v>174</v>
      </c>
      <c r="N66" t="s">
        <v>168</v>
      </c>
      <c r="O66" t="s">
        <v>99</v>
      </c>
      <c r="P66" t="s">
        <v>29</v>
      </c>
      <c r="Q66" t="s">
        <v>169</v>
      </c>
      <c r="R66" t="s">
        <v>170</v>
      </c>
      <c r="S66" t="s">
        <v>171</v>
      </c>
      <c r="T66" t="str">
        <f>INDEX('region index'!B:B,MATCH('diesel aggregation'!U66,'region index'!A:A,0))</f>
        <v>SW</v>
      </c>
      <c r="U66" t="s">
        <v>1108</v>
      </c>
      <c r="V66" t="s">
        <v>265</v>
      </c>
    </row>
    <row r="67" spans="1:22">
      <c r="A67" t="s">
        <v>162</v>
      </c>
      <c r="B67" t="s">
        <v>266</v>
      </c>
      <c r="C67" t="s">
        <v>1358</v>
      </c>
      <c r="D67">
        <v>150</v>
      </c>
      <c r="E67">
        <v>0.15</v>
      </c>
      <c r="F67">
        <v>3</v>
      </c>
      <c r="G67">
        <v>450</v>
      </c>
      <c r="H67">
        <v>1994.4</v>
      </c>
      <c r="I67" t="s">
        <v>164</v>
      </c>
      <c r="J67" t="s">
        <v>165</v>
      </c>
      <c r="K67" t="s">
        <v>99</v>
      </c>
      <c r="L67" t="s">
        <v>183</v>
      </c>
      <c r="M67" t="s">
        <v>174</v>
      </c>
      <c r="N67" t="s">
        <v>168</v>
      </c>
      <c r="O67" t="s">
        <v>99</v>
      </c>
      <c r="P67" t="s">
        <v>29</v>
      </c>
      <c r="Q67" t="s">
        <v>169</v>
      </c>
      <c r="R67" t="s">
        <v>170</v>
      </c>
      <c r="S67" t="s">
        <v>171</v>
      </c>
      <c r="T67" t="str">
        <f>INDEX('region index'!B:B,MATCH('diesel aggregation'!U67,'region index'!A:A,0))</f>
        <v>SW</v>
      </c>
      <c r="U67" t="s">
        <v>1108</v>
      </c>
      <c r="V67" t="s">
        <v>237</v>
      </c>
    </row>
    <row r="68" spans="1:22">
      <c r="A68" t="s">
        <v>162</v>
      </c>
      <c r="B68" t="s">
        <v>267</v>
      </c>
      <c r="C68" t="s">
        <v>1359</v>
      </c>
      <c r="D68">
        <v>80</v>
      </c>
      <c r="E68">
        <v>0.08</v>
      </c>
      <c r="F68">
        <v>2</v>
      </c>
      <c r="G68">
        <v>160</v>
      </c>
      <c r="H68">
        <v>1996.4</v>
      </c>
      <c r="I68" t="s">
        <v>164</v>
      </c>
      <c r="J68" t="s">
        <v>165</v>
      </c>
      <c r="K68" t="s">
        <v>99</v>
      </c>
      <c r="L68" t="s">
        <v>232</v>
      </c>
      <c r="M68" t="s">
        <v>167</v>
      </c>
      <c r="N68" t="s">
        <v>168</v>
      </c>
      <c r="O68" t="s">
        <v>99</v>
      </c>
      <c r="P68" t="s">
        <v>29</v>
      </c>
      <c r="Q68" t="s">
        <v>169</v>
      </c>
      <c r="R68" t="s">
        <v>170</v>
      </c>
      <c r="S68" t="s">
        <v>171</v>
      </c>
      <c r="T68" t="str">
        <f>INDEX('region index'!B:B,MATCH('diesel aggregation'!U68,'region index'!A:A,0))</f>
        <v>SW</v>
      </c>
      <c r="U68" t="s">
        <v>1107</v>
      </c>
      <c r="V68" t="s">
        <v>268</v>
      </c>
    </row>
    <row r="69" spans="1:22">
      <c r="A69" t="s">
        <v>162</v>
      </c>
      <c r="B69" t="s">
        <v>267</v>
      </c>
      <c r="C69" t="s">
        <v>1359</v>
      </c>
      <c r="D69">
        <v>100</v>
      </c>
      <c r="E69">
        <v>0.1</v>
      </c>
      <c r="F69" t="s">
        <v>22</v>
      </c>
      <c r="G69">
        <v>100</v>
      </c>
      <c r="H69">
        <v>2011.5</v>
      </c>
      <c r="I69" t="s">
        <v>164</v>
      </c>
      <c r="J69" t="s">
        <v>165</v>
      </c>
      <c r="K69" t="s">
        <v>99</v>
      </c>
      <c r="L69" t="s">
        <v>200</v>
      </c>
      <c r="M69" t="s">
        <v>167</v>
      </c>
      <c r="N69" t="s">
        <v>168</v>
      </c>
      <c r="O69" t="s">
        <v>99</v>
      </c>
      <c r="P69" t="s">
        <v>29</v>
      </c>
      <c r="Q69" t="s">
        <v>169</v>
      </c>
      <c r="R69" t="s">
        <v>170</v>
      </c>
      <c r="S69" t="s">
        <v>171</v>
      </c>
      <c r="T69" t="str">
        <f>INDEX('region index'!B:B,MATCH('diesel aggregation'!U69,'region index'!A:A,0))</f>
        <v>SW</v>
      </c>
      <c r="U69" t="s">
        <v>1107</v>
      </c>
      <c r="V69" t="s">
        <v>268</v>
      </c>
    </row>
    <row r="70" spans="1:22">
      <c r="A70" t="s">
        <v>162</v>
      </c>
      <c r="B70" t="s">
        <v>269</v>
      </c>
      <c r="C70" t="s">
        <v>1360</v>
      </c>
      <c r="D70">
        <v>1000</v>
      </c>
      <c r="E70">
        <v>1</v>
      </c>
      <c r="F70">
        <v>2</v>
      </c>
      <c r="G70">
        <v>2000</v>
      </c>
      <c r="H70">
        <v>2005.7</v>
      </c>
      <c r="I70" t="s">
        <v>164</v>
      </c>
      <c r="J70" t="s">
        <v>165</v>
      </c>
      <c r="K70" t="s">
        <v>99</v>
      </c>
      <c r="L70" t="s">
        <v>189</v>
      </c>
      <c r="M70" t="s">
        <v>167</v>
      </c>
      <c r="N70" t="s">
        <v>168</v>
      </c>
      <c r="O70" t="s">
        <v>99</v>
      </c>
      <c r="P70" t="s">
        <v>29</v>
      </c>
      <c r="Q70" t="s">
        <v>169</v>
      </c>
      <c r="R70" t="s">
        <v>170</v>
      </c>
      <c r="S70" t="s">
        <v>171</v>
      </c>
      <c r="T70" t="str">
        <f>INDEX('region index'!B:B,MATCH('diesel aggregation'!U70,'region index'!A:A,0))</f>
        <v>NW</v>
      </c>
      <c r="U70" t="s">
        <v>1105</v>
      </c>
      <c r="V70" t="s">
        <v>270</v>
      </c>
    </row>
    <row r="71" spans="1:22">
      <c r="A71" t="s">
        <v>162</v>
      </c>
      <c r="B71" t="s">
        <v>269</v>
      </c>
      <c r="C71" t="s">
        <v>1360</v>
      </c>
      <c r="D71">
        <v>1900</v>
      </c>
      <c r="E71">
        <v>1.9</v>
      </c>
      <c r="F71">
        <v>3</v>
      </c>
      <c r="G71">
        <v>5700</v>
      </c>
      <c r="H71">
        <v>2011.7</v>
      </c>
      <c r="I71" t="s">
        <v>164</v>
      </c>
      <c r="J71" t="s">
        <v>165</v>
      </c>
      <c r="K71" t="s">
        <v>99</v>
      </c>
      <c r="L71" t="s">
        <v>203</v>
      </c>
      <c r="M71" t="s">
        <v>167</v>
      </c>
      <c r="N71" t="s">
        <v>168</v>
      </c>
      <c r="O71" t="s">
        <v>99</v>
      </c>
      <c r="P71" t="s">
        <v>29</v>
      </c>
      <c r="Q71" t="s">
        <v>169</v>
      </c>
      <c r="R71" t="s">
        <v>170</v>
      </c>
      <c r="S71" t="s">
        <v>171</v>
      </c>
      <c r="T71" t="str">
        <f>INDEX('region index'!B:B,MATCH('diesel aggregation'!U71,'region index'!A:A,0))</f>
        <v>NW</v>
      </c>
      <c r="U71" t="s">
        <v>1105</v>
      </c>
      <c r="V71" t="s">
        <v>270</v>
      </c>
    </row>
    <row r="72" spans="1:22">
      <c r="A72" t="s">
        <v>162</v>
      </c>
      <c r="B72" t="s">
        <v>271</v>
      </c>
      <c r="C72" t="s">
        <v>1361</v>
      </c>
      <c r="D72">
        <v>80</v>
      </c>
      <c r="E72">
        <v>0.08</v>
      </c>
      <c r="F72">
        <v>3</v>
      </c>
      <c r="G72">
        <v>240</v>
      </c>
      <c r="H72">
        <v>2015.11</v>
      </c>
      <c r="I72" t="s">
        <v>164</v>
      </c>
      <c r="J72" t="s">
        <v>165</v>
      </c>
      <c r="K72" t="s">
        <v>99</v>
      </c>
      <c r="L72" t="s">
        <v>200</v>
      </c>
      <c r="M72" t="s">
        <v>203</v>
      </c>
      <c r="N72" t="s">
        <v>168</v>
      </c>
      <c r="O72" t="s">
        <v>99</v>
      </c>
      <c r="P72" t="s">
        <v>29</v>
      </c>
      <c r="Q72" t="s">
        <v>169</v>
      </c>
      <c r="R72" t="s">
        <v>170</v>
      </c>
      <c r="S72" t="s">
        <v>171</v>
      </c>
      <c r="T72" t="str">
        <f>INDEX('region index'!B:B,MATCH('diesel aggregation'!U72,'region index'!A:A,0))</f>
        <v>SW</v>
      </c>
      <c r="U72" t="s">
        <v>1108</v>
      </c>
      <c r="V72" t="s">
        <v>272</v>
      </c>
    </row>
    <row r="73" spans="1:22">
      <c r="A73" t="s">
        <v>162</v>
      </c>
      <c r="B73" t="s">
        <v>273</v>
      </c>
      <c r="C73" t="s">
        <v>1362</v>
      </c>
      <c r="D73">
        <v>80</v>
      </c>
      <c r="E73">
        <v>0.08</v>
      </c>
      <c r="F73">
        <v>3</v>
      </c>
      <c r="G73">
        <v>240</v>
      </c>
      <c r="H73">
        <v>2006.4</v>
      </c>
      <c r="I73" t="s">
        <v>164</v>
      </c>
      <c r="J73" t="s">
        <v>165</v>
      </c>
      <c r="K73" t="s">
        <v>99</v>
      </c>
      <c r="L73" t="s">
        <v>200</v>
      </c>
      <c r="M73" t="s">
        <v>167</v>
      </c>
      <c r="N73" t="s">
        <v>168</v>
      </c>
      <c r="O73" t="s">
        <v>99</v>
      </c>
      <c r="P73" t="s">
        <v>29</v>
      </c>
      <c r="Q73" t="s">
        <v>169</v>
      </c>
      <c r="R73" t="s">
        <v>170</v>
      </c>
      <c r="S73" t="s">
        <v>171</v>
      </c>
      <c r="T73" t="str">
        <f>INDEX('region index'!B:B,MATCH('diesel aggregation'!U73,'region index'!A:A,0))</f>
        <v>SW</v>
      </c>
      <c r="U73" t="s">
        <v>1108</v>
      </c>
      <c r="V73" t="s">
        <v>274</v>
      </c>
    </row>
    <row r="74" spans="1:22">
      <c r="A74" t="s">
        <v>162</v>
      </c>
      <c r="B74" t="s">
        <v>275</v>
      </c>
      <c r="C74" t="s">
        <v>1363</v>
      </c>
      <c r="D74">
        <v>80</v>
      </c>
      <c r="E74">
        <v>0.08</v>
      </c>
      <c r="F74">
        <v>2</v>
      </c>
      <c r="G74">
        <v>160</v>
      </c>
      <c r="H74">
        <v>2015.11</v>
      </c>
      <c r="I74" t="s">
        <v>164</v>
      </c>
      <c r="J74" t="s">
        <v>165</v>
      </c>
      <c r="K74" t="s">
        <v>99</v>
      </c>
      <c r="L74" t="s">
        <v>200</v>
      </c>
      <c r="M74" t="s">
        <v>167</v>
      </c>
      <c r="N74" t="s">
        <v>168</v>
      </c>
      <c r="O74" t="s">
        <v>99</v>
      </c>
      <c r="P74" t="s">
        <v>29</v>
      </c>
      <c r="Q74" t="s">
        <v>169</v>
      </c>
      <c r="R74" t="s">
        <v>170</v>
      </c>
      <c r="S74" t="s">
        <v>171</v>
      </c>
      <c r="T74" t="str">
        <f>INDEX('region index'!B:B,MATCH('diesel aggregation'!U74,'region index'!A:A,0))</f>
        <v>C</v>
      </c>
      <c r="U74" t="s">
        <v>1097</v>
      </c>
      <c r="V74" t="s">
        <v>276</v>
      </c>
    </row>
    <row r="75" spans="1:22">
      <c r="A75" t="s">
        <v>162</v>
      </c>
      <c r="B75" t="s">
        <v>275</v>
      </c>
      <c r="C75" t="s">
        <v>1363</v>
      </c>
      <c r="D75">
        <v>60</v>
      </c>
      <c r="E75">
        <v>0.06</v>
      </c>
      <c r="F75" t="s">
        <v>22</v>
      </c>
      <c r="G75">
        <v>60</v>
      </c>
      <c r="H75">
        <v>2015.11</v>
      </c>
      <c r="I75" t="s">
        <v>164</v>
      </c>
      <c r="J75" t="s">
        <v>165</v>
      </c>
      <c r="K75" t="s">
        <v>99</v>
      </c>
      <c r="L75" t="s">
        <v>200</v>
      </c>
      <c r="M75" t="s">
        <v>167</v>
      </c>
      <c r="N75" t="s">
        <v>168</v>
      </c>
      <c r="O75" t="s">
        <v>99</v>
      </c>
      <c r="P75" t="s">
        <v>29</v>
      </c>
      <c r="Q75" t="s">
        <v>169</v>
      </c>
      <c r="R75" t="s">
        <v>170</v>
      </c>
      <c r="S75" t="s">
        <v>171</v>
      </c>
      <c r="T75" t="str">
        <f>INDEX('region index'!B:B,MATCH('diesel aggregation'!U75,'region index'!A:A,0))</f>
        <v>C</v>
      </c>
      <c r="U75" t="s">
        <v>1097</v>
      </c>
      <c r="V75" t="s">
        <v>276</v>
      </c>
    </row>
    <row r="76" spans="1:22">
      <c r="A76" t="s">
        <v>162</v>
      </c>
      <c r="B76" t="s">
        <v>277</v>
      </c>
      <c r="C76" t="s">
        <v>1364</v>
      </c>
      <c r="D76">
        <v>150</v>
      </c>
      <c r="E76">
        <v>0.15</v>
      </c>
      <c r="F76">
        <v>3</v>
      </c>
      <c r="G76">
        <v>450</v>
      </c>
      <c r="H76">
        <v>1994.8</v>
      </c>
      <c r="I76" t="s">
        <v>164</v>
      </c>
      <c r="J76" t="s">
        <v>165</v>
      </c>
      <c r="K76" t="s">
        <v>99</v>
      </c>
      <c r="L76" t="s">
        <v>180</v>
      </c>
      <c r="M76" t="s">
        <v>174</v>
      </c>
      <c r="N76" t="s">
        <v>168</v>
      </c>
      <c r="O76" t="s">
        <v>99</v>
      </c>
      <c r="P76" t="s">
        <v>29</v>
      </c>
      <c r="Q76" t="s">
        <v>169</v>
      </c>
      <c r="R76" t="s">
        <v>170</v>
      </c>
      <c r="S76" t="s">
        <v>171</v>
      </c>
      <c r="T76" t="str">
        <f>INDEX('region index'!B:B,MATCH('diesel aggregation'!U76,'region index'!A:A,0))</f>
        <v>C</v>
      </c>
      <c r="U76" t="s">
        <v>1097</v>
      </c>
      <c r="V76" t="s">
        <v>278</v>
      </c>
    </row>
    <row r="77" spans="1:22">
      <c r="A77" t="s">
        <v>162</v>
      </c>
      <c r="B77" t="s">
        <v>277</v>
      </c>
      <c r="C77" t="s">
        <v>1364</v>
      </c>
      <c r="D77">
        <v>300</v>
      </c>
      <c r="E77">
        <v>0.3</v>
      </c>
      <c r="F77" t="s">
        <v>22</v>
      </c>
      <c r="G77">
        <v>300</v>
      </c>
      <c r="H77">
        <v>2004.7</v>
      </c>
      <c r="I77" t="s">
        <v>164</v>
      </c>
      <c r="J77" t="s">
        <v>165</v>
      </c>
      <c r="K77" t="s">
        <v>99</v>
      </c>
      <c r="L77" t="s">
        <v>166</v>
      </c>
      <c r="M77" t="s">
        <v>167</v>
      </c>
      <c r="N77" t="s">
        <v>168</v>
      </c>
      <c r="O77" t="s">
        <v>99</v>
      </c>
      <c r="P77" t="s">
        <v>29</v>
      </c>
      <c r="Q77" t="s">
        <v>169</v>
      </c>
      <c r="R77" t="s">
        <v>170</v>
      </c>
      <c r="S77" t="s">
        <v>171</v>
      </c>
      <c r="T77" t="str">
        <f>INDEX('region index'!B:B,MATCH('diesel aggregation'!U77,'region index'!A:A,0))</f>
        <v>C</v>
      </c>
      <c r="U77" t="s">
        <v>1097</v>
      </c>
      <c r="V77" t="s">
        <v>278</v>
      </c>
    </row>
    <row r="78" spans="1:22">
      <c r="A78" t="s">
        <v>162</v>
      </c>
      <c r="B78" t="s">
        <v>279</v>
      </c>
      <c r="C78" t="s">
        <v>1365</v>
      </c>
      <c r="D78">
        <v>80</v>
      </c>
      <c r="E78">
        <v>0.08</v>
      </c>
      <c r="F78">
        <v>3</v>
      </c>
      <c r="G78">
        <v>240</v>
      </c>
      <c r="H78">
        <v>2003.3</v>
      </c>
      <c r="I78" t="s">
        <v>164</v>
      </c>
      <c r="J78" t="s">
        <v>165</v>
      </c>
      <c r="K78" t="s">
        <v>99</v>
      </c>
      <c r="L78" t="s">
        <v>203</v>
      </c>
      <c r="M78" t="s">
        <v>167</v>
      </c>
      <c r="N78" t="s">
        <v>168</v>
      </c>
      <c r="O78" t="s">
        <v>99</v>
      </c>
      <c r="P78" t="s">
        <v>29</v>
      </c>
      <c r="Q78" t="s">
        <v>169</v>
      </c>
      <c r="R78" t="s">
        <v>170</v>
      </c>
      <c r="S78" t="s">
        <v>171</v>
      </c>
      <c r="T78" t="str">
        <f>INDEX('region index'!B:B,MATCH('diesel aggregation'!U78,'region index'!A:A,0))</f>
        <v>NW</v>
      </c>
      <c r="U78" t="s">
        <v>1105</v>
      </c>
      <c r="V78" t="s">
        <v>210</v>
      </c>
    </row>
    <row r="79" spans="1:22">
      <c r="A79" t="s">
        <v>162</v>
      </c>
      <c r="B79" t="s">
        <v>280</v>
      </c>
      <c r="C79" t="s">
        <v>1366</v>
      </c>
      <c r="D79">
        <v>1000</v>
      </c>
      <c r="E79">
        <v>1</v>
      </c>
      <c r="F79">
        <v>2</v>
      </c>
      <c r="G79">
        <v>2000</v>
      </c>
      <c r="H79">
        <v>1986.6</v>
      </c>
      <c r="I79" t="s">
        <v>164</v>
      </c>
      <c r="J79" t="s">
        <v>165</v>
      </c>
      <c r="K79" t="s">
        <v>99</v>
      </c>
      <c r="L79" t="s">
        <v>209</v>
      </c>
      <c r="M79" t="s">
        <v>190</v>
      </c>
      <c r="N79" t="s">
        <v>168</v>
      </c>
      <c r="O79" t="s">
        <v>99</v>
      </c>
      <c r="P79" t="s">
        <v>29</v>
      </c>
      <c r="Q79" t="s">
        <v>169</v>
      </c>
      <c r="R79" t="s">
        <v>170</v>
      </c>
      <c r="S79" t="s">
        <v>171</v>
      </c>
      <c r="T79" t="str">
        <f>INDEX('region index'!B:B,MATCH('diesel aggregation'!U79,'region index'!A:A,0))</f>
        <v>SE</v>
      </c>
      <c r="U79" t="s">
        <v>1103</v>
      </c>
      <c r="V79" t="s">
        <v>281</v>
      </c>
    </row>
    <row r="80" spans="1:22">
      <c r="A80" t="s">
        <v>162</v>
      </c>
      <c r="B80" t="s">
        <v>280</v>
      </c>
      <c r="C80" t="s">
        <v>1366</v>
      </c>
      <c r="D80">
        <v>1500</v>
      </c>
      <c r="E80">
        <v>1.5</v>
      </c>
      <c r="F80">
        <v>2</v>
      </c>
      <c r="G80">
        <v>3000</v>
      </c>
      <c r="H80">
        <v>1996.8</v>
      </c>
      <c r="I80" t="s">
        <v>164</v>
      </c>
      <c r="J80" t="s">
        <v>165</v>
      </c>
      <c r="K80" t="s">
        <v>99</v>
      </c>
      <c r="L80" t="s">
        <v>188</v>
      </c>
      <c r="M80" t="s">
        <v>190</v>
      </c>
      <c r="N80" t="s">
        <v>168</v>
      </c>
      <c r="O80" t="s">
        <v>99</v>
      </c>
      <c r="P80" t="s">
        <v>29</v>
      </c>
      <c r="Q80" t="s">
        <v>169</v>
      </c>
      <c r="R80" t="s">
        <v>170</v>
      </c>
      <c r="S80" t="s">
        <v>171</v>
      </c>
      <c r="T80" t="str">
        <f>INDEX('region index'!B:B,MATCH('diesel aggregation'!U80,'region index'!A:A,0))</f>
        <v>SE</v>
      </c>
      <c r="U80" t="s">
        <v>1103</v>
      </c>
      <c r="V80" t="s">
        <v>281</v>
      </c>
    </row>
    <row r="81" spans="1:22">
      <c r="A81" t="s">
        <v>162</v>
      </c>
      <c r="B81" t="s">
        <v>280</v>
      </c>
      <c r="C81" t="s">
        <v>1366</v>
      </c>
      <c r="D81">
        <v>1500</v>
      </c>
      <c r="E81">
        <v>1.5</v>
      </c>
      <c r="F81" t="s">
        <v>22</v>
      </c>
      <c r="G81">
        <v>1500</v>
      </c>
      <c r="H81">
        <v>2002.9</v>
      </c>
      <c r="I81" t="s">
        <v>164</v>
      </c>
      <c r="J81" t="s">
        <v>165</v>
      </c>
      <c r="K81" t="s">
        <v>99</v>
      </c>
      <c r="L81" t="s">
        <v>189</v>
      </c>
      <c r="M81" t="s">
        <v>203</v>
      </c>
      <c r="N81" t="s">
        <v>168</v>
      </c>
      <c r="O81" t="s">
        <v>99</v>
      </c>
      <c r="P81" t="s">
        <v>29</v>
      </c>
      <c r="Q81" t="s">
        <v>169</v>
      </c>
      <c r="R81" t="s">
        <v>170</v>
      </c>
      <c r="S81" t="s">
        <v>171</v>
      </c>
      <c r="T81" t="str">
        <f>INDEX('region index'!B:B,MATCH('diesel aggregation'!U81,'region index'!A:A,0))</f>
        <v>SE</v>
      </c>
      <c r="U81" t="s">
        <v>1103</v>
      </c>
      <c r="V81" t="s">
        <v>281</v>
      </c>
    </row>
    <row r="82" spans="1:22">
      <c r="A82" t="s">
        <v>162</v>
      </c>
      <c r="B82" t="s">
        <v>280</v>
      </c>
      <c r="C82" t="s">
        <v>1366</v>
      </c>
      <c r="D82">
        <v>3000</v>
      </c>
      <c r="E82">
        <v>3</v>
      </c>
      <c r="F82">
        <v>2</v>
      </c>
      <c r="G82">
        <v>6000</v>
      </c>
      <c r="H82">
        <v>2007.12</v>
      </c>
      <c r="I82" t="s">
        <v>164</v>
      </c>
      <c r="J82" t="s">
        <v>165</v>
      </c>
      <c r="K82" t="s">
        <v>99</v>
      </c>
      <c r="L82" t="s">
        <v>189</v>
      </c>
      <c r="M82" t="s">
        <v>203</v>
      </c>
      <c r="N82" t="s">
        <v>168</v>
      </c>
      <c r="O82" t="s">
        <v>99</v>
      </c>
      <c r="P82" t="s">
        <v>29</v>
      </c>
      <c r="Q82" t="s">
        <v>169</v>
      </c>
      <c r="R82" t="s">
        <v>170</v>
      </c>
      <c r="S82" t="s">
        <v>171</v>
      </c>
      <c r="T82" t="str">
        <f>INDEX('region index'!B:B,MATCH('diesel aggregation'!U82,'region index'!A:A,0))</f>
        <v>SE</v>
      </c>
      <c r="U82" t="s">
        <v>1103</v>
      </c>
      <c r="V82" t="s">
        <v>281</v>
      </c>
    </row>
    <row r="83" spans="1:22">
      <c r="A83" t="s">
        <v>162</v>
      </c>
      <c r="B83" t="s">
        <v>280</v>
      </c>
      <c r="C83" t="s">
        <v>1366</v>
      </c>
      <c r="D83">
        <v>3000</v>
      </c>
      <c r="E83">
        <v>3</v>
      </c>
      <c r="F83">
        <v>2</v>
      </c>
      <c r="G83">
        <v>6000</v>
      </c>
      <c r="H83">
        <v>2011.12</v>
      </c>
      <c r="I83" t="s">
        <v>164</v>
      </c>
      <c r="J83" t="s">
        <v>165</v>
      </c>
      <c r="K83" t="s">
        <v>99</v>
      </c>
      <c r="L83" t="s">
        <v>203</v>
      </c>
      <c r="M83" t="s">
        <v>203</v>
      </c>
      <c r="N83" t="s">
        <v>168</v>
      </c>
      <c r="O83" t="s">
        <v>99</v>
      </c>
      <c r="P83" t="s">
        <v>29</v>
      </c>
      <c r="Q83" t="s">
        <v>169</v>
      </c>
      <c r="R83" t="s">
        <v>170</v>
      </c>
      <c r="S83" t="s">
        <v>171</v>
      </c>
      <c r="T83" t="str">
        <f>INDEX('region index'!B:B,MATCH('diesel aggregation'!U83,'region index'!A:A,0))</f>
        <v>SE</v>
      </c>
      <c r="U83" t="s">
        <v>1103</v>
      </c>
      <c r="V83" t="s">
        <v>281</v>
      </c>
    </row>
    <row r="84" spans="1:22">
      <c r="A84" t="s">
        <v>162</v>
      </c>
      <c r="B84" t="s">
        <v>282</v>
      </c>
      <c r="C84" t="s">
        <v>1367</v>
      </c>
      <c r="D84">
        <v>450</v>
      </c>
      <c r="E84">
        <v>0.45</v>
      </c>
      <c r="F84">
        <v>3</v>
      </c>
      <c r="G84">
        <v>1350</v>
      </c>
      <c r="H84">
        <v>1993.2</v>
      </c>
      <c r="I84" t="s">
        <v>164</v>
      </c>
      <c r="J84" t="s">
        <v>165</v>
      </c>
      <c r="K84" t="s">
        <v>99</v>
      </c>
      <c r="L84" t="s">
        <v>283</v>
      </c>
      <c r="M84" t="s">
        <v>174</v>
      </c>
      <c r="N84" t="s">
        <v>168</v>
      </c>
      <c r="O84" t="s">
        <v>99</v>
      </c>
      <c r="P84" t="s">
        <v>29</v>
      </c>
      <c r="Q84" t="s">
        <v>169</v>
      </c>
      <c r="R84" t="s">
        <v>170</v>
      </c>
      <c r="S84" t="s">
        <v>171</v>
      </c>
      <c r="T84" t="str">
        <f>INDEX('region index'!B:B,MATCH('diesel aggregation'!U84,'region index'!A:A,0))</f>
        <v>SW</v>
      </c>
      <c r="U84" t="s">
        <v>1107</v>
      </c>
      <c r="V84" t="s">
        <v>284</v>
      </c>
    </row>
    <row r="85" spans="1:22">
      <c r="A85" t="s">
        <v>162</v>
      </c>
      <c r="B85" t="s">
        <v>282</v>
      </c>
      <c r="C85" t="s">
        <v>1367</v>
      </c>
      <c r="D85">
        <v>500</v>
      </c>
      <c r="E85">
        <v>0.5</v>
      </c>
      <c r="F85" t="s">
        <v>22</v>
      </c>
      <c r="G85">
        <v>500</v>
      </c>
      <c r="H85">
        <v>2002.8</v>
      </c>
      <c r="I85" t="s">
        <v>164</v>
      </c>
      <c r="J85" t="s">
        <v>165</v>
      </c>
      <c r="K85" t="s">
        <v>99</v>
      </c>
      <c r="L85" t="s">
        <v>189</v>
      </c>
      <c r="M85" t="s">
        <v>203</v>
      </c>
      <c r="N85" t="s">
        <v>168</v>
      </c>
      <c r="O85" t="s">
        <v>99</v>
      </c>
      <c r="P85" t="s">
        <v>29</v>
      </c>
      <c r="Q85" t="s">
        <v>169</v>
      </c>
      <c r="R85" t="s">
        <v>170</v>
      </c>
      <c r="S85" t="s">
        <v>171</v>
      </c>
      <c r="T85" t="str">
        <f>INDEX('region index'!B:B,MATCH('diesel aggregation'!U85,'region index'!A:A,0))</f>
        <v>SW</v>
      </c>
      <c r="U85" t="s">
        <v>1107</v>
      </c>
      <c r="V85" t="s">
        <v>284</v>
      </c>
    </row>
    <row r="86" spans="1:22">
      <c r="A86" t="s">
        <v>162</v>
      </c>
      <c r="B86" t="s">
        <v>282</v>
      </c>
      <c r="C86" t="s">
        <v>1367</v>
      </c>
      <c r="D86">
        <v>1000</v>
      </c>
      <c r="E86">
        <v>1</v>
      </c>
      <c r="F86" t="s">
        <v>22</v>
      </c>
      <c r="G86">
        <v>1000</v>
      </c>
      <c r="H86">
        <v>2003.6</v>
      </c>
      <c r="I86" t="s">
        <v>164</v>
      </c>
      <c r="J86" t="s">
        <v>165</v>
      </c>
      <c r="K86" t="s">
        <v>99</v>
      </c>
      <c r="L86" t="s">
        <v>189</v>
      </c>
      <c r="M86" t="s">
        <v>285</v>
      </c>
      <c r="N86" t="s">
        <v>168</v>
      </c>
      <c r="O86" t="s">
        <v>99</v>
      </c>
      <c r="P86" t="s">
        <v>29</v>
      </c>
      <c r="Q86" t="s">
        <v>169</v>
      </c>
      <c r="R86" t="s">
        <v>170</v>
      </c>
      <c r="S86" t="s">
        <v>171</v>
      </c>
      <c r="T86" t="str">
        <f>INDEX('region index'!B:B,MATCH('diesel aggregation'!U86,'region index'!A:A,0))</f>
        <v>SW</v>
      </c>
      <c r="U86" t="s">
        <v>1107</v>
      </c>
      <c r="V86" t="s">
        <v>284</v>
      </c>
    </row>
    <row r="87" spans="1:22">
      <c r="A87" t="s">
        <v>162</v>
      </c>
      <c r="B87" t="s">
        <v>286</v>
      </c>
      <c r="C87" t="s">
        <v>1368</v>
      </c>
      <c r="D87">
        <v>150</v>
      </c>
      <c r="E87">
        <v>0.15</v>
      </c>
      <c r="F87" t="s">
        <v>22</v>
      </c>
      <c r="G87">
        <v>150</v>
      </c>
      <c r="H87">
        <v>1993.1</v>
      </c>
      <c r="I87" t="s">
        <v>164</v>
      </c>
      <c r="J87" t="s">
        <v>165</v>
      </c>
      <c r="K87" t="s">
        <v>99</v>
      </c>
      <c r="L87" t="s">
        <v>180</v>
      </c>
      <c r="M87" t="s">
        <v>174</v>
      </c>
      <c r="N87" t="s">
        <v>168</v>
      </c>
      <c r="O87" t="s">
        <v>99</v>
      </c>
      <c r="P87" t="s">
        <v>29</v>
      </c>
      <c r="Q87" t="s">
        <v>169</v>
      </c>
      <c r="R87" t="s">
        <v>170</v>
      </c>
      <c r="S87" t="s">
        <v>171</v>
      </c>
      <c r="T87" t="str">
        <f>INDEX('region index'!B:B,MATCH('diesel aggregation'!U87,'region index'!A:A,0))</f>
        <v>NW</v>
      </c>
      <c r="U87" t="s">
        <v>1105</v>
      </c>
      <c r="V87" t="s">
        <v>287</v>
      </c>
    </row>
    <row r="88" spans="1:22">
      <c r="A88" t="s">
        <v>162</v>
      </c>
      <c r="B88" t="s">
        <v>286</v>
      </c>
      <c r="C88" t="s">
        <v>1368</v>
      </c>
      <c r="D88">
        <v>500</v>
      </c>
      <c r="E88">
        <v>0.5</v>
      </c>
      <c r="F88">
        <v>3</v>
      </c>
      <c r="G88">
        <v>1500</v>
      </c>
      <c r="H88">
        <v>2004.9</v>
      </c>
      <c r="I88" t="s">
        <v>164</v>
      </c>
      <c r="J88" t="s">
        <v>165</v>
      </c>
      <c r="K88" t="s">
        <v>99</v>
      </c>
      <c r="L88" t="s">
        <v>166</v>
      </c>
      <c r="M88" t="s">
        <v>167</v>
      </c>
      <c r="N88" t="s">
        <v>168</v>
      </c>
      <c r="O88" t="s">
        <v>99</v>
      </c>
      <c r="P88" t="s">
        <v>29</v>
      </c>
      <c r="Q88" t="s">
        <v>169</v>
      </c>
      <c r="R88" t="s">
        <v>170</v>
      </c>
      <c r="S88" t="s">
        <v>171</v>
      </c>
      <c r="T88" t="str">
        <f>INDEX('region index'!B:B,MATCH('diesel aggregation'!U88,'region index'!A:A,0))</f>
        <v>NW</v>
      </c>
      <c r="U88" t="s">
        <v>1105</v>
      </c>
      <c r="V88" t="s">
        <v>287</v>
      </c>
    </row>
    <row r="89" spans="1:22">
      <c r="A89" t="s">
        <v>162</v>
      </c>
      <c r="B89" t="s">
        <v>288</v>
      </c>
      <c r="C89" t="s">
        <v>1369</v>
      </c>
      <c r="D89">
        <v>150</v>
      </c>
      <c r="E89">
        <v>0.15</v>
      </c>
      <c r="F89">
        <v>3</v>
      </c>
      <c r="G89">
        <v>450</v>
      </c>
      <c r="H89">
        <v>1996.1</v>
      </c>
      <c r="I89" t="s">
        <v>164</v>
      </c>
      <c r="J89" t="s">
        <v>165</v>
      </c>
      <c r="K89" t="s">
        <v>99</v>
      </c>
      <c r="L89" t="s">
        <v>192</v>
      </c>
      <c r="M89" t="s">
        <v>174</v>
      </c>
      <c r="N89" t="s">
        <v>168</v>
      </c>
      <c r="O89" t="s">
        <v>99</v>
      </c>
      <c r="P89" t="s">
        <v>29</v>
      </c>
      <c r="Q89" t="s">
        <v>169</v>
      </c>
      <c r="R89" t="s">
        <v>170</v>
      </c>
      <c r="S89" t="s">
        <v>171</v>
      </c>
      <c r="T89" t="str">
        <f>INDEX('region index'!B:B,MATCH('diesel aggregation'!U89,'region index'!A:A,0))</f>
        <v>C</v>
      </c>
      <c r="U89" t="s">
        <v>1097</v>
      </c>
      <c r="V89" t="s">
        <v>92</v>
      </c>
    </row>
    <row r="90" spans="1:22">
      <c r="A90" t="s">
        <v>162</v>
      </c>
      <c r="B90" t="s">
        <v>289</v>
      </c>
      <c r="C90" t="s">
        <v>1370</v>
      </c>
      <c r="D90">
        <v>55000</v>
      </c>
      <c r="E90">
        <v>55</v>
      </c>
      <c r="F90">
        <v>2</v>
      </c>
      <c r="G90">
        <v>110000</v>
      </c>
      <c r="H90">
        <v>1977.12</v>
      </c>
      <c r="I90" t="s">
        <v>164</v>
      </c>
      <c r="J90" t="s">
        <v>165</v>
      </c>
      <c r="K90" t="s">
        <v>99</v>
      </c>
      <c r="L90" t="s">
        <v>290</v>
      </c>
      <c r="M90" t="s">
        <v>291</v>
      </c>
      <c r="N90" t="s">
        <v>168</v>
      </c>
      <c r="O90" t="s">
        <v>99</v>
      </c>
      <c r="P90" t="s">
        <v>29</v>
      </c>
      <c r="Q90" t="s">
        <v>169</v>
      </c>
      <c r="R90" t="s">
        <v>170</v>
      </c>
      <c r="S90" t="s">
        <v>171</v>
      </c>
      <c r="T90" t="str">
        <f>INDEX('region index'!B:B,MATCH('diesel aggregation'!U90,'region index'!A:A,0))</f>
        <v>Jeju</v>
      </c>
      <c r="U90" t="s">
        <v>1106</v>
      </c>
      <c r="V90" t="s">
        <v>124</v>
      </c>
    </row>
    <row r="91" spans="1:22">
      <c r="A91" t="s">
        <v>162</v>
      </c>
      <c r="B91" t="s">
        <v>292</v>
      </c>
      <c r="C91" t="s">
        <v>1371</v>
      </c>
      <c r="D91">
        <v>55000</v>
      </c>
      <c r="E91">
        <v>55</v>
      </c>
      <c r="F91" t="s">
        <v>22</v>
      </c>
      <c r="G91">
        <v>55000</v>
      </c>
      <c r="H91">
        <v>1977.12</v>
      </c>
      <c r="I91" t="s">
        <v>164</v>
      </c>
      <c r="J91" t="s">
        <v>165</v>
      </c>
      <c r="K91" t="s">
        <v>99</v>
      </c>
      <c r="L91" t="s">
        <v>290</v>
      </c>
      <c r="M91" t="s">
        <v>291</v>
      </c>
      <c r="N91" t="s">
        <v>61</v>
      </c>
      <c r="O91" t="s">
        <v>99</v>
      </c>
      <c r="P91" t="s">
        <v>29</v>
      </c>
      <c r="Q91" t="s">
        <v>30</v>
      </c>
      <c r="R91" t="s">
        <v>16</v>
      </c>
      <c r="S91" t="s">
        <v>31</v>
      </c>
      <c r="T91" t="str">
        <f>INDEX('region index'!B:B,MATCH('diesel aggregation'!U91,'region index'!A:A,0))</f>
        <v>Jeju</v>
      </c>
      <c r="U91" t="s">
        <v>1106</v>
      </c>
      <c r="V91" t="s">
        <v>124</v>
      </c>
    </row>
    <row r="92" spans="1:22">
      <c r="A92" t="s">
        <v>162</v>
      </c>
      <c r="B92" t="s">
        <v>297</v>
      </c>
      <c r="C92" t="s">
        <v>1374</v>
      </c>
      <c r="D92">
        <v>500</v>
      </c>
      <c r="E92">
        <v>0.5</v>
      </c>
      <c r="F92">
        <v>2</v>
      </c>
      <c r="G92">
        <v>1000</v>
      </c>
      <c r="H92">
        <v>1996.1</v>
      </c>
      <c r="I92" t="s">
        <v>164</v>
      </c>
      <c r="J92" t="s">
        <v>165</v>
      </c>
      <c r="K92" t="s">
        <v>99</v>
      </c>
      <c r="L92" t="s">
        <v>188</v>
      </c>
      <c r="M92" t="s">
        <v>190</v>
      </c>
      <c r="N92" t="s">
        <v>168</v>
      </c>
      <c r="O92" t="s">
        <v>99</v>
      </c>
      <c r="P92" t="s">
        <v>29</v>
      </c>
      <c r="Q92" t="s">
        <v>169</v>
      </c>
      <c r="R92" t="s">
        <v>170</v>
      </c>
      <c r="S92" t="s">
        <v>171</v>
      </c>
      <c r="T92" t="str">
        <f>INDEX('region index'!B:B,MATCH('diesel aggregation'!U92,'region index'!A:A,0))</f>
        <v>SW</v>
      </c>
      <c r="U92" t="s">
        <v>1108</v>
      </c>
      <c r="V92" t="s">
        <v>213</v>
      </c>
    </row>
    <row r="93" spans="1:22">
      <c r="A93" t="s">
        <v>162</v>
      </c>
      <c r="B93" t="s">
        <v>297</v>
      </c>
      <c r="C93" t="s">
        <v>1374</v>
      </c>
      <c r="D93">
        <v>800</v>
      </c>
      <c r="E93">
        <v>0.8</v>
      </c>
      <c r="F93">
        <v>2</v>
      </c>
      <c r="G93">
        <v>1600</v>
      </c>
      <c r="H93">
        <v>2008.5</v>
      </c>
      <c r="I93" t="s">
        <v>164</v>
      </c>
      <c r="J93" t="s">
        <v>165</v>
      </c>
      <c r="K93" t="s">
        <v>99</v>
      </c>
      <c r="L93" t="s">
        <v>227</v>
      </c>
      <c r="M93" t="s">
        <v>190</v>
      </c>
      <c r="N93" t="s">
        <v>168</v>
      </c>
      <c r="O93" t="s">
        <v>99</v>
      </c>
      <c r="P93" t="s">
        <v>29</v>
      </c>
      <c r="Q93" t="s">
        <v>169</v>
      </c>
      <c r="R93" t="s">
        <v>170</v>
      </c>
      <c r="S93" t="s">
        <v>171</v>
      </c>
      <c r="T93" t="str">
        <f>INDEX('region index'!B:B,MATCH('diesel aggregation'!U93,'region index'!A:A,0))</f>
        <v>SW</v>
      </c>
      <c r="U93" t="s">
        <v>1108</v>
      </c>
      <c r="V93" t="s">
        <v>213</v>
      </c>
    </row>
    <row r="94" spans="1:22">
      <c r="A94" t="s">
        <v>162</v>
      </c>
      <c r="B94" t="s">
        <v>297</v>
      </c>
      <c r="C94" t="s">
        <v>1374</v>
      </c>
      <c r="D94">
        <v>800</v>
      </c>
      <c r="E94">
        <v>0.8</v>
      </c>
      <c r="F94" t="s">
        <v>22</v>
      </c>
      <c r="G94">
        <v>800</v>
      </c>
      <c r="H94">
        <v>2016.2</v>
      </c>
      <c r="I94" t="s">
        <v>164</v>
      </c>
      <c r="J94" t="s">
        <v>165</v>
      </c>
      <c r="K94" t="s">
        <v>99</v>
      </c>
      <c r="L94" t="s">
        <v>166</v>
      </c>
      <c r="M94" t="s">
        <v>167</v>
      </c>
      <c r="N94" t="s">
        <v>168</v>
      </c>
      <c r="O94" t="s">
        <v>99</v>
      </c>
      <c r="P94" t="s">
        <v>29</v>
      </c>
      <c r="Q94" t="s">
        <v>169</v>
      </c>
      <c r="R94" t="s">
        <v>170</v>
      </c>
      <c r="S94" t="s">
        <v>171</v>
      </c>
      <c r="T94" t="str">
        <f>INDEX('region index'!B:B,MATCH('diesel aggregation'!U94,'region index'!A:A,0))</f>
        <v>SW</v>
      </c>
      <c r="U94" t="s">
        <v>1108</v>
      </c>
      <c r="V94" t="s">
        <v>213</v>
      </c>
    </row>
    <row r="95" spans="1:22">
      <c r="A95" t="s">
        <v>162</v>
      </c>
      <c r="B95" t="s">
        <v>298</v>
      </c>
      <c r="C95" t="s">
        <v>1375</v>
      </c>
      <c r="D95">
        <v>250</v>
      </c>
      <c r="E95">
        <v>0.25</v>
      </c>
      <c r="F95">
        <v>3</v>
      </c>
      <c r="G95">
        <v>750</v>
      </c>
      <c r="H95">
        <v>1992.5</v>
      </c>
      <c r="I95" t="s">
        <v>164</v>
      </c>
      <c r="J95" t="s">
        <v>165</v>
      </c>
      <c r="K95" t="s">
        <v>99</v>
      </c>
      <c r="L95" t="s">
        <v>244</v>
      </c>
      <c r="M95" t="s">
        <v>245</v>
      </c>
      <c r="N95" t="s">
        <v>168</v>
      </c>
      <c r="O95" t="s">
        <v>99</v>
      </c>
      <c r="P95" t="s">
        <v>29</v>
      </c>
      <c r="Q95" t="s">
        <v>169</v>
      </c>
      <c r="R95" t="s">
        <v>170</v>
      </c>
      <c r="S95" t="s">
        <v>171</v>
      </c>
      <c r="T95" t="str">
        <f>INDEX('region index'!B:B,MATCH('diesel aggregation'!U95,'region index'!A:A,0))</f>
        <v>SW</v>
      </c>
      <c r="U95" t="s">
        <v>1108</v>
      </c>
      <c r="V95" t="s">
        <v>246</v>
      </c>
    </row>
    <row r="96" spans="1:22">
      <c r="A96" t="s">
        <v>162</v>
      </c>
      <c r="B96" t="s">
        <v>299</v>
      </c>
      <c r="C96" t="s">
        <v>1376</v>
      </c>
      <c r="D96">
        <v>80</v>
      </c>
      <c r="E96">
        <v>0.08</v>
      </c>
      <c r="F96">
        <v>3</v>
      </c>
      <c r="G96">
        <v>240</v>
      </c>
      <c r="H96">
        <v>1994.2</v>
      </c>
      <c r="I96" t="s">
        <v>164</v>
      </c>
      <c r="J96" t="s">
        <v>165</v>
      </c>
      <c r="K96" t="s">
        <v>99</v>
      </c>
      <c r="L96" t="s">
        <v>222</v>
      </c>
      <c r="M96" t="s">
        <v>167</v>
      </c>
      <c r="N96" t="s">
        <v>168</v>
      </c>
      <c r="O96" t="s">
        <v>99</v>
      </c>
      <c r="P96" t="s">
        <v>29</v>
      </c>
      <c r="Q96" t="s">
        <v>169</v>
      </c>
      <c r="R96" t="s">
        <v>170</v>
      </c>
      <c r="S96" t="s">
        <v>171</v>
      </c>
      <c r="T96" t="str">
        <f>INDEX('region index'!B:B,MATCH('diesel aggregation'!U96,'region index'!A:A,0))</f>
        <v>SE</v>
      </c>
      <c r="U96" t="s">
        <v>1104</v>
      </c>
      <c r="V96" t="s">
        <v>300</v>
      </c>
    </row>
    <row r="97" spans="1:22">
      <c r="A97" t="s">
        <v>162</v>
      </c>
      <c r="B97" t="s">
        <v>301</v>
      </c>
      <c r="C97" t="s">
        <v>1377</v>
      </c>
      <c r="D97">
        <v>500</v>
      </c>
      <c r="E97">
        <v>0.5</v>
      </c>
      <c r="F97" t="s">
        <v>22</v>
      </c>
      <c r="G97">
        <v>500</v>
      </c>
      <c r="H97">
        <v>1995.12</v>
      </c>
      <c r="I97" t="s">
        <v>164</v>
      </c>
      <c r="J97" t="s">
        <v>165</v>
      </c>
      <c r="K97" t="s">
        <v>99</v>
      </c>
      <c r="L97" t="s">
        <v>211</v>
      </c>
      <c r="M97" t="s">
        <v>174</v>
      </c>
      <c r="N97" t="s">
        <v>168</v>
      </c>
      <c r="O97" t="s">
        <v>99</v>
      </c>
      <c r="P97" t="s">
        <v>29</v>
      </c>
      <c r="Q97" t="s">
        <v>169</v>
      </c>
      <c r="R97" t="s">
        <v>170</v>
      </c>
      <c r="S97" t="s">
        <v>171</v>
      </c>
      <c r="T97" t="s">
        <v>2881</v>
      </c>
      <c r="V97" t="s">
        <v>302</v>
      </c>
    </row>
    <row r="98" spans="1:22">
      <c r="A98" t="s">
        <v>162</v>
      </c>
      <c r="B98" t="s">
        <v>301</v>
      </c>
      <c r="C98" t="s">
        <v>1377</v>
      </c>
      <c r="D98">
        <v>500</v>
      </c>
      <c r="E98">
        <v>0.5</v>
      </c>
      <c r="F98" t="s">
        <v>22</v>
      </c>
      <c r="G98">
        <v>500</v>
      </c>
      <c r="H98">
        <v>1999.5</v>
      </c>
      <c r="I98" t="s">
        <v>164</v>
      </c>
      <c r="J98" t="s">
        <v>165</v>
      </c>
      <c r="K98" t="s">
        <v>99</v>
      </c>
      <c r="L98" t="s">
        <v>211</v>
      </c>
      <c r="M98" t="s">
        <v>174</v>
      </c>
      <c r="N98" t="s">
        <v>168</v>
      </c>
      <c r="O98" t="s">
        <v>99</v>
      </c>
      <c r="P98" t="s">
        <v>29</v>
      </c>
      <c r="Q98" t="s">
        <v>169</v>
      </c>
      <c r="R98" t="s">
        <v>170</v>
      </c>
      <c r="S98" t="s">
        <v>171</v>
      </c>
      <c r="T98" t="s">
        <v>2881</v>
      </c>
      <c r="V98" t="s">
        <v>302</v>
      </c>
    </row>
    <row r="99" spans="1:22">
      <c r="A99" t="s">
        <v>162</v>
      </c>
      <c r="B99" t="s">
        <v>301</v>
      </c>
      <c r="C99" t="s">
        <v>1377</v>
      </c>
      <c r="D99">
        <v>500</v>
      </c>
      <c r="E99">
        <v>0.5</v>
      </c>
      <c r="F99" t="s">
        <v>22</v>
      </c>
      <c r="G99">
        <v>500</v>
      </c>
      <c r="H99">
        <v>1999.7</v>
      </c>
      <c r="I99" t="s">
        <v>164</v>
      </c>
      <c r="J99" t="s">
        <v>165</v>
      </c>
      <c r="K99" t="s">
        <v>99</v>
      </c>
      <c r="L99" t="s">
        <v>188</v>
      </c>
      <c r="M99" t="s">
        <v>190</v>
      </c>
      <c r="N99" t="s">
        <v>168</v>
      </c>
      <c r="O99" t="s">
        <v>99</v>
      </c>
      <c r="P99" t="s">
        <v>29</v>
      </c>
      <c r="Q99" t="s">
        <v>169</v>
      </c>
      <c r="R99" t="s">
        <v>170</v>
      </c>
      <c r="S99" t="s">
        <v>171</v>
      </c>
      <c r="T99" t="s">
        <v>2881</v>
      </c>
      <c r="V99" t="s">
        <v>302</v>
      </c>
    </row>
    <row r="100" spans="1:22">
      <c r="A100" t="s">
        <v>162</v>
      </c>
      <c r="B100" t="s">
        <v>301</v>
      </c>
      <c r="C100" t="s">
        <v>1377</v>
      </c>
      <c r="D100">
        <v>1000</v>
      </c>
      <c r="E100">
        <v>1</v>
      </c>
      <c r="F100">
        <v>2</v>
      </c>
      <c r="G100">
        <v>2000</v>
      </c>
      <c r="H100">
        <v>2007.2</v>
      </c>
      <c r="I100" t="s">
        <v>164</v>
      </c>
      <c r="J100" t="s">
        <v>165</v>
      </c>
      <c r="K100" t="s">
        <v>99</v>
      </c>
      <c r="L100" t="s">
        <v>227</v>
      </c>
      <c r="M100" t="s">
        <v>190</v>
      </c>
      <c r="N100" t="s">
        <v>168</v>
      </c>
      <c r="O100" t="s">
        <v>99</v>
      </c>
      <c r="P100" t="s">
        <v>29</v>
      </c>
      <c r="Q100" t="s">
        <v>169</v>
      </c>
      <c r="R100" t="s">
        <v>170</v>
      </c>
      <c r="S100" t="s">
        <v>171</v>
      </c>
      <c r="T100" t="s">
        <v>2881</v>
      </c>
      <c r="V100" t="s">
        <v>302</v>
      </c>
    </row>
    <row r="101" spans="1:22">
      <c r="A101" t="s">
        <v>162</v>
      </c>
      <c r="B101" t="s">
        <v>301</v>
      </c>
      <c r="C101" t="s">
        <v>1377</v>
      </c>
      <c r="D101">
        <v>1000</v>
      </c>
      <c r="E101">
        <v>1</v>
      </c>
      <c r="F101">
        <v>2</v>
      </c>
      <c r="G101">
        <v>2000</v>
      </c>
      <c r="H101">
        <v>2012.5</v>
      </c>
      <c r="I101" t="s">
        <v>164</v>
      </c>
      <c r="J101" t="s">
        <v>165</v>
      </c>
      <c r="K101" t="s">
        <v>99</v>
      </c>
      <c r="L101" t="s">
        <v>227</v>
      </c>
      <c r="M101" t="s">
        <v>167</v>
      </c>
      <c r="N101" t="s">
        <v>168</v>
      </c>
      <c r="O101" t="s">
        <v>99</v>
      </c>
      <c r="P101" t="s">
        <v>29</v>
      </c>
      <c r="Q101" t="s">
        <v>169</v>
      </c>
      <c r="R101" t="s">
        <v>170</v>
      </c>
      <c r="S101" t="s">
        <v>171</v>
      </c>
      <c r="T101" t="s">
        <v>2881</v>
      </c>
      <c r="V101" t="s">
        <v>302</v>
      </c>
    </row>
    <row r="102" spans="1:22">
      <c r="A102" t="s">
        <v>162</v>
      </c>
      <c r="B102" t="s">
        <v>303</v>
      </c>
      <c r="C102" t="s">
        <v>1378</v>
      </c>
      <c r="D102">
        <v>80</v>
      </c>
      <c r="E102">
        <v>0.08</v>
      </c>
      <c r="F102">
        <v>3</v>
      </c>
      <c r="G102">
        <v>240</v>
      </c>
      <c r="H102">
        <v>2005.1</v>
      </c>
      <c r="I102" t="s">
        <v>164</v>
      </c>
      <c r="J102" t="s">
        <v>165</v>
      </c>
      <c r="K102" t="s">
        <v>99</v>
      </c>
      <c r="L102" t="s">
        <v>244</v>
      </c>
      <c r="M102" t="s">
        <v>245</v>
      </c>
      <c r="N102" t="s">
        <v>168</v>
      </c>
      <c r="O102" t="s">
        <v>99</v>
      </c>
      <c r="P102" t="s">
        <v>29</v>
      </c>
      <c r="Q102" t="s">
        <v>169</v>
      </c>
      <c r="R102" t="s">
        <v>170</v>
      </c>
      <c r="S102" t="s">
        <v>171</v>
      </c>
      <c r="T102" t="str">
        <f>INDEX('region index'!B:B,MATCH('diesel aggregation'!U102,'region index'!A:A,0))</f>
        <v>SW</v>
      </c>
      <c r="U102" t="s">
        <v>1108</v>
      </c>
      <c r="V102" t="s">
        <v>246</v>
      </c>
    </row>
    <row r="103" spans="1:22">
      <c r="A103" t="s">
        <v>162</v>
      </c>
      <c r="B103" t="s">
        <v>304</v>
      </c>
      <c r="C103" t="s">
        <v>1379</v>
      </c>
      <c r="D103">
        <v>150</v>
      </c>
      <c r="E103">
        <v>0.15</v>
      </c>
      <c r="F103">
        <v>3</v>
      </c>
      <c r="G103">
        <v>450</v>
      </c>
      <c r="H103">
        <v>1996.8</v>
      </c>
      <c r="I103" t="s">
        <v>164</v>
      </c>
      <c r="J103" t="s">
        <v>165</v>
      </c>
      <c r="K103" t="s">
        <v>99</v>
      </c>
      <c r="L103" t="s">
        <v>176</v>
      </c>
      <c r="M103" t="s">
        <v>177</v>
      </c>
      <c r="N103" t="s">
        <v>168</v>
      </c>
      <c r="O103" t="s">
        <v>99</v>
      </c>
      <c r="P103" t="s">
        <v>29</v>
      </c>
      <c r="Q103" t="s">
        <v>169</v>
      </c>
      <c r="R103" t="s">
        <v>170</v>
      </c>
      <c r="S103" t="s">
        <v>171</v>
      </c>
      <c r="T103" t="str">
        <f>INDEX('region index'!B:B,MATCH('diesel aggregation'!U103,'region index'!A:A,0))</f>
        <v>NW</v>
      </c>
      <c r="U103" t="s">
        <v>1102</v>
      </c>
      <c r="V103" t="s">
        <v>305</v>
      </c>
    </row>
    <row r="104" spans="1:22">
      <c r="A104" t="s">
        <v>162</v>
      </c>
      <c r="B104" t="s">
        <v>306</v>
      </c>
      <c r="C104" t="s">
        <v>1380</v>
      </c>
      <c r="D104">
        <v>200</v>
      </c>
      <c r="E104">
        <v>0.2</v>
      </c>
      <c r="F104">
        <v>3</v>
      </c>
      <c r="G104">
        <v>600</v>
      </c>
      <c r="H104">
        <v>1997.7</v>
      </c>
      <c r="I104" t="s">
        <v>164</v>
      </c>
      <c r="J104" t="s">
        <v>165</v>
      </c>
      <c r="K104" t="s">
        <v>99</v>
      </c>
      <c r="L104" t="s">
        <v>192</v>
      </c>
      <c r="M104" t="s">
        <v>167</v>
      </c>
      <c r="N104" t="s">
        <v>168</v>
      </c>
      <c r="O104" t="s">
        <v>99</v>
      </c>
      <c r="P104" t="s">
        <v>29</v>
      </c>
      <c r="Q104" t="s">
        <v>169</v>
      </c>
      <c r="R104" t="s">
        <v>170</v>
      </c>
      <c r="S104" t="s">
        <v>171</v>
      </c>
      <c r="T104" t="str">
        <f>INDEX('region index'!B:B,MATCH('diesel aggregation'!U104,'region index'!A:A,0))</f>
        <v>C</v>
      </c>
      <c r="U104" t="s">
        <v>1097</v>
      </c>
      <c r="V104" t="s">
        <v>92</v>
      </c>
    </row>
    <row r="105" spans="1:22">
      <c r="A105" t="s">
        <v>162</v>
      </c>
      <c r="B105" t="s">
        <v>307</v>
      </c>
      <c r="C105" t="s">
        <v>1381</v>
      </c>
      <c r="D105">
        <v>250</v>
      </c>
      <c r="E105">
        <v>0.25</v>
      </c>
      <c r="F105" t="s">
        <v>22</v>
      </c>
      <c r="G105">
        <v>250</v>
      </c>
      <c r="H105">
        <v>1993.3</v>
      </c>
      <c r="I105" t="s">
        <v>164</v>
      </c>
      <c r="J105" t="s">
        <v>165</v>
      </c>
      <c r="K105" t="s">
        <v>99</v>
      </c>
      <c r="L105" t="s">
        <v>180</v>
      </c>
      <c r="M105" t="s">
        <v>174</v>
      </c>
      <c r="N105" t="s">
        <v>168</v>
      </c>
      <c r="O105" t="s">
        <v>99</v>
      </c>
      <c r="P105" t="s">
        <v>29</v>
      </c>
      <c r="Q105" t="s">
        <v>169</v>
      </c>
      <c r="R105" t="s">
        <v>170</v>
      </c>
      <c r="S105" t="s">
        <v>171</v>
      </c>
      <c r="T105" t="str">
        <f>INDEX('region index'!B:B,MATCH('diesel aggregation'!U105,'region index'!A:A,0))</f>
        <v>SW</v>
      </c>
      <c r="U105" t="s">
        <v>1108</v>
      </c>
      <c r="V105" t="s">
        <v>308</v>
      </c>
    </row>
    <row r="106" spans="1:22">
      <c r="A106" t="s">
        <v>162</v>
      </c>
      <c r="B106" t="s">
        <v>307</v>
      </c>
      <c r="C106" t="s">
        <v>1381</v>
      </c>
      <c r="D106">
        <v>500</v>
      </c>
      <c r="E106">
        <v>0.5</v>
      </c>
      <c r="F106" t="s">
        <v>22</v>
      </c>
      <c r="G106">
        <v>500</v>
      </c>
      <c r="H106">
        <v>2004.11</v>
      </c>
      <c r="I106" t="s">
        <v>164</v>
      </c>
      <c r="J106" t="s">
        <v>165</v>
      </c>
      <c r="K106" t="s">
        <v>99</v>
      </c>
      <c r="L106" t="s">
        <v>166</v>
      </c>
      <c r="M106" t="s">
        <v>167</v>
      </c>
      <c r="N106" t="s">
        <v>168</v>
      </c>
      <c r="O106" t="s">
        <v>99</v>
      </c>
      <c r="P106" t="s">
        <v>29</v>
      </c>
      <c r="Q106" t="s">
        <v>169</v>
      </c>
      <c r="R106" t="s">
        <v>170</v>
      </c>
      <c r="S106" t="s">
        <v>171</v>
      </c>
      <c r="T106" t="str">
        <f>INDEX('region index'!B:B,MATCH('diesel aggregation'!U106,'region index'!A:A,0))</f>
        <v>SW</v>
      </c>
      <c r="U106" t="s">
        <v>1108</v>
      </c>
      <c r="V106" t="s">
        <v>308</v>
      </c>
    </row>
    <row r="107" spans="1:22">
      <c r="A107" t="s">
        <v>162</v>
      </c>
      <c r="B107" t="s">
        <v>307</v>
      </c>
      <c r="C107" t="s">
        <v>1381</v>
      </c>
      <c r="D107">
        <v>800</v>
      </c>
      <c r="E107">
        <v>0.8</v>
      </c>
      <c r="F107">
        <v>2</v>
      </c>
      <c r="G107">
        <v>1600</v>
      </c>
      <c r="H107">
        <v>2010.5</v>
      </c>
      <c r="I107" t="s">
        <v>164</v>
      </c>
      <c r="J107" t="s">
        <v>165</v>
      </c>
      <c r="K107" t="s">
        <v>99</v>
      </c>
      <c r="L107" t="s">
        <v>166</v>
      </c>
      <c r="M107" t="s">
        <v>167</v>
      </c>
      <c r="N107" t="s">
        <v>168</v>
      </c>
      <c r="O107" t="s">
        <v>99</v>
      </c>
      <c r="P107" t="s">
        <v>29</v>
      </c>
      <c r="Q107" t="s">
        <v>169</v>
      </c>
      <c r="R107" t="s">
        <v>170</v>
      </c>
      <c r="S107" t="s">
        <v>171</v>
      </c>
      <c r="T107" t="str">
        <f>INDEX('region index'!B:B,MATCH('diesel aggregation'!U107,'region index'!A:A,0))</f>
        <v>SW</v>
      </c>
      <c r="U107" t="s">
        <v>1108</v>
      </c>
      <c r="V107" t="s">
        <v>308</v>
      </c>
    </row>
    <row r="108" spans="1:22">
      <c r="A108" t="s">
        <v>162</v>
      </c>
      <c r="B108" t="s">
        <v>309</v>
      </c>
      <c r="C108" t="s">
        <v>1382</v>
      </c>
      <c r="D108">
        <v>80</v>
      </c>
      <c r="E108">
        <v>0.08</v>
      </c>
      <c r="F108" t="s">
        <v>22</v>
      </c>
      <c r="G108">
        <v>80</v>
      </c>
      <c r="H108">
        <v>200202</v>
      </c>
      <c r="I108" t="s">
        <v>164</v>
      </c>
      <c r="J108" t="s">
        <v>165</v>
      </c>
      <c r="K108" t="s">
        <v>99</v>
      </c>
      <c r="L108" t="s">
        <v>25</v>
      </c>
      <c r="M108" t="s">
        <v>167</v>
      </c>
      <c r="N108" t="s">
        <v>168</v>
      </c>
      <c r="O108" t="s">
        <v>99</v>
      </c>
      <c r="P108" t="s">
        <v>29</v>
      </c>
      <c r="Q108" t="s">
        <v>169</v>
      </c>
      <c r="R108" t="s">
        <v>170</v>
      </c>
      <c r="S108" t="s">
        <v>171</v>
      </c>
      <c r="T108" t="str">
        <f>INDEX('region index'!B:B,MATCH('diesel aggregation'!U108,'region index'!A:A,0))</f>
        <v>SW</v>
      </c>
      <c r="U108" t="s">
        <v>1108</v>
      </c>
      <c r="V108" t="s">
        <v>215</v>
      </c>
    </row>
    <row r="109" spans="1:22">
      <c r="A109" t="s">
        <v>162</v>
      </c>
      <c r="B109" t="s">
        <v>309</v>
      </c>
      <c r="C109" t="s">
        <v>1382</v>
      </c>
      <c r="D109">
        <v>80</v>
      </c>
      <c r="E109">
        <v>0.08</v>
      </c>
      <c r="F109" t="s">
        <v>22</v>
      </c>
      <c r="G109">
        <v>80</v>
      </c>
      <c r="H109">
        <v>200707</v>
      </c>
      <c r="I109" t="s">
        <v>164</v>
      </c>
      <c r="J109" t="s">
        <v>165</v>
      </c>
      <c r="K109" t="s">
        <v>99</v>
      </c>
      <c r="L109" t="s">
        <v>25</v>
      </c>
      <c r="M109" t="s">
        <v>167</v>
      </c>
      <c r="N109" t="s">
        <v>168</v>
      </c>
      <c r="O109" t="s">
        <v>99</v>
      </c>
      <c r="P109" t="s">
        <v>29</v>
      </c>
      <c r="Q109" t="s">
        <v>169</v>
      </c>
      <c r="R109" t="s">
        <v>170</v>
      </c>
      <c r="S109" t="s">
        <v>171</v>
      </c>
      <c r="T109" t="str">
        <f>INDEX('region index'!B:B,MATCH('diesel aggregation'!U109,'region index'!A:A,0))</f>
        <v>SW</v>
      </c>
      <c r="U109" t="s">
        <v>1108</v>
      </c>
      <c r="V109" t="s">
        <v>215</v>
      </c>
    </row>
    <row r="110" spans="1:22">
      <c r="A110" t="s">
        <v>162</v>
      </c>
      <c r="B110" t="s">
        <v>309</v>
      </c>
      <c r="C110" t="s">
        <v>1382</v>
      </c>
      <c r="D110">
        <v>80</v>
      </c>
      <c r="E110">
        <v>0.08</v>
      </c>
      <c r="F110" t="s">
        <v>22</v>
      </c>
      <c r="G110">
        <v>80</v>
      </c>
      <c r="H110">
        <v>201010</v>
      </c>
      <c r="I110" t="s">
        <v>164</v>
      </c>
      <c r="J110" t="s">
        <v>165</v>
      </c>
      <c r="K110" t="s">
        <v>99</v>
      </c>
      <c r="L110" t="s">
        <v>25</v>
      </c>
      <c r="M110" t="s">
        <v>167</v>
      </c>
      <c r="N110" t="s">
        <v>168</v>
      </c>
      <c r="O110" t="s">
        <v>99</v>
      </c>
      <c r="P110" t="s">
        <v>29</v>
      </c>
      <c r="Q110" t="s">
        <v>169</v>
      </c>
      <c r="R110" t="s">
        <v>170</v>
      </c>
      <c r="S110" t="s">
        <v>171</v>
      </c>
      <c r="T110" t="str">
        <f>INDEX('region index'!B:B,MATCH('diesel aggregation'!U110,'region index'!A:A,0))</f>
        <v>SW</v>
      </c>
      <c r="U110" t="s">
        <v>1108</v>
      </c>
      <c r="V110" t="s">
        <v>215</v>
      </c>
    </row>
    <row r="111" spans="1:22">
      <c r="A111" t="s">
        <v>162</v>
      </c>
      <c r="B111" t="s">
        <v>310</v>
      </c>
      <c r="C111" t="s">
        <v>1383</v>
      </c>
      <c r="D111">
        <v>500</v>
      </c>
      <c r="E111">
        <v>0.5</v>
      </c>
      <c r="F111" t="s">
        <v>22</v>
      </c>
      <c r="G111">
        <v>500</v>
      </c>
      <c r="H111">
        <v>1994.8</v>
      </c>
      <c r="I111" t="s">
        <v>164</v>
      </c>
      <c r="J111" t="s">
        <v>165</v>
      </c>
      <c r="K111" t="s">
        <v>99</v>
      </c>
      <c r="L111" t="s">
        <v>211</v>
      </c>
      <c r="M111" t="s">
        <v>174</v>
      </c>
      <c r="N111" t="s">
        <v>168</v>
      </c>
      <c r="O111" t="s">
        <v>99</v>
      </c>
      <c r="P111" t="s">
        <v>29</v>
      </c>
      <c r="Q111" t="s">
        <v>169</v>
      </c>
      <c r="R111" t="s">
        <v>170</v>
      </c>
      <c r="S111" t="s">
        <v>171</v>
      </c>
      <c r="T111" t="str">
        <f>INDEX('region index'!B:B,MATCH('diesel aggregation'!U111,'region index'!A:A,0))</f>
        <v>SW</v>
      </c>
      <c r="U111" t="s">
        <v>1108</v>
      </c>
      <c r="V111" t="s">
        <v>272</v>
      </c>
    </row>
    <row r="112" spans="1:22">
      <c r="A112" t="s">
        <v>162</v>
      </c>
      <c r="B112" t="s">
        <v>310</v>
      </c>
      <c r="C112" t="s">
        <v>1383</v>
      </c>
      <c r="D112">
        <v>750</v>
      </c>
      <c r="E112">
        <v>0.75</v>
      </c>
      <c r="F112">
        <v>2</v>
      </c>
      <c r="G112">
        <v>1500</v>
      </c>
      <c r="H112">
        <v>1996.8</v>
      </c>
      <c r="I112" t="s">
        <v>164</v>
      </c>
      <c r="J112" t="s">
        <v>165</v>
      </c>
      <c r="K112" t="s">
        <v>99</v>
      </c>
      <c r="L112" t="s">
        <v>211</v>
      </c>
      <c r="M112" t="s">
        <v>174</v>
      </c>
      <c r="N112" t="s">
        <v>168</v>
      </c>
      <c r="O112" t="s">
        <v>99</v>
      </c>
      <c r="P112" t="s">
        <v>29</v>
      </c>
      <c r="Q112" t="s">
        <v>169</v>
      </c>
      <c r="R112" t="s">
        <v>170</v>
      </c>
      <c r="S112" t="s">
        <v>171</v>
      </c>
      <c r="T112" t="str">
        <f>INDEX('region index'!B:B,MATCH('diesel aggregation'!U112,'region index'!A:A,0))</f>
        <v>SW</v>
      </c>
      <c r="U112" t="s">
        <v>1108</v>
      </c>
      <c r="V112" t="s">
        <v>272</v>
      </c>
    </row>
    <row r="113" spans="1:22">
      <c r="A113" t="s">
        <v>162</v>
      </c>
      <c r="B113" t="s">
        <v>310</v>
      </c>
      <c r="C113" t="s">
        <v>1383</v>
      </c>
      <c r="D113">
        <v>1000</v>
      </c>
      <c r="E113">
        <v>1</v>
      </c>
      <c r="F113">
        <v>2</v>
      </c>
      <c r="G113">
        <v>2000</v>
      </c>
      <c r="H113">
        <v>2008.3</v>
      </c>
      <c r="I113" t="s">
        <v>164</v>
      </c>
      <c r="J113" t="s">
        <v>165</v>
      </c>
      <c r="K113" t="s">
        <v>99</v>
      </c>
      <c r="L113" t="s">
        <v>311</v>
      </c>
      <c r="M113" t="s">
        <v>190</v>
      </c>
      <c r="N113" t="s">
        <v>168</v>
      </c>
      <c r="O113" t="s">
        <v>99</v>
      </c>
      <c r="P113" t="s">
        <v>29</v>
      </c>
      <c r="Q113" t="s">
        <v>169</v>
      </c>
      <c r="R113" t="s">
        <v>170</v>
      </c>
      <c r="S113" t="s">
        <v>171</v>
      </c>
      <c r="T113" t="str">
        <f>INDEX('region index'!B:B,MATCH('diesel aggregation'!U113,'region index'!A:A,0))</f>
        <v>SW</v>
      </c>
      <c r="U113" t="s">
        <v>1108</v>
      </c>
      <c r="V113" t="s">
        <v>272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J140"/>
  <sheetViews>
    <sheetView topLeftCell="M19" workbookViewId="0">
      <selection activeCell="AD38" sqref="AD38:AG43"/>
    </sheetView>
  </sheetViews>
  <sheetFormatPr defaultRowHeight="15"/>
  <cols>
    <col min="28" max="28" width="13.140625" customWidth="1"/>
    <col min="29" max="29" width="14.7109375" customWidth="1"/>
    <col min="30" max="30" width="24.5703125" bestFit="1" customWidth="1"/>
  </cols>
  <sheetData>
    <row r="1" spans="1:31">
      <c r="A1" t="s">
        <v>0</v>
      </c>
      <c r="B1" t="s">
        <v>1</v>
      </c>
      <c r="C1" t="s">
        <v>1250</v>
      </c>
      <c r="D1" t="s">
        <v>2</v>
      </c>
      <c r="E1" t="s">
        <v>1093</v>
      </c>
      <c r="F1" t="s">
        <v>3</v>
      </c>
      <c r="G1" t="s">
        <v>4</v>
      </c>
      <c r="H1" t="s">
        <v>5</v>
      </c>
      <c r="I1" t="s">
        <v>6</v>
      </c>
      <c r="J1" t="s">
        <v>7</v>
      </c>
      <c r="K1" t="s">
        <v>8</v>
      </c>
      <c r="L1" t="s">
        <v>10</v>
      </c>
      <c r="M1" t="s">
        <v>11</v>
      </c>
      <c r="N1" t="s">
        <v>12</v>
      </c>
      <c r="O1" t="s">
        <v>13</v>
      </c>
      <c r="P1" t="s">
        <v>14</v>
      </c>
      <c r="Q1" t="s">
        <v>15</v>
      </c>
      <c r="R1" t="s">
        <v>16</v>
      </c>
      <c r="S1" t="s">
        <v>17</v>
      </c>
      <c r="T1" t="s">
        <v>2872</v>
      </c>
      <c r="U1" t="s">
        <v>2873</v>
      </c>
      <c r="V1" t="s">
        <v>18</v>
      </c>
      <c r="AB1" s="2" t="s">
        <v>1118</v>
      </c>
      <c r="AC1" t="s">
        <v>1149</v>
      </c>
      <c r="AD1" t="s">
        <v>2874</v>
      </c>
    </row>
    <row r="2" spans="1:31">
      <c r="A2" t="s">
        <v>499</v>
      </c>
      <c r="B2" t="s">
        <v>500</v>
      </c>
      <c r="C2" t="s">
        <v>1498</v>
      </c>
      <c r="D2">
        <v>400</v>
      </c>
      <c r="E2">
        <v>0.4</v>
      </c>
      <c r="F2" t="s">
        <v>22</v>
      </c>
      <c r="G2">
        <v>400</v>
      </c>
      <c r="H2">
        <v>2013.5</v>
      </c>
      <c r="I2" t="s">
        <v>501</v>
      </c>
      <c r="J2" t="s">
        <v>501</v>
      </c>
      <c r="K2" t="s">
        <v>99</v>
      </c>
      <c r="L2" t="s">
        <v>502</v>
      </c>
      <c r="M2" t="s">
        <v>502</v>
      </c>
      <c r="N2" t="s">
        <v>503</v>
      </c>
      <c r="O2" t="s">
        <v>99</v>
      </c>
      <c r="P2" t="s">
        <v>23</v>
      </c>
      <c r="Q2" t="s">
        <v>30</v>
      </c>
      <c r="R2" t="s">
        <v>16</v>
      </c>
      <c r="S2" t="s">
        <v>171</v>
      </c>
      <c r="T2" t="str">
        <f>INDEX('region index'!B:B,MATCH('small hydropower aggregation'!U2,'region index'!A:A,0))</f>
        <v>Jeju</v>
      </c>
      <c r="U2" t="s">
        <v>1106</v>
      </c>
      <c r="V2" t="s">
        <v>504</v>
      </c>
      <c r="AB2" s="3" t="s">
        <v>1114</v>
      </c>
      <c r="AC2">
        <v>48643</v>
      </c>
      <c r="AD2">
        <v>1.73725</v>
      </c>
    </row>
    <row r="3" spans="1:31">
      <c r="A3" t="s">
        <v>499</v>
      </c>
      <c r="B3" t="s">
        <v>505</v>
      </c>
      <c r="C3" t="s">
        <v>1499</v>
      </c>
      <c r="D3">
        <v>650</v>
      </c>
      <c r="E3">
        <v>0.65</v>
      </c>
      <c r="F3" t="s">
        <v>22</v>
      </c>
      <c r="G3">
        <v>650</v>
      </c>
      <c r="H3">
        <v>2014.4</v>
      </c>
      <c r="I3" t="s">
        <v>501</v>
      </c>
      <c r="J3" t="s">
        <v>501</v>
      </c>
      <c r="K3" t="s">
        <v>99</v>
      </c>
      <c r="L3" t="s">
        <v>506</v>
      </c>
      <c r="M3" t="s">
        <v>507</v>
      </c>
      <c r="N3" t="s">
        <v>508</v>
      </c>
      <c r="O3" t="s">
        <v>99</v>
      </c>
      <c r="P3" t="s">
        <v>23</v>
      </c>
      <c r="Q3" t="s">
        <v>30</v>
      </c>
      <c r="R3" t="s">
        <v>16</v>
      </c>
      <c r="S3" t="s">
        <v>171</v>
      </c>
      <c r="T3" t="str">
        <f>INDEX('region index'!B:B,MATCH('small hydropower aggregation'!U3,'region index'!A:A,0))</f>
        <v>SE</v>
      </c>
      <c r="U3" t="s">
        <v>1104</v>
      </c>
      <c r="V3" t="s">
        <v>509</v>
      </c>
      <c r="AB3" s="3" t="s">
        <v>1115</v>
      </c>
      <c r="AC3">
        <v>18360</v>
      </c>
      <c r="AD3">
        <v>1.412307692307692</v>
      </c>
    </row>
    <row r="4" spans="1:31">
      <c r="A4" t="s">
        <v>499</v>
      </c>
      <c r="B4" t="s">
        <v>513</v>
      </c>
      <c r="C4" t="s">
        <v>1501</v>
      </c>
      <c r="D4">
        <v>3000</v>
      </c>
      <c r="E4">
        <v>3</v>
      </c>
      <c r="F4" t="s">
        <v>22</v>
      </c>
      <c r="G4">
        <v>3000</v>
      </c>
      <c r="H4">
        <v>2011.12</v>
      </c>
      <c r="I4" t="s">
        <v>501</v>
      </c>
      <c r="J4" t="s">
        <v>501</v>
      </c>
      <c r="K4" t="s">
        <v>99</v>
      </c>
      <c r="L4" t="s">
        <v>514</v>
      </c>
      <c r="M4" t="s">
        <v>190</v>
      </c>
      <c r="N4" t="s">
        <v>515</v>
      </c>
      <c r="O4" t="s">
        <v>99</v>
      </c>
      <c r="P4" t="s">
        <v>23</v>
      </c>
      <c r="Q4" t="s">
        <v>30</v>
      </c>
      <c r="R4" t="s">
        <v>16</v>
      </c>
      <c r="S4" t="s">
        <v>171</v>
      </c>
      <c r="T4" t="str">
        <f>INDEX('region index'!B:B,MATCH('small hydropower aggregation'!U4,'region index'!A:A,0))</f>
        <v>SE</v>
      </c>
      <c r="U4" t="s">
        <v>1098</v>
      </c>
      <c r="V4" t="s">
        <v>516</v>
      </c>
      <c r="AB4" s="3" t="s">
        <v>1117</v>
      </c>
      <c r="AC4">
        <v>28494</v>
      </c>
      <c r="AD4">
        <v>2.191846153846154</v>
      </c>
    </row>
    <row r="5" spans="1:31">
      <c r="A5" t="s">
        <v>499</v>
      </c>
      <c r="B5" t="s">
        <v>517</v>
      </c>
      <c r="C5" t="s">
        <v>1502</v>
      </c>
      <c r="D5">
        <v>4950</v>
      </c>
      <c r="E5">
        <v>4.95</v>
      </c>
      <c r="F5" t="s">
        <v>22</v>
      </c>
      <c r="G5">
        <v>4950</v>
      </c>
      <c r="H5">
        <v>2011.12</v>
      </c>
      <c r="I5" t="s">
        <v>501</v>
      </c>
      <c r="J5" t="s">
        <v>501</v>
      </c>
      <c r="K5" t="s">
        <v>99</v>
      </c>
      <c r="L5" t="s">
        <v>518</v>
      </c>
      <c r="M5" t="s">
        <v>190</v>
      </c>
      <c r="N5" t="s">
        <v>515</v>
      </c>
      <c r="O5" t="s">
        <v>99</v>
      </c>
      <c r="P5" t="s">
        <v>23</v>
      </c>
      <c r="Q5" t="s">
        <v>30</v>
      </c>
      <c r="R5" t="s">
        <v>16</v>
      </c>
      <c r="S5" t="s">
        <v>171</v>
      </c>
      <c r="T5" t="str">
        <f>INDEX('region index'!B:B,MATCH('small hydropower aggregation'!U5,'region index'!A:A,0))</f>
        <v>NW</v>
      </c>
      <c r="U5" t="s">
        <v>1102</v>
      </c>
      <c r="V5" t="s">
        <v>519</v>
      </c>
      <c r="AB5" s="3" t="s">
        <v>1113</v>
      </c>
      <c r="AC5">
        <v>86151</v>
      </c>
      <c r="AD5">
        <v>1.8443409090909086</v>
      </c>
    </row>
    <row r="6" spans="1:31">
      <c r="A6" t="s">
        <v>499</v>
      </c>
      <c r="B6" t="s">
        <v>520</v>
      </c>
      <c r="C6" t="s">
        <v>1503</v>
      </c>
      <c r="D6">
        <v>420</v>
      </c>
      <c r="E6">
        <v>0.42</v>
      </c>
      <c r="F6" t="s">
        <v>22</v>
      </c>
      <c r="G6">
        <v>420</v>
      </c>
      <c r="H6">
        <v>2013.8</v>
      </c>
      <c r="I6" t="s">
        <v>501</v>
      </c>
      <c r="J6" t="s">
        <v>501</v>
      </c>
      <c r="K6" t="s">
        <v>99</v>
      </c>
      <c r="L6" t="s">
        <v>506</v>
      </c>
      <c r="M6" t="s">
        <v>506</v>
      </c>
      <c r="N6" t="s">
        <v>521</v>
      </c>
      <c r="O6" t="s">
        <v>99</v>
      </c>
      <c r="P6" t="s">
        <v>23</v>
      </c>
      <c r="Q6" t="s">
        <v>30</v>
      </c>
      <c r="R6" t="s">
        <v>16</v>
      </c>
      <c r="S6" t="s">
        <v>171</v>
      </c>
      <c r="T6" t="str">
        <f>INDEX('region index'!B:B,MATCH('small hydropower aggregation'!U6,'region index'!A:A,0))</f>
        <v>SE</v>
      </c>
      <c r="U6" t="s">
        <v>1104</v>
      </c>
      <c r="V6" t="s">
        <v>522</v>
      </c>
      <c r="AB6" s="3" t="s">
        <v>1116</v>
      </c>
      <c r="AC6">
        <v>38213</v>
      </c>
      <c r="AD6">
        <v>0.93366666666666698</v>
      </c>
    </row>
    <row r="7" spans="1:31">
      <c r="A7" t="s">
        <v>499</v>
      </c>
      <c r="B7" t="s">
        <v>523</v>
      </c>
      <c r="C7" t="s">
        <v>1504</v>
      </c>
      <c r="D7">
        <v>800</v>
      </c>
      <c r="E7">
        <v>0.8</v>
      </c>
      <c r="F7" t="s">
        <v>22</v>
      </c>
      <c r="G7">
        <v>800</v>
      </c>
      <c r="H7">
        <v>1995.6</v>
      </c>
      <c r="I7" t="s">
        <v>501</v>
      </c>
      <c r="J7" t="s">
        <v>501</v>
      </c>
      <c r="K7" t="s">
        <v>99</v>
      </c>
      <c r="L7" t="s">
        <v>524</v>
      </c>
      <c r="M7" t="s">
        <v>524</v>
      </c>
      <c r="N7" t="s">
        <v>508</v>
      </c>
      <c r="O7" t="s">
        <v>99</v>
      </c>
      <c r="P7" t="s">
        <v>23</v>
      </c>
      <c r="Q7" t="s">
        <v>30</v>
      </c>
      <c r="R7" t="s">
        <v>16</v>
      </c>
      <c r="S7" t="s">
        <v>171</v>
      </c>
      <c r="T7" t="str">
        <f>INDEX('region index'!B:B,MATCH('small hydropower aggregation'!U7,'region index'!A:A,0))</f>
        <v>SE</v>
      </c>
      <c r="U7" t="s">
        <v>1103</v>
      </c>
      <c r="V7" t="s">
        <v>525</v>
      </c>
      <c r="AB7" s="3" t="s">
        <v>1106</v>
      </c>
      <c r="AC7">
        <v>460</v>
      </c>
      <c r="AD7">
        <v>0.23</v>
      </c>
    </row>
    <row r="8" spans="1:31">
      <c r="A8" t="s">
        <v>499</v>
      </c>
      <c r="B8" t="s">
        <v>526</v>
      </c>
      <c r="C8" t="s">
        <v>1505</v>
      </c>
      <c r="D8">
        <v>2100</v>
      </c>
      <c r="E8">
        <v>2.1</v>
      </c>
      <c r="F8" t="s">
        <v>22</v>
      </c>
      <c r="G8">
        <v>2100</v>
      </c>
      <c r="H8">
        <v>2010.1</v>
      </c>
      <c r="I8" t="s">
        <v>501</v>
      </c>
      <c r="J8" t="s">
        <v>501</v>
      </c>
      <c r="K8" t="s">
        <v>99</v>
      </c>
      <c r="L8" t="s">
        <v>99</v>
      </c>
      <c r="M8" t="s">
        <v>99</v>
      </c>
      <c r="N8" t="s">
        <v>527</v>
      </c>
      <c r="O8" t="s">
        <v>99</v>
      </c>
      <c r="P8" t="s">
        <v>23</v>
      </c>
      <c r="Q8" t="s">
        <v>30</v>
      </c>
      <c r="R8" t="s">
        <v>16</v>
      </c>
      <c r="S8" t="s">
        <v>171</v>
      </c>
      <c r="T8" t="str">
        <f>INDEX('region index'!B:B,MATCH('small hydropower aggregation'!U8,'region index'!A:A,0))</f>
        <v>SE</v>
      </c>
      <c r="U8" t="s">
        <v>1103</v>
      </c>
      <c r="V8" t="s">
        <v>525</v>
      </c>
      <c r="AB8" s="3" t="s">
        <v>1119</v>
      </c>
      <c r="AC8">
        <v>220321</v>
      </c>
      <c r="AD8">
        <v>1.5361223021582739</v>
      </c>
    </row>
    <row r="9" spans="1:31">
      <c r="A9" t="s">
        <v>499</v>
      </c>
      <c r="B9" t="s">
        <v>528</v>
      </c>
      <c r="C9" t="s">
        <v>1506</v>
      </c>
      <c r="D9">
        <v>440</v>
      </c>
      <c r="E9">
        <v>0.44</v>
      </c>
      <c r="F9" t="s">
        <v>22</v>
      </c>
      <c r="G9">
        <v>440</v>
      </c>
      <c r="H9">
        <v>2008.12</v>
      </c>
      <c r="I9" t="s">
        <v>501</v>
      </c>
      <c r="J9" t="s">
        <v>501</v>
      </c>
      <c r="K9" t="s">
        <v>99</v>
      </c>
      <c r="L9" t="s">
        <v>99</v>
      </c>
      <c r="M9" t="s">
        <v>99</v>
      </c>
      <c r="N9" t="s">
        <v>508</v>
      </c>
      <c r="O9" t="s">
        <v>99</v>
      </c>
      <c r="P9" t="s">
        <v>23</v>
      </c>
      <c r="Q9" t="s">
        <v>30</v>
      </c>
      <c r="R9" t="s">
        <v>16</v>
      </c>
      <c r="S9" t="s">
        <v>171</v>
      </c>
      <c r="T9" t="str">
        <f>INDEX('region index'!B:B,MATCH('small hydropower aggregation'!U9,'region index'!A:A,0))</f>
        <v>SW</v>
      </c>
      <c r="U9" t="s">
        <v>1107</v>
      </c>
      <c r="V9" t="s">
        <v>529</v>
      </c>
    </row>
    <row r="10" spans="1:31">
      <c r="A10" t="s">
        <v>499</v>
      </c>
      <c r="B10" t="s">
        <v>530</v>
      </c>
      <c r="C10" t="s">
        <v>1507</v>
      </c>
      <c r="D10">
        <v>1500</v>
      </c>
      <c r="E10">
        <v>1.5</v>
      </c>
      <c r="F10" t="s">
        <v>22</v>
      </c>
      <c r="G10">
        <v>1500</v>
      </c>
      <c r="H10">
        <v>2007.8</v>
      </c>
      <c r="I10" t="s">
        <v>501</v>
      </c>
      <c r="J10" t="s">
        <v>501</v>
      </c>
      <c r="K10" t="s">
        <v>99</v>
      </c>
      <c r="L10" t="s">
        <v>524</v>
      </c>
      <c r="M10" t="s">
        <v>524</v>
      </c>
      <c r="N10" t="s">
        <v>531</v>
      </c>
      <c r="O10" t="s">
        <v>99</v>
      </c>
      <c r="P10" t="s">
        <v>23</v>
      </c>
      <c r="Q10" t="s">
        <v>30</v>
      </c>
      <c r="R10" t="s">
        <v>16</v>
      </c>
      <c r="S10" t="s">
        <v>171</v>
      </c>
      <c r="T10" t="str">
        <f>INDEX('region index'!B:B,MATCH('small hydropower aggregation'!U10,'region index'!A:A,0))</f>
        <v>NW</v>
      </c>
      <c r="U10" t="s">
        <v>1102</v>
      </c>
      <c r="V10" t="s">
        <v>532</v>
      </c>
    </row>
    <row r="11" spans="1:31">
      <c r="A11" t="s">
        <v>499</v>
      </c>
      <c r="B11" t="s">
        <v>533</v>
      </c>
      <c r="C11" t="s">
        <v>1508</v>
      </c>
      <c r="D11">
        <v>560</v>
      </c>
      <c r="E11">
        <v>0.56000000000000005</v>
      </c>
      <c r="F11" t="s">
        <v>22</v>
      </c>
      <c r="G11">
        <v>560</v>
      </c>
      <c r="H11">
        <v>2009.12</v>
      </c>
      <c r="I11" t="s">
        <v>501</v>
      </c>
      <c r="J11" t="s">
        <v>501</v>
      </c>
      <c r="K11" t="s">
        <v>99</v>
      </c>
      <c r="L11" t="s">
        <v>524</v>
      </c>
      <c r="M11" t="s">
        <v>524</v>
      </c>
      <c r="N11" t="s">
        <v>515</v>
      </c>
      <c r="O11" t="s">
        <v>99</v>
      </c>
      <c r="P11" t="s">
        <v>23</v>
      </c>
      <c r="Q11" t="s">
        <v>30</v>
      </c>
      <c r="R11" t="s">
        <v>16</v>
      </c>
      <c r="S11" t="s">
        <v>171</v>
      </c>
      <c r="T11" t="str">
        <f>INDEX('region index'!B:B,MATCH('small hydropower aggregation'!U11,'region index'!A:A,0))</f>
        <v>SE</v>
      </c>
      <c r="U11" t="s">
        <v>1098</v>
      </c>
      <c r="V11" t="s">
        <v>534</v>
      </c>
    </row>
    <row r="12" spans="1:31">
      <c r="A12" t="s">
        <v>499</v>
      </c>
      <c r="B12" t="s">
        <v>535</v>
      </c>
      <c r="C12" t="s">
        <v>1509</v>
      </c>
      <c r="D12">
        <v>99</v>
      </c>
      <c r="E12">
        <v>9.9000000000000005E-2</v>
      </c>
      <c r="F12" t="s">
        <v>22</v>
      </c>
      <c r="G12">
        <v>99</v>
      </c>
      <c r="H12">
        <v>2014.6</v>
      </c>
      <c r="I12" t="s">
        <v>501</v>
      </c>
      <c r="J12" t="s">
        <v>501</v>
      </c>
      <c r="K12" t="s">
        <v>99</v>
      </c>
      <c r="L12" t="s">
        <v>536</v>
      </c>
      <c r="M12" t="s">
        <v>537</v>
      </c>
      <c r="N12" t="s">
        <v>508</v>
      </c>
      <c r="O12" t="s">
        <v>99</v>
      </c>
      <c r="P12" t="s">
        <v>23</v>
      </c>
      <c r="Q12" t="s">
        <v>30</v>
      </c>
      <c r="R12" t="s">
        <v>16</v>
      </c>
      <c r="S12" t="s">
        <v>171</v>
      </c>
      <c r="T12" t="str">
        <f>INDEX('region index'!B:B,MATCH('small hydropower aggregation'!U12,'region index'!A:A,0))</f>
        <v>SW</v>
      </c>
      <c r="U12" t="s">
        <v>1107</v>
      </c>
      <c r="V12" t="s">
        <v>538</v>
      </c>
    </row>
    <row r="13" spans="1:31">
      <c r="A13" t="s">
        <v>499</v>
      </c>
      <c r="B13" t="s">
        <v>539</v>
      </c>
      <c r="C13" t="s">
        <v>1510</v>
      </c>
      <c r="D13">
        <v>3000</v>
      </c>
      <c r="E13">
        <v>3</v>
      </c>
      <c r="F13" t="s">
        <v>22</v>
      </c>
      <c r="G13">
        <v>3000</v>
      </c>
      <c r="H13">
        <v>2011.12</v>
      </c>
      <c r="I13" t="s">
        <v>501</v>
      </c>
      <c r="J13" t="s">
        <v>501</v>
      </c>
      <c r="K13" t="s">
        <v>99</v>
      </c>
      <c r="L13" t="s">
        <v>518</v>
      </c>
      <c r="M13" t="s">
        <v>203</v>
      </c>
      <c r="N13" t="s">
        <v>515</v>
      </c>
      <c r="O13" t="s">
        <v>99</v>
      </c>
      <c r="P13" t="s">
        <v>23</v>
      </c>
      <c r="Q13" t="s">
        <v>30</v>
      </c>
      <c r="R13" t="s">
        <v>16</v>
      </c>
      <c r="S13" t="s">
        <v>171</v>
      </c>
      <c r="T13" t="str">
        <f>INDEX('region index'!B:B,MATCH('small hydropower aggregation'!U13,'region index'!A:A,0))</f>
        <v>C</v>
      </c>
      <c r="U13" t="s">
        <v>1097</v>
      </c>
      <c r="V13" t="s">
        <v>540</v>
      </c>
      <c r="AB13" t="s">
        <v>1118</v>
      </c>
      <c r="AC13" t="s">
        <v>1149</v>
      </c>
      <c r="AD13" t="s">
        <v>2874</v>
      </c>
      <c r="AE13" t="s">
        <v>4415</v>
      </c>
    </row>
    <row r="14" spans="1:31">
      <c r="A14" t="s">
        <v>499</v>
      </c>
      <c r="B14" t="s">
        <v>541</v>
      </c>
      <c r="C14" t="s">
        <v>1511</v>
      </c>
      <c r="D14">
        <v>240</v>
      </c>
      <c r="E14">
        <v>0.24</v>
      </c>
      <c r="F14" t="s">
        <v>22</v>
      </c>
      <c r="G14">
        <v>240</v>
      </c>
      <c r="H14">
        <v>2013.1</v>
      </c>
      <c r="I14" t="s">
        <v>501</v>
      </c>
      <c r="J14" t="s">
        <v>501</v>
      </c>
      <c r="K14" t="s">
        <v>99</v>
      </c>
      <c r="L14" t="s">
        <v>506</v>
      </c>
      <c r="M14" t="s">
        <v>506</v>
      </c>
      <c r="N14" t="s">
        <v>508</v>
      </c>
      <c r="O14" t="s">
        <v>99</v>
      </c>
      <c r="P14" t="s">
        <v>23</v>
      </c>
      <c r="Q14" t="s">
        <v>30</v>
      </c>
      <c r="R14" t="s">
        <v>16</v>
      </c>
      <c r="S14" t="s">
        <v>171</v>
      </c>
      <c r="T14" t="str">
        <f>INDEX('region index'!B:B,MATCH('small hydropower aggregation'!U14,'region index'!A:A,0))</f>
        <v>SW</v>
      </c>
      <c r="U14" t="s">
        <v>1108</v>
      </c>
      <c r="V14" t="s">
        <v>542</v>
      </c>
      <c r="AB14" t="s">
        <v>1114</v>
      </c>
      <c r="AC14">
        <v>48643</v>
      </c>
      <c r="AD14">
        <v>1.73725</v>
      </c>
      <c r="AE14">
        <f>ROUND(AC14/AD14/1000, 0)</f>
        <v>28</v>
      </c>
    </row>
    <row r="15" spans="1:31">
      <c r="A15" t="s">
        <v>499</v>
      </c>
      <c r="B15" t="s">
        <v>543</v>
      </c>
      <c r="C15" t="s">
        <v>1512</v>
      </c>
      <c r="D15">
        <v>450</v>
      </c>
      <c r="E15">
        <v>0.45</v>
      </c>
      <c r="F15" t="s">
        <v>22</v>
      </c>
      <c r="G15">
        <v>450</v>
      </c>
      <c r="H15">
        <v>1992.1</v>
      </c>
      <c r="I15" t="s">
        <v>501</v>
      </c>
      <c r="J15" t="s">
        <v>501</v>
      </c>
      <c r="K15" t="s">
        <v>99</v>
      </c>
      <c r="L15" t="s">
        <v>544</v>
      </c>
      <c r="M15" t="s">
        <v>544</v>
      </c>
      <c r="N15" t="s">
        <v>515</v>
      </c>
      <c r="O15" t="s">
        <v>99</v>
      </c>
      <c r="P15" t="s">
        <v>23</v>
      </c>
      <c r="Q15" t="s">
        <v>30</v>
      </c>
      <c r="R15" t="s">
        <v>16</v>
      </c>
      <c r="S15" t="s">
        <v>171</v>
      </c>
      <c r="T15" t="str">
        <f>INDEX('region index'!B:B,MATCH('small hydropower aggregation'!U15,'region index'!A:A,0))</f>
        <v>SW</v>
      </c>
      <c r="U15" t="s">
        <v>1108</v>
      </c>
      <c r="V15" t="s">
        <v>545</v>
      </c>
      <c r="AB15" t="s">
        <v>1115</v>
      </c>
      <c r="AC15">
        <v>18360</v>
      </c>
      <c r="AD15">
        <v>1.412307692307692</v>
      </c>
      <c r="AE15">
        <f t="shared" ref="AE15:AE19" si="0">ROUND(AC15/AD15/1000, 0)</f>
        <v>13</v>
      </c>
    </row>
    <row r="16" spans="1:31">
      <c r="A16" t="s">
        <v>499</v>
      </c>
      <c r="B16" t="s">
        <v>546</v>
      </c>
      <c r="C16" t="s">
        <v>1513</v>
      </c>
      <c r="D16">
        <v>2600</v>
      </c>
      <c r="E16">
        <v>2.6</v>
      </c>
      <c r="F16" t="s">
        <v>22</v>
      </c>
      <c r="G16">
        <v>2600</v>
      </c>
      <c r="H16">
        <v>1957.2</v>
      </c>
      <c r="I16" t="s">
        <v>501</v>
      </c>
      <c r="J16" t="s">
        <v>501</v>
      </c>
      <c r="K16" t="s">
        <v>99</v>
      </c>
      <c r="L16" t="s">
        <v>547</v>
      </c>
      <c r="M16" t="s">
        <v>316</v>
      </c>
      <c r="N16" t="s">
        <v>511</v>
      </c>
      <c r="O16" t="s">
        <v>99</v>
      </c>
      <c r="P16" t="s">
        <v>23</v>
      </c>
      <c r="Q16" t="s">
        <v>30</v>
      </c>
      <c r="R16" t="s">
        <v>16</v>
      </c>
      <c r="S16" t="s">
        <v>171</v>
      </c>
      <c r="T16" t="str">
        <f>INDEX('region index'!B:B,MATCH('small hydropower aggregation'!U16,'region index'!A:A,0))</f>
        <v>C</v>
      </c>
      <c r="U16" t="s">
        <v>1096</v>
      </c>
      <c r="V16" t="s">
        <v>548</v>
      </c>
      <c r="AB16" t="s">
        <v>1117</v>
      </c>
      <c r="AC16">
        <v>28494</v>
      </c>
      <c r="AD16">
        <v>2.191846153846154</v>
      </c>
      <c r="AE16">
        <f t="shared" si="0"/>
        <v>13</v>
      </c>
    </row>
    <row r="17" spans="1:32">
      <c r="A17" t="s">
        <v>499</v>
      </c>
      <c r="B17" t="s">
        <v>549</v>
      </c>
      <c r="C17" t="s">
        <v>1514</v>
      </c>
      <c r="D17">
        <v>170</v>
      </c>
      <c r="E17">
        <v>0.17</v>
      </c>
      <c r="F17" t="s">
        <v>22</v>
      </c>
      <c r="G17">
        <v>170</v>
      </c>
      <c r="H17">
        <v>2014.5</v>
      </c>
      <c r="I17" t="s">
        <v>501</v>
      </c>
      <c r="J17" t="s">
        <v>501</v>
      </c>
      <c r="K17" t="s">
        <v>99</v>
      </c>
      <c r="L17" t="s">
        <v>506</v>
      </c>
      <c r="M17" t="s">
        <v>506</v>
      </c>
      <c r="N17" t="s">
        <v>508</v>
      </c>
      <c r="O17" t="s">
        <v>99</v>
      </c>
      <c r="P17" t="s">
        <v>23</v>
      </c>
      <c r="Q17" t="s">
        <v>30</v>
      </c>
      <c r="R17" t="s">
        <v>16</v>
      </c>
      <c r="S17" t="s">
        <v>171</v>
      </c>
      <c r="T17" t="str">
        <f>INDEX('region index'!B:B,MATCH('small hydropower aggregation'!U17,'region index'!A:A,0))</f>
        <v>SW</v>
      </c>
      <c r="U17" t="s">
        <v>1108</v>
      </c>
      <c r="V17" t="s">
        <v>550</v>
      </c>
      <c r="AB17" t="s">
        <v>1113</v>
      </c>
      <c r="AC17">
        <v>86151</v>
      </c>
      <c r="AD17">
        <v>1.8443409090909086</v>
      </c>
      <c r="AE17">
        <f t="shared" si="0"/>
        <v>47</v>
      </c>
      <c r="AF17" t="s">
        <v>4414</v>
      </c>
    </row>
    <row r="18" spans="1:32">
      <c r="A18" t="s">
        <v>499</v>
      </c>
      <c r="B18" t="s">
        <v>551</v>
      </c>
      <c r="C18" t="s">
        <v>1515</v>
      </c>
      <c r="D18">
        <v>3000</v>
      </c>
      <c r="E18">
        <v>3</v>
      </c>
      <c r="F18" t="s">
        <v>22</v>
      </c>
      <c r="G18">
        <v>3000</v>
      </c>
      <c r="H18">
        <v>2011.12</v>
      </c>
      <c r="I18" t="s">
        <v>501</v>
      </c>
      <c r="J18" t="s">
        <v>501</v>
      </c>
      <c r="K18" t="s">
        <v>99</v>
      </c>
      <c r="L18" t="s">
        <v>518</v>
      </c>
      <c r="M18" t="s">
        <v>190</v>
      </c>
      <c r="N18" t="s">
        <v>515</v>
      </c>
      <c r="O18" t="s">
        <v>99</v>
      </c>
      <c r="P18" t="s">
        <v>23</v>
      </c>
      <c r="Q18" t="s">
        <v>30</v>
      </c>
      <c r="R18" t="s">
        <v>16</v>
      </c>
      <c r="S18" t="s">
        <v>171</v>
      </c>
      <c r="T18" t="str">
        <f>INDEX('region index'!B:B,MATCH('small hydropower aggregation'!U18,'region index'!A:A,0))</f>
        <v>SE</v>
      </c>
      <c r="U18" t="s">
        <v>1103</v>
      </c>
      <c r="V18" t="s">
        <v>552</v>
      </c>
      <c r="AB18" t="s">
        <v>1116</v>
      </c>
      <c r="AC18">
        <v>38213</v>
      </c>
      <c r="AD18">
        <v>0.93366666666666698</v>
      </c>
      <c r="AE18">
        <f t="shared" si="0"/>
        <v>41</v>
      </c>
    </row>
    <row r="19" spans="1:32">
      <c r="A19" t="s">
        <v>499</v>
      </c>
      <c r="B19" t="s">
        <v>553</v>
      </c>
      <c r="C19" t="s">
        <v>1516</v>
      </c>
      <c r="D19">
        <v>500</v>
      </c>
      <c r="E19">
        <v>0.5</v>
      </c>
      <c r="F19" t="s">
        <v>22</v>
      </c>
      <c r="G19">
        <v>500</v>
      </c>
      <c r="H19">
        <v>2010.1</v>
      </c>
      <c r="I19" t="s">
        <v>501</v>
      </c>
      <c r="J19" t="s">
        <v>501</v>
      </c>
      <c r="K19" t="s">
        <v>99</v>
      </c>
      <c r="L19" t="s">
        <v>524</v>
      </c>
      <c r="M19" t="s">
        <v>524</v>
      </c>
      <c r="N19" t="s">
        <v>515</v>
      </c>
      <c r="O19" t="s">
        <v>99</v>
      </c>
      <c r="P19" t="s">
        <v>23</v>
      </c>
      <c r="Q19" t="s">
        <v>30</v>
      </c>
      <c r="R19" t="s">
        <v>16</v>
      </c>
      <c r="S19" t="s">
        <v>171</v>
      </c>
      <c r="T19" t="str">
        <f>INDEX('region index'!B:B,MATCH('small hydropower aggregation'!U19,'region index'!A:A,0))</f>
        <v>SE</v>
      </c>
      <c r="U19" t="s">
        <v>1103</v>
      </c>
      <c r="V19" t="s">
        <v>554</v>
      </c>
      <c r="AB19" t="s">
        <v>1106</v>
      </c>
      <c r="AC19">
        <v>460</v>
      </c>
      <c r="AD19">
        <v>0.23</v>
      </c>
      <c r="AE19">
        <f t="shared" si="0"/>
        <v>2</v>
      </c>
    </row>
    <row r="20" spans="1:32">
      <c r="A20" t="s">
        <v>499</v>
      </c>
      <c r="B20" t="s">
        <v>555</v>
      </c>
      <c r="C20" t="s">
        <v>1517</v>
      </c>
      <c r="D20">
        <v>180</v>
      </c>
      <c r="E20">
        <v>0.18</v>
      </c>
      <c r="F20" t="s">
        <v>22</v>
      </c>
      <c r="G20">
        <v>180</v>
      </c>
      <c r="H20">
        <v>2012.1</v>
      </c>
      <c r="I20" t="s">
        <v>501</v>
      </c>
      <c r="J20" t="s">
        <v>501</v>
      </c>
      <c r="K20" t="s">
        <v>99</v>
      </c>
      <c r="L20" t="s">
        <v>99</v>
      </c>
      <c r="M20" t="s">
        <v>99</v>
      </c>
      <c r="N20" t="s">
        <v>99</v>
      </c>
      <c r="O20" t="s">
        <v>99</v>
      </c>
      <c r="P20" t="s">
        <v>23</v>
      </c>
      <c r="Q20" t="s">
        <v>169</v>
      </c>
      <c r="R20" t="s">
        <v>170</v>
      </c>
      <c r="S20" t="s">
        <v>171</v>
      </c>
      <c r="T20" t="str">
        <f>INDEX('region index'!B:B,MATCH('small hydropower aggregation'!U20,'region index'!A:A,0))</f>
        <v>C</v>
      </c>
      <c r="U20" t="s">
        <v>1097</v>
      </c>
      <c r="V20" t="s">
        <v>556</v>
      </c>
      <c r="AC20">
        <f>SUM(AC14:AC19)/1000</f>
        <v>220.321</v>
      </c>
      <c r="AE20" s="313">
        <v>223.78800000000001</v>
      </c>
    </row>
    <row r="21" spans="1:32">
      <c r="A21" t="s">
        <v>499</v>
      </c>
      <c r="B21" t="s">
        <v>557</v>
      </c>
      <c r="C21" t="s">
        <v>1518</v>
      </c>
      <c r="D21">
        <v>1500</v>
      </c>
      <c r="E21">
        <v>1.5</v>
      </c>
      <c r="F21" t="s">
        <v>22</v>
      </c>
      <c r="G21">
        <v>1500</v>
      </c>
      <c r="H21">
        <v>2011.8</v>
      </c>
      <c r="I21" t="s">
        <v>501</v>
      </c>
      <c r="J21" t="s">
        <v>501</v>
      </c>
      <c r="K21" t="s">
        <v>99</v>
      </c>
      <c r="L21" t="s">
        <v>558</v>
      </c>
      <c r="M21" t="s">
        <v>558</v>
      </c>
      <c r="N21" t="s">
        <v>559</v>
      </c>
      <c r="O21" t="s">
        <v>99</v>
      </c>
      <c r="P21" t="s">
        <v>23</v>
      </c>
      <c r="Q21" t="s">
        <v>30</v>
      </c>
      <c r="R21" t="s">
        <v>16</v>
      </c>
      <c r="S21" t="s">
        <v>171</v>
      </c>
      <c r="T21" t="str">
        <f>INDEX('region index'!B:B,MATCH('small hydropower aggregation'!U21,'region index'!A:A,0))</f>
        <v>SW</v>
      </c>
      <c r="U21" t="s">
        <v>1107</v>
      </c>
      <c r="V21" t="s">
        <v>560</v>
      </c>
      <c r="AB21" t="s">
        <v>1118</v>
      </c>
      <c r="AC21" t="s">
        <v>1149</v>
      </c>
      <c r="AD21" t="s">
        <v>2874</v>
      </c>
    </row>
    <row r="22" spans="1:32">
      <c r="A22" t="s">
        <v>499</v>
      </c>
      <c r="B22" t="s">
        <v>561</v>
      </c>
      <c r="C22" t="s">
        <v>1519</v>
      </c>
      <c r="D22">
        <v>750</v>
      </c>
      <c r="E22">
        <v>0.75</v>
      </c>
      <c r="F22" t="s">
        <v>22</v>
      </c>
      <c r="G22">
        <v>750</v>
      </c>
      <c r="H22">
        <v>2013.4</v>
      </c>
      <c r="I22" t="s">
        <v>501</v>
      </c>
      <c r="J22" t="s">
        <v>501</v>
      </c>
      <c r="K22" t="s">
        <v>99</v>
      </c>
      <c r="L22" t="s">
        <v>562</v>
      </c>
      <c r="M22" t="s">
        <v>563</v>
      </c>
      <c r="N22" t="s">
        <v>564</v>
      </c>
      <c r="O22" t="s">
        <v>99</v>
      </c>
      <c r="P22" t="s">
        <v>23</v>
      </c>
      <c r="Q22" t="s">
        <v>30</v>
      </c>
      <c r="R22" t="s">
        <v>16</v>
      </c>
      <c r="S22" t="s">
        <v>171</v>
      </c>
      <c r="T22" t="str">
        <f>INDEX('region index'!B:B,MATCH('small hydropower aggregation'!U22,'region index'!A:A,0))</f>
        <v>SW</v>
      </c>
      <c r="U22" t="s">
        <v>1107</v>
      </c>
      <c r="V22" t="s">
        <v>560</v>
      </c>
      <c r="AB22" t="s">
        <v>1114</v>
      </c>
      <c r="AC22">
        <f>AC14/1000*($AE$20/$AC$20)</f>
        <v>49.408452594169418</v>
      </c>
      <c r="AD22">
        <f>AC22/AE22</f>
        <v>1.7645875926489079</v>
      </c>
      <c r="AE22">
        <f>AE14</f>
        <v>28</v>
      </c>
    </row>
    <row r="23" spans="1:32">
      <c r="A23" t="s">
        <v>499</v>
      </c>
      <c r="B23" t="s">
        <v>565</v>
      </c>
      <c r="C23" t="s">
        <v>1520</v>
      </c>
      <c r="D23">
        <v>1350</v>
      </c>
      <c r="E23">
        <v>1.35</v>
      </c>
      <c r="F23" t="s">
        <v>22</v>
      </c>
      <c r="G23">
        <v>1350</v>
      </c>
      <c r="H23">
        <v>1988.3</v>
      </c>
      <c r="I23" t="s">
        <v>501</v>
      </c>
      <c r="J23" t="s">
        <v>501</v>
      </c>
      <c r="K23" t="s">
        <v>99</v>
      </c>
      <c r="L23" t="s">
        <v>566</v>
      </c>
      <c r="M23" t="s">
        <v>203</v>
      </c>
      <c r="N23" t="s">
        <v>567</v>
      </c>
      <c r="O23" t="s">
        <v>99</v>
      </c>
      <c r="P23" t="s">
        <v>23</v>
      </c>
      <c r="Q23" t="s">
        <v>30</v>
      </c>
      <c r="R23" t="s">
        <v>16</v>
      </c>
      <c r="S23" t="s">
        <v>171</v>
      </c>
      <c r="T23" t="str">
        <f>INDEX('region index'!B:B,MATCH('small hydropower aggregation'!U23,'region index'!A:A,0))</f>
        <v>C</v>
      </c>
      <c r="U23" t="s">
        <v>1096</v>
      </c>
      <c r="V23" t="s">
        <v>568</v>
      </c>
      <c r="AB23" t="s">
        <v>1115</v>
      </c>
      <c r="AC23">
        <f t="shared" ref="AC23:AC27" si="1">AC15/1000*($AE$20/$AC$20)</f>
        <v>18.648915355322462</v>
      </c>
      <c r="AD23">
        <f t="shared" ref="AD23:AD27" si="2">AC23/AE23</f>
        <v>1.4345319504094201</v>
      </c>
      <c r="AE23">
        <f t="shared" ref="AE23:AE27" si="3">AE15</f>
        <v>13</v>
      </c>
    </row>
    <row r="24" spans="1:32">
      <c r="A24" t="s">
        <v>499</v>
      </c>
      <c r="B24" t="s">
        <v>569</v>
      </c>
      <c r="C24" t="s">
        <v>1521</v>
      </c>
      <c r="D24">
        <v>280</v>
      </c>
      <c r="E24">
        <v>0.28000000000000003</v>
      </c>
      <c r="F24" t="s">
        <v>22</v>
      </c>
      <c r="G24">
        <v>280</v>
      </c>
      <c r="H24">
        <v>2014.4</v>
      </c>
      <c r="I24" t="s">
        <v>501</v>
      </c>
      <c r="J24" t="s">
        <v>501</v>
      </c>
      <c r="K24" t="s">
        <v>99</v>
      </c>
      <c r="L24" t="s">
        <v>506</v>
      </c>
      <c r="M24" t="s">
        <v>506</v>
      </c>
      <c r="N24" t="s">
        <v>508</v>
      </c>
      <c r="O24" t="s">
        <v>99</v>
      </c>
      <c r="P24" t="s">
        <v>23</v>
      </c>
      <c r="Q24" t="s">
        <v>169</v>
      </c>
      <c r="R24" t="s">
        <v>170</v>
      </c>
      <c r="S24" t="s">
        <v>171</v>
      </c>
      <c r="T24" t="str">
        <f>INDEX('region index'!B:B,MATCH('small hydropower aggregation'!U24,'region index'!A:A,0))</f>
        <v>SE</v>
      </c>
      <c r="U24" t="s">
        <v>1103</v>
      </c>
      <c r="V24" t="s">
        <v>570</v>
      </c>
      <c r="AB24" t="s">
        <v>1117</v>
      </c>
      <c r="AC24">
        <f t="shared" si="1"/>
        <v>28.942385301446524</v>
      </c>
      <c r="AD24">
        <f t="shared" si="2"/>
        <v>2.2263373308805017</v>
      </c>
      <c r="AE24">
        <f t="shared" si="3"/>
        <v>13</v>
      </c>
    </row>
    <row r="25" spans="1:32">
      <c r="A25" t="s">
        <v>499</v>
      </c>
      <c r="B25" t="s">
        <v>571</v>
      </c>
      <c r="C25" t="s">
        <v>1522</v>
      </c>
      <c r="D25">
        <v>3000</v>
      </c>
      <c r="E25">
        <v>3</v>
      </c>
      <c r="F25" t="s">
        <v>22</v>
      </c>
      <c r="G25">
        <v>3000</v>
      </c>
      <c r="H25">
        <v>2012.6</v>
      </c>
      <c r="I25" t="s">
        <v>501</v>
      </c>
      <c r="J25" t="s">
        <v>501</v>
      </c>
      <c r="K25" t="s">
        <v>99</v>
      </c>
      <c r="L25" t="s">
        <v>514</v>
      </c>
      <c r="M25" t="s">
        <v>190</v>
      </c>
      <c r="N25" t="s">
        <v>515</v>
      </c>
      <c r="O25" t="s">
        <v>99</v>
      </c>
      <c r="P25" t="s">
        <v>23</v>
      </c>
      <c r="Q25" t="s">
        <v>30</v>
      </c>
      <c r="R25" t="s">
        <v>16</v>
      </c>
      <c r="S25" t="s">
        <v>171</v>
      </c>
      <c r="T25" t="str">
        <f>INDEX('region index'!B:B,MATCH('small hydropower aggregation'!U25,'region index'!A:A,0))</f>
        <v>SE</v>
      </c>
      <c r="U25" t="s">
        <v>1103</v>
      </c>
      <c r="V25" t="s">
        <v>572</v>
      </c>
      <c r="AB25" t="s">
        <v>1113</v>
      </c>
      <c r="AC25">
        <f t="shared" si="1"/>
        <v>87.506683375620113</v>
      </c>
      <c r="AD25">
        <f t="shared" si="2"/>
        <v>1.8618443271408536</v>
      </c>
      <c r="AE25">
        <f t="shared" si="3"/>
        <v>47</v>
      </c>
    </row>
    <row r="26" spans="1:32">
      <c r="A26" t="s">
        <v>499</v>
      </c>
      <c r="B26" t="s">
        <v>573</v>
      </c>
      <c r="C26" t="s">
        <v>1523</v>
      </c>
      <c r="D26">
        <v>60</v>
      </c>
      <c r="E26">
        <v>0.06</v>
      </c>
      <c r="F26" t="s">
        <v>22</v>
      </c>
      <c r="G26">
        <v>60</v>
      </c>
      <c r="H26">
        <v>2014.4</v>
      </c>
      <c r="I26" t="s">
        <v>501</v>
      </c>
      <c r="J26" t="s">
        <v>501</v>
      </c>
      <c r="K26" t="s">
        <v>99</v>
      </c>
      <c r="L26" t="s">
        <v>524</v>
      </c>
      <c r="M26" t="s">
        <v>524</v>
      </c>
      <c r="N26" t="s">
        <v>508</v>
      </c>
      <c r="O26" t="s">
        <v>99</v>
      </c>
      <c r="P26" t="s">
        <v>23</v>
      </c>
      <c r="Q26" t="s">
        <v>169</v>
      </c>
      <c r="R26" t="s">
        <v>170</v>
      </c>
      <c r="S26" t="s">
        <v>171</v>
      </c>
      <c r="T26" t="str">
        <f>INDEX('region index'!B:B,MATCH('small hydropower aggregation'!U26,'region index'!A:A,0))</f>
        <v>SW</v>
      </c>
      <c r="U26" t="s">
        <v>1107</v>
      </c>
      <c r="V26" t="s">
        <v>574</v>
      </c>
      <c r="AB26" t="s">
        <v>1116</v>
      </c>
      <c r="AC26">
        <f t="shared" si="1"/>
        <v>38.814324753427954</v>
      </c>
      <c r="AD26">
        <f t="shared" si="2"/>
        <v>0.94669084764458422</v>
      </c>
      <c r="AE26">
        <f t="shared" si="3"/>
        <v>41</v>
      </c>
    </row>
    <row r="27" spans="1:32">
      <c r="A27" t="s">
        <v>499</v>
      </c>
      <c r="B27" t="s">
        <v>575</v>
      </c>
      <c r="C27" t="s">
        <v>1524</v>
      </c>
      <c r="D27">
        <v>14000</v>
      </c>
      <c r="E27">
        <v>14</v>
      </c>
      <c r="F27" t="s">
        <v>22</v>
      </c>
      <c r="G27">
        <v>14000</v>
      </c>
      <c r="H27">
        <v>1998.1</v>
      </c>
      <c r="I27" t="s">
        <v>501</v>
      </c>
      <c r="J27" t="s">
        <v>501</v>
      </c>
      <c r="K27" t="s">
        <v>99</v>
      </c>
      <c r="L27" t="s">
        <v>157</v>
      </c>
      <c r="M27" t="s">
        <v>157</v>
      </c>
      <c r="N27" t="s">
        <v>515</v>
      </c>
      <c r="O27" t="s">
        <v>99</v>
      </c>
      <c r="P27" t="s">
        <v>29</v>
      </c>
      <c r="Q27" t="s">
        <v>30</v>
      </c>
      <c r="R27" t="s">
        <v>16</v>
      </c>
      <c r="S27" t="s">
        <v>171</v>
      </c>
      <c r="T27" t="str">
        <f>INDEX('region index'!B:B,MATCH('small hydropower aggregation'!U27,'region index'!A:A,0))</f>
        <v>SE</v>
      </c>
      <c r="U27" t="s">
        <v>1104</v>
      </c>
      <c r="V27" t="s">
        <v>576</v>
      </c>
      <c r="AB27" t="s">
        <v>1106</v>
      </c>
      <c r="AC27">
        <f t="shared" si="1"/>
        <v>0.46723862001352573</v>
      </c>
      <c r="AD27">
        <f t="shared" si="2"/>
        <v>0.23361931000676286</v>
      </c>
      <c r="AE27">
        <f t="shared" si="3"/>
        <v>2</v>
      </c>
    </row>
    <row r="28" spans="1:32">
      <c r="A28" t="s">
        <v>499</v>
      </c>
      <c r="B28" t="s">
        <v>577</v>
      </c>
      <c r="C28" t="s">
        <v>1525</v>
      </c>
      <c r="D28">
        <v>9000</v>
      </c>
      <c r="E28">
        <v>9</v>
      </c>
      <c r="F28" t="s">
        <v>22</v>
      </c>
      <c r="G28">
        <v>9000</v>
      </c>
      <c r="H28">
        <v>2019.11</v>
      </c>
      <c r="I28" t="s">
        <v>501</v>
      </c>
      <c r="J28" t="s">
        <v>501</v>
      </c>
      <c r="K28" t="s">
        <v>99</v>
      </c>
      <c r="L28" t="s">
        <v>578</v>
      </c>
      <c r="M28" t="s">
        <v>578</v>
      </c>
      <c r="N28" t="s">
        <v>515</v>
      </c>
      <c r="O28" t="s">
        <v>99</v>
      </c>
      <c r="P28" t="s">
        <v>23</v>
      </c>
      <c r="Q28" t="s">
        <v>30</v>
      </c>
      <c r="R28" t="s">
        <v>16</v>
      </c>
      <c r="S28" t="s">
        <v>171</v>
      </c>
      <c r="T28" t="str">
        <f>INDEX('region index'!B:B,MATCH('small hydropower aggregation'!U28,'region index'!A:A,0))</f>
        <v>SE</v>
      </c>
      <c r="U28" t="s">
        <v>1104</v>
      </c>
      <c r="V28" t="s">
        <v>579</v>
      </c>
      <c r="AC28">
        <f>SUM(AC22:AC27)</f>
        <v>223.78800000000001</v>
      </c>
    </row>
    <row r="29" spans="1:32">
      <c r="A29" t="s">
        <v>499</v>
      </c>
      <c r="B29" t="s">
        <v>580</v>
      </c>
      <c r="C29" t="s">
        <v>1526</v>
      </c>
      <c r="D29">
        <v>300</v>
      </c>
      <c r="E29">
        <v>0.3</v>
      </c>
      <c r="F29" t="s">
        <v>22</v>
      </c>
      <c r="G29">
        <v>300</v>
      </c>
      <c r="H29">
        <v>2013.12</v>
      </c>
      <c r="I29" t="s">
        <v>501</v>
      </c>
      <c r="J29" t="s">
        <v>501</v>
      </c>
      <c r="K29" t="s">
        <v>99</v>
      </c>
      <c r="L29" t="s">
        <v>581</v>
      </c>
      <c r="M29" t="s">
        <v>582</v>
      </c>
      <c r="N29" t="s">
        <v>583</v>
      </c>
      <c r="O29" t="s">
        <v>99</v>
      </c>
      <c r="P29" t="s">
        <v>23</v>
      </c>
      <c r="Q29" t="s">
        <v>169</v>
      </c>
      <c r="R29" t="s">
        <v>170</v>
      </c>
      <c r="S29" t="s">
        <v>171</v>
      </c>
      <c r="T29" t="str">
        <f>INDEX('region index'!B:B,MATCH('small hydropower aggregation'!U29,'region index'!A:A,0))</f>
        <v>NW</v>
      </c>
      <c r="U29" t="s">
        <v>1110</v>
      </c>
      <c r="V29" t="s">
        <v>584</v>
      </c>
      <c r="AB29" t="s">
        <v>4608</v>
      </c>
      <c r="AE29" s="313">
        <v>503.02</v>
      </c>
    </row>
    <row r="30" spans="1:32">
      <c r="A30" t="s">
        <v>499</v>
      </c>
      <c r="B30" t="s">
        <v>508</v>
      </c>
      <c r="C30" t="s">
        <v>1527</v>
      </c>
      <c r="D30">
        <v>490</v>
      </c>
      <c r="E30">
        <v>0.49</v>
      </c>
      <c r="F30" t="s">
        <v>22</v>
      </c>
      <c r="G30">
        <v>490</v>
      </c>
      <c r="H30">
        <v>2010.1</v>
      </c>
      <c r="I30" t="s">
        <v>501</v>
      </c>
      <c r="J30" t="s">
        <v>501</v>
      </c>
      <c r="K30" t="s">
        <v>99</v>
      </c>
      <c r="L30" t="s">
        <v>99</v>
      </c>
      <c r="M30" t="s">
        <v>99</v>
      </c>
      <c r="N30" t="s">
        <v>508</v>
      </c>
      <c r="O30" t="s">
        <v>99</v>
      </c>
      <c r="P30" t="s">
        <v>23</v>
      </c>
      <c r="Q30" t="s">
        <v>169</v>
      </c>
      <c r="R30" t="s">
        <v>170</v>
      </c>
      <c r="S30" t="s">
        <v>171</v>
      </c>
      <c r="T30" t="str">
        <f>INDEX('region index'!B:B,MATCH('small hydropower aggregation'!U30,'region index'!A:A,0))</f>
        <v>C</v>
      </c>
      <c r="U30" t="s">
        <v>1097</v>
      </c>
      <c r="V30" t="s">
        <v>585</v>
      </c>
      <c r="AB30" t="s">
        <v>1114</v>
      </c>
      <c r="AC30">
        <f>$AE$29*AC22/$AC$28</f>
        <v>111.05796478774151</v>
      </c>
      <c r="AD30">
        <f>AC30/AE30</f>
        <v>1.7628248379006588</v>
      </c>
      <c r="AE30">
        <f>ROUND(AC30/AD22, 0)</f>
        <v>63</v>
      </c>
    </row>
    <row r="31" spans="1:32">
      <c r="A31" t="s">
        <v>499</v>
      </c>
      <c r="B31" t="s">
        <v>586</v>
      </c>
      <c r="C31" t="s">
        <v>1528</v>
      </c>
      <c r="D31">
        <v>2400</v>
      </c>
      <c r="E31">
        <v>2.4</v>
      </c>
      <c r="F31" t="s">
        <v>22</v>
      </c>
      <c r="G31">
        <v>2400</v>
      </c>
      <c r="H31">
        <v>2019.6</v>
      </c>
      <c r="I31" t="s">
        <v>501</v>
      </c>
      <c r="J31" t="s">
        <v>501</v>
      </c>
      <c r="K31" t="s">
        <v>99</v>
      </c>
      <c r="L31" t="s">
        <v>506</v>
      </c>
      <c r="M31" t="s">
        <v>506</v>
      </c>
      <c r="N31" t="s">
        <v>515</v>
      </c>
      <c r="O31" t="s">
        <v>99</v>
      </c>
      <c r="P31" t="s">
        <v>23</v>
      </c>
      <c r="Q31" t="s">
        <v>30</v>
      </c>
      <c r="R31" t="s">
        <v>16</v>
      </c>
      <c r="S31" t="s">
        <v>171</v>
      </c>
      <c r="T31" t="str">
        <f>INDEX('region index'!B:B,MATCH('small hydropower aggregation'!U31,'region index'!A:A,0))</f>
        <v>C</v>
      </c>
      <c r="U31" t="s">
        <v>1096</v>
      </c>
      <c r="V31" t="s">
        <v>587</v>
      </c>
      <c r="AB31" t="s">
        <v>1115</v>
      </c>
      <c r="AC31">
        <f t="shared" ref="AC31:AC35" si="4">$AE$29*AC23/$AC$28</f>
        <v>41.918143073061572</v>
      </c>
      <c r="AD31">
        <f t="shared" ref="AD31:AD35" si="5">AC31/AE31</f>
        <v>1.4454532094159163</v>
      </c>
      <c r="AE31">
        <f t="shared" ref="AE31:AE35" si="6">ROUND(AC31/AD23, 0)</f>
        <v>29</v>
      </c>
    </row>
    <row r="32" spans="1:32">
      <c r="A32" t="s">
        <v>499</v>
      </c>
      <c r="B32" t="s">
        <v>588</v>
      </c>
      <c r="C32" t="s">
        <v>1529</v>
      </c>
      <c r="D32">
        <v>170</v>
      </c>
      <c r="E32">
        <v>0.17</v>
      </c>
      <c r="F32" t="s">
        <v>22</v>
      </c>
      <c r="G32">
        <v>170</v>
      </c>
      <c r="H32">
        <v>2007.2</v>
      </c>
      <c r="I32" t="s">
        <v>501</v>
      </c>
      <c r="J32" t="s">
        <v>501</v>
      </c>
      <c r="K32" t="s">
        <v>99</v>
      </c>
      <c r="L32" t="s">
        <v>524</v>
      </c>
      <c r="M32" t="s">
        <v>524</v>
      </c>
      <c r="N32" t="s">
        <v>515</v>
      </c>
      <c r="O32" t="s">
        <v>99</v>
      </c>
      <c r="P32" t="s">
        <v>23</v>
      </c>
      <c r="Q32" t="s">
        <v>30</v>
      </c>
      <c r="R32" t="s">
        <v>16</v>
      </c>
      <c r="S32" t="s">
        <v>171</v>
      </c>
      <c r="T32" t="str">
        <f>INDEX('region index'!B:B,MATCH('small hydropower aggregation'!U32,'region index'!A:A,0))</f>
        <v>NE</v>
      </c>
      <c r="U32" t="s">
        <v>1100</v>
      </c>
      <c r="V32" t="s">
        <v>589</v>
      </c>
      <c r="AB32" t="s">
        <v>1117</v>
      </c>
      <c r="AC32">
        <f t="shared" si="4"/>
        <v>65.055314200643593</v>
      </c>
      <c r="AD32">
        <f t="shared" si="5"/>
        <v>2.2432866965739171</v>
      </c>
      <c r="AE32">
        <f t="shared" si="6"/>
        <v>29</v>
      </c>
    </row>
    <row r="33" spans="1:36">
      <c r="A33" t="s">
        <v>499</v>
      </c>
      <c r="B33" t="s">
        <v>590</v>
      </c>
      <c r="C33" t="s">
        <v>1530</v>
      </c>
      <c r="D33">
        <v>2856</v>
      </c>
      <c r="E33">
        <v>2.8559999999999999</v>
      </c>
      <c r="F33" t="s">
        <v>22</v>
      </c>
      <c r="G33">
        <v>2856</v>
      </c>
      <c r="H33">
        <v>2012.6</v>
      </c>
      <c r="I33" t="s">
        <v>501</v>
      </c>
      <c r="J33" t="s">
        <v>501</v>
      </c>
      <c r="K33" t="s">
        <v>99</v>
      </c>
      <c r="L33" t="s">
        <v>578</v>
      </c>
      <c r="M33" t="s">
        <v>578</v>
      </c>
      <c r="N33" t="s">
        <v>515</v>
      </c>
      <c r="O33" t="s">
        <v>99</v>
      </c>
      <c r="P33" t="s">
        <v>23</v>
      </c>
      <c r="Q33" t="s">
        <v>30</v>
      </c>
      <c r="R33" t="s">
        <v>16</v>
      </c>
      <c r="S33" t="s">
        <v>171</v>
      </c>
      <c r="T33" t="str">
        <f>INDEX('region index'!B:B,MATCH('small hydropower aggregation'!U33,'region index'!A:A,0))</f>
        <v>SE</v>
      </c>
      <c r="U33" t="s">
        <v>1103</v>
      </c>
      <c r="V33" t="s">
        <v>591</v>
      </c>
      <c r="AB33" t="s">
        <v>1113</v>
      </c>
      <c r="AC33">
        <f t="shared" si="4"/>
        <v>196.69335206357994</v>
      </c>
      <c r="AD33">
        <f t="shared" si="5"/>
        <v>1.8555976609771692</v>
      </c>
      <c r="AE33">
        <f t="shared" si="6"/>
        <v>106</v>
      </c>
    </row>
    <row r="34" spans="1:36">
      <c r="A34" t="s">
        <v>499</v>
      </c>
      <c r="B34" t="s">
        <v>592</v>
      </c>
      <c r="C34" t="s">
        <v>1531</v>
      </c>
      <c r="D34">
        <v>1274</v>
      </c>
      <c r="E34">
        <v>1.274</v>
      </c>
      <c r="F34" t="s">
        <v>22</v>
      </c>
      <c r="G34">
        <v>1274</v>
      </c>
      <c r="H34">
        <v>2007.5</v>
      </c>
      <c r="I34" t="s">
        <v>501</v>
      </c>
      <c r="J34" t="s">
        <v>501</v>
      </c>
      <c r="K34" t="s">
        <v>99</v>
      </c>
      <c r="L34" t="s">
        <v>524</v>
      </c>
      <c r="M34" t="s">
        <v>524</v>
      </c>
      <c r="N34" t="s">
        <v>508</v>
      </c>
      <c r="O34" t="s">
        <v>99</v>
      </c>
      <c r="P34" t="s">
        <v>23</v>
      </c>
      <c r="Q34" t="s">
        <v>30</v>
      </c>
      <c r="R34" t="s">
        <v>16</v>
      </c>
      <c r="S34" t="s">
        <v>171</v>
      </c>
      <c r="T34" t="str">
        <f>INDEX('region index'!B:B,MATCH('small hydropower aggregation'!U34,'region index'!A:A,0))</f>
        <v>SW</v>
      </c>
      <c r="U34" t="s">
        <v>1108</v>
      </c>
      <c r="V34" t="s">
        <v>593</v>
      </c>
      <c r="AB34" t="s">
        <v>1116</v>
      </c>
      <c r="AC34">
        <f t="shared" si="4"/>
        <v>87.244989174885717</v>
      </c>
      <c r="AD34">
        <f t="shared" si="5"/>
        <v>0.94831509972701866</v>
      </c>
      <c r="AE34">
        <f t="shared" si="6"/>
        <v>92</v>
      </c>
    </row>
    <row r="35" spans="1:36">
      <c r="A35" t="s">
        <v>499</v>
      </c>
      <c r="B35" t="s">
        <v>594</v>
      </c>
      <c r="C35" t="s">
        <v>1532</v>
      </c>
      <c r="D35">
        <v>4998</v>
      </c>
      <c r="E35">
        <v>4.9980000000000002</v>
      </c>
      <c r="F35" t="s">
        <v>22</v>
      </c>
      <c r="G35">
        <v>4998</v>
      </c>
      <c r="H35">
        <v>2010.5</v>
      </c>
      <c r="I35" t="s">
        <v>501</v>
      </c>
      <c r="J35" t="s">
        <v>501</v>
      </c>
      <c r="K35" t="s">
        <v>99</v>
      </c>
      <c r="L35" t="s">
        <v>524</v>
      </c>
      <c r="M35" t="s">
        <v>524</v>
      </c>
      <c r="N35" t="s">
        <v>595</v>
      </c>
      <c r="O35" t="s">
        <v>99</v>
      </c>
      <c r="P35" t="s">
        <v>23</v>
      </c>
      <c r="Q35" t="s">
        <v>30</v>
      </c>
      <c r="R35" t="s">
        <v>16</v>
      </c>
      <c r="S35" t="s">
        <v>171</v>
      </c>
      <c r="T35" t="str">
        <f>INDEX('region index'!B:B,MATCH('small hydropower aggregation'!U35,'region index'!A:A,0))</f>
        <v>C</v>
      </c>
      <c r="U35" t="s">
        <v>1097</v>
      </c>
      <c r="V35" t="s">
        <v>39</v>
      </c>
      <c r="AB35" t="s">
        <v>1106</v>
      </c>
      <c r="AC35">
        <f t="shared" si="4"/>
        <v>1.0502367000875994</v>
      </c>
      <c r="AD35">
        <f t="shared" si="5"/>
        <v>0.26255917502189985</v>
      </c>
      <c r="AE35">
        <f t="shared" si="6"/>
        <v>4</v>
      </c>
    </row>
    <row r="36" spans="1:36">
      <c r="A36" t="s">
        <v>499</v>
      </c>
      <c r="B36" t="s">
        <v>596</v>
      </c>
      <c r="C36" t="s">
        <v>1533</v>
      </c>
      <c r="D36">
        <v>3200</v>
      </c>
      <c r="E36">
        <v>3.2</v>
      </c>
      <c r="F36" t="s">
        <v>22</v>
      </c>
      <c r="G36">
        <v>3200</v>
      </c>
      <c r="H36">
        <v>2014.8</v>
      </c>
      <c r="I36" t="s">
        <v>501</v>
      </c>
      <c r="J36" t="s">
        <v>501</v>
      </c>
      <c r="K36" t="s">
        <v>99</v>
      </c>
      <c r="L36" t="s">
        <v>597</v>
      </c>
      <c r="M36" t="s">
        <v>597</v>
      </c>
      <c r="N36" t="s">
        <v>595</v>
      </c>
      <c r="O36" t="s">
        <v>99</v>
      </c>
      <c r="P36" t="s">
        <v>23</v>
      </c>
      <c r="Q36" t="s">
        <v>30</v>
      </c>
      <c r="R36" t="s">
        <v>16</v>
      </c>
      <c r="S36" t="s">
        <v>171</v>
      </c>
      <c r="T36" t="str">
        <f>INDEX('region index'!B:B,MATCH('small hydropower aggregation'!U36,'region index'!A:A,0))</f>
        <v>C</v>
      </c>
      <c r="U36" t="s">
        <v>1097</v>
      </c>
      <c r="V36" t="s">
        <v>39</v>
      </c>
    </row>
    <row r="37" spans="1:36">
      <c r="A37" t="s">
        <v>499</v>
      </c>
      <c r="B37" t="s">
        <v>598</v>
      </c>
      <c r="C37" t="s">
        <v>1534</v>
      </c>
      <c r="D37">
        <v>300</v>
      </c>
      <c r="E37">
        <v>0.3</v>
      </c>
      <c r="F37" t="s">
        <v>22</v>
      </c>
      <c r="G37">
        <v>300</v>
      </c>
      <c r="H37">
        <v>2005.6</v>
      </c>
      <c r="I37" t="s">
        <v>501</v>
      </c>
      <c r="J37" t="s">
        <v>501</v>
      </c>
      <c r="K37" t="s">
        <v>99</v>
      </c>
      <c r="L37" t="s">
        <v>524</v>
      </c>
      <c r="M37" t="s">
        <v>524</v>
      </c>
      <c r="N37" t="s">
        <v>515</v>
      </c>
      <c r="O37" t="s">
        <v>99</v>
      </c>
      <c r="P37" t="s">
        <v>23</v>
      </c>
      <c r="Q37" t="s">
        <v>30</v>
      </c>
      <c r="R37" t="s">
        <v>16</v>
      </c>
      <c r="S37" t="s">
        <v>171</v>
      </c>
      <c r="T37" t="str">
        <f>INDEX('region index'!B:B,MATCH('small hydropower aggregation'!U37,'region index'!A:A,0))</f>
        <v>SE</v>
      </c>
      <c r="U37" t="s">
        <v>1111</v>
      </c>
      <c r="V37" t="s">
        <v>599</v>
      </c>
      <c r="AB37" t="s">
        <v>4618</v>
      </c>
      <c r="AD37" t="s">
        <v>4619</v>
      </c>
      <c r="AE37" t="s">
        <v>4620</v>
      </c>
      <c r="AF37" t="s">
        <v>4621</v>
      </c>
      <c r="AG37" t="s">
        <v>4622</v>
      </c>
      <c r="AI37" t="s">
        <v>4623</v>
      </c>
    </row>
    <row r="38" spans="1:36">
      <c r="A38" t="s">
        <v>499</v>
      </c>
      <c r="B38" t="s">
        <v>600</v>
      </c>
      <c r="C38" t="s">
        <v>1535</v>
      </c>
      <c r="D38">
        <v>3000</v>
      </c>
      <c r="E38">
        <v>3</v>
      </c>
      <c r="F38" t="s">
        <v>22</v>
      </c>
      <c r="G38">
        <v>3000</v>
      </c>
      <c r="H38">
        <v>1993.6</v>
      </c>
      <c r="I38" t="s">
        <v>501</v>
      </c>
      <c r="J38" t="s">
        <v>501</v>
      </c>
      <c r="K38" t="s">
        <v>99</v>
      </c>
      <c r="L38" t="s">
        <v>524</v>
      </c>
      <c r="M38" t="s">
        <v>524</v>
      </c>
      <c r="N38" t="s">
        <v>508</v>
      </c>
      <c r="O38" t="s">
        <v>99</v>
      </c>
      <c r="P38" t="s">
        <v>23</v>
      </c>
      <c r="Q38" t="s">
        <v>30</v>
      </c>
      <c r="R38" t="s">
        <v>16</v>
      </c>
      <c r="S38" t="s">
        <v>171</v>
      </c>
      <c r="T38" t="str">
        <f>INDEX('region index'!B:B,MATCH('small hydropower aggregation'!U38,'region index'!A:A,0))</f>
        <v>SW</v>
      </c>
      <c r="U38" t="s">
        <v>1107</v>
      </c>
      <c r="V38" t="s">
        <v>601</v>
      </c>
      <c r="AB38" t="s">
        <v>2875</v>
      </c>
      <c r="AC38" t="s">
        <v>1114</v>
      </c>
      <c r="AD38">
        <f>AD22</f>
        <v>1.7645875926489079</v>
      </c>
      <c r="AE38">
        <f>AD30</f>
        <v>1.7628248379006588</v>
      </c>
      <c r="AF38">
        <f>AE22</f>
        <v>28</v>
      </c>
      <c r="AG38">
        <f>AE30</f>
        <v>63</v>
      </c>
      <c r="AI38">
        <f>AD38*AF38</f>
        <v>49.408452594169418</v>
      </c>
      <c r="AJ38">
        <f t="shared" ref="AJ38" si="7">AE38*AG38</f>
        <v>111.05796478774151</v>
      </c>
    </row>
    <row r="39" spans="1:36">
      <c r="A39" t="s">
        <v>499</v>
      </c>
      <c r="B39" t="s">
        <v>600</v>
      </c>
      <c r="C39" t="s">
        <v>1535</v>
      </c>
      <c r="E39">
        <v>0</v>
      </c>
      <c r="H39">
        <v>1994.5</v>
      </c>
      <c r="I39" t="s">
        <v>501</v>
      </c>
      <c r="J39" t="s">
        <v>501</v>
      </c>
      <c r="K39" t="s">
        <v>99</v>
      </c>
      <c r="L39" t="s">
        <v>99</v>
      </c>
      <c r="M39" t="s">
        <v>99</v>
      </c>
      <c r="N39" t="s">
        <v>99</v>
      </c>
      <c r="O39" t="s">
        <v>99</v>
      </c>
      <c r="P39" t="s">
        <v>99</v>
      </c>
      <c r="Q39" t="s">
        <v>99</v>
      </c>
      <c r="R39" t="s">
        <v>99</v>
      </c>
      <c r="S39" t="s">
        <v>99</v>
      </c>
      <c r="T39" t="s">
        <v>1114</v>
      </c>
      <c r="V39" t="s">
        <v>99</v>
      </c>
      <c r="AB39" t="s">
        <v>2876</v>
      </c>
      <c r="AC39" t="s">
        <v>1117</v>
      </c>
      <c r="AD39">
        <f>AD24</f>
        <v>2.2263373308805017</v>
      </c>
      <c r="AE39">
        <f>AD32</f>
        <v>2.2432866965739171</v>
      </c>
      <c r="AF39">
        <f>AE24</f>
        <v>13</v>
      </c>
      <c r="AG39">
        <f>AE32</f>
        <v>29</v>
      </c>
      <c r="AI39">
        <f t="shared" ref="AI39:AI43" si="8">AD39*AF39</f>
        <v>28.942385301446521</v>
      </c>
      <c r="AJ39">
        <f t="shared" ref="AJ39:AJ43" si="9">AE39*AG39</f>
        <v>65.055314200643593</v>
      </c>
    </row>
    <row r="40" spans="1:36">
      <c r="A40" t="s">
        <v>499</v>
      </c>
      <c r="B40" t="s">
        <v>605</v>
      </c>
      <c r="C40" t="s">
        <v>1537</v>
      </c>
      <c r="D40">
        <v>800</v>
      </c>
      <c r="E40">
        <v>0.8</v>
      </c>
      <c r="F40" t="s">
        <v>22</v>
      </c>
      <c r="G40">
        <v>800</v>
      </c>
      <c r="H40">
        <v>2008.6</v>
      </c>
      <c r="I40" t="s">
        <v>501</v>
      </c>
      <c r="J40" t="s">
        <v>501</v>
      </c>
      <c r="K40" t="s">
        <v>99</v>
      </c>
      <c r="L40" t="s">
        <v>524</v>
      </c>
      <c r="M40" t="s">
        <v>524</v>
      </c>
      <c r="N40" t="s">
        <v>515</v>
      </c>
      <c r="O40" t="s">
        <v>99</v>
      </c>
      <c r="P40" t="s">
        <v>23</v>
      </c>
      <c r="Q40" t="s">
        <v>30</v>
      </c>
      <c r="R40" t="s">
        <v>16</v>
      </c>
      <c r="S40" t="s">
        <v>171</v>
      </c>
      <c r="T40" t="str">
        <f>INDEX('region index'!B:B,MATCH('small hydropower aggregation'!U40,'region index'!A:A,0))</f>
        <v>C</v>
      </c>
      <c r="U40" t="s">
        <v>1096</v>
      </c>
      <c r="V40" t="s">
        <v>606</v>
      </c>
      <c r="AB40" t="s">
        <v>2877</v>
      </c>
      <c r="AC40" t="s">
        <v>1113</v>
      </c>
      <c r="AD40">
        <f>AD25</f>
        <v>1.8618443271408536</v>
      </c>
      <c r="AE40">
        <f>AD33</f>
        <v>1.8555976609771692</v>
      </c>
      <c r="AF40">
        <f>AE25</f>
        <v>47</v>
      </c>
      <c r="AG40">
        <f>AE33</f>
        <v>106</v>
      </c>
      <c r="AI40">
        <f t="shared" si="8"/>
        <v>87.506683375620113</v>
      </c>
      <c r="AJ40">
        <f t="shared" si="9"/>
        <v>196.69335206357994</v>
      </c>
    </row>
    <row r="41" spans="1:36">
      <c r="A41" t="s">
        <v>499</v>
      </c>
      <c r="B41" t="s">
        <v>607</v>
      </c>
      <c r="C41" t="s">
        <v>1538</v>
      </c>
      <c r="D41">
        <v>900</v>
      </c>
      <c r="E41">
        <v>0.9</v>
      </c>
      <c r="F41" t="s">
        <v>22</v>
      </c>
      <c r="G41">
        <v>900</v>
      </c>
      <c r="H41">
        <v>2017.12</v>
      </c>
      <c r="I41" t="s">
        <v>501</v>
      </c>
      <c r="J41" t="s">
        <v>501</v>
      </c>
      <c r="K41" t="s">
        <v>99</v>
      </c>
      <c r="L41" t="s">
        <v>99</v>
      </c>
      <c r="M41" t="s">
        <v>99</v>
      </c>
      <c r="N41" t="s">
        <v>515</v>
      </c>
      <c r="O41" t="s">
        <v>99</v>
      </c>
      <c r="P41" t="s">
        <v>23</v>
      </c>
      <c r="Q41" t="s">
        <v>30</v>
      </c>
      <c r="R41" t="s">
        <v>16</v>
      </c>
      <c r="S41" t="s">
        <v>171</v>
      </c>
      <c r="T41" t="str">
        <f>INDEX('region index'!B:B,MATCH('small hydropower aggregation'!U41,'region index'!A:A,0))</f>
        <v>C</v>
      </c>
      <c r="U41" t="s">
        <v>1096</v>
      </c>
      <c r="V41" t="s">
        <v>608</v>
      </c>
      <c r="AB41" t="s">
        <v>2878</v>
      </c>
      <c r="AC41" t="s">
        <v>1116</v>
      </c>
      <c r="AD41">
        <f>AD26</f>
        <v>0.94669084764458422</v>
      </c>
      <c r="AE41">
        <f>AD34</f>
        <v>0.94831509972701866</v>
      </c>
      <c r="AF41">
        <f>AE26</f>
        <v>41</v>
      </c>
      <c r="AG41">
        <f>AE34</f>
        <v>92</v>
      </c>
      <c r="AI41">
        <f t="shared" si="8"/>
        <v>38.814324753427954</v>
      </c>
      <c r="AJ41">
        <f t="shared" si="9"/>
        <v>87.244989174885717</v>
      </c>
    </row>
    <row r="42" spans="1:36">
      <c r="A42" t="s">
        <v>499</v>
      </c>
      <c r="B42" t="s">
        <v>609</v>
      </c>
      <c r="C42" t="s">
        <v>1539</v>
      </c>
      <c r="D42">
        <v>1100</v>
      </c>
      <c r="E42">
        <v>1.1000000000000001</v>
      </c>
      <c r="F42" t="s">
        <v>22</v>
      </c>
      <c r="G42">
        <v>1100</v>
      </c>
      <c r="H42">
        <v>2009.5</v>
      </c>
      <c r="I42" t="s">
        <v>501</v>
      </c>
      <c r="J42" t="s">
        <v>501</v>
      </c>
      <c r="K42" t="s">
        <v>99</v>
      </c>
      <c r="L42" t="s">
        <v>99</v>
      </c>
      <c r="M42" t="s">
        <v>99</v>
      </c>
      <c r="N42" t="s">
        <v>610</v>
      </c>
      <c r="O42" t="s">
        <v>99</v>
      </c>
      <c r="P42" t="s">
        <v>23</v>
      </c>
      <c r="Q42" t="s">
        <v>30</v>
      </c>
      <c r="R42" t="s">
        <v>16</v>
      </c>
      <c r="S42" t="s">
        <v>171</v>
      </c>
      <c r="T42" t="str">
        <f>INDEX('region index'!B:B,MATCH('small hydropower aggregation'!U42,'region index'!A:A,0))</f>
        <v>SW</v>
      </c>
      <c r="U42" t="s">
        <v>1108</v>
      </c>
      <c r="V42" t="s">
        <v>611</v>
      </c>
      <c r="AB42" t="s">
        <v>2879</v>
      </c>
      <c r="AC42" t="s">
        <v>1115</v>
      </c>
      <c r="AD42">
        <f>AD23</f>
        <v>1.4345319504094201</v>
      </c>
      <c r="AE42">
        <f>AD31</f>
        <v>1.4454532094159163</v>
      </c>
      <c r="AF42">
        <f>AE23</f>
        <v>13</v>
      </c>
      <c r="AG42">
        <f>AE31</f>
        <v>29</v>
      </c>
      <c r="AI42">
        <f t="shared" si="8"/>
        <v>18.648915355322462</v>
      </c>
      <c r="AJ42">
        <f t="shared" si="9"/>
        <v>41.918143073061572</v>
      </c>
    </row>
    <row r="43" spans="1:36">
      <c r="A43" t="s">
        <v>499</v>
      </c>
      <c r="B43" t="s">
        <v>612</v>
      </c>
      <c r="C43" t="s">
        <v>1540</v>
      </c>
      <c r="D43">
        <v>270</v>
      </c>
      <c r="E43">
        <v>0.27</v>
      </c>
      <c r="F43" t="s">
        <v>22</v>
      </c>
      <c r="G43">
        <v>270</v>
      </c>
      <c r="H43">
        <v>2014.5</v>
      </c>
      <c r="I43" t="s">
        <v>501</v>
      </c>
      <c r="J43" t="s">
        <v>501</v>
      </c>
      <c r="K43" t="s">
        <v>99</v>
      </c>
      <c r="L43" t="s">
        <v>506</v>
      </c>
      <c r="M43" t="s">
        <v>190</v>
      </c>
      <c r="N43" t="s">
        <v>613</v>
      </c>
      <c r="O43" t="s">
        <v>99</v>
      </c>
      <c r="P43" t="s">
        <v>23</v>
      </c>
      <c r="Q43" t="s">
        <v>30</v>
      </c>
      <c r="R43" t="s">
        <v>16</v>
      </c>
      <c r="S43" t="s">
        <v>171</v>
      </c>
      <c r="T43" t="str">
        <f>INDEX('region index'!B:B,MATCH('small hydropower aggregation'!U43,'region index'!A:A,0))</f>
        <v>SW</v>
      </c>
      <c r="U43" t="s">
        <v>1101</v>
      </c>
      <c r="V43" t="s">
        <v>614</v>
      </c>
      <c r="AB43" t="s">
        <v>4617</v>
      </c>
      <c r="AC43" t="s">
        <v>1106</v>
      </c>
      <c r="AD43">
        <f>AD27</f>
        <v>0.23361931000676286</v>
      </c>
      <c r="AE43">
        <f>AD35</f>
        <v>0.26255917502189985</v>
      </c>
      <c r="AF43">
        <f>AE27</f>
        <v>2</v>
      </c>
      <c r="AG43">
        <f>AE35</f>
        <v>4</v>
      </c>
      <c r="AI43">
        <f t="shared" si="8"/>
        <v>0.46723862001352573</v>
      </c>
      <c r="AJ43">
        <f t="shared" si="9"/>
        <v>1.0502367000875994</v>
      </c>
    </row>
    <row r="44" spans="1:36">
      <c r="A44" t="s">
        <v>499</v>
      </c>
      <c r="B44" t="s">
        <v>615</v>
      </c>
      <c r="C44" t="s">
        <v>1541</v>
      </c>
      <c r="D44">
        <v>590</v>
      </c>
      <c r="E44">
        <v>0.59</v>
      </c>
      <c r="F44" t="s">
        <v>22</v>
      </c>
      <c r="G44">
        <v>590</v>
      </c>
      <c r="H44">
        <v>2012.1</v>
      </c>
      <c r="I44" t="s">
        <v>501</v>
      </c>
      <c r="J44" t="s">
        <v>501</v>
      </c>
      <c r="K44" t="s">
        <v>99</v>
      </c>
      <c r="L44" t="s">
        <v>99</v>
      </c>
      <c r="M44" t="s">
        <v>99</v>
      </c>
      <c r="N44" t="s">
        <v>508</v>
      </c>
      <c r="O44" t="s">
        <v>99</v>
      </c>
      <c r="P44" t="s">
        <v>23</v>
      </c>
      <c r="Q44" t="s">
        <v>30</v>
      </c>
      <c r="R44" t="s">
        <v>16</v>
      </c>
      <c r="S44" t="s">
        <v>171</v>
      </c>
      <c r="T44" t="str">
        <f>INDEX('region index'!B:B,MATCH('small hydropower aggregation'!U44,'region index'!A:A,0))</f>
        <v>SW</v>
      </c>
      <c r="U44" t="s">
        <v>1107</v>
      </c>
      <c r="V44" t="s">
        <v>616</v>
      </c>
      <c r="AI44">
        <f>SUM(AI38:AI43)</f>
        <v>223.78800000000001</v>
      </c>
      <c r="AJ44">
        <f>SUM(AJ38:AJ43)</f>
        <v>503.02</v>
      </c>
    </row>
    <row r="45" spans="1:36">
      <c r="A45" t="s">
        <v>499</v>
      </c>
      <c r="B45" t="s">
        <v>617</v>
      </c>
      <c r="C45" t="s">
        <v>1542</v>
      </c>
      <c r="D45">
        <v>1000</v>
      </c>
      <c r="E45">
        <v>1</v>
      </c>
      <c r="F45" t="s">
        <v>22</v>
      </c>
      <c r="G45">
        <v>1000</v>
      </c>
      <c r="H45">
        <v>2005.5</v>
      </c>
      <c r="I45" t="s">
        <v>501</v>
      </c>
      <c r="J45" t="s">
        <v>501</v>
      </c>
      <c r="K45" t="s">
        <v>99</v>
      </c>
      <c r="L45" t="s">
        <v>524</v>
      </c>
      <c r="M45" t="s">
        <v>524</v>
      </c>
      <c r="N45" t="s">
        <v>508</v>
      </c>
      <c r="O45" t="s">
        <v>99</v>
      </c>
      <c r="P45" t="s">
        <v>23</v>
      </c>
      <c r="Q45" t="s">
        <v>30</v>
      </c>
      <c r="R45" t="s">
        <v>16</v>
      </c>
      <c r="S45" t="s">
        <v>171</v>
      </c>
      <c r="T45" t="str">
        <f>INDEX('region index'!B:B,MATCH('small hydropower aggregation'!U45,'region index'!A:A,0))</f>
        <v>SW</v>
      </c>
      <c r="U45" t="s">
        <v>1107</v>
      </c>
      <c r="V45" t="s">
        <v>618</v>
      </c>
    </row>
    <row r="46" spans="1:36">
      <c r="A46" t="s">
        <v>499</v>
      </c>
      <c r="B46" t="s">
        <v>619</v>
      </c>
      <c r="C46" t="s">
        <v>1543</v>
      </c>
      <c r="D46">
        <v>120</v>
      </c>
      <c r="E46">
        <v>0.12</v>
      </c>
      <c r="F46" t="s">
        <v>22</v>
      </c>
      <c r="G46">
        <v>120</v>
      </c>
      <c r="H46">
        <v>2015.1</v>
      </c>
      <c r="I46" t="s">
        <v>501</v>
      </c>
      <c r="J46" t="s">
        <v>501</v>
      </c>
      <c r="K46" t="s">
        <v>99</v>
      </c>
      <c r="L46" t="s">
        <v>506</v>
      </c>
      <c r="M46" t="s">
        <v>506</v>
      </c>
      <c r="N46" t="s">
        <v>515</v>
      </c>
      <c r="O46" t="s">
        <v>99</v>
      </c>
      <c r="P46" t="s">
        <v>23</v>
      </c>
      <c r="Q46" t="s">
        <v>30</v>
      </c>
      <c r="R46" t="s">
        <v>16</v>
      </c>
      <c r="S46" t="s">
        <v>171</v>
      </c>
      <c r="T46" t="str">
        <f>INDEX('region index'!B:B,MATCH('small hydropower aggregation'!U46,'region index'!A:A,0))</f>
        <v>SW</v>
      </c>
      <c r="U46" t="s">
        <v>1107</v>
      </c>
      <c r="V46" t="s">
        <v>620</v>
      </c>
    </row>
    <row r="47" spans="1:36">
      <c r="A47" t="s">
        <v>499</v>
      </c>
      <c r="B47" t="s">
        <v>621</v>
      </c>
      <c r="C47" t="s">
        <v>1544</v>
      </c>
      <c r="D47">
        <v>360</v>
      </c>
      <c r="E47">
        <v>0.36</v>
      </c>
      <c r="F47" t="s">
        <v>22</v>
      </c>
      <c r="G47">
        <v>360</v>
      </c>
      <c r="H47">
        <v>2016.4</v>
      </c>
      <c r="I47" t="s">
        <v>501</v>
      </c>
      <c r="J47" t="s">
        <v>501</v>
      </c>
      <c r="K47" t="s">
        <v>99</v>
      </c>
      <c r="L47" t="s">
        <v>622</v>
      </c>
      <c r="M47" t="s">
        <v>622</v>
      </c>
      <c r="N47" t="s">
        <v>623</v>
      </c>
      <c r="O47" t="s">
        <v>99</v>
      </c>
      <c r="P47" t="s">
        <v>23</v>
      </c>
      <c r="Q47" t="s">
        <v>30</v>
      </c>
      <c r="R47" t="s">
        <v>16</v>
      </c>
      <c r="S47" t="s">
        <v>171</v>
      </c>
      <c r="T47" t="str">
        <f>INDEX('region index'!B:B,MATCH('small hydropower aggregation'!U47,'region index'!A:A,0))</f>
        <v>C</v>
      </c>
      <c r="U47" t="s">
        <v>1096</v>
      </c>
      <c r="V47" t="s">
        <v>624</v>
      </c>
    </row>
    <row r="48" spans="1:36">
      <c r="A48" t="s">
        <v>499</v>
      </c>
      <c r="B48" t="s">
        <v>625</v>
      </c>
      <c r="C48" t="s">
        <v>1545</v>
      </c>
      <c r="D48">
        <v>400</v>
      </c>
      <c r="E48">
        <v>0.4</v>
      </c>
      <c r="F48" t="s">
        <v>22</v>
      </c>
      <c r="G48">
        <v>400</v>
      </c>
      <c r="H48">
        <v>2003.4</v>
      </c>
      <c r="I48" t="s">
        <v>501</v>
      </c>
      <c r="J48" t="s">
        <v>501</v>
      </c>
      <c r="K48" t="s">
        <v>99</v>
      </c>
      <c r="L48" t="s">
        <v>524</v>
      </c>
      <c r="M48" t="s">
        <v>524</v>
      </c>
      <c r="N48" t="s">
        <v>511</v>
      </c>
      <c r="O48" t="s">
        <v>99</v>
      </c>
      <c r="P48" t="s">
        <v>23</v>
      </c>
      <c r="Q48" t="s">
        <v>30</v>
      </c>
      <c r="R48" t="s">
        <v>16</v>
      </c>
      <c r="S48" t="s">
        <v>171</v>
      </c>
      <c r="T48" t="str">
        <f>INDEX('region index'!B:B,MATCH('small hydropower aggregation'!U48,'region index'!A:A,0))</f>
        <v>SW</v>
      </c>
      <c r="U48" t="s">
        <v>1107</v>
      </c>
      <c r="V48" t="s">
        <v>626</v>
      </c>
    </row>
    <row r="49" spans="1:22">
      <c r="A49" t="s">
        <v>499</v>
      </c>
      <c r="B49" t="s">
        <v>631</v>
      </c>
      <c r="C49" t="s">
        <v>1547</v>
      </c>
      <c r="D49">
        <v>410</v>
      </c>
      <c r="E49">
        <v>0.41</v>
      </c>
      <c r="F49" t="s">
        <v>22</v>
      </c>
      <c r="G49">
        <v>410</v>
      </c>
      <c r="H49">
        <v>2011.12</v>
      </c>
      <c r="I49" t="s">
        <v>501</v>
      </c>
      <c r="J49" t="s">
        <v>501</v>
      </c>
      <c r="K49" t="s">
        <v>99</v>
      </c>
      <c r="L49" t="s">
        <v>99</v>
      </c>
      <c r="M49" t="s">
        <v>99</v>
      </c>
      <c r="N49" t="s">
        <v>99</v>
      </c>
      <c r="O49" t="s">
        <v>99</v>
      </c>
      <c r="P49" t="s">
        <v>23</v>
      </c>
      <c r="Q49" t="s">
        <v>169</v>
      </c>
      <c r="R49" t="s">
        <v>170</v>
      </c>
      <c r="S49" t="s">
        <v>171</v>
      </c>
      <c r="T49" t="str">
        <f>INDEX('region index'!B:B,MATCH('small hydropower aggregation'!U49,'region index'!A:A,0))</f>
        <v>SE</v>
      </c>
      <c r="U49" t="s">
        <v>1103</v>
      </c>
      <c r="V49" t="s">
        <v>632</v>
      </c>
    </row>
    <row r="50" spans="1:22">
      <c r="A50" t="s">
        <v>499</v>
      </c>
      <c r="B50" t="s">
        <v>633</v>
      </c>
      <c r="C50" t="s">
        <v>1548</v>
      </c>
      <c r="D50">
        <v>1300</v>
      </c>
      <c r="E50">
        <v>1.3</v>
      </c>
      <c r="F50" t="s">
        <v>22</v>
      </c>
      <c r="G50">
        <v>1300</v>
      </c>
      <c r="H50">
        <v>2001.1</v>
      </c>
      <c r="I50" t="s">
        <v>501</v>
      </c>
      <c r="J50" t="s">
        <v>501</v>
      </c>
      <c r="K50" t="s">
        <v>99</v>
      </c>
      <c r="L50" t="s">
        <v>524</v>
      </c>
      <c r="M50" t="s">
        <v>524</v>
      </c>
      <c r="N50" t="s">
        <v>515</v>
      </c>
      <c r="O50" t="s">
        <v>99</v>
      </c>
      <c r="P50" t="s">
        <v>23</v>
      </c>
      <c r="Q50" t="s">
        <v>30</v>
      </c>
      <c r="R50" t="s">
        <v>16</v>
      </c>
      <c r="S50" t="s">
        <v>171</v>
      </c>
      <c r="T50" t="str">
        <f>INDEX('region index'!B:B,MATCH('small hydropower aggregation'!U50,'region index'!A:A,0))</f>
        <v>SE</v>
      </c>
      <c r="U50" t="s">
        <v>1104</v>
      </c>
      <c r="V50" t="s">
        <v>634</v>
      </c>
    </row>
    <row r="51" spans="1:22">
      <c r="A51" t="s">
        <v>499</v>
      </c>
      <c r="B51" t="s">
        <v>635</v>
      </c>
      <c r="C51" t="s">
        <v>1549</v>
      </c>
      <c r="D51">
        <v>1060</v>
      </c>
      <c r="E51">
        <v>1.06</v>
      </c>
      <c r="F51" t="s">
        <v>22</v>
      </c>
      <c r="G51">
        <v>1060</v>
      </c>
      <c r="H51">
        <v>1996.1</v>
      </c>
      <c r="I51" t="s">
        <v>501</v>
      </c>
      <c r="J51" t="s">
        <v>501</v>
      </c>
      <c r="K51" t="s">
        <v>99</v>
      </c>
      <c r="L51" t="s">
        <v>636</v>
      </c>
      <c r="M51" t="s">
        <v>636</v>
      </c>
      <c r="N51" t="s">
        <v>515</v>
      </c>
      <c r="O51" t="s">
        <v>99</v>
      </c>
      <c r="P51" t="s">
        <v>23</v>
      </c>
      <c r="Q51" t="s">
        <v>30</v>
      </c>
      <c r="R51" t="s">
        <v>16</v>
      </c>
      <c r="S51" t="s">
        <v>171</v>
      </c>
      <c r="T51" t="str">
        <f>INDEX('region index'!B:B,MATCH('small hydropower aggregation'!U51,'region index'!A:A,0))</f>
        <v>SE</v>
      </c>
      <c r="U51" t="s">
        <v>1103</v>
      </c>
      <c r="V51" t="s">
        <v>637</v>
      </c>
    </row>
    <row r="52" spans="1:22">
      <c r="A52" t="s">
        <v>499</v>
      </c>
      <c r="B52" t="s">
        <v>638</v>
      </c>
      <c r="C52" t="s">
        <v>1550</v>
      </c>
      <c r="D52">
        <v>2120</v>
      </c>
      <c r="E52">
        <v>2.12</v>
      </c>
      <c r="F52" t="s">
        <v>22</v>
      </c>
      <c r="G52">
        <v>2120</v>
      </c>
      <c r="H52">
        <v>1987.3</v>
      </c>
      <c r="I52" t="s">
        <v>501</v>
      </c>
      <c r="J52" t="s">
        <v>501</v>
      </c>
      <c r="K52" t="s">
        <v>99</v>
      </c>
      <c r="L52" t="s">
        <v>636</v>
      </c>
      <c r="M52" t="s">
        <v>636</v>
      </c>
      <c r="N52" t="s">
        <v>639</v>
      </c>
      <c r="O52" t="s">
        <v>99</v>
      </c>
      <c r="P52" t="s">
        <v>23</v>
      </c>
      <c r="Q52" t="s">
        <v>30</v>
      </c>
      <c r="R52" t="s">
        <v>16</v>
      </c>
      <c r="S52" t="s">
        <v>171</v>
      </c>
      <c r="T52" t="str">
        <f>INDEX('region index'!B:B,MATCH('small hydropower aggregation'!U52,'region index'!A:A,0))</f>
        <v>C</v>
      </c>
      <c r="U52" t="s">
        <v>1097</v>
      </c>
      <c r="V52" t="s">
        <v>640</v>
      </c>
    </row>
    <row r="53" spans="1:22">
      <c r="A53" t="s">
        <v>499</v>
      </c>
      <c r="B53" t="s">
        <v>641</v>
      </c>
      <c r="C53" t="s">
        <v>1551</v>
      </c>
      <c r="D53">
        <v>430</v>
      </c>
      <c r="E53">
        <v>0.43</v>
      </c>
      <c r="F53" t="s">
        <v>22</v>
      </c>
      <c r="G53">
        <v>430</v>
      </c>
      <c r="H53">
        <v>2007.5</v>
      </c>
      <c r="I53" t="s">
        <v>501</v>
      </c>
      <c r="J53" t="s">
        <v>501</v>
      </c>
      <c r="K53" t="s">
        <v>99</v>
      </c>
      <c r="L53" t="s">
        <v>524</v>
      </c>
      <c r="M53" t="s">
        <v>524</v>
      </c>
      <c r="N53" t="s">
        <v>508</v>
      </c>
      <c r="O53" t="s">
        <v>99</v>
      </c>
      <c r="P53" t="s">
        <v>23</v>
      </c>
      <c r="Q53" t="s">
        <v>30</v>
      </c>
      <c r="R53" t="s">
        <v>16</v>
      </c>
      <c r="S53" t="s">
        <v>171</v>
      </c>
      <c r="T53" t="str">
        <f>INDEX('region index'!B:B,MATCH('small hydropower aggregation'!U53,'region index'!A:A,0))</f>
        <v>C</v>
      </c>
      <c r="U53" t="s">
        <v>1096</v>
      </c>
      <c r="V53" t="s">
        <v>642</v>
      </c>
    </row>
    <row r="54" spans="1:22">
      <c r="A54" t="s">
        <v>499</v>
      </c>
      <c r="B54" t="s">
        <v>643</v>
      </c>
      <c r="C54" t="s">
        <v>1552</v>
      </c>
      <c r="D54">
        <v>160</v>
      </c>
      <c r="E54">
        <v>0.16</v>
      </c>
      <c r="F54" t="s">
        <v>22</v>
      </c>
      <c r="G54">
        <v>160</v>
      </c>
      <c r="H54">
        <v>2014.5</v>
      </c>
      <c r="I54" t="s">
        <v>501</v>
      </c>
      <c r="J54" t="s">
        <v>501</v>
      </c>
      <c r="K54" t="s">
        <v>99</v>
      </c>
      <c r="L54" t="s">
        <v>506</v>
      </c>
      <c r="M54" t="s">
        <v>506</v>
      </c>
      <c r="N54" t="s">
        <v>508</v>
      </c>
      <c r="O54" t="s">
        <v>99</v>
      </c>
      <c r="P54" t="s">
        <v>23</v>
      </c>
      <c r="Q54" t="s">
        <v>30</v>
      </c>
      <c r="R54" t="s">
        <v>16</v>
      </c>
      <c r="S54" t="s">
        <v>171</v>
      </c>
      <c r="T54" t="str">
        <f>INDEX('region index'!B:B,MATCH('small hydropower aggregation'!U54,'region index'!A:A,0))</f>
        <v>SW</v>
      </c>
      <c r="U54" t="s">
        <v>1108</v>
      </c>
      <c r="V54" t="s">
        <v>644</v>
      </c>
    </row>
    <row r="55" spans="1:22">
      <c r="A55" t="s">
        <v>499</v>
      </c>
      <c r="B55" t="s">
        <v>645</v>
      </c>
      <c r="C55" t="s">
        <v>1553</v>
      </c>
      <c r="D55">
        <v>2640</v>
      </c>
      <c r="E55">
        <v>2.64</v>
      </c>
      <c r="F55" t="s">
        <v>22</v>
      </c>
      <c r="G55">
        <v>2640</v>
      </c>
      <c r="H55">
        <v>2011.12</v>
      </c>
      <c r="I55" t="s">
        <v>501</v>
      </c>
      <c r="J55" t="s">
        <v>501</v>
      </c>
      <c r="K55" t="s">
        <v>99</v>
      </c>
      <c r="L55" t="s">
        <v>518</v>
      </c>
      <c r="M55" t="s">
        <v>203</v>
      </c>
      <c r="N55" t="s">
        <v>515</v>
      </c>
      <c r="O55" t="s">
        <v>99</v>
      </c>
      <c r="P55" t="s">
        <v>23</v>
      </c>
      <c r="Q55" t="s">
        <v>30</v>
      </c>
      <c r="R55" t="s">
        <v>16</v>
      </c>
      <c r="S55" t="s">
        <v>171</v>
      </c>
      <c r="T55" t="str">
        <f>INDEX('region index'!B:B,MATCH('small hydropower aggregation'!U55,'region index'!A:A,0))</f>
        <v>C</v>
      </c>
      <c r="U55" t="s">
        <v>1097</v>
      </c>
      <c r="V55" t="s">
        <v>646</v>
      </c>
    </row>
    <row r="56" spans="1:22">
      <c r="A56" t="s">
        <v>499</v>
      </c>
      <c r="B56" t="s">
        <v>647</v>
      </c>
      <c r="C56" t="s">
        <v>1554</v>
      </c>
      <c r="D56">
        <v>145</v>
      </c>
      <c r="E56">
        <v>0.14499999999999999</v>
      </c>
      <c r="F56" t="s">
        <v>22</v>
      </c>
      <c r="G56">
        <v>145</v>
      </c>
      <c r="H56">
        <v>1997.12</v>
      </c>
      <c r="I56" t="s">
        <v>501</v>
      </c>
      <c r="J56" t="s">
        <v>501</v>
      </c>
      <c r="K56" t="s">
        <v>99</v>
      </c>
      <c r="L56" t="s">
        <v>544</v>
      </c>
      <c r="M56" t="s">
        <v>648</v>
      </c>
      <c r="N56" t="s">
        <v>515</v>
      </c>
      <c r="O56" t="s">
        <v>99</v>
      </c>
      <c r="P56" t="s">
        <v>23</v>
      </c>
      <c r="Q56" t="s">
        <v>30</v>
      </c>
      <c r="R56" t="s">
        <v>16</v>
      </c>
      <c r="S56" t="s">
        <v>171</v>
      </c>
      <c r="T56" t="str">
        <f>INDEX('region index'!B:B,MATCH('small hydropower aggregation'!U56,'region index'!A:A,0))</f>
        <v>C</v>
      </c>
      <c r="U56" t="s">
        <v>1097</v>
      </c>
      <c r="V56" t="s">
        <v>649</v>
      </c>
    </row>
    <row r="57" spans="1:22">
      <c r="A57" t="s">
        <v>499</v>
      </c>
      <c r="B57" t="s">
        <v>647</v>
      </c>
      <c r="C57" t="s">
        <v>1554</v>
      </c>
      <c r="D57">
        <v>556</v>
      </c>
      <c r="E57">
        <v>0.55600000000000005</v>
      </c>
      <c r="F57" t="s">
        <v>22</v>
      </c>
      <c r="G57">
        <v>556</v>
      </c>
      <c r="H57">
        <v>1999.3</v>
      </c>
      <c r="I57" t="s">
        <v>501</v>
      </c>
      <c r="J57" t="s">
        <v>501</v>
      </c>
      <c r="K57" t="s">
        <v>99</v>
      </c>
      <c r="L57" t="s">
        <v>376</v>
      </c>
      <c r="M57" t="s">
        <v>376</v>
      </c>
      <c r="N57" t="s">
        <v>515</v>
      </c>
      <c r="O57" t="s">
        <v>99</v>
      </c>
      <c r="P57" t="s">
        <v>23</v>
      </c>
      <c r="Q57" t="s">
        <v>30</v>
      </c>
      <c r="R57" t="s">
        <v>16</v>
      </c>
      <c r="S57" t="s">
        <v>171</v>
      </c>
      <c r="T57" t="str">
        <f>INDEX('region index'!B:B,MATCH('small hydropower aggregation'!U57,'region index'!A:A,0))</f>
        <v>C</v>
      </c>
      <c r="U57" t="s">
        <v>1097</v>
      </c>
      <c r="V57" t="s">
        <v>649</v>
      </c>
    </row>
    <row r="58" spans="1:22">
      <c r="A58" t="s">
        <v>499</v>
      </c>
      <c r="B58" t="s">
        <v>650</v>
      </c>
      <c r="C58" t="s">
        <v>1555</v>
      </c>
      <c r="D58">
        <v>5000</v>
      </c>
      <c r="E58">
        <v>5</v>
      </c>
      <c r="F58" t="s">
        <v>22</v>
      </c>
      <c r="G58">
        <v>5000</v>
      </c>
      <c r="H58">
        <v>2009.7</v>
      </c>
      <c r="I58" t="s">
        <v>501</v>
      </c>
      <c r="J58" t="s">
        <v>501</v>
      </c>
      <c r="K58" t="s">
        <v>99</v>
      </c>
      <c r="L58" t="s">
        <v>524</v>
      </c>
      <c r="M58" t="s">
        <v>524</v>
      </c>
      <c r="N58" t="s">
        <v>651</v>
      </c>
      <c r="O58" t="s">
        <v>99</v>
      </c>
      <c r="P58" t="s">
        <v>23</v>
      </c>
      <c r="Q58" t="s">
        <v>30</v>
      </c>
      <c r="R58" t="s">
        <v>16</v>
      </c>
      <c r="S58" t="s">
        <v>171</v>
      </c>
      <c r="T58" t="str">
        <f>INDEX('region index'!B:B,MATCH('small hydropower aggregation'!U58,'region index'!A:A,0))</f>
        <v>C</v>
      </c>
      <c r="U58" t="s">
        <v>1097</v>
      </c>
      <c r="V58" t="s">
        <v>92</v>
      </c>
    </row>
    <row r="59" spans="1:22">
      <c r="A59" t="s">
        <v>499</v>
      </c>
      <c r="B59" t="s">
        <v>652</v>
      </c>
      <c r="C59" t="s">
        <v>1556</v>
      </c>
      <c r="D59">
        <v>2500</v>
      </c>
      <c r="E59">
        <v>2.5</v>
      </c>
      <c r="F59" t="s">
        <v>22</v>
      </c>
      <c r="G59">
        <v>2500</v>
      </c>
      <c r="H59">
        <v>2008.6</v>
      </c>
      <c r="I59" t="s">
        <v>501</v>
      </c>
      <c r="J59" t="s">
        <v>501</v>
      </c>
      <c r="K59" t="s">
        <v>99</v>
      </c>
      <c r="L59" t="s">
        <v>524</v>
      </c>
      <c r="M59" t="s">
        <v>524</v>
      </c>
      <c r="N59" t="s">
        <v>651</v>
      </c>
      <c r="O59" t="s">
        <v>99</v>
      </c>
      <c r="P59" t="s">
        <v>23</v>
      </c>
      <c r="Q59" t="s">
        <v>30</v>
      </c>
      <c r="R59" t="s">
        <v>16</v>
      </c>
      <c r="S59" t="s">
        <v>171</v>
      </c>
      <c r="T59" t="str">
        <f>INDEX('region index'!B:B,MATCH('small hydropower aggregation'!U59,'region index'!A:A,0))</f>
        <v>C</v>
      </c>
      <c r="U59" t="s">
        <v>1097</v>
      </c>
      <c r="V59" t="s">
        <v>62</v>
      </c>
    </row>
    <row r="60" spans="1:22">
      <c r="A60" t="s">
        <v>499</v>
      </c>
      <c r="B60" t="s">
        <v>653</v>
      </c>
      <c r="C60" t="s">
        <v>1557</v>
      </c>
      <c r="D60">
        <v>4500</v>
      </c>
      <c r="E60">
        <v>4.5</v>
      </c>
      <c r="F60" t="s">
        <v>22</v>
      </c>
      <c r="G60">
        <v>4500</v>
      </c>
      <c r="H60">
        <v>1990.5</v>
      </c>
      <c r="I60" t="s">
        <v>501</v>
      </c>
      <c r="J60" t="s">
        <v>501</v>
      </c>
      <c r="K60" t="s">
        <v>99</v>
      </c>
      <c r="L60" t="s">
        <v>123</v>
      </c>
      <c r="M60" t="s">
        <v>86</v>
      </c>
      <c r="N60" t="s">
        <v>511</v>
      </c>
      <c r="O60" t="s">
        <v>99</v>
      </c>
      <c r="P60" t="s">
        <v>23</v>
      </c>
      <c r="Q60" t="s">
        <v>30</v>
      </c>
      <c r="R60" t="s">
        <v>16</v>
      </c>
      <c r="S60" t="s">
        <v>171</v>
      </c>
      <c r="T60" t="str">
        <f>INDEX('region index'!B:B,MATCH('small hydropower aggregation'!U60,'region index'!A:A,0))</f>
        <v>SW</v>
      </c>
      <c r="U60" t="s">
        <v>1108</v>
      </c>
      <c r="V60" t="s">
        <v>654</v>
      </c>
    </row>
    <row r="61" spans="1:22">
      <c r="A61" t="s">
        <v>499</v>
      </c>
      <c r="B61" t="s">
        <v>655</v>
      </c>
      <c r="C61" t="s">
        <v>1558</v>
      </c>
      <c r="D61">
        <v>350</v>
      </c>
      <c r="E61">
        <v>0.35</v>
      </c>
      <c r="F61" t="s">
        <v>22</v>
      </c>
      <c r="G61">
        <v>350</v>
      </c>
      <c r="H61">
        <v>2016.5</v>
      </c>
      <c r="I61" t="s">
        <v>501</v>
      </c>
      <c r="J61" t="s">
        <v>501</v>
      </c>
      <c r="K61" t="s">
        <v>99</v>
      </c>
      <c r="L61" t="s">
        <v>656</v>
      </c>
      <c r="M61" t="s">
        <v>657</v>
      </c>
      <c r="N61" t="s">
        <v>658</v>
      </c>
      <c r="O61" t="s">
        <v>99</v>
      </c>
      <c r="P61" t="s">
        <v>23</v>
      </c>
      <c r="Q61" t="s">
        <v>30</v>
      </c>
      <c r="R61" t="s">
        <v>16</v>
      </c>
      <c r="S61" t="s">
        <v>171</v>
      </c>
      <c r="T61" t="str">
        <f>INDEX('region index'!B:B,MATCH('small hydropower aggregation'!U61,'region index'!A:A,0))</f>
        <v>C</v>
      </c>
      <c r="U61" t="s">
        <v>1096</v>
      </c>
      <c r="V61" t="s">
        <v>659</v>
      </c>
    </row>
    <row r="62" spans="1:22">
      <c r="A62" t="s">
        <v>499</v>
      </c>
      <c r="B62" t="s">
        <v>660</v>
      </c>
      <c r="C62" t="s">
        <v>1559</v>
      </c>
      <c r="D62">
        <v>170</v>
      </c>
      <c r="E62">
        <v>0.17</v>
      </c>
      <c r="F62" t="s">
        <v>22</v>
      </c>
      <c r="G62">
        <v>170</v>
      </c>
      <c r="H62">
        <v>2017.5</v>
      </c>
      <c r="I62" t="s">
        <v>501</v>
      </c>
      <c r="J62" t="s">
        <v>501</v>
      </c>
      <c r="K62" t="s">
        <v>99</v>
      </c>
      <c r="L62" t="s">
        <v>99</v>
      </c>
      <c r="M62" t="s">
        <v>99</v>
      </c>
      <c r="N62" t="s">
        <v>515</v>
      </c>
      <c r="O62" t="s">
        <v>99</v>
      </c>
      <c r="P62" t="s">
        <v>23</v>
      </c>
      <c r="Q62" t="s">
        <v>30</v>
      </c>
      <c r="R62" t="s">
        <v>16</v>
      </c>
      <c r="S62" t="s">
        <v>171</v>
      </c>
      <c r="T62" t="str">
        <f>INDEX('region index'!B:B,MATCH('small hydropower aggregation'!U62,'region index'!A:A,0))</f>
        <v>SE</v>
      </c>
      <c r="U62" t="s">
        <v>1103</v>
      </c>
      <c r="V62" t="s">
        <v>661</v>
      </c>
    </row>
    <row r="63" spans="1:22">
      <c r="A63" t="s">
        <v>499</v>
      </c>
      <c r="B63" t="s">
        <v>662</v>
      </c>
      <c r="C63" t="s">
        <v>1560</v>
      </c>
      <c r="D63">
        <v>2100</v>
      </c>
      <c r="E63">
        <v>2.1</v>
      </c>
      <c r="F63" t="s">
        <v>22</v>
      </c>
      <c r="G63">
        <v>2100</v>
      </c>
      <c r="H63">
        <v>1988.9</v>
      </c>
      <c r="I63" t="s">
        <v>501</v>
      </c>
      <c r="J63" t="s">
        <v>501</v>
      </c>
      <c r="K63" t="s">
        <v>99</v>
      </c>
      <c r="L63" t="s">
        <v>663</v>
      </c>
      <c r="M63" t="s">
        <v>174</v>
      </c>
      <c r="N63" t="s">
        <v>567</v>
      </c>
      <c r="O63" t="s">
        <v>99</v>
      </c>
      <c r="P63" t="s">
        <v>23</v>
      </c>
      <c r="Q63" t="s">
        <v>30</v>
      </c>
      <c r="R63" t="s">
        <v>16</v>
      </c>
      <c r="S63" t="s">
        <v>171</v>
      </c>
      <c r="T63" t="str">
        <f>INDEX('region index'!B:B,MATCH('small hydropower aggregation'!U63,'region index'!A:A,0))</f>
        <v>C</v>
      </c>
      <c r="U63" t="s">
        <v>1096</v>
      </c>
      <c r="V63" t="s">
        <v>664</v>
      </c>
    </row>
    <row r="64" spans="1:22">
      <c r="A64" t="s">
        <v>499</v>
      </c>
      <c r="B64" t="s">
        <v>662</v>
      </c>
      <c r="C64" t="s">
        <v>1560</v>
      </c>
      <c r="E64">
        <v>0</v>
      </c>
      <c r="H64">
        <v>2011.1</v>
      </c>
      <c r="I64" t="s">
        <v>501</v>
      </c>
      <c r="J64" t="s">
        <v>501</v>
      </c>
      <c r="K64" t="s">
        <v>99</v>
      </c>
      <c r="L64" t="s">
        <v>99</v>
      </c>
      <c r="M64" t="s">
        <v>99</v>
      </c>
      <c r="N64" t="s">
        <v>99</v>
      </c>
      <c r="O64" t="s">
        <v>99</v>
      </c>
      <c r="P64" t="s">
        <v>99</v>
      </c>
      <c r="Q64" t="s">
        <v>99</v>
      </c>
      <c r="R64" t="s">
        <v>99</v>
      </c>
      <c r="S64" t="s">
        <v>99</v>
      </c>
      <c r="T64" t="s">
        <v>1114</v>
      </c>
      <c r="V64" t="s">
        <v>99</v>
      </c>
    </row>
    <row r="65" spans="1:22">
      <c r="A65" t="s">
        <v>499</v>
      </c>
      <c r="B65" t="s">
        <v>665</v>
      </c>
      <c r="C65" t="s">
        <v>1561</v>
      </c>
      <c r="D65">
        <v>193</v>
      </c>
      <c r="E65">
        <v>0.193</v>
      </c>
      <c r="F65" t="s">
        <v>22</v>
      </c>
      <c r="G65">
        <v>193</v>
      </c>
      <c r="H65">
        <v>1998.6</v>
      </c>
      <c r="I65" t="s">
        <v>501</v>
      </c>
      <c r="J65" t="s">
        <v>501</v>
      </c>
      <c r="K65" t="s">
        <v>99</v>
      </c>
      <c r="L65" t="s">
        <v>544</v>
      </c>
      <c r="M65" t="s">
        <v>648</v>
      </c>
      <c r="N65" t="s">
        <v>515</v>
      </c>
      <c r="O65" t="s">
        <v>99</v>
      </c>
      <c r="P65" t="s">
        <v>23</v>
      </c>
      <c r="Q65" t="s">
        <v>30</v>
      </c>
      <c r="R65" t="s">
        <v>16</v>
      </c>
      <c r="S65" t="s">
        <v>171</v>
      </c>
      <c r="T65" t="str">
        <f>INDEX('region index'!B:B,MATCH('small hydropower aggregation'!U65,'region index'!A:A,0))</f>
        <v>SW</v>
      </c>
      <c r="U65" t="s">
        <v>1107</v>
      </c>
      <c r="V65" t="s">
        <v>666</v>
      </c>
    </row>
    <row r="66" spans="1:22">
      <c r="A66" t="s">
        <v>499</v>
      </c>
      <c r="B66" t="s">
        <v>667</v>
      </c>
      <c r="C66" t="s">
        <v>1562</v>
      </c>
      <c r="D66">
        <v>600</v>
      </c>
      <c r="E66">
        <v>0.6</v>
      </c>
      <c r="F66" t="s">
        <v>22</v>
      </c>
      <c r="G66">
        <v>600</v>
      </c>
      <c r="H66">
        <v>2013.1</v>
      </c>
      <c r="I66" t="s">
        <v>501</v>
      </c>
      <c r="J66" t="s">
        <v>501</v>
      </c>
      <c r="K66" t="s">
        <v>99</v>
      </c>
      <c r="L66" t="s">
        <v>506</v>
      </c>
      <c r="M66" t="s">
        <v>506</v>
      </c>
      <c r="N66" t="s">
        <v>515</v>
      </c>
      <c r="O66" t="s">
        <v>99</v>
      </c>
      <c r="P66" t="s">
        <v>23</v>
      </c>
      <c r="Q66" t="s">
        <v>30</v>
      </c>
      <c r="R66" t="s">
        <v>16</v>
      </c>
      <c r="S66" t="s">
        <v>171</v>
      </c>
      <c r="T66" t="str">
        <f>INDEX('region index'!B:B,MATCH('small hydropower aggregation'!U66,'region index'!A:A,0))</f>
        <v>SE</v>
      </c>
      <c r="U66" t="s">
        <v>1103</v>
      </c>
      <c r="V66" t="s">
        <v>668</v>
      </c>
    </row>
    <row r="67" spans="1:22">
      <c r="A67" t="s">
        <v>499</v>
      </c>
      <c r="B67" t="s">
        <v>669</v>
      </c>
      <c r="C67" t="s">
        <v>1563</v>
      </c>
      <c r="D67">
        <v>5000</v>
      </c>
      <c r="E67">
        <v>5</v>
      </c>
      <c r="F67" t="s">
        <v>22</v>
      </c>
      <c r="G67">
        <v>5000</v>
      </c>
      <c r="H67">
        <v>2016.1</v>
      </c>
      <c r="I67" t="s">
        <v>501</v>
      </c>
      <c r="J67" t="s">
        <v>501</v>
      </c>
      <c r="K67" t="s">
        <v>99</v>
      </c>
      <c r="L67" t="s">
        <v>670</v>
      </c>
      <c r="M67" t="s">
        <v>285</v>
      </c>
      <c r="N67" t="s">
        <v>73</v>
      </c>
      <c r="O67" t="s">
        <v>99</v>
      </c>
      <c r="P67" t="s">
        <v>23</v>
      </c>
      <c r="Q67" t="s">
        <v>30</v>
      </c>
      <c r="R67" t="s">
        <v>16</v>
      </c>
      <c r="S67" t="s">
        <v>171</v>
      </c>
      <c r="T67" t="str">
        <f>INDEX('region index'!B:B,MATCH('small hydropower aggregation'!U67,'region index'!A:A,0))</f>
        <v>NE</v>
      </c>
      <c r="U67" t="s">
        <v>1100</v>
      </c>
      <c r="V67" t="s">
        <v>74</v>
      </c>
    </row>
    <row r="68" spans="1:22">
      <c r="A68" t="s">
        <v>499</v>
      </c>
      <c r="B68" t="s">
        <v>671</v>
      </c>
      <c r="C68" t="s">
        <v>1564</v>
      </c>
      <c r="D68">
        <v>820</v>
      </c>
      <c r="E68">
        <v>0.82</v>
      </c>
      <c r="F68" t="s">
        <v>22</v>
      </c>
      <c r="G68">
        <v>820</v>
      </c>
      <c r="H68">
        <v>1989.9</v>
      </c>
      <c r="I68" t="s">
        <v>501</v>
      </c>
      <c r="J68" t="s">
        <v>501</v>
      </c>
      <c r="K68" t="s">
        <v>99</v>
      </c>
      <c r="L68" t="s">
        <v>672</v>
      </c>
      <c r="M68" t="s">
        <v>673</v>
      </c>
      <c r="N68" t="s">
        <v>674</v>
      </c>
      <c r="O68" t="s">
        <v>99</v>
      </c>
      <c r="P68" t="s">
        <v>23</v>
      </c>
      <c r="Q68" t="s">
        <v>30</v>
      </c>
      <c r="R68" t="s">
        <v>16</v>
      </c>
      <c r="S68" t="s">
        <v>171</v>
      </c>
      <c r="T68" t="str">
        <f>INDEX('region index'!B:B,MATCH('small hydropower aggregation'!U68,'region index'!A:A,0))</f>
        <v>SW</v>
      </c>
      <c r="U68" t="s">
        <v>1107</v>
      </c>
      <c r="V68" t="s">
        <v>675</v>
      </c>
    </row>
    <row r="69" spans="1:22">
      <c r="A69" t="s">
        <v>499</v>
      </c>
      <c r="B69" t="s">
        <v>676</v>
      </c>
      <c r="C69" t="s">
        <v>1565</v>
      </c>
      <c r="D69">
        <v>400</v>
      </c>
      <c r="E69">
        <v>0.4</v>
      </c>
      <c r="F69" t="s">
        <v>22</v>
      </c>
      <c r="G69">
        <v>995</v>
      </c>
      <c r="H69">
        <v>2001.12</v>
      </c>
      <c r="I69" t="s">
        <v>501</v>
      </c>
      <c r="J69" t="s">
        <v>501</v>
      </c>
      <c r="K69" t="s">
        <v>99</v>
      </c>
      <c r="L69" t="s">
        <v>25</v>
      </c>
      <c r="M69" t="s">
        <v>25</v>
      </c>
      <c r="N69" t="s">
        <v>511</v>
      </c>
      <c r="O69" t="s">
        <v>99</v>
      </c>
      <c r="P69" t="s">
        <v>23</v>
      </c>
      <c r="Q69" t="s">
        <v>30</v>
      </c>
      <c r="R69" t="s">
        <v>16</v>
      </c>
      <c r="S69" t="s">
        <v>171</v>
      </c>
      <c r="T69" t="str">
        <f>INDEX('region index'!B:B,MATCH('small hydropower aggregation'!U69,'region index'!A:A,0))</f>
        <v>SE</v>
      </c>
      <c r="U69" t="s">
        <v>1104</v>
      </c>
      <c r="V69" t="s">
        <v>677</v>
      </c>
    </row>
    <row r="70" spans="1:22">
      <c r="A70" t="s">
        <v>499</v>
      </c>
      <c r="B70" t="s">
        <v>676</v>
      </c>
      <c r="C70" t="s">
        <v>1565</v>
      </c>
      <c r="D70">
        <v>595</v>
      </c>
      <c r="E70">
        <v>0.59499999999999997</v>
      </c>
      <c r="F70" t="s">
        <v>22</v>
      </c>
      <c r="H70">
        <v>2010.11</v>
      </c>
      <c r="I70" t="s">
        <v>501</v>
      </c>
      <c r="J70" t="s">
        <v>501</v>
      </c>
      <c r="K70" t="s">
        <v>99</v>
      </c>
      <c r="L70" t="s">
        <v>678</v>
      </c>
      <c r="M70" t="s">
        <v>678</v>
      </c>
      <c r="N70" t="s">
        <v>511</v>
      </c>
      <c r="O70" t="s">
        <v>99</v>
      </c>
      <c r="P70" t="s">
        <v>23</v>
      </c>
      <c r="Q70" t="s">
        <v>30</v>
      </c>
      <c r="R70" t="s">
        <v>16</v>
      </c>
      <c r="S70" t="s">
        <v>171</v>
      </c>
      <c r="T70" t="str">
        <f>INDEX('region index'!B:B,MATCH('small hydropower aggregation'!U70,'region index'!A:A,0))</f>
        <v>SE</v>
      </c>
      <c r="U70" t="s">
        <v>1104</v>
      </c>
      <c r="V70" t="s">
        <v>677</v>
      </c>
    </row>
    <row r="71" spans="1:22">
      <c r="A71" t="s">
        <v>499</v>
      </c>
      <c r="B71" t="s">
        <v>684</v>
      </c>
      <c r="C71" t="s">
        <v>1568</v>
      </c>
      <c r="D71">
        <v>2750</v>
      </c>
      <c r="E71">
        <v>2.75</v>
      </c>
      <c r="F71" t="s">
        <v>22</v>
      </c>
      <c r="G71">
        <v>2750</v>
      </c>
      <c r="H71">
        <v>2017.8</v>
      </c>
      <c r="I71" t="s">
        <v>501</v>
      </c>
      <c r="J71" t="s">
        <v>501</v>
      </c>
      <c r="K71" t="s">
        <v>99</v>
      </c>
      <c r="L71" t="s">
        <v>506</v>
      </c>
      <c r="M71" t="s">
        <v>685</v>
      </c>
      <c r="N71" t="s">
        <v>686</v>
      </c>
      <c r="O71" t="s">
        <v>99</v>
      </c>
      <c r="P71" t="s">
        <v>23</v>
      </c>
      <c r="Q71" t="s">
        <v>30</v>
      </c>
      <c r="R71" t="s">
        <v>16</v>
      </c>
      <c r="S71" t="s">
        <v>171</v>
      </c>
      <c r="T71" t="str">
        <f>INDEX('region index'!B:B,MATCH('small hydropower aggregation'!U71,'region index'!A:A,0))</f>
        <v>NE</v>
      </c>
      <c r="U71" t="s">
        <v>1100</v>
      </c>
      <c r="V71" t="s">
        <v>78</v>
      </c>
    </row>
    <row r="72" spans="1:22">
      <c r="A72" t="s">
        <v>499</v>
      </c>
      <c r="B72" t="s">
        <v>687</v>
      </c>
      <c r="C72" t="s">
        <v>1569</v>
      </c>
      <c r="D72">
        <v>1000</v>
      </c>
      <c r="E72">
        <v>1</v>
      </c>
      <c r="F72">
        <v>6</v>
      </c>
      <c r="G72">
        <v>6000</v>
      </c>
      <c r="H72">
        <v>2007.2</v>
      </c>
      <c r="I72" t="s">
        <v>501</v>
      </c>
      <c r="J72" t="s">
        <v>501</v>
      </c>
      <c r="K72" t="s">
        <v>99</v>
      </c>
      <c r="L72" t="s">
        <v>688</v>
      </c>
      <c r="M72" t="s">
        <v>689</v>
      </c>
      <c r="N72" t="s">
        <v>690</v>
      </c>
      <c r="O72" t="s">
        <v>99</v>
      </c>
      <c r="P72" t="s">
        <v>23</v>
      </c>
      <c r="Q72" t="s">
        <v>30</v>
      </c>
      <c r="R72" t="s">
        <v>16</v>
      </c>
      <c r="S72" t="s">
        <v>171</v>
      </c>
      <c r="T72" t="str">
        <f>INDEX('region index'!B:B,MATCH('small hydropower aggregation'!U72,'region index'!A:A,0))</f>
        <v>SE</v>
      </c>
      <c r="U72" t="s">
        <v>1104</v>
      </c>
      <c r="V72" t="s">
        <v>691</v>
      </c>
    </row>
    <row r="73" spans="1:22">
      <c r="A73" t="s">
        <v>499</v>
      </c>
      <c r="B73" t="s">
        <v>692</v>
      </c>
      <c r="C73" t="s">
        <v>1570</v>
      </c>
      <c r="D73">
        <v>2800</v>
      </c>
      <c r="E73">
        <v>2.8</v>
      </c>
      <c r="F73" t="s">
        <v>22</v>
      </c>
      <c r="G73">
        <v>2800</v>
      </c>
      <c r="H73">
        <v>2014.9</v>
      </c>
      <c r="I73" t="s">
        <v>501</v>
      </c>
      <c r="J73" t="s">
        <v>501</v>
      </c>
      <c r="K73" t="s">
        <v>99</v>
      </c>
      <c r="L73" t="s">
        <v>99</v>
      </c>
      <c r="M73" t="s">
        <v>99</v>
      </c>
      <c r="N73" t="s">
        <v>693</v>
      </c>
      <c r="O73" t="s">
        <v>99</v>
      </c>
      <c r="P73" t="s">
        <v>23</v>
      </c>
      <c r="Q73" t="s">
        <v>30</v>
      </c>
      <c r="R73" t="s">
        <v>16</v>
      </c>
      <c r="S73" t="s">
        <v>171</v>
      </c>
      <c r="T73" t="str">
        <f>INDEX('region index'!B:B,MATCH('small hydropower aggregation'!U73,'region index'!A:A,0))</f>
        <v>NE</v>
      </c>
      <c r="U73" t="s">
        <v>1100</v>
      </c>
      <c r="V73" t="s">
        <v>694</v>
      </c>
    </row>
    <row r="74" spans="1:22">
      <c r="A74" t="s">
        <v>499</v>
      </c>
      <c r="B74" t="s">
        <v>695</v>
      </c>
      <c r="C74" t="s">
        <v>1571</v>
      </c>
      <c r="D74">
        <v>400</v>
      </c>
      <c r="E74">
        <v>0.4</v>
      </c>
      <c r="F74" t="s">
        <v>22</v>
      </c>
      <c r="G74">
        <v>400</v>
      </c>
      <c r="H74">
        <v>2011.8</v>
      </c>
      <c r="I74" t="s">
        <v>501</v>
      </c>
      <c r="J74" t="s">
        <v>501</v>
      </c>
      <c r="K74" t="s">
        <v>99</v>
      </c>
      <c r="L74" t="s">
        <v>506</v>
      </c>
      <c r="M74" t="s">
        <v>506</v>
      </c>
      <c r="N74" t="s">
        <v>508</v>
      </c>
      <c r="O74" t="s">
        <v>99</v>
      </c>
      <c r="P74" t="s">
        <v>23</v>
      </c>
      <c r="Q74" t="s">
        <v>30</v>
      </c>
      <c r="R74" t="s">
        <v>16</v>
      </c>
      <c r="S74" t="s">
        <v>171</v>
      </c>
      <c r="T74" t="str">
        <f>INDEX('region index'!B:B,MATCH('small hydropower aggregation'!U74,'region index'!A:A,0))</f>
        <v>SW</v>
      </c>
      <c r="U74" t="s">
        <v>1107</v>
      </c>
      <c r="V74" t="s">
        <v>696</v>
      </c>
    </row>
    <row r="75" spans="1:22">
      <c r="A75" t="s">
        <v>499</v>
      </c>
      <c r="B75" t="s">
        <v>697</v>
      </c>
      <c r="C75" t="s">
        <v>1572</v>
      </c>
      <c r="D75">
        <v>3000</v>
      </c>
      <c r="E75">
        <v>3</v>
      </c>
      <c r="F75" t="s">
        <v>22</v>
      </c>
      <c r="G75">
        <v>3000</v>
      </c>
      <c r="H75">
        <v>2012.6</v>
      </c>
      <c r="I75" t="s">
        <v>501</v>
      </c>
      <c r="J75" t="s">
        <v>501</v>
      </c>
      <c r="K75" t="s">
        <v>99</v>
      </c>
      <c r="L75" t="s">
        <v>578</v>
      </c>
      <c r="M75" t="s">
        <v>578</v>
      </c>
      <c r="N75" t="s">
        <v>515</v>
      </c>
      <c r="O75" t="s">
        <v>99</v>
      </c>
      <c r="P75" t="s">
        <v>23</v>
      </c>
      <c r="Q75" t="s">
        <v>30</v>
      </c>
      <c r="R75" t="s">
        <v>16</v>
      </c>
      <c r="S75" t="s">
        <v>171</v>
      </c>
      <c r="T75" t="str">
        <f>INDEX('region index'!B:B,MATCH('small hydropower aggregation'!U75,'region index'!A:A,0))</f>
        <v>SE</v>
      </c>
      <c r="U75" t="s">
        <v>1103</v>
      </c>
      <c r="V75" t="s">
        <v>698</v>
      </c>
    </row>
    <row r="76" spans="1:22">
      <c r="A76" t="s">
        <v>499</v>
      </c>
      <c r="B76" t="s">
        <v>699</v>
      </c>
      <c r="C76" t="s">
        <v>1573</v>
      </c>
      <c r="D76">
        <v>1500</v>
      </c>
      <c r="E76">
        <v>1.5</v>
      </c>
      <c r="F76" t="s">
        <v>22</v>
      </c>
      <c r="G76">
        <v>1500</v>
      </c>
      <c r="H76">
        <v>2010.1</v>
      </c>
      <c r="I76" t="s">
        <v>501</v>
      </c>
      <c r="J76" t="s">
        <v>501</v>
      </c>
      <c r="K76" t="s">
        <v>99</v>
      </c>
      <c r="L76" t="s">
        <v>524</v>
      </c>
      <c r="M76" t="s">
        <v>524</v>
      </c>
      <c r="N76" t="s">
        <v>700</v>
      </c>
      <c r="O76" t="s">
        <v>99</v>
      </c>
      <c r="P76" t="s">
        <v>23</v>
      </c>
      <c r="Q76" t="s">
        <v>30</v>
      </c>
      <c r="R76" t="s">
        <v>16</v>
      </c>
      <c r="S76" t="s">
        <v>171</v>
      </c>
      <c r="T76" t="str">
        <f>INDEX('region index'!B:B,MATCH('small hydropower aggregation'!U76,'region index'!A:A,0))</f>
        <v>NE</v>
      </c>
      <c r="U76" t="s">
        <v>1100</v>
      </c>
      <c r="V76" t="s">
        <v>701</v>
      </c>
    </row>
    <row r="77" spans="1:22">
      <c r="A77" t="s">
        <v>499</v>
      </c>
      <c r="B77" t="s">
        <v>702</v>
      </c>
      <c r="C77" t="s">
        <v>1574</v>
      </c>
      <c r="D77">
        <v>350</v>
      </c>
      <c r="E77">
        <v>0.35</v>
      </c>
      <c r="F77" t="s">
        <v>22</v>
      </c>
      <c r="G77">
        <v>350</v>
      </c>
      <c r="H77">
        <v>2014.9</v>
      </c>
      <c r="I77" t="s">
        <v>501</v>
      </c>
      <c r="J77" t="s">
        <v>501</v>
      </c>
      <c r="K77" t="s">
        <v>99</v>
      </c>
      <c r="L77" t="s">
        <v>536</v>
      </c>
      <c r="M77" t="s">
        <v>537</v>
      </c>
      <c r="N77" t="s">
        <v>508</v>
      </c>
      <c r="O77" t="s">
        <v>99</v>
      </c>
      <c r="P77" t="s">
        <v>23</v>
      </c>
      <c r="Q77" t="s">
        <v>30</v>
      </c>
      <c r="R77" t="s">
        <v>16</v>
      </c>
      <c r="S77" t="s">
        <v>171</v>
      </c>
      <c r="T77" t="str">
        <f>INDEX('region index'!B:B,MATCH('small hydropower aggregation'!U77,'region index'!A:A,0))</f>
        <v>SW</v>
      </c>
      <c r="U77" t="s">
        <v>1107</v>
      </c>
      <c r="V77" t="s">
        <v>703</v>
      </c>
    </row>
    <row r="78" spans="1:22">
      <c r="A78" t="s">
        <v>499</v>
      </c>
      <c r="B78" t="s">
        <v>704</v>
      </c>
      <c r="C78" t="s">
        <v>1575</v>
      </c>
      <c r="D78">
        <v>1650</v>
      </c>
      <c r="E78">
        <v>1.65</v>
      </c>
      <c r="F78" t="s">
        <v>22</v>
      </c>
      <c r="G78">
        <v>1650</v>
      </c>
      <c r="H78">
        <v>2016.7</v>
      </c>
      <c r="I78" t="s">
        <v>501</v>
      </c>
      <c r="J78" t="s">
        <v>501</v>
      </c>
      <c r="K78" t="s">
        <v>99</v>
      </c>
      <c r="L78" t="s">
        <v>705</v>
      </c>
      <c r="M78" t="s">
        <v>285</v>
      </c>
      <c r="N78" t="s">
        <v>515</v>
      </c>
      <c r="O78" t="s">
        <v>99</v>
      </c>
      <c r="P78" t="s">
        <v>23</v>
      </c>
      <c r="Q78" t="s">
        <v>30</v>
      </c>
      <c r="R78" t="s">
        <v>16</v>
      </c>
      <c r="S78" t="s">
        <v>171</v>
      </c>
      <c r="T78" t="str">
        <f>INDEX('region index'!B:B,MATCH('small hydropower aggregation'!U78,'region index'!A:A,0))</f>
        <v>SW</v>
      </c>
      <c r="U78" t="s">
        <v>1107</v>
      </c>
      <c r="V78" t="s">
        <v>706</v>
      </c>
    </row>
    <row r="79" spans="1:22">
      <c r="A79" t="s">
        <v>499</v>
      </c>
      <c r="B79" t="s">
        <v>707</v>
      </c>
      <c r="C79" t="s">
        <v>1576</v>
      </c>
      <c r="D79">
        <v>340</v>
      </c>
      <c r="E79">
        <v>0.34</v>
      </c>
      <c r="F79" t="s">
        <v>22</v>
      </c>
      <c r="G79">
        <v>340</v>
      </c>
      <c r="H79">
        <v>2004.2</v>
      </c>
      <c r="I79" t="s">
        <v>501</v>
      </c>
      <c r="J79" t="s">
        <v>501</v>
      </c>
      <c r="K79" t="s">
        <v>99</v>
      </c>
      <c r="L79" t="s">
        <v>524</v>
      </c>
      <c r="M79" t="s">
        <v>524</v>
      </c>
      <c r="N79" t="s">
        <v>515</v>
      </c>
      <c r="O79" t="s">
        <v>99</v>
      </c>
      <c r="P79" t="s">
        <v>23</v>
      </c>
      <c r="Q79" t="s">
        <v>30</v>
      </c>
      <c r="R79" t="s">
        <v>16</v>
      </c>
      <c r="S79" t="s">
        <v>171</v>
      </c>
      <c r="T79" t="str">
        <f>INDEX('region index'!B:B,MATCH('small hydropower aggregation'!U79,'region index'!A:A,0))</f>
        <v>NW</v>
      </c>
      <c r="U79" t="s">
        <v>1102</v>
      </c>
      <c r="V79" t="s">
        <v>708</v>
      </c>
    </row>
    <row r="80" spans="1:22">
      <c r="A80" t="s">
        <v>499</v>
      </c>
      <c r="B80" t="s">
        <v>709</v>
      </c>
      <c r="C80" t="s">
        <v>1577</v>
      </c>
      <c r="D80">
        <v>360</v>
      </c>
      <c r="E80">
        <v>0.36</v>
      </c>
      <c r="F80" t="s">
        <v>22</v>
      </c>
      <c r="G80">
        <v>360</v>
      </c>
      <c r="H80">
        <v>2008.12</v>
      </c>
      <c r="I80" t="s">
        <v>501</v>
      </c>
      <c r="J80" t="s">
        <v>501</v>
      </c>
      <c r="K80" t="s">
        <v>99</v>
      </c>
      <c r="L80" t="s">
        <v>710</v>
      </c>
      <c r="M80" t="s">
        <v>190</v>
      </c>
      <c r="N80" t="s">
        <v>515</v>
      </c>
      <c r="O80" t="s">
        <v>99</v>
      </c>
      <c r="P80" t="s">
        <v>23</v>
      </c>
      <c r="Q80" t="s">
        <v>30</v>
      </c>
      <c r="R80" t="s">
        <v>16</v>
      </c>
      <c r="S80" t="s">
        <v>171</v>
      </c>
      <c r="T80" t="str">
        <f>INDEX('region index'!B:B,MATCH('small hydropower aggregation'!U80,'region index'!A:A,0))</f>
        <v>NW</v>
      </c>
      <c r="U80" t="s">
        <v>1102</v>
      </c>
      <c r="V80" t="s">
        <v>708</v>
      </c>
    </row>
    <row r="81" spans="1:22">
      <c r="A81" t="s">
        <v>499</v>
      </c>
      <c r="B81" t="s">
        <v>711</v>
      </c>
      <c r="C81" t="s">
        <v>1578</v>
      </c>
      <c r="D81">
        <v>230</v>
      </c>
      <c r="E81">
        <v>0.23</v>
      </c>
      <c r="F81" t="s">
        <v>22</v>
      </c>
      <c r="G81">
        <v>230</v>
      </c>
      <c r="H81">
        <v>2014.9</v>
      </c>
      <c r="I81" t="s">
        <v>501</v>
      </c>
      <c r="J81" t="s">
        <v>501</v>
      </c>
      <c r="K81" t="s">
        <v>99</v>
      </c>
      <c r="L81" t="s">
        <v>705</v>
      </c>
      <c r="M81" t="s">
        <v>712</v>
      </c>
      <c r="N81" t="s">
        <v>515</v>
      </c>
      <c r="O81" t="s">
        <v>99</v>
      </c>
      <c r="P81" t="s">
        <v>23</v>
      </c>
      <c r="Q81" t="s">
        <v>30</v>
      </c>
      <c r="R81" t="s">
        <v>16</v>
      </c>
      <c r="S81" t="s">
        <v>171</v>
      </c>
      <c r="T81" t="str">
        <f>INDEX('region index'!B:B,MATCH('small hydropower aggregation'!U81,'region index'!A:A,0))</f>
        <v>SE</v>
      </c>
      <c r="U81" t="s">
        <v>1103</v>
      </c>
      <c r="V81" t="s">
        <v>713</v>
      </c>
    </row>
    <row r="82" spans="1:22">
      <c r="A82" t="s">
        <v>499</v>
      </c>
      <c r="B82" t="s">
        <v>714</v>
      </c>
      <c r="C82" t="s">
        <v>1579</v>
      </c>
      <c r="D82">
        <v>1800</v>
      </c>
      <c r="E82">
        <v>1.8</v>
      </c>
      <c r="F82" t="s">
        <v>22</v>
      </c>
      <c r="G82">
        <v>1800</v>
      </c>
      <c r="H82">
        <v>1999.9</v>
      </c>
      <c r="I82" t="s">
        <v>501</v>
      </c>
      <c r="J82" t="s">
        <v>501</v>
      </c>
      <c r="K82" t="s">
        <v>99</v>
      </c>
      <c r="L82" t="s">
        <v>524</v>
      </c>
      <c r="M82" t="s">
        <v>524</v>
      </c>
      <c r="N82" t="s">
        <v>715</v>
      </c>
      <c r="O82" t="s">
        <v>99</v>
      </c>
      <c r="P82" t="s">
        <v>23</v>
      </c>
      <c r="Q82" t="s">
        <v>30</v>
      </c>
      <c r="R82" t="s">
        <v>16</v>
      </c>
      <c r="S82" t="s">
        <v>171</v>
      </c>
      <c r="T82" t="str">
        <f>INDEX('region index'!B:B,MATCH('small hydropower aggregation'!U82,'region index'!A:A,0))</f>
        <v>SE</v>
      </c>
      <c r="U82" t="s">
        <v>1103</v>
      </c>
      <c r="V82" t="s">
        <v>716</v>
      </c>
    </row>
    <row r="83" spans="1:22">
      <c r="A83" t="s">
        <v>499</v>
      </c>
      <c r="B83" t="s">
        <v>717</v>
      </c>
      <c r="C83" t="s">
        <v>1580</v>
      </c>
      <c r="D83">
        <v>2310</v>
      </c>
      <c r="E83">
        <v>2.31</v>
      </c>
      <c r="F83" t="s">
        <v>22</v>
      </c>
      <c r="G83">
        <v>2310</v>
      </c>
      <c r="H83">
        <v>2011.8</v>
      </c>
      <c r="I83" t="s">
        <v>501</v>
      </c>
      <c r="J83" t="s">
        <v>501</v>
      </c>
      <c r="K83" t="s">
        <v>99</v>
      </c>
      <c r="L83" t="s">
        <v>518</v>
      </c>
      <c r="M83" t="s">
        <v>203</v>
      </c>
      <c r="N83" t="s">
        <v>515</v>
      </c>
      <c r="O83" t="s">
        <v>99</v>
      </c>
      <c r="P83" t="s">
        <v>23</v>
      </c>
      <c r="Q83" t="s">
        <v>30</v>
      </c>
      <c r="R83" t="s">
        <v>16</v>
      </c>
      <c r="S83" t="s">
        <v>171</v>
      </c>
      <c r="T83" t="str">
        <f>INDEX('region index'!B:B,MATCH('small hydropower aggregation'!U83,'region index'!A:A,0))</f>
        <v>C</v>
      </c>
      <c r="U83" t="s">
        <v>1097</v>
      </c>
      <c r="V83" t="s">
        <v>718</v>
      </c>
    </row>
    <row r="84" spans="1:22">
      <c r="A84" t="s">
        <v>499</v>
      </c>
      <c r="B84" t="s">
        <v>722</v>
      </c>
      <c r="C84" t="s">
        <v>1582</v>
      </c>
      <c r="D84">
        <v>2400</v>
      </c>
      <c r="E84">
        <v>2.4</v>
      </c>
      <c r="F84" t="s">
        <v>22</v>
      </c>
      <c r="G84">
        <v>2400</v>
      </c>
      <c r="H84">
        <v>1987.7</v>
      </c>
      <c r="I84" t="s">
        <v>501</v>
      </c>
      <c r="J84" t="s">
        <v>501</v>
      </c>
      <c r="K84" t="s">
        <v>99</v>
      </c>
      <c r="L84" t="s">
        <v>636</v>
      </c>
      <c r="M84" t="s">
        <v>636</v>
      </c>
      <c r="N84" t="s">
        <v>723</v>
      </c>
      <c r="O84" t="s">
        <v>99</v>
      </c>
      <c r="P84" t="s">
        <v>23</v>
      </c>
      <c r="Q84" t="s">
        <v>30</v>
      </c>
      <c r="R84" t="s">
        <v>16</v>
      </c>
      <c r="S84" t="s">
        <v>171</v>
      </c>
      <c r="T84" t="str">
        <f>INDEX('region index'!B:B,MATCH('small hydropower aggregation'!U84,'region index'!A:A,0))</f>
        <v>SE</v>
      </c>
      <c r="U84" t="s">
        <v>1103</v>
      </c>
      <c r="V84" t="s">
        <v>724</v>
      </c>
    </row>
    <row r="85" spans="1:22">
      <c r="A85" t="s">
        <v>499</v>
      </c>
      <c r="B85" t="s">
        <v>725</v>
      </c>
      <c r="C85" t="s">
        <v>1583</v>
      </c>
      <c r="D85">
        <v>3000</v>
      </c>
      <c r="E85">
        <v>3</v>
      </c>
      <c r="F85" t="s">
        <v>22</v>
      </c>
      <c r="G85">
        <v>3000</v>
      </c>
      <c r="H85">
        <v>2018.12</v>
      </c>
      <c r="I85" t="s">
        <v>501</v>
      </c>
      <c r="J85" t="s">
        <v>501</v>
      </c>
      <c r="K85" t="s">
        <v>99</v>
      </c>
      <c r="L85" t="s">
        <v>99</v>
      </c>
      <c r="M85" t="s">
        <v>99</v>
      </c>
      <c r="N85" t="s">
        <v>508</v>
      </c>
      <c r="O85" t="s">
        <v>99</v>
      </c>
      <c r="P85" t="s">
        <v>23</v>
      </c>
      <c r="Q85" t="s">
        <v>30</v>
      </c>
      <c r="R85" t="s">
        <v>16</v>
      </c>
      <c r="S85" t="s">
        <v>171</v>
      </c>
      <c r="T85" t="str">
        <f>INDEX('region index'!B:B,MATCH('small hydropower aggregation'!U85,'region index'!A:A,0))</f>
        <v>SW</v>
      </c>
      <c r="U85" t="s">
        <v>1107</v>
      </c>
      <c r="V85" t="s">
        <v>726</v>
      </c>
    </row>
    <row r="86" spans="1:22">
      <c r="A86" t="s">
        <v>499</v>
      </c>
      <c r="B86" t="s">
        <v>727</v>
      </c>
      <c r="C86" t="s">
        <v>1584</v>
      </c>
      <c r="D86">
        <v>340</v>
      </c>
      <c r="E86">
        <v>0.34</v>
      </c>
      <c r="F86" t="s">
        <v>22</v>
      </c>
      <c r="G86">
        <v>340</v>
      </c>
      <c r="H86">
        <v>2011.12</v>
      </c>
      <c r="I86" t="s">
        <v>501</v>
      </c>
      <c r="J86" t="s">
        <v>501</v>
      </c>
      <c r="K86" t="s">
        <v>99</v>
      </c>
      <c r="L86" t="s">
        <v>99</v>
      </c>
      <c r="M86" t="s">
        <v>99</v>
      </c>
      <c r="N86" t="s">
        <v>99</v>
      </c>
      <c r="O86" t="s">
        <v>99</v>
      </c>
      <c r="P86" t="s">
        <v>23</v>
      </c>
      <c r="Q86" t="s">
        <v>169</v>
      </c>
      <c r="R86" t="s">
        <v>170</v>
      </c>
      <c r="S86" t="s">
        <v>171</v>
      </c>
      <c r="T86" t="str">
        <f>INDEX('region index'!B:B,MATCH('small hydropower aggregation'!U86,'region index'!A:A,0))</f>
        <v>NE</v>
      </c>
      <c r="U86" t="s">
        <v>1100</v>
      </c>
      <c r="V86" t="s">
        <v>728</v>
      </c>
    </row>
    <row r="87" spans="1:22">
      <c r="A87" t="s">
        <v>499</v>
      </c>
      <c r="B87" t="s">
        <v>729</v>
      </c>
      <c r="C87" t="s">
        <v>1585</v>
      </c>
      <c r="D87">
        <v>800</v>
      </c>
      <c r="E87">
        <v>0.8</v>
      </c>
      <c r="F87" t="s">
        <v>22</v>
      </c>
      <c r="G87">
        <v>800</v>
      </c>
      <c r="H87">
        <v>2011.12</v>
      </c>
      <c r="I87" t="s">
        <v>501</v>
      </c>
      <c r="J87" t="s">
        <v>501</v>
      </c>
      <c r="K87" t="s">
        <v>99</v>
      </c>
      <c r="L87" t="s">
        <v>514</v>
      </c>
      <c r="M87" t="s">
        <v>190</v>
      </c>
      <c r="N87" t="s">
        <v>515</v>
      </c>
      <c r="O87" t="s">
        <v>99</v>
      </c>
      <c r="P87" t="s">
        <v>23</v>
      </c>
      <c r="Q87" t="s">
        <v>30</v>
      </c>
      <c r="R87" t="s">
        <v>16</v>
      </c>
      <c r="S87" t="s">
        <v>171</v>
      </c>
      <c r="T87" t="str">
        <f>INDEX('region index'!B:B,MATCH('small hydropower aggregation'!U87,'region index'!A:A,0))</f>
        <v>SW</v>
      </c>
      <c r="U87" t="s">
        <v>1101</v>
      </c>
      <c r="V87" t="s">
        <v>730</v>
      </c>
    </row>
    <row r="88" spans="1:22">
      <c r="A88" t="s">
        <v>499</v>
      </c>
      <c r="B88" t="s">
        <v>731</v>
      </c>
      <c r="C88" t="s">
        <v>1586</v>
      </c>
      <c r="D88">
        <v>5000</v>
      </c>
      <c r="E88">
        <v>5</v>
      </c>
      <c r="F88" t="s">
        <v>22</v>
      </c>
      <c r="G88">
        <v>5000</v>
      </c>
      <c r="H88">
        <v>2016.1</v>
      </c>
      <c r="I88" t="s">
        <v>501</v>
      </c>
      <c r="J88" t="s">
        <v>501</v>
      </c>
      <c r="K88" t="s">
        <v>99</v>
      </c>
      <c r="L88" t="s">
        <v>506</v>
      </c>
      <c r="M88" t="s">
        <v>506</v>
      </c>
      <c r="N88" t="s">
        <v>651</v>
      </c>
      <c r="O88" t="s">
        <v>99</v>
      </c>
      <c r="P88" t="s">
        <v>23</v>
      </c>
      <c r="Q88" t="s">
        <v>30</v>
      </c>
      <c r="R88" t="s">
        <v>16</v>
      </c>
      <c r="S88" t="s">
        <v>171</v>
      </c>
      <c r="T88" t="str">
        <f>INDEX('region index'!B:B,MATCH('small hydropower aggregation'!U88,'region index'!A:A,0))</f>
        <v>C</v>
      </c>
      <c r="U88" t="s">
        <v>1097</v>
      </c>
      <c r="V88" t="s">
        <v>732</v>
      </c>
    </row>
    <row r="89" spans="1:22">
      <c r="A89" t="s">
        <v>499</v>
      </c>
      <c r="B89" t="s">
        <v>733</v>
      </c>
      <c r="C89" t="s">
        <v>1587</v>
      </c>
      <c r="D89">
        <v>990</v>
      </c>
      <c r="E89">
        <v>0.99</v>
      </c>
      <c r="F89" t="s">
        <v>22</v>
      </c>
      <c r="G89">
        <v>990</v>
      </c>
      <c r="H89">
        <v>2013.2</v>
      </c>
      <c r="I89" t="s">
        <v>501</v>
      </c>
      <c r="J89" t="s">
        <v>501</v>
      </c>
      <c r="K89" t="s">
        <v>99</v>
      </c>
      <c r="L89" t="s">
        <v>734</v>
      </c>
      <c r="M89" t="s">
        <v>190</v>
      </c>
      <c r="N89" t="s">
        <v>515</v>
      </c>
      <c r="O89" t="s">
        <v>99</v>
      </c>
      <c r="P89" t="s">
        <v>23</v>
      </c>
      <c r="Q89" t="s">
        <v>30</v>
      </c>
      <c r="R89" t="s">
        <v>16</v>
      </c>
      <c r="S89" t="s">
        <v>171</v>
      </c>
      <c r="T89" t="str">
        <f>INDEX('region index'!B:B,MATCH('small hydropower aggregation'!U89,'region index'!A:A,0))</f>
        <v>SE</v>
      </c>
      <c r="U89" t="s">
        <v>1103</v>
      </c>
      <c r="V89" t="s">
        <v>735</v>
      </c>
    </row>
    <row r="90" spans="1:22">
      <c r="A90" t="s">
        <v>499</v>
      </c>
      <c r="B90" t="s">
        <v>740</v>
      </c>
      <c r="C90" t="s">
        <v>1589</v>
      </c>
      <c r="D90">
        <v>1500</v>
      </c>
      <c r="E90">
        <v>1.5</v>
      </c>
      <c r="F90" t="s">
        <v>22</v>
      </c>
      <c r="G90">
        <v>1500</v>
      </c>
      <c r="H90">
        <v>2003.9</v>
      </c>
      <c r="I90" t="s">
        <v>501</v>
      </c>
      <c r="J90" t="s">
        <v>501</v>
      </c>
      <c r="K90" t="s">
        <v>99</v>
      </c>
      <c r="L90" t="s">
        <v>524</v>
      </c>
      <c r="M90" t="s">
        <v>524</v>
      </c>
      <c r="N90" t="s">
        <v>515</v>
      </c>
      <c r="O90" t="s">
        <v>99</v>
      </c>
      <c r="P90" t="s">
        <v>23</v>
      </c>
      <c r="Q90" t="s">
        <v>30</v>
      </c>
      <c r="R90" t="s">
        <v>16</v>
      </c>
      <c r="S90" t="s">
        <v>171</v>
      </c>
      <c r="T90" t="str">
        <f>INDEX('region index'!B:B,MATCH('small hydropower aggregation'!U90,'region index'!A:A,0))</f>
        <v>SE</v>
      </c>
      <c r="U90" t="s">
        <v>1103</v>
      </c>
      <c r="V90" t="s">
        <v>741</v>
      </c>
    </row>
    <row r="91" spans="1:22">
      <c r="A91" t="s">
        <v>499</v>
      </c>
      <c r="B91" t="s">
        <v>742</v>
      </c>
      <c r="C91" t="s">
        <v>1590</v>
      </c>
      <c r="D91">
        <v>450</v>
      </c>
      <c r="E91">
        <v>0.45</v>
      </c>
      <c r="F91" t="s">
        <v>22</v>
      </c>
      <c r="G91">
        <v>450</v>
      </c>
      <c r="H91">
        <v>1978.5</v>
      </c>
      <c r="I91" t="s">
        <v>501</v>
      </c>
      <c r="J91" t="s">
        <v>501</v>
      </c>
      <c r="K91" t="s">
        <v>99</v>
      </c>
      <c r="L91" t="s">
        <v>190</v>
      </c>
      <c r="M91" t="s">
        <v>190</v>
      </c>
      <c r="N91" t="s">
        <v>511</v>
      </c>
      <c r="O91" t="s">
        <v>99</v>
      </c>
      <c r="P91" t="s">
        <v>23</v>
      </c>
      <c r="Q91" t="s">
        <v>30</v>
      </c>
      <c r="R91" t="s">
        <v>16</v>
      </c>
      <c r="S91" t="s">
        <v>171</v>
      </c>
      <c r="T91" t="str">
        <f>INDEX('region index'!B:B,MATCH('small hydropower aggregation'!U91,'region index'!A:A,0))</f>
        <v>NE</v>
      </c>
      <c r="U91" t="s">
        <v>1100</v>
      </c>
      <c r="V91" t="s">
        <v>743</v>
      </c>
    </row>
    <row r="92" spans="1:22">
      <c r="A92" t="s">
        <v>499</v>
      </c>
      <c r="B92" t="s">
        <v>746</v>
      </c>
      <c r="C92" t="s">
        <v>1592</v>
      </c>
      <c r="D92">
        <v>1400</v>
      </c>
      <c r="E92">
        <v>1.4</v>
      </c>
      <c r="F92" t="s">
        <v>22</v>
      </c>
      <c r="G92">
        <v>1400</v>
      </c>
      <c r="H92">
        <v>2005.8</v>
      </c>
      <c r="I92" t="s">
        <v>501</v>
      </c>
      <c r="J92" t="s">
        <v>501</v>
      </c>
      <c r="K92" t="s">
        <v>99</v>
      </c>
      <c r="L92" t="s">
        <v>524</v>
      </c>
      <c r="M92" t="s">
        <v>524</v>
      </c>
      <c r="N92" t="s">
        <v>511</v>
      </c>
      <c r="O92" t="s">
        <v>99</v>
      </c>
      <c r="P92" t="s">
        <v>23</v>
      </c>
      <c r="Q92" t="s">
        <v>30</v>
      </c>
      <c r="R92" t="s">
        <v>16</v>
      </c>
      <c r="S92" t="s">
        <v>171</v>
      </c>
      <c r="T92" t="str">
        <f>INDEX('region index'!B:B,MATCH('small hydropower aggregation'!U92,'region index'!A:A,0))</f>
        <v>NE</v>
      </c>
      <c r="U92" t="s">
        <v>1100</v>
      </c>
      <c r="V92" t="s">
        <v>747</v>
      </c>
    </row>
    <row r="93" spans="1:22">
      <c r="A93" t="s">
        <v>499</v>
      </c>
      <c r="B93" t="s">
        <v>749</v>
      </c>
      <c r="C93" t="s">
        <v>1594</v>
      </c>
      <c r="D93">
        <v>4950</v>
      </c>
      <c r="E93">
        <v>4.95</v>
      </c>
      <c r="F93" t="s">
        <v>22</v>
      </c>
      <c r="G93">
        <v>4950</v>
      </c>
      <c r="H93">
        <v>2012.3</v>
      </c>
      <c r="I93" t="s">
        <v>501</v>
      </c>
      <c r="J93" t="s">
        <v>501</v>
      </c>
      <c r="K93" t="s">
        <v>99</v>
      </c>
      <c r="L93" t="s">
        <v>578</v>
      </c>
      <c r="M93" t="s">
        <v>578</v>
      </c>
      <c r="N93" t="s">
        <v>515</v>
      </c>
      <c r="O93" t="s">
        <v>99</v>
      </c>
      <c r="P93" t="s">
        <v>23</v>
      </c>
      <c r="Q93" t="s">
        <v>30</v>
      </c>
      <c r="R93" t="s">
        <v>16</v>
      </c>
      <c r="S93" t="s">
        <v>171</v>
      </c>
      <c r="T93" t="str">
        <f>INDEX('region index'!B:B,MATCH('small hydropower aggregation'!U93,'region index'!A:A,0))</f>
        <v>NW</v>
      </c>
      <c r="U93" t="s">
        <v>1102</v>
      </c>
      <c r="V93" t="s">
        <v>750</v>
      </c>
    </row>
    <row r="94" spans="1:22">
      <c r="A94" t="s">
        <v>499</v>
      </c>
      <c r="B94" t="s">
        <v>751</v>
      </c>
      <c r="C94" t="s">
        <v>1595</v>
      </c>
      <c r="D94">
        <v>5000</v>
      </c>
      <c r="E94">
        <v>5</v>
      </c>
      <c r="F94" t="s">
        <v>22</v>
      </c>
      <c r="G94">
        <v>5000</v>
      </c>
      <c r="H94">
        <v>2016.8</v>
      </c>
      <c r="I94" t="s">
        <v>501</v>
      </c>
      <c r="J94" t="s">
        <v>501</v>
      </c>
      <c r="K94" t="s">
        <v>99</v>
      </c>
      <c r="L94" t="s">
        <v>506</v>
      </c>
      <c r="M94" t="s">
        <v>506</v>
      </c>
      <c r="N94" t="s">
        <v>515</v>
      </c>
      <c r="O94" t="s">
        <v>99</v>
      </c>
      <c r="P94" t="s">
        <v>23</v>
      </c>
      <c r="Q94" t="s">
        <v>30</v>
      </c>
      <c r="R94" t="s">
        <v>16</v>
      </c>
      <c r="S94" t="s">
        <v>171</v>
      </c>
      <c r="T94" t="str">
        <f>INDEX('region index'!B:B,MATCH('small hydropower aggregation'!U94,'region index'!A:A,0))</f>
        <v>SE</v>
      </c>
      <c r="U94" t="s">
        <v>1103</v>
      </c>
      <c r="V94" t="s">
        <v>752</v>
      </c>
    </row>
    <row r="95" spans="1:22">
      <c r="A95" t="s">
        <v>499</v>
      </c>
      <c r="B95" t="s">
        <v>753</v>
      </c>
      <c r="C95" t="s">
        <v>1596</v>
      </c>
      <c r="D95">
        <v>1000</v>
      </c>
      <c r="E95">
        <v>1</v>
      </c>
      <c r="F95" t="s">
        <v>22</v>
      </c>
      <c r="G95">
        <v>1000</v>
      </c>
      <c r="H95">
        <v>2001.8</v>
      </c>
      <c r="I95" t="s">
        <v>501</v>
      </c>
      <c r="J95" t="s">
        <v>501</v>
      </c>
      <c r="K95" t="s">
        <v>99</v>
      </c>
      <c r="L95" t="s">
        <v>524</v>
      </c>
      <c r="M95" t="s">
        <v>524</v>
      </c>
      <c r="N95" t="s">
        <v>515</v>
      </c>
      <c r="O95" t="s">
        <v>99</v>
      </c>
      <c r="P95" t="s">
        <v>23</v>
      </c>
      <c r="Q95" t="s">
        <v>30</v>
      </c>
      <c r="R95" t="s">
        <v>16</v>
      </c>
      <c r="S95" t="s">
        <v>171</v>
      </c>
      <c r="T95" t="str">
        <f>INDEX('region index'!B:B,MATCH('small hydropower aggregation'!U95,'region index'!A:A,0))</f>
        <v>SE</v>
      </c>
      <c r="U95" t="s">
        <v>1103</v>
      </c>
      <c r="V95" t="s">
        <v>754</v>
      </c>
    </row>
    <row r="96" spans="1:22">
      <c r="A96" t="s">
        <v>499</v>
      </c>
      <c r="B96" t="s">
        <v>755</v>
      </c>
      <c r="C96" t="s">
        <v>1597</v>
      </c>
      <c r="D96">
        <v>3000</v>
      </c>
      <c r="E96">
        <v>3</v>
      </c>
      <c r="F96" t="s">
        <v>22</v>
      </c>
      <c r="G96">
        <v>3000</v>
      </c>
      <c r="H96">
        <v>2008.3</v>
      </c>
      <c r="I96" t="s">
        <v>501</v>
      </c>
      <c r="J96" t="s">
        <v>501</v>
      </c>
      <c r="K96" t="s">
        <v>99</v>
      </c>
      <c r="L96" t="s">
        <v>756</v>
      </c>
      <c r="M96" t="s">
        <v>757</v>
      </c>
      <c r="N96" t="s">
        <v>690</v>
      </c>
      <c r="O96" t="s">
        <v>99</v>
      </c>
      <c r="P96" t="s">
        <v>23</v>
      </c>
      <c r="Q96" t="s">
        <v>30</v>
      </c>
      <c r="R96" t="s">
        <v>16</v>
      </c>
      <c r="S96" t="s">
        <v>171</v>
      </c>
      <c r="T96" t="str">
        <f>INDEX('region index'!B:B,MATCH('small hydropower aggregation'!U96,'region index'!A:A,0))</f>
        <v>NW</v>
      </c>
      <c r="U96" t="s">
        <v>1105</v>
      </c>
      <c r="V96" t="s">
        <v>108</v>
      </c>
    </row>
    <row r="97" spans="1:22">
      <c r="A97" t="s">
        <v>499</v>
      </c>
      <c r="B97" t="s">
        <v>758</v>
      </c>
      <c r="C97" t="s">
        <v>1598</v>
      </c>
      <c r="D97">
        <v>4599</v>
      </c>
      <c r="E97">
        <v>4.5990000000000002</v>
      </c>
      <c r="F97" t="s">
        <v>22</v>
      </c>
      <c r="G97">
        <v>4599</v>
      </c>
      <c r="H97">
        <v>2011.9</v>
      </c>
      <c r="I97" t="s">
        <v>501</v>
      </c>
      <c r="J97" t="s">
        <v>501</v>
      </c>
      <c r="K97" t="s">
        <v>99</v>
      </c>
      <c r="L97" t="s">
        <v>759</v>
      </c>
      <c r="M97" t="s">
        <v>203</v>
      </c>
      <c r="N97" t="s">
        <v>690</v>
      </c>
      <c r="O97" t="s">
        <v>99</v>
      </c>
      <c r="P97" t="s">
        <v>23</v>
      </c>
      <c r="Q97" t="s">
        <v>30</v>
      </c>
      <c r="R97" t="s">
        <v>16</v>
      </c>
      <c r="S97" t="s">
        <v>171</v>
      </c>
      <c r="T97" t="str">
        <f>INDEX('region index'!B:B,MATCH('small hydropower aggregation'!U97,'region index'!A:A,0))</f>
        <v>NW</v>
      </c>
      <c r="U97" t="s">
        <v>1105</v>
      </c>
      <c r="V97" t="s">
        <v>760</v>
      </c>
    </row>
    <row r="98" spans="1:22">
      <c r="A98" t="s">
        <v>499</v>
      </c>
      <c r="B98" t="s">
        <v>761</v>
      </c>
      <c r="C98" t="s">
        <v>1599</v>
      </c>
      <c r="D98">
        <v>5000</v>
      </c>
      <c r="E98">
        <v>5</v>
      </c>
      <c r="F98" t="s">
        <v>22</v>
      </c>
      <c r="G98">
        <v>5000</v>
      </c>
      <c r="H98">
        <v>2014.5</v>
      </c>
      <c r="I98" t="s">
        <v>501</v>
      </c>
      <c r="J98" t="s">
        <v>501</v>
      </c>
      <c r="K98" t="s">
        <v>99</v>
      </c>
      <c r="L98" t="s">
        <v>762</v>
      </c>
      <c r="M98" t="s">
        <v>190</v>
      </c>
      <c r="N98" t="s">
        <v>690</v>
      </c>
      <c r="O98" t="s">
        <v>99</v>
      </c>
      <c r="P98" t="s">
        <v>23</v>
      </c>
      <c r="Q98" t="s">
        <v>30</v>
      </c>
      <c r="R98" t="s">
        <v>16</v>
      </c>
      <c r="S98" t="s">
        <v>171</v>
      </c>
      <c r="T98" t="str">
        <f>INDEX('region index'!B:B,MATCH('small hydropower aggregation'!U98,'region index'!A:A,0))</f>
        <v>NW</v>
      </c>
      <c r="U98" t="s">
        <v>1105</v>
      </c>
      <c r="V98" t="s">
        <v>108</v>
      </c>
    </row>
    <row r="99" spans="1:22">
      <c r="A99" t="s">
        <v>499</v>
      </c>
      <c r="B99" t="s">
        <v>763</v>
      </c>
      <c r="C99" t="s">
        <v>1600</v>
      </c>
      <c r="D99">
        <v>480</v>
      </c>
      <c r="E99">
        <v>0.48</v>
      </c>
      <c r="F99" t="s">
        <v>22</v>
      </c>
      <c r="G99">
        <v>480</v>
      </c>
      <c r="H99">
        <v>2012.1</v>
      </c>
      <c r="I99" t="s">
        <v>501</v>
      </c>
      <c r="J99" t="s">
        <v>501</v>
      </c>
      <c r="K99" t="s">
        <v>99</v>
      </c>
      <c r="L99" t="s">
        <v>99</v>
      </c>
      <c r="M99" t="s">
        <v>99</v>
      </c>
      <c r="N99" t="s">
        <v>99</v>
      </c>
      <c r="O99" t="s">
        <v>99</v>
      </c>
      <c r="P99" t="s">
        <v>23</v>
      </c>
      <c r="Q99" t="s">
        <v>169</v>
      </c>
      <c r="R99" t="s">
        <v>170</v>
      </c>
      <c r="S99" t="s">
        <v>171</v>
      </c>
      <c r="T99" t="str">
        <f>INDEX('region index'!B:B,MATCH('small hydropower aggregation'!U99,'region index'!A:A,0))</f>
        <v>C</v>
      </c>
      <c r="U99" t="s">
        <v>1097</v>
      </c>
      <c r="V99" t="s">
        <v>764</v>
      </c>
    </row>
    <row r="100" spans="1:22">
      <c r="A100" t="s">
        <v>499</v>
      </c>
      <c r="B100" t="s">
        <v>766</v>
      </c>
      <c r="C100" t="s">
        <v>1602</v>
      </c>
      <c r="D100">
        <v>900</v>
      </c>
      <c r="E100">
        <v>0.9</v>
      </c>
      <c r="F100" t="s">
        <v>22</v>
      </c>
      <c r="G100">
        <v>900</v>
      </c>
      <c r="H100">
        <v>2011.12</v>
      </c>
      <c r="I100" t="s">
        <v>501</v>
      </c>
      <c r="J100" t="s">
        <v>501</v>
      </c>
      <c r="K100" t="s">
        <v>99</v>
      </c>
      <c r="L100" t="s">
        <v>99</v>
      </c>
      <c r="M100" t="s">
        <v>99</v>
      </c>
      <c r="N100" t="s">
        <v>511</v>
      </c>
      <c r="O100" t="s">
        <v>99</v>
      </c>
      <c r="P100" t="s">
        <v>23</v>
      </c>
      <c r="Q100" t="s">
        <v>30</v>
      </c>
      <c r="R100" t="s">
        <v>16</v>
      </c>
      <c r="S100" t="s">
        <v>171</v>
      </c>
      <c r="T100" t="str">
        <f>INDEX('region index'!B:B,MATCH('small hydropower aggregation'!U100,'region index'!A:A,0))</f>
        <v>SE</v>
      </c>
      <c r="U100" t="s">
        <v>1103</v>
      </c>
      <c r="V100" t="s">
        <v>767</v>
      </c>
    </row>
    <row r="101" spans="1:22">
      <c r="A101" t="s">
        <v>499</v>
      </c>
      <c r="B101" t="s">
        <v>768</v>
      </c>
      <c r="C101" t="s">
        <v>1603</v>
      </c>
      <c r="D101">
        <v>530</v>
      </c>
      <c r="E101">
        <v>0.53</v>
      </c>
      <c r="F101" t="s">
        <v>22</v>
      </c>
      <c r="G101">
        <v>530</v>
      </c>
      <c r="H101">
        <v>2012.6</v>
      </c>
      <c r="I101" t="s">
        <v>501</v>
      </c>
      <c r="J101" t="s">
        <v>501</v>
      </c>
      <c r="K101" t="s">
        <v>99</v>
      </c>
      <c r="L101" t="s">
        <v>99</v>
      </c>
      <c r="M101" t="s">
        <v>99</v>
      </c>
      <c r="N101" t="s">
        <v>99</v>
      </c>
      <c r="O101" t="s">
        <v>99</v>
      </c>
      <c r="P101" t="s">
        <v>23</v>
      </c>
      <c r="Q101" t="s">
        <v>169</v>
      </c>
      <c r="R101" t="s">
        <v>170</v>
      </c>
      <c r="S101" t="s">
        <v>171</v>
      </c>
      <c r="T101" t="str">
        <f>INDEX('region index'!B:B,MATCH('small hydropower aggregation'!U101,'region index'!A:A,0))</f>
        <v>NE</v>
      </c>
      <c r="U101" t="s">
        <v>1100</v>
      </c>
      <c r="V101" t="s">
        <v>769</v>
      </c>
    </row>
    <row r="102" spans="1:22">
      <c r="A102" t="s">
        <v>499</v>
      </c>
      <c r="B102" t="s">
        <v>770</v>
      </c>
      <c r="C102" t="s">
        <v>1604</v>
      </c>
      <c r="D102">
        <v>2300</v>
      </c>
      <c r="E102">
        <v>2.2999999999999998</v>
      </c>
      <c r="F102" t="s">
        <v>22</v>
      </c>
      <c r="G102">
        <v>4100</v>
      </c>
      <c r="H102">
        <v>2001.9</v>
      </c>
      <c r="I102" t="s">
        <v>501</v>
      </c>
      <c r="J102" t="s">
        <v>501</v>
      </c>
      <c r="K102" t="s">
        <v>99</v>
      </c>
      <c r="L102" t="s">
        <v>123</v>
      </c>
      <c r="M102" t="s">
        <v>123</v>
      </c>
      <c r="N102" t="s">
        <v>515</v>
      </c>
      <c r="O102" t="s">
        <v>99</v>
      </c>
      <c r="P102" t="s">
        <v>23</v>
      </c>
      <c r="Q102" t="s">
        <v>30</v>
      </c>
      <c r="R102" t="s">
        <v>16</v>
      </c>
      <c r="S102" t="s">
        <v>171</v>
      </c>
      <c r="T102" t="str">
        <f>INDEX('region index'!B:B,MATCH('small hydropower aggregation'!U102,'region index'!A:A,0))</f>
        <v>SW</v>
      </c>
      <c r="U102" t="s">
        <v>1107</v>
      </c>
      <c r="V102" t="s">
        <v>771</v>
      </c>
    </row>
    <row r="103" spans="1:22">
      <c r="A103" t="s">
        <v>499</v>
      </c>
      <c r="B103" t="s">
        <v>770</v>
      </c>
      <c r="C103" t="s">
        <v>1604</v>
      </c>
      <c r="D103">
        <v>1800</v>
      </c>
      <c r="E103">
        <v>1.8</v>
      </c>
      <c r="F103" t="s">
        <v>22</v>
      </c>
      <c r="G103">
        <v>1800</v>
      </c>
      <c r="H103">
        <v>2004.12</v>
      </c>
      <c r="I103" t="s">
        <v>501</v>
      </c>
      <c r="J103" t="s">
        <v>501</v>
      </c>
      <c r="K103" t="s">
        <v>99</v>
      </c>
      <c r="L103" t="s">
        <v>123</v>
      </c>
      <c r="M103" t="s">
        <v>203</v>
      </c>
      <c r="N103" t="s">
        <v>515</v>
      </c>
      <c r="O103" t="s">
        <v>99</v>
      </c>
      <c r="P103" t="s">
        <v>23</v>
      </c>
      <c r="Q103" t="s">
        <v>30</v>
      </c>
      <c r="R103" t="s">
        <v>16</v>
      </c>
      <c r="S103" t="s">
        <v>171</v>
      </c>
      <c r="T103" t="str">
        <f>INDEX('region index'!B:B,MATCH('small hydropower aggregation'!U103,'region index'!A:A,0))</f>
        <v>SW</v>
      </c>
      <c r="U103" t="s">
        <v>1107</v>
      </c>
      <c r="V103" t="s">
        <v>771</v>
      </c>
    </row>
    <row r="104" spans="1:22">
      <c r="A104" t="s">
        <v>499</v>
      </c>
      <c r="B104" t="s">
        <v>773</v>
      </c>
      <c r="C104" t="s">
        <v>1606</v>
      </c>
      <c r="D104">
        <v>800</v>
      </c>
      <c r="E104">
        <v>0.8</v>
      </c>
      <c r="F104" t="s">
        <v>22</v>
      </c>
      <c r="G104">
        <v>800</v>
      </c>
      <c r="H104">
        <v>2016.7</v>
      </c>
      <c r="I104" t="s">
        <v>501</v>
      </c>
      <c r="J104" t="s">
        <v>501</v>
      </c>
      <c r="K104" t="s">
        <v>99</v>
      </c>
      <c r="L104" t="s">
        <v>774</v>
      </c>
      <c r="M104" t="s">
        <v>537</v>
      </c>
      <c r="N104" t="s">
        <v>515</v>
      </c>
      <c r="O104" t="s">
        <v>99</v>
      </c>
      <c r="P104" t="s">
        <v>23</v>
      </c>
      <c r="Q104" t="s">
        <v>30</v>
      </c>
      <c r="R104" t="s">
        <v>16</v>
      </c>
      <c r="S104" t="s">
        <v>171</v>
      </c>
      <c r="T104" t="str">
        <f>INDEX('region index'!B:B,MATCH('small hydropower aggregation'!U104,'region index'!A:A,0))</f>
        <v>SW</v>
      </c>
      <c r="U104" t="s">
        <v>1107</v>
      </c>
      <c r="V104" t="s">
        <v>775</v>
      </c>
    </row>
    <row r="105" spans="1:22">
      <c r="A105" t="s">
        <v>499</v>
      </c>
      <c r="B105" t="s">
        <v>776</v>
      </c>
      <c r="C105" t="s">
        <v>1607</v>
      </c>
      <c r="D105">
        <v>600</v>
      </c>
      <c r="E105">
        <v>0.6</v>
      </c>
      <c r="F105" t="s">
        <v>22</v>
      </c>
      <c r="G105">
        <v>600</v>
      </c>
      <c r="H105">
        <v>2011.12</v>
      </c>
      <c r="I105" t="s">
        <v>501</v>
      </c>
      <c r="J105" t="s">
        <v>501</v>
      </c>
      <c r="K105" t="s">
        <v>99</v>
      </c>
      <c r="L105" t="s">
        <v>506</v>
      </c>
      <c r="M105" t="s">
        <v>506</v>
      </c>
      <c r="N105" t="s">
        <v>508</v>
      </c>
      <c r="O105" t="s">
        <v>99</v>
      </c>
      <c r="P105" t="s">
        <v>23</v>
      </c>
      <c r="Q105" t="s">
        <v>30</v>
      </c>
      <c r="R105" t="s">
        <v>16</v>
      </c>
      <c r="S105" t="s">
        <v>171</v>
      </c>
      <c r="T105" t="str">
        <f>INDEX('region index'!B:B,MATCH('small hydropower aggregation'!U105,'region index'!A:A,0))</f>
        <v>SW</v>
      </c>
      <c r="U105" t="s">
        <v>1107</v>
      </c>
      <c r="V105" t="s">
        <v>777</v>
      </c>
    </row>
    <row r="106" spans="1:22">
      <c r="A106" t="s">
        <v>499</v>
      </c>
      <c r="B106" t="s">
        <v>778</v>
      </c>
      <c r="C106" t="s">
        <v>1608</v>
      </c>
      <c r="D106">
        <v>760</v>
      </c>
      <c r="E106">
        <v>0.76</v>
      </c>
      <c r="F106" t="s">
        <v>22</v>
      </c>
      <c r="G106">
        <v>760</v>
      </c>
      <c r="H106">
        <v>2016.6</v>
      </c>
      <c r="I106" t="s">
        <v>501</v>
      </c>
      <c r="J106" t="s">
        <v>501</v>
      </c>
      <c r="K106" t="s">
        <v>99</v>
      </c>
      <c r="L106" t="s">
        <v>506</v>
      </c>
      <c r="M106" t="s">
        <v>506</v>
      </c>
      <c r="N106" t="s">
        <v>613</v>
      </c>
      <c r="O106" t="s">
        <v>99</v>
      </c>
      <c r="P106" t="s">
        <v>23</v>
      </c>
      <c r="Q106" t="s">
        <v>30</v>
      </c>
      <c r="R106" t="s">
        <v>16</v>
      </c>
      <c r="S106" t="s">
        <v>171</v>
      </c>
      <c r="T106" t="str">
        <f>INDEX('region index'!B:B,MATCH('small hydropower aggregation'!U106,'region index'!A:A,0))</f>
        <v>SW</v>
      </c>
      <c r="U106" t="s">
        <v>1101</v>
      </c>
      <c r="V106" t="s">
        <v>779</v>
      </c>
    </row>
    <row r="107" spans="1:22">
      <c r="A107" t="s">
        <v>499</v>
      </c>
      <c r="B107" t="s">
        <v>780</v>
      </c>
      <c r="C107" t="s">
        <v>1609</v>
      </c>
      <c r="D107">
        <v>360</v>
      </c>
      <c r="E107">
        <v>0.36</v>
      </c>
      <c r="F107" t="s">
        <v>22</v>
      </c>
      <c r="G107">
        <v>360</v>
      </c>
      <c r="H107">
        <v>1998.1</v>
      </c>
      <c r="I107" t="s">
        <v>501</v>
      </c>
      <c r="J107" t="s">
        <v>501</v>
      </c>
      <c r="K107" t="s">
        <v>99</v>
      </c>
      <c r="L107" t="s">
        <v>524</v>
      </c>
      <c r="M107" t="s">
        <v>524</v>
      </c>
      <c r="N107" t="s">
        <v>515</v>
      </c>
      <c r="O107" t="s">
        <v>99</v>
      </c>
      <c r="P107" t="s">
        <v>23</v>
      </c>
      <c r="Q107" t="s">
        <v>30</v>
      </c>
      <c r="R107" t="s">
        <v>16</v>
      </c>
      <c r="S107" t="s">
        <v>171</v>
      </c>
      <c r="T107" t="str">
        <f>INDEX('region index'!B:B,MATCH('small hydropower aggregation'!U107,'region index'!A:A,0))</f>
        <v>SE</v>
      </c>
      <c r="U107" t="s">
        <v>1103</v>
      </c>
      <c r="V107" t="s">
        <v>781</v>
      </c>
    </row>
    <row r="108" spans="1:22">
      <c r="A108" t="s">
        <v>499</v>
      </c>
      <c r="B108" t="s">
        <v>782</v>
      </c>
      <c r="C108" t="s">
        <v>1610</v>
      </c>
      <c r="D108">
        <v>400</v>
      </c>
      <c r="E108">
        <v>0.4</v>
      </c>
      <c r="F108" t="s">
        <v>22</v>
      </c>
      <c r="G108">
        <v>400</v>
      </c>
      <c r="H108">
        <v>2014.9</v>
      </c>
      <c r="I108" t="s">
        <v>501</v>
      </c>
      <c r="J108" t="s">
        <v>501</v>
      </c>
      <c r="K108" t="s">
        <v>99</v>
      </c>
      <c r="L108" t="s">
        <v>783</v>
      </c>
      <c r="M108" t="s">
        <v>784</v>
      </c>
      <c r="N108" t="s">
        <v>785</v>
      </c>
      <c r="O108" t="s">
        <v>99</v>
      </c>
      <c r="P108" t="s">
        <v>23</v>
      </c>
      <c r="Q108" t="s">
        <v>30</v>
      </c>
      <c r="R108" t="s">
        <v>16</v>
      </c>
      <c r="S108" t="s">
        <v>171</v>
      </c>
      <c r="T108" t="str">
        <f>INDEX('region index'!B:B,MATCH('small hydropower aggregation'!U108,'region index'!A:A,0))</f>
        <v>SE</v>
      </c>
      <c r="U108" t="s">
        <v>1104</v>
      </c>
      <c r="V108" t="s">
        <v>786</v>
      </c>
    </row>
    <row r="109" spans="1:22">
      <c r="A109" t="s">
        <v>499</v>
      </c>
      <c r="B109" t="s">
        <v>787</v>
      </c>
      <c r="C109" t="s">
        <v>1611</v>
      </c>
      <c r="D109">
        <v>600</v>
      </c>
      <c r="E109">
        <v>0.6</v>
      </c>
      <c r="F109" t="s">
        <v>22</v>
      </c>
      <c r="G109">
        <v>600</v>
      </c>
      <c r="H109">
        <v>2007.5</v>
      </c>
      <c r="I109" t="s">
        <v>501</v>
      </c>
      <c r="J109" t="s">
        <v>501</v>
      </c>
      <c r="K109" t="s">
        <v>99</v>
      </c>
      <c r="L109" t="s">
        <v>524</v>
      </c>
      <c r="M109" t="s">
        <v>524</v>
      </c>
      <c r="N109" t="s">
        <v>788</v>
      </c>
      <c r="O109" t="s">
        <v>99</v>
      </c>
      <c r="P109" t="s">
        <v>23</v>
      </c>
      <c r="Q109" t="s">
        <v>30</v>
      </c>
      <c r="R109" t="s">
        <v>16</v>
      </c>
      <c r="S109" t="s">
        <v>171</v>
      </c>
      <c r="T109" t="str">
        <f>INDEX('region index'!B:B,MATCH('small hydropower aggregation'!U109,'region index'!A:A,0))</f>
        <v>SW</v>
      </c>
      <c r="U109" t="s">
        <v>1108</v>
      </c>
      <c r="V109" t="s">
        <v>319</v>
      </c>
    </row>
    <row r="110" spans="1:22">
      <c r="A110" t="s">
        <v>499</v>
      </c>
      <c r="B110" t="s">
        <v>789</v>
      </c>
      <c r="C110" t="s">
        <v>1612</v>
      </c>
      <c r="D110">
        <v>200</v>
      </c>
      <c r="E110">
        <v>0.2</v>
      </c>
      <c r="F110" t="s">
        <v>22</v>
      </c>
      <c r="G110">
        <v>200</v>
      </c>
      <c r="H110">
        <v>2011.8</v>
      </c>
      <c r="I110" t="s">
        <v>501</v>
      </c>
      <c r="J110" t="s">
        <v>501</v>
      </c>
      <c r="K110" t="s">
        <v>99</v>
      </c>
      <c r="L110" t="s">
        <v>506</v>
      </c>
      <c r="M110" t="s">
        <v>506</v>
      </c>
      <c r="N110" t="s">
        <v>700</v>
      </c>
      <c r="O110" t="s">
        <v>99</v>
      </c>
      <c r="P110" t="s">
        <v>23</v>
      </c>
      <c r="Q110" t="s">
        <v>30</v>
      </c>
      <c r="R110" t="s">
        <v>16</v>
      </c>
      <c r="S110" t="s">
        <v>171</v>
      </c>
      <c r="T110" t="str">
        <f>INDEX('region index'!B:B,MATCH('small hydropower aggregation'!U110,'region index'!A:A,0))</f>
        <v>NE</v>
      </c>
      <c r="U110" t="s">
        <v>1100</v>
      </c>
      <c r="V110" t="s">
        <v>790</v>
      </c>
    </row>
    <row r="111" spans="1:22">
      <c r="A111" t="s">
        <v>499</v>
      </c>
      <c r="B111" t="s">
        <v>791</v>
      </c>
      <c r="C111" t="s">
        <v>1613</v>
      </c>
      <c r="D111">
        <v>560</v>
      </c>
      <c r="E111">
        <v>0.56000000000000005</v>
      </c>
      <c r="F111" t="s">
        <v>22</v>
      </c>
      <c r="G111">
        <v>560</v>
      </c>
      <c r="H111">
        <v>2008.1</v>
      </c>
      <c r="I111" t="s">
        <v>501</v>
      </c>
      <c r="J111" t="s">
        <v>501</v>
      </c>
      <c r="K111" t="s">
        <v>99</v>
      </c>
      <c r="L111" t="s">
        <v>99</v>
      </c>
      <c r="M111" t="s">
        <v>99</v>
      </c>
      <c r="N111" t="s">
        <v>508</v>
      </c>
      <c r="O111" t="s">
        <v>99</v>
      </c>
      <c r="P111" t="s">
        <v>23</v>
      </c>
      <c r="Q111" t="s">
        <v>30</v>
      </c>
      <c r="R111" t="s">
        <v>16</v>
      </c>
      <c r="S111" t="s">
        <v>171</v>
      </c>
      <c r="T111" t="str">
        <f>INDEX('region index'!B:B,MATCH('small hydropower aggregation'!U111,'region index'!A:A,0))</f>
        <v>SE</v>
      </c>
      <c r="U111" t="s">
        <v>1104</v>
      </c>
      <c r="V111" t="s">
        <v>792</v>
      </c>
    </row>
    <row r="112" spans="1:22">
      <c r="A112" t="s">
        <v>499</v>
      </c>
      <c r="B112" t="s">
        <v>795</v>
      </c>
      <c r="C112" t="s">
        <v>1615</v>
      </c>
      <c r="D112">
        <v>3000</v>
      </c>
      <c r="E112">
        <v>3</v>
      </c>
      <c r="F112" t="s">
        <v>22</v>
      </c>
      <c r="G112">
        <v>3000</v>
      </c>
      <c r="H112">
        <v>2011.12</v>
      </c>
      <c r="I112" t="s">
        <v>501</v>
      </c>
      <c r="J112" t="s">
        <v>501</v>
      </c>
      <c r="K112" t="s">
        <v>99</v>
      </c>
      <c r="L112" t="s">
        <v>514</v>
      </c>
      <c r="M112" t="s">
        <v>203</v>
      </c>
      <c r="N112" t="s">
        <v>515</v>
      </c>
      <c r="O112" t="s">
        <v>99</v>
      </c>
      <c r="P112" t="s">
        <v>23</v>
      </c>
      <c r="Q112" t="s">
        <v>30</v>
      </c>
      <c r="R112" t="s">
        <v>16</v>
      </c>
      <c r="S112" t="s">
        <v>171</v>
      </c>
      <c r="T112" t="str">
        <f>INDEX('region index'!B:B,MATCH('small hydropower aggregation'!U112,'region index'!A:A,0))</f>
        <v>NW</v>
      </c>
      <c r="U112" t="s">
        <v>1102</v>
      </c>
      <c r="V112" t="s">
        <v>796</v>
      </c>
    </row>
    <row r="113" spans="1:22">
      <c r="A113" t="s">
        <v>499</v>
      </c>
      <c r="B113" t="s">
        <v>797</v>
      </c>
      <c r="C113" t="s">
        <v>1616</v>
      </c>
      <c r="D113">
        <v>250</v>
      </c>
      <c r="E113">
        <v>0.25</v>
      </c>
      <c r="F113" t="s">
        <v>22</v>
      </c>
      <c r="G113">
        <v>250</v>
      </c>
      <c r="H113">
        <v>2017.6</v>
      </c>
      <c r="I113" t="s">
        <v>501</v>
      </c>
      <c r="J113" t="s">
        <v>501</v>
      </c>
      <c r="K113" t="s">
        <v>99</v>
      </c>
      <c r="L113" t="s">
        <v>798</v>
      </c>
      <c r="M113" t="s">
        <v>285</v>
      </c>
      <c r="N113" t="s">
        <v>515</v>
      </c>
      <c r="O113" t="s">
        <v>99</v>
      </c>
      <c r="P113" t="s">
        <v>23</v>
      </c>
      <c r="Q113" t="s">
        <v>30</v>
      </c>
      <c r="R113" t="s">
        <v>16</v>
      </c>
      <c r="S113" t="s">
        <v>171</v>
      </c>
      <c r="T113" t="str">
        <f>INDEX('region index'!B:B,MATCH('small hydropower aggregation'!U113,'region index'!A:A,0))</f>
        <v>NW</v>
      </c>
      <c r="U113" t="s">
        <v>1102</v>
      </c>
      <c r="V113" t="s">
        <v>799</v>
      </c>
    </row>
    <row r="114" spans="1:22">
      <c r="A114" t="s">
        <v>499</v>
      </c>
      <c r="B114" t="s">
        <v>800</v>
      </c>
      <c r="C114" t="s">
        <v>1617</v>
      </c>
      <c r="D114">
        <v>1200</v>
      </c>
      <c r="E114">
        <v>1.2</v>
      </c>
      <c r="F114" t="s">
        <v>22</v>
      </c>
      <c r="G114">
        <v>1200</v>
      </c>
      <c r="H114">
        <v>1986.8</v>
      </c>
      <c r="I114" t="s">
        <v>501</v>
      </c>
      <c r="J114" t="s">
        <v>501</v>
      </c>
      <c r="K114" t="s">
        <v>99</v>
      </c>
      <c r="L114" t="s">
        <v>524</v>
      </c>
      <c r="M114" t="s">
        <v>524</v>
      </c>
      <c r="N114" t="s">
        <v>801</v>
      </c>
      <c r="O114" t="s">
        <v>99</v>
      </c>
      <c r="P114" t="s">
        <v>23</v>
      </c>
      <c r="Q114" t="s">
        <v>30</v>
      </c>
      <c r="R114" t="s">
        <v>16</v>
      </c>
      <c r="S114" t="s">
        <v>171</v>
      </c>
      <c r="T114" t="str">
        <f>INDEX('region index'!B:B,MATCH('small hydropower aggregation'!U114,'region index'!A:A,0))</f>
        <v>SE</v>
      </c>
      <c r="U114" t="s">
        <v>1103</v>
      </c>
      <c r="V114" t="s">
        <v>724</v>
      </c>
    </row>
    <row r="115" spans="1:22">
      <c r="A115" t="s">
        <v>499</v>
      </c>
      <c r="B115" t="s">
        <v>806</v>
      </c>
      <c r="C115" t="s">
        <v>1619</v>
      </c>
      <c r="D115">
        <v>65</v>
      </c>
      <c r="E115">
        <v>6.5000000000000002E-2</v>
      </c>
      <c r="F115" t="s">
        <v>22</v>
      </c>
      <c r="G115">
        <v>65</v>
      </c>
      <c r="H115">
        <v>2012.12</v>
      </c>
      <c r="I115" t="s">
        <v>501</v>
      </c>
      <c r="J115" t="s">
        <v>501</v>
      </c>
      <c r="K115" t="s">
        <v>99</v>
      </c>
      <c r="L115" t="s">
        <v>506</v>
      </c>
      <c r="M115" t="s">
        <v>190</v>
      </c>
      <c r="N115" t="s">
        <v>515</v>
      </c>
      <c r="O115" t="s">
        <v>99</v>
      </c>
      <c r="P115" t="s">
        <v>23</v>
      </c>
      <c r="Q115" t="s">
        <v>30</v>
      </c>
      <c r="R115" t="s">
        <v>16</v>
      </c>
      <c r="S115" t="s">
        <v>171</v>
      </c>
      <c r="T115" t="str">
        <f>INDEX('region index'!B:B,MATCH('small hydropower aggregation'!U115,'region index'!A:A,0))</f>
        <v>SE</v>
      </c>
      <c r="U115" t="s">
        <v>1103</v>
      </c>
      <c r="V115" t="s">
        <v>807</v>
      </c>
    </row>
    <row r="116" spans="1:22">
      <c r="A116" t="s">
        <v>499</v>
      </c>
      <c r="B116" t="s">
        <v>808</v>
      </c>
      <c r="C116" t="s">
        <v>1620</v>
      </c>
      <c r="D116">
        <v>1392</v>
      </c>
      <c r="E116">
        <v>1.3919999999999999</v>
      </c>
      <c r="F116" t="s">
        <v>22</v>
      </c>
      <c r="G116">
        <v>1392</v>
      </c>
      <c r="H116">
        <v>2013.7</v>
      </c>
      <c r="I116" t="s">
        <v>501</v>
      </c>
      <c r="J116" t="s">
        <v>501</v>
      </c>
      <c r="K116" t="s">
        <v>99</v>
      </c>
      <c r="L116" t="s">
        <v>809</v>
      </c>
      <c r="M116" t="s">
        <v>507</v>
      </c>
      <c r="N116" t="s">
        <v>508</v>
      </c>
      <c r="O116" t="s">
        <v>99</v>
      </c>
      <c r="P116" t="s">
        <v>23</v>
      </c>
      <c r="Q116" t="s">
        <v>30</v>
      </c>
      <c r="R116" t="s">
        <v>16</v>
      </c>
      <c r="S116" t="s">
        <v>171</v>
      </c>
      <c r="T116" t="str">
        <f>INDEX('region index'!B:B,MATCH('small hydropower aggregation'!U116,'region index'!A:A,0))</f>
        <v>SW</v>
      </c>
      <c r="U116" t="s">
        <v>1108</v>
      </c>
      <c r="V116" t="s">
        <v>810</v>
      </c>
    </row>
    <row r="117" spans="1:22">
      <c r="A117" t="s">
        <v>499</v>
      </c>
      <c r="B117" t="s">
        <v>811</v>
      </c>
      <c r="C117" t="s">
        <v>1621</v>
      </c>
      <c r="D117">
        <v>800</v>
      </c>
      <c r="E117">
        <v>0.8</v>
      </c>
      <c r="F117" t="s">
        <v>22</v>
      </c>
      <c r="G117">
        <v>800</v>
      </c>
      <c r="H117">
        <v>2005.2</v>
      </c>
      <c r="I117" t="s">
        <v>501</v>
      </c>
      <c r="J117" t="s">
        <v>501</v>
      </c>
      <c r="K117" t="s">
        <v>99</v>
      </c>
      <c r="L117" t="s">
        <v>524</v>
      </c>
      <c r="M117" t="s">
        <v>524</v>
      </c>
      <c r="N117" t="s">
        <v>515</v>
      </c>
      <c r="O117" t="s">
        <v>99</v>
      </c>
      <c r="P117" t="s">
        <v>23</v>
      </c>
      <c r="Q117" t="s">
        <v>30</v>
      </c>
      <c r="R117" t="s">
        <v>16</v>
      </c>
      <c r="S117" t="s">
        <v>171</v>
      </c>
      <c r="T117" t="str">
        <f>INDEX('region index'!B:B,MATCH('small hydropower aggregation'!U117,'region index'!A:A,0))</f>
        <v>SW</v>
      </c>
      <c r="U117" t="s">
        <v>1108</v>
      </c>
      <c r="V117" t="s">
        <v>812</v>
      </c>
    </row>
    <row r="118" spans="1:22">
      <c r="A118" t="s">
        <v>499</v>
      </c>
      <c r="B118" t="s">
        <v>813</v>
      </c>
      <c r="C118" t="s">
        <v>1622</v>
      </c>
      <c r="D118">
        <v>1920</v>
      </c>
      <c r="E118">
        <v>1.92</v>
      </c>
      <c r="F118" t="s">
        <v>22</v>
      </c>
      <c r="G118">
        <v>1920</v>
      </c>
      <c r="H118">
        <v>1993.5</v>
      </c>
      <c r="I118" t="s">
        <v>501</v>
      </c>
      <c r="J118" t="s">
        <v>501</v>
      </c>
      <c r="K118" t="s">
        <v>99</v>
      </c>
      <c r="L118" t="s">
        <v>636</v>
      </c>
      <c r="M118" t="s">
        <v>636</v>
      </c>
      <c r="N118" t="s">
        <v>814</v>
      </c>
      <c r="O118" t="s">
        <v>99</v>
      </c>
      <c r="P118" t="s">
        <v>23</v>
      </c>
      <c r="Q118" t="s">
        <v>30</v>
      </c>
      <c r="R118" t="s">
        <v>16</v>
      </c>
      <c r="S118" t="s">
        <v>171</v>
      </c>
      <c r="T118" t="str">
        <f>INDEX('region index'!B:B,MATCH('small hydropower aggregation'!U118,'region index'!A:A,0))</f>
        <v>NE</v>
      </c>
      <c r="U118" t="s">
        <v>1100</v>
      </c>
      <c r="V118" t="s">
        <v>815</v>
      </c>
    </row>
    <row r="119" spans="1:22">
      <c r="A119" t="s">
        <v>499</v>
      </c>
      <c r="B119" t="s">
        <v>816</v>
      </c>
      <c r="C119" t="s">
        <v>1623</v>
      </c>
      <c r="D119">
        <v>75</v>
      </c>
      <c r="E119">
        <v>7.4999999999999997E-2</v>
      </c>
      <c r="F119" t="s">
        <v>22</v>
      </c>
      <c r="G119">
        <v>75</v>
      </c>
      <c r="H119">
        <v>2013.7</v>
      </c>
      <c r="I119" t="s">
        <v>501</v>
      </c>
      <c r="J119" t="s">
        <v>501</v>
      </c>
      <c r="K119" t="s">
        <v>99</v>
      </c>
      <c r="L119" t="s">
        <v>536</v>
      </c>
      <c r="M119" t="s">
        <v>507</v>
      </c>
      <c r="N119" t="s">
        <v>508</v>
      </c>
      <c r="O119" t="s">
        <v>99</v>
      </c>
      <c r="P119" t="s">
        <v>23</v>
      </c>
      <c r="Q119" t="s">
        <v>30</v>
      </c>
      <c r="R119" t="s">
        <v>16</v>
      </c>
      <c r="S119" t="s">
        <v>171</v>
      </c>
      <c r="T119" t="str">
        <f>INDEX('region index'!B:B,MATCH('small hydropower aggregation'!U119,'region index'!A:A,0))</f>
        <v>SW</v>
      </c>
      <c r="U119" t="s">
        <v>1107</v>
      </c>
      <c r="V119" t="s">
        <v>817</v>
      </c>
    </row>
    <row r="120" spans="1:22">
      <c r="A120" t="s">
        <v>499</v>
      </c>
      <c r="B120" t="s">
        <v>818</v>
      </c>
      <c r="C120" t="s">
        <v>1624</v>
      </c>
      <c r="D120">
        <v>1000</v>
      </c>
      <c r="E120">
        <v>1</v>
      </c>
      <c r="F120" t="s">
        <v>22</v>
      </c>
      <c r="G120">
        <v>1000</v>
      </c>
      <c r="H120">
        <v>2007.5</v>
      </c>
      <c r="I120" t="s">
        <v>501</v>
      </c>
      <c r="J120" t="s">
        <v>501</v>
      </c>
      <c r="K120" t="s">
        <v>99</v>
      </c>
      <c r="L120" t="s">
        <v>524</v>
      </c>
      <c r="M120" t="s">
        <v>524</v>
      </c>
      <c r="N120" t="s">
        <v>515</v>
      </c>
      <c r="O120" t="s">
        <v>99</v>
      </c>
      <c r="P120" t="s">
        <v>23</v>
      </c>
      <c r="Q120" t="s">
        <v>30</v>
      </c>
      <c r="R120" t="s">
        <v>16</v>
      </c>
      <c r="S120" t="s">
        <v>171</v>
      </c>
      <c r="T120" t="str">
        <f>INDEX('region index'!B:B,MATCH('small hydropower aggregation'!U120,'region index'!A:A,0))</f>
        <v>SW</v>
      </c>
      <c r="U120" t="s">
        <v>1108</v>
      </c>
      <c r="V120" t="s">
        <v>545</v>
      </c>
    </row>
    <row r="121" spans="1:22">
      <c r="A121" t="s">
        <v>499</v>
      </c>
      <c r="B121" t="s">
        <v>822</v>
      </c>
      <c r="C121" t="s">
        <v>1625</v>
      </c>
      <c r="D121">
        <v>55</v>
      </c>
      <c r="E121">
        <v>5.5E-2</v>
      </c>
      <c r="F121" t="s">
        <v>22</v>
      </c>
      <c r="G121">
        <v>55</v>
      </c>
      <c r="H121">
        <v>2012.11</v>
      </c>
      <c r="I121" t="s">
        <v>501</v>
      </c>
      <c r="J121" t="s">
        <v>501</v>
      </c>
      <c r="K121" t="s">
        <v>99</v>
      </c>
      <c r="L121" t="s">
        <v>536</v>
      </c>
      <c r="M121" t="s">
        <v>203</v>
      </c>
      <c r="N121" t="s">
        <v>515</v>
      </c>
      <c r="O121" t="s">
        <v>99</v>
      </c>
      <c r="P121" t="s">
        <v>23</v>
      </c>
      <c r="Q121" t="s">
        <v>30</v>
      </c>
      <c r="R121" t="s">
        <v>16</v>
      </c>
      <c r="S121" t="s">
        <v>171</v>
      </c>
      <c r="T121" t="str">
        <f>INDEX('region index'!B:B,MATCH('small hydropower aggregation'!U121,'region index'!A:A,0))</f>
        <v>SW</v>
      </c>
      <c r="U121" t="s">
        <v>1108</v>
      </c>
      <c r="V121" t="s">
        <v>823</v>
      </c>
    </row>
    <row r="122" spans="1:22">
      <c r="A122" t="s">
        <v>499</v>
      </c>
      <c r="B122" t="s">
        <v>824</v>
      </c>
      <c r="C122" t="s">
        <v>1626</v>
      </c>
      <c r="D122">
        <v>1220</v>
      </c>
      <c r="E122">
        <v>1.22</v>
      </c>
      <c r="F122" t="s">
        <v>22</v>
      </c>
      <c r="G122">
        <v>1220</v>
      </c>
      <c r="H122">
        <v>2011.12</v>
      </c>
      <c r="I122" t="s">
        <v>501</v>
      </c>
      <c r="J122" t="s">
        <v>501</v>
      </c>
      <c r="K122" t="s">
        <v>99</v>
      </c>
      <c r="L122" t="s">
        <v>518</v>
      </c>
      <c r="M122" t="s">
        <v>203</v>
      </c>
      <c r="N122" t="s">
        <v>515</v>
      </c>
      <c r="O122" t="s">
        <v>99</v>
      </c>
      <c r="P122" t="s">
        <v>23</v>
      </c>
      <c r="Q122" t="s">
        <v>30</v>
      </c>
      <c r="R122" t="s">
        <v>16</v>
      </c>
      <c r="S122" t="s">
        <v>171</v>
      </c>
      <c r="T122" t="str">
        <f>INDEX('region index'!B:B,MATCH('small hydropower aggregation'!U122,'region index'!A:A,0))</f>
        <v>SW</v>
      </c>
      <c r="U122" t="s">
        <v>1107</v>
      </c>
      <c r="V122" t="s">
        <v>825</v>
      </c>
    </row>
    <row r="123" spans="1:22">
      <c r="A123" t="s">
        <v>499</v>
      </c>
      <c r="B123" t="s">
        <v>826</v>
      </c>
      <c r="C123" t="s">
        <v>1627</v>
      </c>
      <c r="D123">
        <v>190</v>
      </c>
      <c r="E123">
        <v>0.19</v>
      </c>
      <c r="F123" t="s">
        <v>22</v>
      </c>
      <c r="G123">
        <v>190</v>
      </c>
      <c r="H123">
        <v>2014.6</v>
      </c>
      <c r="I123" t="s">
        <v>501</v>
      </c>
      <c r="J123" t="s">
        <v>501</v>
      </c>
      <c r="K123" t="s">
        <v>99</v>
      </c>
      <c r="L123" t="s">
        <v>506</v>
      </c>
      <c r="M123" t="s">
        <v>506</v>
      </c>
      <c r="N123" t="s">
        <v>508</v>
      </c>
      <c r="O123" t="s">
        <v>99</v>
      </c>
      <c r="P123" t="s">
        <v>23</v>
      </c>
      <c r="Q123" t="s">
        <v>30</v>
      </c>
      <c r="R123" t="s">
        <v>16</v>
      </c>
      <c r="S123" t="s">
        <v>171</v>
      </c>
      <c r="T123" t="str">
        <f>INDEX('region index'!B:B,MATCH('small hydropower aggregation'!U123,'region index'!A:A,0))</f>
        <v>SE</v>
      </c>
      <c r="U123" t="s">
        <v>1104</v>
      </c>
      <c r="V123" t="s">
        <v>827</v>
      </c>
    </row>
    <row r="124" spans="1:22">
      <c r="A124" t="s">
        <v>499</v>
      </c>
      <c r="B124" t="s">
        <v>833</v>
      </c>
      <c r="C124" t="s">
        <v>1631</v>
      </c>
      <c r="D124">
        <v>600</v>
      </c>
      <c r="E124">
        <v>0.6</v>
      </c>
      <c r="F124" t="s">
        <v>22</v>
      </c>
      <c r="G124">
        <v>600</v>
      </c>
      <c r="H124">
        <v>1969.5</v>
      </c>
      <c r="I124" t="s">
        <v>501</v>
      </c>
      <c r="J124" t="s">
        <v>501</v>
      </c>
      <c r="K124" t="s">
        <v>99</v>
      </c>
      <c r="L124" t="s">
        <v>834</v>
      </c>
      <c r="M124" t="s">
        <v>673</v>
      </c>
      <c r="N124" t="s">
        <v>168</v>
      </c>
      <c r="O124" t="s">
        <v>99</v>
      </c>
      <c r="P124" t="s">
        <v>23</v>
      </c>
      <c r="Q124" t="s">
        <v>169</v>
      </c>
      <c r="R124" t="s">
        <v>170</v>
      </c>
      <c r="S124" t="s">
        <v>171</v>
      </c>
      <c r="T124" t="str">
        <f>INDEX('region index'!B:B,MATCH('small hydropower aggregation'!U124,'region index'!A:A,0))</f>
        <v>SE</v>
      </c>
      <c r="U124" t="s">
        <v>1103</v>
      </c>
      <c r="V124" t="s">
        <v>835</v>
      </c>
    </row>
    <row r="125" spans="1:22">
      <c r="A125" t="s">
        <v>499</v>
      </c>
      <c r="B125" t="s">
        <v>833</v>
      </c>
      <c r="C125" t="s">
        <v>1631</v>
      </c>
      <c r="D125">
        <v>100</v>
      </c>
      <c r="E125">
        <v>0.1</v>
      </c>
      <c r="F125" t="s">
        <v>22</v>
      </c>
      <c r="G125">
        <v>100</v>
      </c>
      <c r="H125">
        <v>1978.6</v>
      </c>
      <c r="I125" t="s">
        <v>501</v>
      </c>
      <c r="J125" t="s">
        <v>501</v>
      </c>
      <c r="K125" t="s">
        <v>99</v>
      </c>
      <c r="L125" t="s">
        <v>673</v>
      </c>
      <c r="M125" t="s">
        <v>673</v>
      </c>
      <c r="N125" t="s">
        <v>168</v>
      </c>
      <c r="O125" t="s">
        <v>99</v>
      </c>
      <c r="P125" t="s">
        <v>23</v>
      </c>
      <c r="Q125" t="s">
        <v>169</v>
      </c>
      <c r="R125" t="s">
        <v>170</v>
      </c>
      <c r="S125" t="s">
        <v>171</v>
      </c>
      <c r="T125" t="str">
        <f>INDEX('region index'!B:B,MATCH('small hydropower aggregation'!U125,'region index'!A:A,0))</f>
        <v>SE</v>
      </c>
      <c r="U125" t="s">
        <v>1103</v>
      </c>
      <c r="V125" t="s">
        <v>835</v>
      </c>
    </row>
    <row r="126" spans="1:22">
      <c r="A126" t="s">
        <v>499</v>
      </c>
      <c r="B126" t="s">
        <v>840</v>
      </c>
      <c r="C126" t="s">
        <v>1634</v>
      </c>
      <c r="D126">
        <v>3000</v>
      </c>
      <c r="E126">
        <v>3</v>
      </c>
      <c r="F126" t="s">
        <v>22</v>
      </c>
      <c r="G126">
        <v>3000</v>
      </c>
      <c r="H126">
        <v>2012.6</v>
      </c>
      <c r="I126" t="s">
        <v>501</v>
      </c>
      <c r="J126" t="s">
        <v>501</v>
      </c>
      <c r="K126" t="s">
        <v>99</v>
      </c>
      <c r="L126" t="s">
        <v>578</v>
      </c>
      <c r="M126" t="s">
        <v>578</v>
      </c>
      <c r="N126" t="s">
        <v>515</v>
      </c>
      <c r="O126" t="s">
        <v>99</v>
      </c>
      <c r="P126" t="s">
        <v>23</v>
      </c>
      <c r="Q126" t="s">
        <v>30</v>
      </c>
      <c r="R126" t="s">
        <v>16</v>
      </c>
      <c r="S126" t="s">
        <v>171</v>
      </c>
      <c r="T126" t="str">
        <f>INDEX('region index'!B:B,MATCH('small hydropower aggregation'!U126,'region index'!A:A,0))</f>
        <v>SE</v>
      </c>
      <c r="U126" t="s">
        <v>1103</v>
      </c>
      <c r="V126" t="s">
        <v>841</v>
      </c>
    </row>
    <row r="127" spans="1:22">
      <c r="A127" t="s">
        <v>499</v>
      </c>
      <c r="B127" t="s">
        <v>844</v>
      </c>
      <c r="C127" t="s">
        <v>1636</v>
      </c>
      <c r="D127">
        <v>320</v>
      </c>
      <c r="E127">
        <v>0.32</v>
      </c>
      <c r="F127" t="s">
        <v>22</v>
      </c>
      <c r="G127">
        <v>320</v>
      </c>
      <c r="H127">
        <v>2010.1</v>
      </c>
      <c r="I127" t="s">
        <v>501</v>
      </c>
      <c r="J127" t="s">
        <v>501</v>
      </c>
      <c r="K127" t="s">
        <v>99</v>
      </c>
      <c r="L127" t="s">
        <v>99</v>
      </c>
      <c r="M127" t="s">
        <v>99</v>
      </c>
      <c r="N127" t="s">
        <v>844</v>
      </c>
      <c r="O127" t="s">
        <v>99</v>
      </c>
      <c r="P127" t="s">
        <v>23</v>
      </c>
      <c r="Q127" t="s">
        <v>169</v>
      </c>
      <c r="R127" t="s">
        <v>170</v>
      </c>
      <c r="S127" t="s">
        <v>171</v>
      </c>
      <c r="T127" t="str">
        <f>INDEX('region index'!B:B,MATCH('small hydropower aggregation'!U127,'region index'!A:A,0))</f>
        <v>C</v>
      </c>
      <c r="U127" t="s">
        <v>1097</v>
      </c>
      <c r="V127" t="s">
        <v>845</v>
      </c>
    </row>
    <row r="128" spans="1:22">
      <c r="A128" t="s">
        <v>499</v>
      </c>
      <c r="B128" t="s">
        <v>846</v>
      </c>
      <c r="C128" t="s">
        <v>1637</v>
      </c>
      <c r="D128">
        <v>2200</v>
      </c>
      <c r="E128">
        <v>2.2000000000000002</v>
      </c>
      <c r="F128" t="s">
        <v>22</v>
      </c>
      <c r="G128">
        <v>2200</v>
      </c>
      <c r="H128">
        <v>2008.6</v>
      </c>
      <c r="I128" t="s">
        <v>501</v>
      </c>
      <c r="J128" t="s">
        <v>501</v>
      </c>
      <c r="K128" t="s">
        <v>847</v>
      </c>
      <c r="L128" t="s">
        <v>848</v>
      </c>
      <c r="M128" t="s">
        <v>25</v>
      </c>
      <c r="N128" t="s">
        <v>849</v>
      </c>
      <c r="O128" t="s">
        <v>99</v>
      </c>
      <c r="P128" t="s">
        <v>23</v>
      </c>
      <c r="Q128" t="s">
        <v>30</v>
      </c>
      <c r="R128" t="s">
        <v>16</v>
      </c>
      <c r="S128" t="s">
        <v>171</v>
      </c>
      <c r="T128" t="str">
        <f>INDEX('region index'!B:B,MATCH('small hydropower aggregation'!U128,'region index'!A:A,0))</f>
        <v>C</v>
      </c>
      <c r="U128" t="s">
        <v>1097</v>
      </c>
      <c r="V128" t="s">
        <v>850</v>
      </c>
    </row>
    <row r="129" spans="1:22">
      <c r="A129" t="s">
        <v>499</v>
      </c>
      <c r="B129" t="s">
        <v>851</v>
      </c>
      <c r="C129" t="s">
        <v>1638</v>
      </c>
      <c r="D129">
        <v>45</v>
      </c>
      <c r="E129">
        <v>4.4999999999999998E-2</v>
      </c>
      <c r="F129" t="s">
        <v>22</v>
      </c>
      <c r="G129">
        <v>45</v>
      </c>
      <c r="H129">
        <v>2011.12</v>
      </c>
      <c r="I129" t="s">
        <v>501</v>
      </c>
      <c r="J129" t="s">
        <v>501</v>
      </c>
      <c r="K129" t="s">
        <v>99</v>
      </c>
      <c r="L129" t="s">
        <v>99</v>
      </c>
      <c r="M129" t="s">
        <v>99</v>
      </c>
      <c r="N129" t="s">
        <v>511</v>
      </c>
      <c r="O129" t="s">
        <v>99</v>
      </c>
      <c r="P129" t="s">
        <v>23</v>
      </c>
      <c r="Q129" t="s">
        <v>169</v>
      </c>
      <c r="R129" t="s">
        <v>170</v>
      </c>
      <c r="S129" t="s">
        <v>171</v>
      </c>
      <c r="T129" t="str">
        <f>INDEX('region index'!B:B,MATCH('small hydropower aggregation'!U129,'region index'!A:A,0))</f>
        <v>NW</v>
      </c>
      <c r="U129" t="s">
        <v>1102</v>
      </c>
      <c r="V129" t="s">
        <v>852</v>
      </c>
    </row>
    <row r="130" spans="1:22">
      <c r="A130" t="s">
        <v>499</v>
      </c>
      <c r="B130" t="s">
        <v>853</v>
      </c>
      <c r="C130" t="s">
        <v>1639</v>
      </c>
      <c r="D130">
        <v>200</v>
      </c>
      <c r="E130">
        <v>0.2</v>
      </c>
      <c r="F130" t="s">
        <v>22</v>
      </c>
      <c r="G130">
        <v>200</v>
      </c>
      <c r="H130">
        <v>2011.8</v>
      </c>
      <c r="I130" t="s">
        <v>501</v>
      </c>
      <c r="J130" t="s">
        <v>501</v>
      </c>
      <c r="K130" t="s">
        <v>99</v>
      </c>
      <c r="L130" t="s">
        <v>518</v>
      </c>
      <c r="M130" t="s">
        <v>190</v>
      </c>
      <c r="N130" t="s">
        <v>515</v>
      </c>
      <c r="O130" t="s">
        <v>99</v>
      </c>
      <c r="P130" t="s">
        <v>23</v>
      </c>
      <c r="Q130" t="s">
        <v>30</v>
      </c>
      <c r="R130" t="s">
        <v>16</v>
      </c>
      <c r="S130" t="s">
        <v>171</v>
      </c>
      <c r="T130" t="str">
        <f>INDEX('region index'!B:B,MATCH('small hydropower aggregation'!U130,'region index'!A:A,0))</f>
        <v>NW</v>
      </c>
      <c r="U130" t="s">
        <v>1102</v>
      </c>
      <c r="V130" t="s">
        <v>854</v>
      </c>
    </row>
    <row r="131" spans="1:22">
      <c r="A131" t="s">
        <v>499</v>
      </c>
      <c r="B131" t="s">
        <v>860</v>
      </c>
      <c r="C131" t="s">
        <v>1641</v>
      </c>
      <c r="D131">
        <v>825</v>
      </c>
      <c r="E131">
        <v>0.82499999999999996</v>
      </c>
      <c r="F131" t="s">
        <v>22</v>
      </c>
      <c r="G131">
        <v>825</v>
      </c>
      <c r="H131">
        <v>2006.6</v>
      </c>
      <c r="I131" t="s">
        <v>501</v>
      </c>
      <c r="J131" t="s">
        <v>501</v>
      </c>
      <c r="K131" t="s">
        <v>99</v>
      </c>
      <c r="L131" t="s">
        <v>524</v>
      </c>
      <c r="M131" t="s">
        <v>524</v>
      </c>
      <c r="N131" t="s">
        <v>508</v>
      </c>
      <c r="O131" t="s">
        <v>99</v>
      </c>
      <c r="P131" t="s">
        <v>23</v>
      </c>
      <c r="Q131" t="s">
        <v>30</v>
      </c>
      <c r="R131" t="s">
        <v>16</v>
      </c>
      <c r="S131" t="s">
        <v>171</v>
      </c>
      <c r="T131" t="str">
        <f>INDEX('region index'!B:B,MATCH('small hydropower aggregation'!U131,'region index'!A:A,0))</f>
        <v>SW</v>
      </c>
      <c r="U131" t="s">
        <v>1108</v>
      </c>
      <c r="V131" t="s">
        <v>861</v>
      </c>
    </row>
    <row r="132" spans="1:22">
      <c r="A132" t="s">
        <v>499</v>
      </c>
      <c r="B132" t="s">
        <v>866</v>
      </c>
      <c r="C132" t="s">
        <v>1643</v>
      </c>
      <c r="D132">
        <v>2214</v>
      </c>
      <c r="E132">
        <v>2.214</v>
      </c>
      <c r="F132" t="s">
        <v>22</v>
      </c>
      <c r="G132">
        <v>2214</v>
      </c>
      <c r="H132">
        <v>1989.4</v>
      </c>
      <c r="I132" t="s">
        <v>501</v>
      </c>
      <c r="J132" t="s">
        <v>501</v>
      </c>
      <c r="K132" t="s">
        <v>99</v>
      </c>
      <c r="L132" t="s">
        <v>867</v>
      </c>
      <c r="M132" t="s">
        <v>203</v>
      </c>
      <c r="N132" t="s">
        <v>868</v>
      </c>
      <c r="O132" t="s">
        <v>99</v>
      </c>
      <c r="P132" t="s">
        <v>23</v>
      </c>
      <c r="Q132" t="s">
        <v>30</v>
      </c>
      <c r="R132" t="s">
        <v>16</v>
      </c>
      <c r="S132" t="s">
        <v>171</v>
      </c>
      <c r="T132" t="str">
        <f>INDEX('region index'!B:B,MATCH('small hydropower aggregation'!U132,'region index'!A:A,0))</f>
        <v>C</v>
      </c>
      <c r="U132" t="s">
        <v>1096</v>
      </c>
      <c r="V132" t="s">
        <v>869</v>
      </c>
    </row>
    <row r="133" spans="1:22">
      <c r="A133" t="s">
        <v>499</v>
      </c>
      <c r="B133" t="s">
        <v>870</v>
      </c>
      <c r="C133" t="s">
        <v>1644</v>
      </c>
      <c r="D133">
        <v>5000</v>
      </c>
      <c r="E133">
        <v>5</v>
      </c>
      <c r="F133" t="s">
        <v>22</v>
      </c>
      <c r="G133">
        <v>5000</v>
      </c>
      <c r="H133">
        <v>2012.3</v>
      </c>
      <c r="I133" t="s">
        <v>501</v>
      </c>
      <c r="J133" t="s">
        <v>501</v>
      </c>
      <c r="K133" t="s">
        <v>99</v>
      </c>
      <c r="L133" t="s">
        <v>578</v>
      </c>
      <c r="M133" t="s">
        <v>578</v>
      </c>
      <c r="N133" t="s">
        <v>515</v>
      </c>
      <c r="O133" t="s">
        <v>99</v>
      </c>
      <c r="P133" t="s">
        <v>23</v>
      </c>
      <c r="Q133" t="s">
        <v>30</v>
      </c>
      <c r="R133" t="s">
        <v>16</v>
      </c>
      <c r="S133" t="s">
        <v>171</v>
      </c>
      <c r="T133" t="str">
        <f>INDEX('region index'!B:B,MATCH('small hydropower aggregation'!U133,'region index'!A:A,0))</f>
        <v>SE</v>
      </c>
      <c r="U133" t="s">
        <v>1104</v>
      </c>
      <c r="V133" t="s">
        <v>871</v>
      </c>
    </row>
    <row r="134" spans="1:22">
      <c r="A134" t="s">
        <v>499</v>
      </c>
      <c r="B134" t="s">
        <v>874</v>
      </c>
      <c r="C134" t="s">
        <v>1646</v>
      </c>
      <c r="D134">
        <v>5000</v>
      </c>
      <c r="E134">
        <v>5</v>
      </c>
      <c r="F134" t="s">
        <v>22</v>
      </c>
      <c r="G134">
        <v>5000</v>
      </c>
      <c r="H134">
        <v>2012.6</v>
      </c>
      <c r="I134" t="s">
        <v>501</v>
      </c>
      <c r="J134" t="s">
        <v>501</v>
      </c>
      <c r="K134" t="s">
        <v>99</v>
      </c>
      <c r="L134" t="s">
        <v>514</v>
      </c>
      <c r="M134" t="s">
        <v>203</v>
      </c>
      <c r="N134" t="s">
        <v>515</v>
      </c>
      <c r="O134" t="s">
        <v>99</v>
      </c>
      <c r="P134" t="s">
        <v>23</v>
      </c>
      <c r="Q134" t="s">
        <v>30</v>
      </c>
      <c r="R134" t="s">
        <v>16</v>
      </c>
      <c r="S134" t="s">
        <v>171</v>
      </c>
      <c r="T134" t="str">
        <f>INDEX('region index'!B:B,MATCH('small hydropower aggregation'!U134,'region index'!A:A,0))</f>
        <v>SE</v>
      </c>
      <c r="U134" t="s">
        <v>1104</v>
      </c>
      <c r="V134" t="s">
        <v>875</v>
      </c>
    </row>
    <row r="135" spans="1:22">
      <c r="A135" t="s">
        <v>499</v>
      </c>
      <c r="B135" t="s">
        <v>876</v>
      </c>
      <c r="C135" t="s">
        <v>1647</v>
      </c>
      <c r="D135">
        <v>1800</v>
      </c>
      <c r="E135">
        <v>1.8</v>
      </c>
      <c r="F135" t="s">
        <v>22</v>
      </c>
      <c r="G135">
        <v>1800</v>
      </c>
      <c r="H135">
        <v>2017.12</v>
      </c>
      <c r="I135" t="s">
        <v>501</v>
      </c>
      <c r="J135" t="s">
        <v>501</v>
      </c>
      <c r="K135" t="s">
        <v>99</v>
      </c>
      <c r="L135" t="s">
        <v>506</v>
      </c>
      <c r="M135" t="s">
        <v>506</v>
      </c>
      <c r="N135" t="s">
        <v>515</v>
      </c>
      <c r="O135" t="s">
        <v>99</v>
      </c>
      <c r="P135" t="s">
        <v>23</v>
      </c>
      <c r="Q135" t="s">
        <v>30</v>
      </c>
      <c r="R135" t="s">
        <v>16</v>
      </c>
      <c r="S135" t="s">
        <v>171</v>
      </c>
      <c r="T135" t="str">
        <f>INDEX('region index'!B:B,MATCH('small hydropower aggregation'!U135,'region index'!A:A,0))</f>
        <v>SE</v>
      </c>
      <c r="U135" t="s">
        <v>1104</v>
      </c>
      <c r="V135" t="s">
        <v>877</v>
      </c>
    </row>
    <row r="136" spans="1:22">
      <c r="A136" t="s">
        <v>499</v>
      </c>
      <c r="B136" t="s">
        <v>878</v>
      </c>
      <c r="C136" t="s">
        <v>1648</v>
      </c>
      <c r="D136">
        <v>60</v>
      </c>
      <c r="E136">
        <v>0.06</v>
      </c>
      <c r="F136" t="s">
        <v>22</v>
      </c>
      <c r="G136">
        <v>60</v>
      </c>
      <c r="H136">
        <v>2010.11</v>
      </c>
      <c r="I136" t="s">
        <v>501</v>
      </c>
      <c r="J136" t="s">
        <v>501</v>
      </c>
      <c r="K136" t="s">
        <v>99</v>
      </c>
      <c r="L136" t="s">
        <v>524</v>
      </c>
      <c r="M136" t="s">
        <v>524</v>
      </c>
      <c r="N136" t="s">
        <v>686</v>
      </c>
      <c r="O136" t="s">
        <v>99</v>
      </c>
      <c r="P136" t="s">
        <v>23</v>
      </c>
      <c r="Q136" t="s">
        <v>30</v>
      </c>
      <c r="R136" t="s">
        <v>16</v>
      </c>
      <c r="S136" t="s">
        <v>171</v>
      </c>
      <c r="T136" t="str">
        <f>INDEX('region index'!B:B,MATCH('small hydropower aggregation'!U136,'region index'!A:A,0))</f>
        <v>Jeju</v>
      </c>
      <c r="U136" t="s">
        <v>1106</v>
      </c>
      <c r="V136" t="s">
        <v>879</v>
      </c>
    </row>
    <row r="137" spans="1:22">
      <c r="A137" t="s">
        <v>499</v>
      </c>
      <c r="B137" t="s">
        <v>880</v>
      </c>
      <c r="C137" t="s">
        <v>1649</v>
      </c>
      <c r="D137">
        <v>850</v>
      </c>
      <c r="E137">
        <v>0.85</v>
      </c>
      <c r="F137" t="s">
        <v>22</v>
      </c>
      <c r="G137">
        <v>850</v>
      </c>
      <c r="H137">
        <v>2008.6</v>
      </c>
      <c r="I137" t="s">
        <v>501</v>
      </c>
      <c r="J137" t="s">
        <v>501</v>
      </c>
      <c r="K137" t="s">
        <v>99</v>
      </c>
      <c r="L137" t="s">
        <v>99</v>
      </c>
      <c r="M137" t="s">
        <v>99</v>
      </c>
      <c r="N137" t="s">
        <v>881</v>
      </c>
      <c r="O137" t="s">
        <v>99</v>
      </c>
      <c r="P137" t="s">
        <v>23</v>
      </c>
      <c r="Q137" t="s">
        <v>30</v>
      </c>
      <c r="R137" t="s">
        <v>16</v>
      </c>
      <c r="S137" t="s">
        <v>171</v>
      </c>
      <c r="T137" t="str">
        <f>INDEX('region index'!B:B,MATCH('small hydropower aggregation'!U137,'region index'!A:A,0))</f>
        <v>SW</v>
      </c>
      <c r="U137" t="s">
        <v>1107</v>
      </c>
      <c r="V137" t="s">
        <v>882</v>
      </c>
    </row>
    <row r="138" spans="1:22">
      <c r="A138" t="s">
        <v>499</v>
      </c>
      <c r="B138" t="s">
        <v>885</v>
      </c>
      <c r="C138" t="s">
        <v>1651</v>
      </c>
      <c r="D138">
        <v>55</v>
      </c>
      <c r="E138">
        <v>5.5E-2</v>
      </c>
      <c r="F138" t="s">
        <v>22</v>
      </c>
      <c r="G138">
        <v>55</v>
      </c>
      <c r="H138">
        <v>2012.12</v>
      </c>
      <c r="I138" t="s">
        <v>501</v>
      </c>
      <c r="J138" t="s">
        <v>501</v>
      </c>
      <c r="K138" t="s">
        <v>99</v>
      </c>
      <c r="L138" t="s">
        <v>507</v>
      </c>
      <c r="M138" t="s">
        <v>507</v>
      </c>
      <c r="N138" t="s">
        <v>99</v>
      </c>
      <c r="O138" t="s">
        <v>99</v>
      </c>
      <c r="P138" t="s">
        <v>23</v>
      </c>
      <c r="Q138" t="s">
        <v>169</v>
      </c>
      <c r="R138" t="s">
        <v>170</v>
      </c>
      <c r="S138" t="s">
        <v>171</v>
      </c>
      <c r="T138" t="str">
        <f>INDEX('region index'!B:B,MATCH('small hydropower aggregation'!U138,'region index'!A:A,0))</f>
        <v>SE</v>
      </c>
      <c r="U138" t="s">
        <v>1095</v>
      </c>
      <c r="V138" t="s">
        <v>886</v>
      </c>
    </row>
    <row r="139" spans="1:22">
      <c r="A139" t="s">
        <v>499</v>
      </c>
      <c r="B139" t="s">
        <v>887</v>
      </c>
      <c r="C139" t="s">
        <v>1652</v>
      </c>
      <c r="D139">
        <v>1000</v>
      </c>
      <c r="E139">
        <v>1</v>
      </c>
      <c r="F139" t="s">
        <v>22</v>
      </c>
      <c r="G139">
        <v>1000</v>
      </c>
      <c r="H139">
        <v>2000.8</v>
      </c>
      <c r="I139" t="s">
        <v>501</v>
      </c>
      <c r="J139" t="s">
        <v>501</v>
      </c>
      <c r="K139" t="s">
        <v>99</v>
      </c>
      <c r="L139" t="s">
        <v>524</v>
      </c>
      <c r="M139" t="s">
        <v>524</v>
      </c>
      <c r="N139" t="s">
        <v>515</v>
      </c>
      <c r="O139" t="s">
        <v>99</v>
      </c>
      <c r="P139" t="s">
        <v>23</v>
      </c>
      <c r="Q139" t="s">
        <v>30</v>
      </c>
      <c r="R139" t="s">
        <v>16</v>
      </c>
      <c r="S139" t="s">
        <v>171</v>
      </c>
      <c r="T139" t="str">
        <f>INDEX('region index'!B:B,MATCH('small hydropower aggregation'!U139,'region index'!A:A,0))</f>
        <v>NE</v>
      </c>
      <c r="U139" t="s">
        <v>1100</v>
      </c>
      <c r="V139" t="s">
        <v>888</v>
      </c>
    </row>
    <row r="140" spans="1:22">
      <c r="A140" t="s">
        <v>499</v>
      </c>
      <c r="B140" t="s">
        <v>889</v>
      </c>
      <c r="C140" t="s">
        <v>1653</v>
      </c>
      <c r="D140">
        <v>300</v>
      </c>
      <c r="E140">
        <v>0.3</v>
      </c>
      <c r="F140" t="s">
        <v>22</v>
      </c>
      <c r="G140">
        <v>300</v>
      </c>
      <c r="H140">
        <v>2011.1</v>
      </c>
      <c r="I140" t="s">
        <v>501</v>
      </c>
      <c r="J140" t="s">
        <v>501</v>
      </c>
      <c r="K140" t="s">
        <v>99</v>
      </c>
      <c r="L140" t="s">
        <v>558</v>
      </c>
      <c r="M140" t="s">
        <v>190</v>
      </c>
      <c r="N140" t="s">
        <v>515</v>
      </c>
      <c r="O140" t="s">
        <v>99</v>
      </c>
      <c r="P140" t="s">
        <v>23</v>
      </c>
      <c r="Q140" t="s">
        <v>30</v>
      </c>
      <c r="R140" t="s">
        <v>16</v>
      </c>
      <c r="S140" t="s">
        <v>171</v>
      </c>
      <c r="T140" t="str">
        <f>INDEX('region index'!B:B,MATCH('small hydropower aggregation'!U140,'region index'!A:A,0))</f>
        <v>NE</v>
      </c>
      <c r="U140" t="s">
        <v>1100</v>
      </c>
      <c r="V140" t="s">
        <v>888</v>
      </c>
    </row>
  </sheetData>
  <autoFilter ref="A1:V140"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dimension ref="B1:L18"/>
  <sheetViews>
    <sheetView workbookViewId="0">
      <selection activeCell="O18" sqref="O18"/>
    </sheetView>
  </sheetViews>
  <sheetFormatPr defaultRowHeight="15"/>
  <sheetData>
    <row r="1" spans="2:12">
      <c r="D1" t="s">
        <v>1779</v>
      </c>
      <c r="L1" t="s">
        <v>1779</v>
      </c>
    </row>
    <row r="2" spans="2:12">
      <c r="B2" t="s">
        <v>1764</v>
      </c>
      <c r="C2" t="s">
        <v>7</v>
      </c>
      <c r="J2" t="s">
        <v>1764</v>
      </c>
      <c r="K2" t="s">
        <v>7</v>
      </c>
    </row>
    <row r="3" spans="2:12">
      <c r="B3" t="s">
        <v>1765</v>
      </c>
      <c r="C3" t="s">
        <v>24</v>
      </c>
      <c r="J3" t="s">
        <v>1765</v>
      </c>
      <c r="K3" t="s">
        <v>24</v>
      </c>
    </row>
    <row r="4" spans="2:12">
      <c r="B4" t="s">
        <v>1766</v>
      </c>
      <c r="C4" t="s">
        <v>35</v>
      </c>
      <c r="J4" t="s">
        <v>1766</v>
      </c>
      <c r="K4" t="s">
        <v>35</v>
      </c>
    </row>
    <row r="5" spans="2:12">
      <c r="B5" t="s">
        <v>1767</v>
      </c>
      <c r="C5" t="s">
        <v>52</v>
      </c>
      <c r="D5" t="s">
        <v>1780</v>
      </c>
      <c r="J5" t="s">
        <v>1767</v>
      </c>
      <c r="K5" t="s">
        <v>4709</v>
      </c>
    </row>
    <row r="6" spans="2:12">
      <c r="B6" t="s">
        <v>99</v>
      </c>
      <c r="C6" t="s">
        <v>99</v>
      </c>
      <c r="J6" t="s">
        <v>99</v>
      </c>
      <c r="K6" t="s">
        <v>99</v>
      </c>
    </row>
    <row r="7" spans="2:12">
      <c r="B7" t="s">
        <v>1768</v>
      </c>
      <c r="C7" t="s">
        <v>115</v>
      </c>
      <c r="D7" t="s">
        <v>1781</v>
      </c>
      <c r="J7" t="s">
        <v>1768</v>
      </c>
      <c r="K7" t="s">
        <v>1781</v>
      </c>
    </row>
    <row r="8" spans="2:12">
      <c r="B8" t="s">
        <v>1769</v>
      </c>
      <c r="C8" t="s">
        <v>165</v>
      </c>
      <c r="D8" t="s">
        <v>1784</v>
      </c>
      <c r="J8" t="s">
        <v>1769</v>
      </c>
      <c r="K8" t="s">
        <v>1784</v>
      </c>
    </row>
    <row r="9" spans="2:12">
      <c r="B9" t="s">
        <v>315</v>
      </c>
      <c r="C9" t="s">
        <v>315</v>
      </c>
      <c r="J9" t="s">
        <v>315</v>
      </c>
      <c r="K9" t="s">
        <v>315</v>
      </c>
    </row>
    <row r="10" spans="2:12">
      <c r="B10" t="s">
        <v>1770</v>
      </c>
      <c r="C10" t="s">
        <v>455</v>
      </c>
      <c r="J10" t="s">
        <v>1770</v>
      </c>
      <c r="K10" t="s">
        <v>455</v>
      </c>
    </row>
    <row r="11" spans="2:12">
      <c r="B11" t="s">
        <v>1771</v>
      </c>
      <c r="C11" t="s">
        <v>501</v>
      </c>
      <c r="D11" t="s">
        <v>1782</v>
      </c>
      <c r="J11" t="s">
        <v>1771</v>
      </c>
      <c r="K11" t="s">
        <v>1782</v>
      </c>
    </row>
    <row r="12" spans="2:12">
      <c r="B12" t="s">
        <v>1772</v>
      </c>
      <c r="C12" t="s">
        <v>499</v>
      </c>
      <c r="D12" t="s">
        <v>1783</v>
      </c>
      <c r="J12" t="s">
        <v>1772</v>
      </c>
      <c r="K12" t="s">
        <v>1783</v>
      </c>
    </row>
    <row r="13" spans="2:12">
      <c r="B13" t="s">
        <v>1591</v>
      </c>
      <c r="C13" t="s">
        <v>1773</v>
      </c>
      <c r="J13" t="s">
        <v>1591</v>
      </c>
      <c r="K13" t="s">
        <v>1773</v>
      </c>
    </row>
    <row r="14" spans="2:12">
      <c r="B14" t="s">
        <v>1774</v>
      </c>
      <c r="C14" t="s">
        <v>863</v>
      </c>
      <c r="J14" t="s">
        <v>1774</v>
      </c>
      <c r="K14" t="s">
        <v>863</v>
      </c>
    </row>
    <row r="15" spans="2:12">
      <c r="B15" t="s">
        <v>1775</v>
      </c>
      <c r="C15" t="s">
        <v>893</v>
      </c>
      <c r="J15" t="s">
        <v>1775</v>
      </c>
      <c r="K15" t="s">
        <v>893</v>
      </c>
    </row>
    <row r="16" spans="2:12">
      <c r="B16" t="s">
        <v>1776</v>
      </c>
      <c r="C16" t="s">
        <v>909</v>
      </c>
      <c r="J16" t="s">
        <v>1776</v>
      </c>
      <c r="K16" t="s">
        <v>909</v>
      </c>
    </row>
    <row r="17" spans="2:11">
      <c r="B17" t="s">
        <v>1777</v>
      </c>
      <c r="C17" t="s">
        <v>35</v>
      </c>
      <c r="J17" t="s">
        <v>1777</v>
      </c>
      <c r="K17" t="s">
        <v>35</v>
      </c>
    </row>
    <row r="18" spans="2:11">
      <c r="B18" t="s">
        <v>1778</v>
      </c>
      <c r="C18" t="s">
        <v>947</v>
      </c>
      <c r="J18" t="s">
        <v>1778</v>
      </c>
      <c r="K18" t="s">
        <v>947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8"/>
  <sheetViews>
    <sheetView workbookViewId="0">
      <selection activeCell="H1" activeCellId="1" sqref="A1:A7 H1:H7"/>
    </sheetView>
  </sheetViews>
  <sheetFormatPr defaultRowHeight="15"/>
  <cols>
    <col min="9" max="9" width="12" bestFit="1" customWidth="1"/>
  </cols>
  <sheetData>
    <row r="1" spans="1:9">
      <c r="A1" t="s">
        <v>1118</v>
      </c>
      <c r="B1" t="s">
        <v>4746</v>
      </c>
      <c r="C1" t="s">
        <v>4747</v>
      </c>
      <c r="D1" t="s">
        <v>4748</v>
      </c>
      <c r="E1" t="s">
        <v>4749</v>
      </c>
      <c r="F1" t="s">
        <v>4750</v>
      </c>
      <c r="G1" t="s">
        <v>4751</v>
      </c>
      <c r="H1" t="s">
        <v>4716</v>
      </c>
      <c r="I1" t="s">
        <v>4752</v>
      </c>
    </row>
    <row r="2" spans="1:9">
      <c r="A2" t="s">
        <v>1114</v>
      </c>
      <c r="B2">
        <v>7909066</v>
      </c>
      <c r="C2">
        <v>3683282</v>
      </c>
      <c r="D2">
        <v>17514401</v>
      </c>
      <c r="E2">
        <v>2994819</v>
      </c>
      <c r="F2">
        <v>337788</v>
      </c>
      <c r="G2">
        <v>57683713</v>
      </c>
      <c r="H2">
        <f>SUM(B2:G2)</f>
        <v>90123069</v>
      </c>
      <c r="I2">
        <f>H2/SUM($H$2:$H$7)</f>
        <v>0.17696594571882499</v>
      </c>
    </row>
    <row r="3" spans="1:9">
      <c r="A3" t="s">
        <v>1115</v>
      </c>
      <c r="B3">
        <v>2197106</v>
      </c>
      <c r="C3">
        <v>1385801</v>
      </c>
      <c r="D3">
        <v>6175120</v>
      </c>
      <c r="E3">
        <v>698450</v>
      </c>
      <c r="F3">
        <v>446395</v>
      </c>
      <c r="G3">
        <v>5217195</v>
      </c>
      <c r="H3">
        <f t="shared" ref="H3:H7" si="0">SUM(B3:G3)</f>
        <v>16120067</v>
      </c>
      <c r="I3">
        <f t="shared" ref="I3:I7" si="1">H3/SUM($H$2:$H$7)</f>
        <v>3.1653414973094422E-2</v>
      </c>
    </row>
    <row r="4" spans="1:9">
      <c r="A4" t="s">
        <v>1117</v>
      </c>
      <c r="B4">
        <v>37665137</v>
      </c>
      <c r="C4">
        <v>9969084</v>
      </c>
      <c r="D4">
        <v>70539235</v>
      </c>
      <c r="E4">
        <v>2685746</v>
      </c>
      <c r="F4">
        <v>314066</v>
      </c>
      <c r="G4">
        <v>72942204</v>
      </c>
      <c r="H4">
        <f t="shared" si="0"/>
        <v>194115472</v>
      </c>
      <c r="I4">
        <f t="shared" si="1"/>
        <v>0.38116575991365864</v>
      </c>
    </row>
    <row r="5" spans="1:9">
      <c r="A5" t="s">
        <v>1113</v>
      </c>
      <c r="B5">
        <v>18210538</v>
      </c>
      <c r="C5">
        <v>5498255</v>
      </c>
      <c r="D5">
        <v>33833920</v>
      </c>
      <c r="E5">
        <v>4451336</v>
      </c>
      <c r="F5">
        <v>305932</v>
      </c>
      <c r="G5">
        <v>81191990</v>
      </c>
      <c r="H5">
        <f t="shared" si="0"/>
        <v>143491971</v>
      </c>
      <c r="I5">
        <f t="shared" si="1"/>
        <v>0.28176129189600957</v>
      </c>
    </row>
    <row r="6" spans="1:9">
      <c r="A6" t="s">
        <v>1116</v>
      </c>
      <c r="B6">
        <v>7173768</v>
      </c>
      <c r="C6">
        <v>2769003</v>
      </c>
      <c r="D6">
        <v>13923338</v>
      </c>
      <c r="E6">
        <v>4806988</v>
      </c>
      <c r="F6">
        <v>142841</v>
      </c>
      <c r="G6">
        <v>31228057</v>
      </c>
      <c r="H6">
        <f t="shared" si="0"/>
        <v>60043995</v>
      </c>
      <c r="I6">
        <f t="shared" si="1"/>
        <v>0.11790258008092688</v>
      </c>
    </row>
    <row r="7" spans="1:9">
      <c r="A7" t="s">
        <v>1106</v>
      </c>
      <c r="B7">
        <v>917914</v>
      </c>
      <c r="C7">
        <v>316304</v>
      </c>
      <c r="D7">
        <v>2457351</v>
      </c>
      <c r="E7">
        <v>1399316</v>
      </c>
      <c r="F7">
        <v>5078</v>
      </c>
      <c r="G7">
        <v>277326</v>
      </c>
      <c r="H7">
        <f t="shared" si="0"/>
        <v>5373289</v>
      </c>
      <c r="I7">
        <f t="shared" si="1"/>
        <v>1.0551007417485521E-2</v>
      </c>
    </row>
    <row r="8" spans="1:9">
      <c r="I8">
        <f>SUM(I2:I7)</f>
        <v>1.0000000000000002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R605"/>
  <sheetViews>
    <sheetView topLeftCell="B1" workbookViewId="0">
      <selection activeCell="E207" sqref="E207:E208"/>
    </sheetView>
  </sheetViews>
  <sheetFormatPr defaultRowHeight="15"/>
  <cols>
    <col min="1" max="1" width="18.28515625" customWidth="1"/>
    <col min="2" max="2" width="21.28515625" customWidth="1"/>
    <col min="3" max="3" width="10.5703125" style="1" bestFit="1" customWidth="1"/>
    <col min="5" max="5" width="9.28515625" style="1"/>
    <col min="8" max="8" width="17.28515625" customWidth="1"/>
    <col min="9" max="9" width="38.5703125" customWidth="1"/>
    <col min="10" max="10" width="29.7109375" customWidth="1"/>
  </cols>
  <sheetData>
    <row r="2" spans="1:18">
      <c r="A2" t="s">
        <v>0</v>
      </c>
      <c r="B2" t="s">
        <v>1</v>
      </c>
      <c r="C2" s="1" t="s">
        <v>2</v>
      </c>
      <c r="D2" t="s">
        <v>3</v>
      </c>
      <c r="E2" s="1" t="s">
        <v>4</v>
      </c>
      <c r="F2" t="s">
        <v>5</v>
      </c>
      <c r="G2" t="s">
        <v>6</v>
      </c>
      <c r="H2" t="s">
        <v>7</v>
      </c>
      <c r="I2" t="s">
        <v>8</v>
      </c>
      <c r="J2" t="s">
        <v>10</v>
      </c>
      <c r="K2" t="s">
        <v>11</v>
      </c>
      <c r="L2" t="s">
        <v>12</v>
      </c>
      <c r="M2" t="s">
        <v>13</v>
      </c>
      <c r="N2" t="s">
        <v>14</v>
      </c>
      <c r="O2" t="s">
        <v>15</v>
      </c>
      <c r="P2" t="s">
        <v>16</v>
      </c>
      <c r="Q2" t="s">
        <v>17</v>
      </c>
      <c r="R2" t="s">
        <v>18</v>
      </c>
    </row>
    <row r="3" spans="1:18">
      <c r="I3" t="s">
        <v>9</v>
      </c>
      <c r="J3" t="s">
        <v>9</v>
      </c>
      <c r="R3" t="s">
        <v>19</v>
      </c>
    </row>
    <row r="4" spans="1:18">
      <c r="A4" t="s">
        <v>20</v>
      </c>
      <c r="B4" t="s">
        <v>21</v>
      </c>
      <c r="C4" s="1">
        <v>100000</v>
      </c>
      <c r="D4" t="s">
        <v>22</v>
      </c>
      <c r="E4" s="1">
        <v>100000</v>
      </c>
      <c r="F4">
        <v>2006.9</v>
      </c>
      <c r="G4" t="s">
        <v>23</v>
      </c>
      <c r="H4" t="s">
        <v>24</v>
      </c>
      <c r="I4" t="s">
        <v>25</v>
      </c>
      <c r="J4" t="s">
        <v>26</v>
      </c>
      <c r="K4" t="s">
        <v>26</v>
      </c>
      <c r="L4" t="s">
        <v>27</v>
      </c>
      <c r="M4" t="s">
        <v>28</v>
      </c>
      <c r="N4" t="s">
        <v>29</v>
      </c>
      <c r="O4" t="s">
        <v>30</v>
      </c>
      <c r="P4" t="s">
        <v>16</v>
      </c>
      <c r="Q4" t="s">
        <v>31</v>
      </c>
      <c r="R4" t="s">
        <v>32</v>
      </c>
    </row>
    <row r="5" spans="1:18">
      <c r="A5" t="s">
        <v>20</v>
      </c>
      <c r="B5" t="s">
        <v>33</v>
      </c>
      <c r="C5" s="1">
        <v>100000</v>
      </c>
      <c r="D5" t="s">
        <v>22</v>
      </c>
      <c r="E5" s="1">
        <v>100000</v>
      </c>
      <c r="F5">
        <v>2007.3</v>
      </c>
      <c r="G5" t="s">
        <v>23</v>
      </c>
      <c r="H5" t="s">
        <v>24</v>
      </c>
      <c r="I5" t="s">
        <v>25</v>
      </c>
      <c r="J5" t="s">
        <v>26</v>
      </c>
      <c r="K5" t="s">
        <v>26</v>
      </c>
      <c r="L5" t="s">
        <v>27</v>
      </c>
      <c r="M5" t="s">
        <v>28</v>
      </c>
      <c r="N5" t="s">
        <v>29</v>
      </c>
      <c r="O5" t="s">
        <v>30</v>
      </c>
      <c r="P5" t="s">
        <v>16</v>
      </c>
      <c r="Q5" t="s">
        <v>31</v>
      </c>
      <c r="R5" t="s">
        <v>32</v>
      </c>
    </row>
    <row r="6" spans="1:18">
      <c r="A6" t="s">
        <v>20</v>
      </c>
      <c r="B6" t="s">
        <v>34</v>
      </c>
      <c r="C6" s="1">
        <v>500000</v>
      </c>
      <c r="D6" t="s">
        <v>22</v>
      </c>
      <c r="E6" s="1">
        <v>500000</v>
      </c>
      <c r="F6">
        <v>1999.6</v>
      </c>
      <c r="G6" t="s">
        <v>20</v>
      </c>
      <c r="H6" t="s">
        <v>35</v>
      </c>
      <c r="I6" t="s">
        <v>36</v>
      </c>
      <c r="J6" t="s">
        <v>36</v>
      </c>
      <c r="K6" t="s">
        <v>36</v>
      </c>
      <c r="L6" t="s">
        <v>37</v>
      </c>
      <c r="M6" t="s">
        <v>38</v>
      </c>
      <c r="N6" t="s">
        <v>29</v>
      </c>
      <c r="O6" t="s">
        <v>30</v>
      </c>
      <c r="P6" t="s">
        <v>16</v>
      </c>
      <c r="Q6" t="s">
        <v>31</v>
      </c>
      <c r="R6" t="s">
        <v>39</v>
      </c>
    </row>
    <row r="7" spans="1:18">
      <c r="A7" t="s">
        <v>20</v>
      </c>
      <c r="B7" t="s">
        <v>40</v>
      </c>
      <c r="C7" s="1">
        <v>1020000</v>
      </c>
      <c r="D7" t="s">
        <v>22</v>
      </c>
      <c r="E7" s="1">
        <v>1020000</v>
      </c>
      <c r="F7">
        <v>2016.9</v>
      </c>
      <c r="G7" t="s">
        <v>20</v>
      </c>
      <c r="H7" t="s">
        <v>35</v>
      </c>
      <c r="I7" t="s">
        <v>41</v>
      </c>
      <c r="J7" t="s">
        <v>41</v>
      </c>
      <c r="K7" t="s">
        <v>41</v>
      </c>
      <c r="L7" t="s">
        <v>37</v>
      </c>
      <c r="M7" t="s">
        <v>42</v>
      </c>
      <c r="N7" t="s">
        <v>29</v>
      </c>
      <c r="O7" t="s">
        <v>30</v>
      </c>
      <c r="P7" t="s">
        <v>16</v>
      </c>
      <c r="Q7" t="s">
        <v>31</v>
      </c>
      <c r="R7" t="s">
        <v>39</v>
      </c>
    </row>
    <row r="8" spans="1:18">
      <c r="A8" t="s">
        <v>20</v>
      </c>
      <c r="B8" t="s">
        <v>43</v>
      </c>
      <c r="C8" s="1">
        <v>500000</v>
      </c>
      <c r="D8" t="s">
        <v>22</v>
      </c>
      <c r="E8" s="1">
        <v>500000</v>
      </c>
      <c r="F8">
        <v>1999.12</v>
      </c>
      <c r="G8" t="s">
        <v>20</v>
      </c>
      <c r="H8" t="s">
        <v>35</v>
      </c>
      <c r="I8" t="s">
        <v>36</v>
      </c>
      <c r="J8" t="s">
        <v>36</v>
      </c>
      <c r="K8" t="s">
        <v>36</v>
      </c>
      <c r="L8" t="s">
        <v>37</v>
      </c>
      <c r="M8" t="s">
        <v>38</v>
      </c>
      <c r="N8" t="s">
        <v>29</v>
      </c>
      <c r="O8" t="s">
        <v>30</v>
      </c>
      <c r="P8" t="s">
        <v>16</v>
      </c>
      <c r="Q8" t="s">
        <v>31</v>
      </c>
      <c r="R8" t="s">
        <v>39</v>
      </c>
    </row>
    <row r="9" spans="1:18">
      <c r="A9" t="s">
        <v>20</v>
      </c>
      <c r="B9" t="s">
        <v>44</v>
      </c>
      <c r="C9" s="1">
        <v>500000</v>
      </c>
      <c r="D9" t="s">
        <v>22</v>
      </c>
      <c r="E9" s="1">
        <v>500000</v>
      </c>
      <c r="F9">
        <v>2000.9</v>
      </c>
      <c r="G9" t="s">
        <v>20</v>
      </c>
      <c r="H9" t="s">
        <v>35</v>
      </c>
      <c r="I9" t="s">
        <v>36</v>
      </c>
      <c r="J9" t="s">
        <v>36</v>
      </c>
      <c r="K9" t="s">
        <v>36</v>
      </c>
      <c r="L9" t="s">
        <v>37</v>
      </c>
      <c r="M9" t="s">
        <v>38</v>
      </c>
      <c r="N9" t="s">
        <v>29</v>
      </c>
      <c r="O9" t="s">
        <v>30</v>
      </c>
      <c r="P9" t="s">
        <v>16</v>
      </c>
      <c r="Q9" t="s">
        <v>31</v>
      </c>
      <c r="R9" t="s">
        <v>39</v>
      </c>
    </row>
    <row r="10" spans="1:18">
      <c r="A10" t="s">
        <v>20</v>
      </c>
      <c r="B10" t="s">
        <v>45</v>
      </c>
      <c r="C10" s="1">
        <v>500000</v>
      </c>
      <c r="D10" t="s">
        <v>22</v>
      </c>
      <c r="E10" s="1">
        <v>500000</v>
      </c>
      <c r="F10">
        <v>2001.3</v>
      </c>
      <c r="G10" t="s">
        <v>20</v>
      </c>
      <c r="H10" t="s">
        <v>35</v>
      </c>
      <c r="I10" t="s">
        <v>36</v>
      </c>
      <c r="J10" t="s">
        <v>36</v>
      </c>
      <c r="K10" t="s">
        <v>36</v>
      </c>
      <c r="L10" t="s">
        <v>37</v>
      </c>
      <c r="M10" t="s">
        <v>38</v>
      </c>
      <c r="N10" t="s">
        <v>29</v>
      </c>
      <c r="O10" t="s">
        <v>30</v>
      </c>
      <c r="P10" t="s">
        <v>16</v>
      </c>
      <c r="Q10" t="s">
        <v>31</v>
      </c>
      <c r="R10" t="s">
        <v>39</v>
      </c>
    </row>
    <row r="11" spans="1:18">
      <c r="A11" t="s">
        <v>20</v>
      </c>
      <c r="B11" t="s">
        <v>46</v>
      </c>
      <c r="C11" s="1">
        <v>500000</v>
      </c>
      <c r="D11" t="s">
        <v>22</v>
      </c>
      <c r="E11" s="1">
        <v>500000</v>
      </c>
      <c r="F11">
        <v>2005.9</v>
      </c>
      <c r="G11" t="s">
        <v>20</v>
      </c>
      <c r="H11" t="s">
        <v>35</v>
      </c>
      <c r="I11" t="s">
        <v>25</v>
      </c>
      <c r="J11" t="s">
        <v>25</v>
      </c>
      <c r="K11" t="s">
        <v>25</v>
      </c>
      <c r="L11" t="s">
        <v>37</v>
      </c>
      <c r="M11" t="s">
        <v>38</v>
      </c>
      <c r="N11" t="s">
        <v>29</v>
      </c>
      <c r="O11" t="s">
        <v>30</v>
      </c>
      <c r="P11" t="s">
        <v>16</v>
      </c>
      <c r="Q11" t="s">
        <v>31</v>
      </c>
      <c r="R11" t="s">
        <v>39</v>
      </c>
    </row>
    <row r="12" spans="1:18">
      <c r="A12" t="s">
        <v>20</v>
      </c>
      <c r="B12" t="s">
        <v>47</v>
      </c>
      <c r="C12" s="1">
        <v>500000</v>
      </c>
      <c r="D12" t="s">
        <v>22</v>
      </c>
      <c r="E12" s="1">
        <v>500000</v>
      </c>
      <c r="F12">
        <v>2006.3</v>
      </c>
      <c r="G12" t="s">
        <v>20</v>
      </c>
      <c r="H12" t="s">
        <v>35</v>
      </c>
      <c r="I12" t="s">
        <v>25</v>
      </c>
      <c r="J12" t="s">
        <v>25</v>
      </c>
      <c r="K12" t="s">
        <v>25</v>
      </c>
      <c r="L12" t="s">
        <v>37</v>
      </c>
      <c r="M12" t="s">
        <v>38</v>
      </c>
      <c r="N12" t="s">
        <v>29</v>
      </c>
      <c r="O12" t="s">
        <v>30</v>
      </c>
      <c r="P12" t="s">
        <v>16</v>
      </c>
      <c r="Q12" t="s">
        <v>31</v>
      </c>
      <c r="R12" t="s">
        <v>39</v>
      </c>
    </row>
    <row r="13" spans="1:18">
      <c r="A13" t="s">
        <v>20</v>
      </c>
      <c r="B13" t="s">
        <v>48</v>
      </c>
      <c r="C13" s="1">
        <v>500000</v>
      </c>
      <c r="D13" t="s">
        <v>22</v>
      </c>
      <c r="E13" s="1">
        <v>500000</v>
      </c>
      <c r="F13">
        <v>2007.6</v>
      </c>
      <c r="G13" t="s">
        <v>20</v>
      </c>
      <c r="H13" t="s">
        <v>35</v>
      </c>
      <c r="I13" t="s">
        <v>25</v>
      </c>
      <c r="J13" t="s">
        <v>25</v>
      </c>
      <c r="K13" t="s">
        <v>25</v>
      </c>
      <c r="L13" t="s">
        <v>37</v>
      </c>
      <c r="M13" t="s">
        <v>38</v>
      </c>
      <c r="N13" t="s">
        <v>29</v>
      </c>
      <c r="O13" t="s">
        <v>30</v>
      </c>
      <c r="P13" t="s">
        <v>16</v>
      </c>
      <c r="Q13" t="s">
        <v>31</v>
      </c>
      <c r="R13" t="s">
        <v>39</v>
      </c>
    </row>
    <row r="14" spans="1:18">
      <c r="A14" t="s">
        <v>20</v>
      </c>
      <c r="B14" t="s">
        <v>49</v>
      </c>
      <c r="C14" s="1">
        <v>500000</v>
      </c>
      <c r="D14" t="s">
        <v>22</v>
      </c>
      <c r="E14" s="1">
        <v>500000</v>
      </c>
      <c r="F14">
        <v>2007.12</v>
      </c>
      <c r="G14" t="s">
        <v>20</v>
      </c>
      <c r="H14" t="s">
        <v>35</v>
      </c>
      <c r="I14" t="s">
        <v>25</v>
      </c>
      <c r="J14" t="s">
        <v>25</v>
      </c>
      <c r="K14" t="s">
        <v>25</v>
      </c>
      <c r="L14" t="s">
        <v>37</v>
      </c>
      <c r="M14" t="s">
        <v>38</v>
      </c>
      <c r="N14" t="s">
        <v>29</v>
      </c>
      <c r="O14" t="s">
        <v>30</v>
      </c>
      <c r="P14" t="s">
        <v>16</v>
      </c>
      <c r="Q14" t="s">
        <v>31</v>
      </c>
      <c r="R14" t="s">
        <v>39</v>
      </c>
    </row>
    <row r="15" spans="1:18">
      <c r="A15" t="s">
        <v>20</v>
      </c>
      <c r="B15" t="s">
        <v>50</v>
      </c>
      <c r="C15" s="1">
        <v>1020000</v>
      </c>
      <c r="D15" t="s">
        <v>22</v>
      </c>
      <c r="E15" s="1">
        <v>1020000</v>
      </c>
      <c r="F15">
        <v>2016.7</v>
      </c>
      <c r="G15" t="s">
        <v>20</v>
      </c>
      <c r="H15" t="s">
        <v>35</v>
      </c>
      <c r="I15" t="s">
        <v>41</v>
      </c>
      <c r="J15" t="s">
        <v>41</v>
      </c>
      <c r="K15" t="s">
        <v>41</v>
      </c>
      <c r="L15" t="s">
        <v>37</v>
      </c>
      <c r="M15" t="s">
        <v>42</v>
      </c>
      <c r="N15" t="s">
        <v>29</v>
      </c>
      <c r="O15" t="s">
        <v>30</v>
      </c>
      <c r="P15" t="s">
        <v>16</v>
      </c>
      <c r="Q15" t="s">
        <v>31</v>
      </c>
      <c r="R15" t="s">
        <v>39</v>
      </c>
    </row>
    <row r="16" spans="1:18">
      <c r="A16" t="s">
        <v>20</v>
      </c>
      <c r="B16" t="s">
        <v>51</v>
      </c>
      <c r="C16" s="1">
        <v>200000</v>
      </c>
      <c r="D16" t="s">
        <v>22</v>
      </c>
      <c r="E16" s="1">
        <v>200000</v>
      </c>
      <c r="F16">
        <v>1998.9</v>
      </c>
      <c r="G16" t="s">
        <v>20</v>
      </c>
      <c r="H16" t="s">
        <v>52</v>
      </c>
      <c r="I16" t="s">
        <v>53</v>
      </c>
      <c r="J16" t="s">
        <v>54</v>
      </c>
      <c r="K16" t="s">
        <v>54</v>
      </c>
      <c r="L16" t="s">
        <v>37</v>
      </c>
      <c r="M16" t="s">
        <v>55</v>
      </c>
      <c r="N16" t="s">
        <v>29</v>
      </c>
      <c r="O16" t="s">
        <v>30</v>
      </c>
      <c r="P16" t="s">
        <v>16</v>
      </c>
      <c r="Q16" t="s">
        <v>31</v>
      </c>
      <c r="R16" t="s">
        <v>56</v>
      </c>
    </row>
    <row r="17" spans="1:18">
      <c r="A17" t="s">
        <v>20</v>
      </c>
      <c r="B17" t="s">
        <v>57</v>
      </c>
      <c r="C17" s="1">
        <v>200000</v>
      </c>
      <c r="D17" t="s">
        <v>22</v>
      </c>
      <c r="E17" s="1">
        <v>200000</v>
      </c>
      <c r="F17">
        <v>1999.9</v>
      </c>
      <c r="G17" t="s">
        <v>20</v>
      </c>
      <c r="H17" t="s">
        <v>52</v>
      </c>
      <c r="I17" t="s">
        <v>36</v>
      </c>
      <c r="J17" t="s">
        <v>54</v>
      </c>
      <c r="K17" t="s">
        <v>54</v>
      </c>
      <c r="L17" t="s">
        <v>37</v>
      </c>
      <c r="M17" t="s">
        <v>55</v>
      </c>
      <c r="N17" t="s">
        <v>29</v>
      </c>
      <c r="O17" t="s">
        <v>30</v>
      </c>
      <c r="P17" t="s">
        <v>16</v>
      </c>
      <c r="Q17" t="s">
        <v>31</v>
      </c>
      <c r="R17" t="s">
        <v>56</v>
      </c>
    </row>
    <row r="18" spans="1:18">
      <c r="A18" t="s">
        <v>20</v>
      </c>
      <c r="B18" t="s">
        <v>58</v>
      </c>
      <c r="C18" s="1">
        <v>500000</v>
      </c>
      <c r="D18" t="s">
        <v>22</v>
      </c>
      <c r="E18" s="1">
        <v>500000</v>
      </c>
      <c r="F18">
        <v>1983.12</v>
      </c>
      <c r="G18" t="s">
        <v>20</v>
      </c>
      <c r="H18" t="s">
        <v>35</v>
      </c>
      <c r="I18" t="s">
        <v>59</v>
      </c>
      <c r="J18" t="s">
        <v>60</v>
      </c>
      <c r="K18" t="s">
        <v>60</v>
      </c>
      <c r="L18" t="s">
        <v>61</v>
      </c>
      <c r="M18" t="s">
        <v>38</v>
      </c>
      <c r="N18" t="s">
        <v>29</v>
      </c>
      <c r="O18" t="s">
        <v>30</v>
      </c>
      <c r="P18" t="s">
        <v>16</v>
      </c>
      <c r="Q18" t="s">
        <v>31</v>
      </c>
      <c r="R18" t="s">
        <v>62</v>
      </c>
    </row>
    <row r="19" spans="1:18">
      <c r="A19" t="s">
        <v>20</v>
      </c>
      <c r="B19" t="s">
        <v>63</v>
      </c>
      <c r="C19" s="1">
        <v>500000</v>
      </c>
      <c r="D19" t="s">
        <v>22</v>
      </c>
      <c r="E19" s="1">
        <v>500000</v>
      </c>
      <c r="F19">
        <v>1984.9</v>
      </c>
      <c r="G19" t="s">
        <v>20</v>
      </c>
      <c r="H19" t="s">
        <v>35</v>
      </c>
      <c r="I19" t="s">
        <v>59</v>
      </c>
      <c r="J19" t="s">
        <v>60</v>
      </c>
      <c r="K19" t="s">
        <v>60</v>
      </c>
      <c r="L19" t="s">
        <v>61</v>
      </c>
      <c r="M19" t="s">
        <v>38</v>
      </c>
      <c r="N19" t="s">
        <v>29</v>
      </c>
      <c r="O19" t="s">
        <v>30</v>
      </c>
      <c r="P19" t="s">
        <v>16</v>
      </c>
      <c r="Q19" t="s">
        <v>31</v>
      </c>
      <c r="R19" t="s">
        <v>62</v>
      </c>
    </row>
    <row r="20" spans="1:18">
      <c r="A20" t="s">
        <v>20</v>
      </c>
      <c r="B20" t="s">
        <v>64</v>
      </c>
      <c r="C20" s="1">
        <v>500000</v>
      </c>
      <c r="D20" t="s">
        <v>22</v>
      </c>
      <c r="E20" s="1">
        <v>500000</v>
      </c>
      <c r="F20">
        <v>1993.4</v>
      </c>
      <c r="G20" t="s">
        <v>20</v>
      </c>
      <c r="H20" t="s">
        <v>35</v>
      </c>
      <c r="I20" t="s">
        <v>65</v>
      </c>
      <c r="J20" t="s">
        <v>54</v>
      </c>
      <c r="K20" t="s">
        <v>54</v>
      </c>
      <c r="L20" t="s">
        <v>61</v>
      </c>
      <c r="M20" t="s">
        <v>38</v>
      </c>
      <c r="N20" t="s">
        <v>29</v>
      </c>
      <c r="O20" t="s">
        <v>30</v>
      </c>
      <c r="P20" t="s">
        <v>16</v>
      </c>
      <c r="Q20" t="s">
        <v>31</v>
      </c>
      <c r="R20" t="s">
        <v>62</v>
      </c>
    </row>
    <row r="21" spans="1:18">
      <c r="A21" t="s">
        <v>20</v>
      </c>
      <c r="B21" t="s">
        <v>66</v>
      </c>
      <c r="C21" s="1">
        <v>500000</v>
      </c>
      <c r="D21" t="s">
        <v>22</v>
      </c>
      <c r="E21" s="1">
        <v>500000</v>
      </c>
      <c r="F21">
        <v>1993.6</v>
      </c>
      <c r="G21" t="s">
        <v>20</v>
      </c>
      <c r="H21" t="s">
        <v>35</v>
      </c>
      <c r="I21" t="s">
        <v>65</v>
      </c>
      <c r="J21" t="s">
        <v>54</v>
      </c>
      <c r="K21" t="s">
        <v>54</v>
      </c>
      <c r="L21" t="s">
        <v>61</v>
      </c>
      <c r="M21" t="s">
        <v>38</v>
      </c>
      <c r="N21" t="s">
        <v>29</v>
      </c>
      <c r="O21" t="s">
        <v>30</v>
      </c>
      <c r="P21" t="s">
        <v>16</v>
      </c>
      <c r="Q21" t="s">
        <v>31</v>
      </c>
      <c r="R21" t="s">
        <v>62</v>
      </c>
    </row>
    <row r="22" spans="1:18">
      <c r="A22" t="s">
        <v>20</v>
      </c>
      <c r="B22" t="s">
        <v>67</v>
      </c>
      <c r="C22" s="1">
        <v>500000</v>
      </c>
      <c r="D22" t="s">
        <v>22</v>
      </c>
      <c r="E22" s="1">
        <v>500000</v>
      </c>
      <c r="F22">
        <v>1993.12</v>
      </c>
      <c r="G22" t="s">
        <v>20</v>
      </c>
      <c r="H22" t="s">
        <v>35</v>
      </c>
      <c r="I22" t="s">
        <v>65</v>
      </c>
      <c r="J22" t="s">
        <v>54</v>
      </c>
      <c r="K22" t="s">
        <v>54</v>
      </c>
      <c r="L22" t="s">
        <v>61</v>
      </c>
      <c r="M22" t="s">
        <v>38</v>
      </c>
      <c r="N22" t="s">
        <v>29</v>
      </c>
      <c r="O22" t="s">
        <v>30</v>
      </c>
      <c r="P22" t="s">
        <v>16</v>
      </c>
      <c r="Q22" t="s">
        <v>31</v>
      </c>
      <c r="R22" t="s">
        <v>62</v>
      </c>
    </row>
    <row r="23" spans="1:18">
      <c r="A23" t="s">
        <v>20</v>
      </c>
      <c r="B23" t="s">
        <v>68</v>
      </c>
      <c r="C23" s="1">
        <v>500000</v>
      </c>
      <c r="D23" t="s">
        <v>22</v>
      </c>
      <c r="E23" s="1">
        <v>500000</v>
      </c>
      <c r="F23">
        <v>1994.4</v>
      </c>
      <c r="G23" t="s">
        <v>20</v>
      </c>
      <c r="H23" t="s">
        <v>35</v>
      </c>
      <c r="I23" t="s">
        <v>65</v>
      </c>
      <c r="J23" t="s">
        <v>54</v>
      </c>
      <c r="K23" t="s">
        <v>54</v>
      </c>
      <c r="L23" t="s">
        <v>61</v>
      </c>
      <c r="M23" t="s">
        <v>38</v>
      </c>
      <c r="N23" t="s">
        <v>29</v>
      </c>
      <c r="O23" t="s">
        <v>30</v>
      </c>
      <c r="P23" t="s">
        <v>16</v>
      </c>
      <c r="Q23" t="s">
        <v>31</v>
      </c>
      <c r="R23" t="s">
        <v>62</v>
      </c>
    </row>
    <row r="24" spans="1:18">
      <c r="A24" t="s">
        <v>20</v>
      </c>
      <c r="B24" t="s">
        <v>69</v>
      </c>
      <c r="C24" s="1">
        <v>500000</v>
      </c>
      <c r="D24" t="s">
        <v>22</v>
      </c>
      <c r="E24" s="1">
        <v>500000</v>
      </c>
      <c r="F24">
        <v>2008.6</v>
      </c>
      <c r="G24" t="s">
        <v>20</v>
      </c>
      <c r="H24" t="s">
        <v>35</v>
      </c>
      <c r="I24" t="s">
        <v>25</v>
      </c>
      <c r="J24" t="s">
        <v>25</v>
      </c>
      <c r="K24" t="s">
        <v>25</v>
      </c>
      <c r="L24" t="s">
        <v>61</v>
      </c>
      <c r="M24" t="s">
        <v>38</v>
      </c>
      <c r="N24" t="s">
        <v>29</v>
      </c>
      <c r="O24" t="s">
        <v>30</v>
      </c>
      <c r="P24" t="s">
        <v>16</v>
      </c>
      <c r="Q24" t="s">
        <v>31</v>
      </c>
      <c r="R24" t="s">
        <v>62</v>
      </c>
    </row>
    <row r="25" spans="1:18">
      <c r="A25" t="s">
        <v>20</v>
      </c>
      <c r="B25" t="s">
        <v>70</v>
      </c>
      <c r="C25" s="1">
        <v>500000</v>
      </c>
      <c r="D25" t="s">
        <v>22</v>
      </c>
      <c r="E25" s="1">
        <v>500000</v>
      </c>
      <c r="F25">
        <v>2008.12</v>
      </c>
      <c r="G25" t="s">
        <v>20</v>
      </c>
      <c r="H25" t="s">
        <v>35</v>
      </c>
      <c r="I25" t="s">
        <v>25</v>
      </c>
      <c r="J25" t="s">
        <v>25</v>
      </c>
      <c r="K25" t="s">
        <v>25</v>
      </c>
      <c r="L25" t="s">
        <v>61</v>
      </c>
      <c r="M25" t="s">
        <v>38</v>
      </c>
      <c r="N25" t="s">
        <v>29</v>
      </c>
      <c r="O25" t="s">
        <v>30</v>
      </c>
      <c r="P25" t="s">
        <v>16</v>
      </c>
      <c r="Q25" t="s">
        <v>31</v>
      </c>
      <c r="R25" t="s">
        <v>62</v>
      </c>
    </row>
    <row r="26" spans="1:18">
      <c r="A26" t="s">
        <v>20</v>
      </c>
      <c r="B26" t="s">
        <v>71</v>
      </c>
      <c r="C26" s="1">
        <v>595000</v>
      </c>
      <c r="D26" t="s">
        <v>22</v>
      </c>
      <c r="E26" s="1">
        <v>595000</v>
      </c>
      <c r="F26">
        <v>2017.3</v>
      </c>
      <c r="G26" t="s">
        <v>20</v>
      </c>
      <c r="H26" t="s">
        <v>35</v>
      </c>
      <c r="I26" t="s">
        <v>72</v>
      </c>
      <c r="J26" t="s">
        <v>41</v>
      </c>
      <c r="K26" t="s">
        <v>41</v>
      </c>
      <c r="L26" t="s">
        <v>73</v>
      </c>
      <c r="M26" t="s">
        <v>38</v>
      </c>
      <c r="N26" t="s">
        <v>29</v>
      </c>
      <c r="O26" t="s">
        <v>30</v>
      </c>
      <c r="P26" t="s">
        <v>16</v>
      </c>
      <c r="Q26" t="s">
        <v>31</v>
      </c>
      <c r="R26" t="s">
        <v>74</v>
      </c>
    </row>
    <row r="27" spans="1:18">
      <c r="A27" t="s">
        <v>20</v>
      </c>
      <c r="B27" t="s">
        <v>75</v>
      </c>
      <c r="C27" s="1">
        <v>595000</v>
      </c>
      <c r="D27" t="s">
        <v>22</v>
      </c>
      <c r="E27" s="1">
        <v>595000</v>
      </c>
      <c r="F27">
        <v>2017.8</v>
      </c>
      <c r="G27" t="s">
        <v>20</v>
      </c>
      <c r="H27" t="s">
        <v>35</v>
      </c>
      <c r="I27" t="s">
        <v>72</v>
      </c>
      <c r="J27" t="s">
        <v>41</v>
      </c>
      <c r="K27" t="s">
        <v>41</v>
      </c>
      <c r="L27" t="s">
        <v>73</v>
      </c>
      <c r="M27" t="s">
        <v>38</v>
      </c>
      <c r="N27" t="s">
        <v>29</v>
      </c>
      <c r="O27" t="s">
        <v>30</v>
      </c>
      <c r="P27" t="s">
        <v>16</v>
      </c>
      <c r="Q27" t="s">
        <v>31</v>
      </c>
      <c r="R27" t="s">
        <v>74</v>
      </c>
    </row>
    <row r="28" spans="1:18">
      <c r="A28" t="s">
        <v>20</v>
      </c>
      <c r="B28" t="s">
        <v>76</v>
      </c>
      <c r="C28" s="1">
        <v>1022000</v>
      </c>
      <c r="D28" t="s">
        <v>22</v>
      </c>
      <c r="E28" s="1">
        <v>1022000</v>
      </c>
      <c r="F28">
        <v>2016.12</v>
      </c>
      <c r="G28" t="s">
        <v>20</v>
      </c>
      <c r="H28" t="s">
        <v>35</v>
      </c>
      <c r="I28" t="s">
        <v>77</v>
      </c>
      <c r="J28" t="s">
        <v>60</v>
      </c>
      <c r="K28" t="s">
        <v>60</v>
      </c>
      <c r="L28" t="s">
        <v>27</v>
      </c>
      <c r="M28" t="s">
        <v>42</v>
      </c>
      <c r="N28" t="s">
        <v>29</v>
      </c>
      <c r="O28" t="s">
        <v>30</v>
      </c>
      <c r="P28" t="s">
        <v>16</v>
      </c>
      <c r="Q28" t="s">
        <v>31</v>
      </c>
      <c r="R28" t="s">
        <v>78</v>
      </c>
    </row>
    <row r="29" spans="1:18">
      <c r="A29" t="s">
        <v>20</v>
      </c>
      <c r="B29" t="s">
        <v>79</v>
      </c>
      <c r="C29" s="1">
        <v>1022000</v>
      </c>
      <c r="D29" t="s">
        <v>22</v>
      </c>
      <c r="E29" s="1">
        <v>1022000</v>
      </c>
      <c r="F29">
        <v>2017.6</v>
      </c>
      <c r="G29" t="s">
        <v>20</v>
      </c>
      <c r="H29" t="s">
        <v>35</v>
      </c>
      <c r="I29" t="s">
        <v>77</v>
      </c>
      <c r="J29" t="s">
        <v>60</v>
      </c>
      <c r="K29" t="s">
        <v>60</v>
      </c>
      <c r="L29" t="s">
        <v>27</v>
      </c>
      <c r="M29" t="s">
        <v>42</v>
      </c>
      <c r="N29" t="s">
        <v>29</v>
      </c>
      <c r="O29" t="s">
        <v>30</v>
      </c>
      <c r="P29" t="s">
        <v>16</v>
      </c>
      <c r="Q29" t="s">
        <v>31</v>
      </c>
      <c r="R29" t="s">
        <v>78</v>
      </c>
    </row>
    <row r="30" spans="1:18">
      <c r="A30" t="s">
        <v>20</v>
      </c>
      <c r="B30" t="s">
        <v>80</v>
      </c>
      <c r="C30" s="1">
        <v>560000</v>
      </c>
      <c r="D30" t="s">
        <v>22</v>
      </c>
      <c r="E30" s="1">
        <v>560000</v>
      </c>
      <c r="F30">
        <v>1983.8</v>
      </c>
      <c r="G30" t="s">
        <v>20</v>
      </c>
      <c r="H30" t="s">
        <v>35</v>
      </c>
      <c r="I30" t="s">
        <v>36</v>
      </c>
      <c r="J30" t="s">
        <v>54</v>
      </c>
      <c r="K30" t="s">
        <v>54</v>
      </c>
      <c r="L30" t="s">
        <v>81</v>
      </c>
      <c r="M30" t="s">
        <v>38</v>
      </c>
      <c r="N30" t="s">
        <v>29</v>
      </c>
      <c r="O30" t="s">
        <v>30</v>
      </c>
      <c r="P30" t="s">
        <v>16</v>
      </c>
      <c r="Q30" t="s">
        <v>31</v>
      </c>
      <c r="R30" t="s">
        <v>82</v>
      </c>
    </row>
    <row r="31" spans="1:18">
      <c r="A31" t="s">
        <v>20</v>
      </c>
      <c r="B31" t="s">
        <v>83</v>
      </c>
      <c r="C31" s="1">
        <v>560000</v>
      </c>
      <c r="D31" t="s">
        <v>22</v>
      </c>
      <c r="E31" s="1">
        <v>560000</v>
      </c>
      <c r="F31">
        <v>1984.2</v>
      </c>
      <c r="G31" t="s">
        <v>20</v>
      </c>
      <c r="H31" t="s">
        <v>35</v>
      </c>
      <c r="I31" t="s">
        <v>36</v>
      </c>
      <c r="J31" t="s">
        <v>54</v>
      </c>
      <c r="K31" t="s">
        <v>54</v>
      </c>
      <c r="L31" t="s">
        <v>81</v>
      </c>
      <c r="M31" t="s">
        <v>38</v>
      </c>
      <c r="N31" t="s">
        <v>29</v>
      </c>
      <c r="O31" t="s">
        <v>30</v>
      </c>
      <c r="P31" t="s">
        <v>16</v>
      </c>
      <c r="Q31" t="s">
        <v>31</v>
      </c>
      <c r="R31" t="s">
        <v>82</v>
      </c>
    </row>
    <row r="32" spans="1:18">
      <c r="A32" t="s">
        <v>20</v>
      </c>
      <c r="B32" t="s">
        <v>84</v>
      </c>
      <c r="C32" s="1">
        <v>560000</v>
      </c>
      <c r="D32" t="s">
        <v>22</v>
      </c>
      <c r="E32" s="1">
        <v>560000</v>
      </c>
      <c r="F32">
        <v>1993.4</v>
      </c>
      <c r="G32" t="s">
        <v>20</v>
      </c>
      <c r="H32" t="s">
        <v>35</v>
      </c>
      <c r="I32" t="s">
        <v>65</v>
      </c>
      <c r="J32" t="s">
        <v>85</v>
      </c>
      <c r="K32" t="s">
        <v>86</v>
      </c>
      <c r="L32" t="s">
        <v>81</v>
      </c>
      <c r="M32" t="s">
        <v>38</v>
      </c>
      <c r="N32" t="s">
        <v>29</v>
      </c>
      <c r="O32" t="s">
        <v>30</v>
      </c>
      <c r="P32" t="s">
        <v>16</v>
      </c>
      <c r="Q32" t="s">
        <v>31</v>
      </c>
      <c r="R32" t="s">
        <v>82</v>
      </c>
    </row>
    <row r="33" spans="1:18">
      <c r="A33" t="s">
        <v>20</v>
      </c>
      <c r="B33" t="s">
        <v>87</v>
      </c>
      <c r="C33" s="1">
        <v>560000</v>
      </c>
      <c r="D33" t="s">
        <v>22</v>
      </c>
      <c r="E33" s="1">
        <v>560000</v>
      </c>
      <c r="F33">
        <v>1994.3</v>
      </c>
      <c r="G33" t="s">
        <v>20</v>
      </c>
      <c r="H33" t="s">
        <v>35</v>
      </c>
      <c r="I33" t="s">
        <v>65</v>
      </c>
      <c r="J33" t="s">
        <v>85</v>
      </c>
      <c r="K33" t="s">
        <v>86</v>
      </c>
      <c r="L33" t="s">
        <v>81</v>
      </c>
      <c r="M33" t="s">
        <v>38</v>
      </c>
      <c r="N33" t="s">
        <v>29</v>
      </c>
      <c r="O33" t="s">
        <v>30</v>
      </c>
      <c r="P33" t="s">
        <v>16</v>
      </c>
      <c r="Q33" t="s">
        <v>31</v>
      </c>
      <c r="R33" t="s">
        <v>82</v>
      </c>
    </row>
    <row r="34" spans="1:18">
      <c r="A34" t="s">
        <v>20</v>
      </c>
      <c r="B34" t="s">
        <v>88</v>
      </c>
      <c r="C34" s="1">
        <v>500000</v>
      </c>
      <c r="D34" t="s">
        <v>22</v>
      </c>
      <c r="E34" s="1">
        <v>500000</v>
      </c>
      <c r="F34">
        <v>1997.7</v>
      </c>
      <c r="G34" t="s">
        <v>20</v>
      </c>
      <c r="H34" t="s">
        <v>35</v>
      </c>
      <c r="I34" t="s">
        <v>86</v>
      </c>
      <c r="J34" t="s">
        <v>86</v>
      </c>
      <c r="K34" t="s">
        <v>86</v>
      </c>
      <c r="L34" t="s">
        <v>81</v>
      </c>
      <c r="M34" t="s">
        <v>38</v>
      </c>
      <c r="N34" t="s">
        <v>29</v>
      </c>
      <c r="O34" t="s">
        <v>30</v>
      </c>
      <c r="P34" t="s">
        <v>16</v>
      </c>
      <c r="Q34" t="s">
        <v>31</v>
      </c>
      <c r="R34" t="s">
        <v>82</v>
      </c>
    </row>
    <row r="35" spans="1:18">
      <c r="A35" t="s">
        <v>20</v>
      </c>
      <c r="B35" t="s">
        <v>89</v>
      </c>
      <c r="C35" s="1">
        <v>500000</v>
      </c>
      <c r="D35" t="s">
        <v>22</v>
      </c>
      <c r="E35" s="1">
        <v>500000</v>
      </c>
      <c r="F35">
        <v>1998.1</v>
      </c>
      <c r="G35" t="s">
        <v>20</v>
      </c>
      <c r="H35" t="s">
        <v>35</v>
      </c>
      <c r="I35" t="s">
        <v>86</v>
      </c>
      <c r="J35" t="s">
        <v>86</v>
      </c>
      <c r="K35" t="s">
        <v>86</v>
      </c>
      <c r="L35" t="s">
        <v>81</v>
      </c>
      <c r="M35" t="s">
        <v>38</v>
      </c>
      <c r="N35" t="s">
        <v>29</v>
      </c>
      <c r="O35" t="s">
        <v>30</v>
      </c>
      <c r="P35" t="s">
        <v>16</v>
      </c>
      <c r="Q35" t="s">
        <v>31</v>
      </c>
      <c r="R35" t="s">
        <v>82</v>
      </c>
    </row>
    <row r="36" spans="1:18">
      <c r="A36" t="s">
        <v>20</v>
      </c>
      <c r="B36" t="s">
        <v>90</v>
      </c>
      <c r="C36" s="1">
        <v>1019029</v>
      </c>
      <c r="D36" t="s">
        <v>22</v>
      </c>
      <c r="E36" s="1">
        <v>1019029</v>
      </c>
      <c r="F36">
        <v>2017.6</v>
      </c>
      <c r="G36" t="s">
        <v>20</v>
      </c>
      <c r="H36" t="s">
        <v>35</v>
      </c>
      <c r="I36" t="s">
        <v>25</v>
      </c>
      <c r="J36" t="s">
        <v>25</v>
      </c>
      <c r="K36" t="s">
        <v>25</v>
      </c>
      <c r="L36" t="s">
        <v>61</v>
      </c>
      <c r="M36" t="s">
        <v>91</v>
      </c>
      <c r="N36" t="s">
        <v>29</v>
      </c>
      <c r="O36" t="s">
        <v>30</v>
      </c>
      <c r="P36" t="s">
        <v>16</v>
      </c>
      <c r="Q36" t="s">
        <v>31</v>
      </c>
      <c r="R36" t="s">
        <v>92</v>
      </c>
    </row>
    <row r="37" spans="1:18">
      <c r="A37" t="s">
        <v>20</v>
      </c>
      <c r="B37" t="s">
        <v>93</v>
      </c>
      <c r="C37" s="1">
        <v>1019029</v>
      </c>
      <c r="D37" t="s">
        <v>22</v>
      </c>
      <c r="E37" s="1">
        <v>1019029</v>
      </c>
      <c r="F37">
        <v>2017.9</v>
      </c>
      <c r="G37" t="s">
        <v>20</v>
      </c>
      <c r="H37" t="s">
        <v>35</v>
      </c>
      <c r="I37" t="s">
        <v>25</v>
      </c>
      <c r="J37" t="s">
        <v>25</v>
      </c>
      <c r="K37" t="s">
        <v>25</v>
      </c>
      <c r="L37" t="s">
        <v>61</v>
      </c>
      <c r="M37" t="s">
        <v>91</v>
      </c>
      <c r="N37" t="s">
        <v>29</v>
      </c>
      <c r="O37" t="s">
        <v>30</v>
      </c>
      <c r="P37" t="s">
        <v>16</v>
      </c>
      <c r="Q37" t="s">
        <v>31</v>
      </c>
      <c r="R37" t="s">
        <v>92</v>
      </c>
    </row>
    <row r="38" spans="1:18">
      <c r="A38" t="s">
        <v>20</v>
      </c>
      <c r="B38" t="s">
        <v>94</v>
      </c>
      <c r="C38" s="1">
        <v>340000</v>
      </c>
      <c r="D38" t="s">
        <v>22</v>
      </c>
      <c r="E38" s="1">
        <v>340000</v>
      </c>
      <c r="F38">
        <v>2016.8</v>
      </c>
      <c r="G38" t="s">
        <v>20</v>
      </c>
      <c r="H38" t="s">
        <v>35</v>
      </c>
      <c r="I38" t="s">
        <v>25</v>
      </c>
      <c r="J38" t="s">
        <v>25</v>
      </c>
      <c r="K38" t="s">
        <v>25</v>
      </c>
      <c r="L38" t="s">
        <v>81</v>
      </c>
      <c r="M38" t="s">
        <v>55</v>
      </c>
      <c r="N38" t="s">
        <v>29</v>
      </c>
      <c r="O38" t="s">
        <v>30</v>
      </c>
      <c r="P38" t="s">
        <v>16</v>
      </c>
      <c r="Q38" t="s">
        <v>31</v>
      </c>
      <c r="R38" t="s">
        <v>95</v>
      </c>
    </row>
    <row r="39" spans="1:18">
      <c r="A39" t="s">
        <v>20</v>
      </c>
      <c r="B39" t="s">
        <v>96</v>
      </c>
      <c r="C39" s="1">
        <v>328600</v>
      </c>
      <c r="D39" t="s">
        <v>22</v>
      </c>
      <c r="E39" s="1">
        <v>328600</v>
      </c>
      <c r="F39">
        <v>1977.7</v>
      </c>
      <c r="G39" t="s">
        <v>20</v>
      </c>
      <c r="H39" t="s">
        <v>35</v>
      </c>
      <c r="I39" t="s">
        <v>97</v>
      </c>
      <c r="J39" t="s">
        <v>26</v>
      </c>
      <c r="K39" t="s">
        <v>98</v>
      </c>
      <c r="L39" t="s">
        <v>81</v>
      </c>
      <c r="M39" t="s">
        <v>55</v>
      </c>
      <c r="N39" t="s">
        <v>29</v>
      </c>
      <c r="O39" t="s">
        <v>30</v>
      </c>
      <c r="P39" t="s">
        <v>16</v>
      </c>
      <c r="Q39" t="s">
        <v>31</v>
      </c>
      <c r="R39" t="s">
        <v>95</v>
      </c>
    </row>
    <row r="40" spans="1:18">
      <c r="A40" t="s">
        <v>20</v>
      </c>
      <c r="B40" t="s">
        <v>96</v>
      </c>
      <c r="F40">
        <v>2011.9</v>
      </c>
      <c r="G40" t="s">
        <v>99</v>
      </c>
      <c r="H40" t="s">
        <v>99</v>
      </c>
      <c r="I40" t="s">
        <v>99</v>
      </c>
      <c r="J40" t="s">
        <v>99</v>
      </c>
      <c r="K40" t="s">
        <v>99</v>
      </c>
      <c r="L40" t="s">
        <v>99</v>
      </c>
      <c r="M40" t="s">
        <v>99</v>
      </c>
      <c r="N40" t="s">
        <v>99</v>
      </c>
      <c r="O40" t="s">
        <v>99</v>
      </c>
      <c r="P40" t="s">
        <v>99</v>
      </c>
      <c r="Q40" t="s">
        <v>99</v>
      </c>
      <c r="R40" t="s">
        <v>99</v>
      </c>
    </row>
    <row r="41" spans="1:18">
      <c r="A41" t="s">
        <v>20</v>
      </c>
      <c r="B41" t="s">
        <v>100</v>
      </c>
      <c r="C41" s="1">
        <v>200000</v>
      </c>
      <c r="D41" t="s">
        <v>22</v>
      </c>
      <c r="E41" s="1">
        <v>200000</v>
      </c>
      <c r="F41">
        <v>1979.1</v>
      </c>
      <c r="G41" t="s">
        <v>20</v>
      </c>
      <c r="H41" t="s">
        <v>52</v>
      </c>
      <c r="I41" t="s">
        <v>101</v>
      </c>
      <c r="J41" t="s">
        <v>101</v>
      </c>
      <c r="K41" t="s">
        <v>101</v>
      </c>
      <c r="L41" t="s">
        <v>81</v>
      </c>
      <c r="M41" t="s">
        <v>102</v>
      </c>
      <c r="N41" t="s">
        <v>29</v>
      </c>
      <c r="O41" t="s">
        <v>30</v>
      </c>
      <c r="P41" t="s">
        <v>16</v>
      </c>
      <c r="Q41" t="s">
        <v>31</v>
      </c>
      <c r="R41" t="s">
        <v>103</v>
      </c>
    </row>
    <row r="42" spans="1:18">
      <c r="A42" t="s">
        <v>20</v>
      </c>
      <c r="B42" t="s">
        <v>104</v>
      </c>
      <c r="C42" s="1">
        <v>800000</v>
      </c>
      <c r="D42" t="s">
        <v>22</v>
      </c>
      <c r="E42" s="1">
        <v>800000</v>
      </c>
      <c r="F42">
        <v>2004.7</v>
      </c>
      <c r="G42" t="s">
        <v>20</v>
      </c>
      <c r="H42" t="s">
        <v>35</v>
      </c>
      <c r="I42" t="s">
        <v>105</v>
      </c>
      <c r="J42" t="s">
        <v>106</v>
      </c>
      <c r="K42" t="s">
        <v>106</v>
      </c>
      <c r="L42" t="s">
        <v>81</v>
      </c>
      <c r="M42" t="s">
        <v>107</v>
      </c>
      <c r="N42" t="s">
        <v>29</v>
      </c>
      <c r="O42" t="s">
        <v>30</v>
      </c>
      <c r="P42" t="s">
        <v>16</v>
      </c>
      <c r="Q42" t="s">
        <v>31</v>
      </c>
      <c r="R42" t="s">
        <v>108</v>
      </c>
    </row>
    <row r="43" spans="1:18">
      <c r="A43" t="s">
        <v>20</v>
      </c>
      <c r="B43" t="s">
        <v>109</v>
      </c>
      <c r="C43" s="1">
        <v>800000</v>
      </c>
      <c r="D43" t="s">
        <v>22</v>
      </c>
      <c r="E43" s="1">
        <v>800000</v>
      </c>
      <c r="F43">
        <v>2004.11</v>
      </c>
      <c r="G43" t="s">
        <v>20</v>
      </c>
      <c r="H43" t="s">
        <v>35</v>
      </c>
      <c r="I43" t="s">
        <v>105</v>
      </c>
      <c r="J43" t="s">
        <v>106</v>
      </c>
      <c r="K43" t="s">
        <v>106</v>
      </c>
      <c r="L43" t="s">
        <v>81</v>
      </c>
      <c r="M43" t="s">
        <v>107</v>
      </c>
      <c r="N43" t="s">
        <v>29</v>
      </c>
      <c r="O43" t="s">
        <v>30</v>
      </c>
      <c r="P43" t="s">
        <v>16</v>
      </c>
      <c r="Q43" t="s">
        <v>31</v>
      </c>
      <c r="R43" t="s">
        <v>108</v>
      </c>
    </row>
    <row r="44" spans="1:18">
      <c r="A44" t="s">
        <v>20</v>
      </c>
      <c r="B44" t="s">
        <v>110</v>
      </c>
      <c r="C44" s="1">
        <v>870000</v>
      </c>
      <c r="D44" t="s">
        <v>22</v>
      </c>
      <c r="E44" s="1">
        <v>870000</v>
      </c>
      <c r="F44">
        <v>2008.6</v>
      </c>
      <c r="G44" t="s">
        <v>20</v>
      </c>
      <c r="H44" t="s">
        <v>35</v>
      </c>
      <c r="I44" t="s">
        <v>25</v>
      </c>
      <c r="J44" t="s">
        <v>101</v>
      </c>
      <c r="K44" t="s">
        <v>101</v>
      </c>
      <c r="L44" t="s">
        <v>81</v>
      </c>
      <c r="M44" t="s">
        <v>107</v>
      </c>
      <c r="N44" t="s">
        <v>29</v>
      </c>
      <c r="O44" t="s">
        <v>30</v>
      </c>
      <c r="P44" t="s">
        <v>16</v>
      </c>
      <c r="Q44" t="s">
        <v>31</v>
      </c>
      <c r="R44" t="s">
        <v>108</v>
      </c>
    </row>
    <row r="45" spans="1:18">
      <c r="A45" t="s">
        <v>20</v>
      </c>
      <c r="B45" t="s">
        <v>111</v>
      </c>
      <c r="C45" s="1">
        <v>870000</v>
      </c>
      <c r="D45" t="s">
        <v>22</v>
      </c>
      <c r="E45" s="1">
        <v>870000</v>
      </c>
      <c r="F45">
        <v>2008.12</v>
      </c>
      <c r="G45" t="s">
        <v>20</v>
      </c>
      <c r="H45" t="s">
        <v>35</v>
      </c>
      <c r="I45" t="s">
        <v>25</v>
      </c>
      <c r="J45" t="s">
        <v>101</v>
      </c>
      <c r="K45" t="s">
        <v>101</v>
      </c>
      <c r="L45" t="s">
        <v>81</v>
      </c>
      <c r="M45" t="s">
        <v>107</v>
      </c>
      <c r="N45" t="s">
        <v>29</v>
      </c>
      <c r="O45" t="s">
        <v>30</v>
      </c>
      <c r="P45" t="s">
        <v>16</v>
      </c>
      <c r="Q45" t="s">
        <v>31</v>
      </c>
      <c r="R45" t="s">
        <v>108</v>
      </c>
    </row>
    <row r="46" spans="1:18">
      <c r="A46" t="s">
        <v>20</v>
      </c>
      <c r="B46" t="s">
        <v>112</v>
      </c>
      <c r="C46" s="1">
        <v>870000</v>
      </c>
      <c r="D46" t="s">
        <v>22</v>
      </c>
      <c r="E46" s="1">
        <v>870000</v>
      </c>
      <c r="F46">
        <v>2014.6</v>
      </c>
      <c r="G46" t="s">
        <v>20</v>
      </c>
      <c r="H46" t="s">
        <v>35</v>
      </c>
      <c r="I46" t="s">
        <v>25</v>
      </c>
      <c r="J46" t="s">
        <v>101</v>
      </c>
      <c r="K46" t="s">
        <v>101</v>
      </c>
      <c r="L46" t="s">
        <v>81</v>
      </c>
      <c r="M46" t="s">
        <v>107</v>
      </c>
      <c r="N46" t="s">
        <v>29</v>
      </c>
      <c r="O46" t="s">
        <v>30</v>
      </c>
      <c r="P46" t="s">
        <v>16</v>
      </c>
      <c r="Q46" t="s">
        <v>31</v>
      </c>
      <c r="R46" t="s">
        <v>108</v>
      </c>
    </row>
    <row r="47" spans="1:18">
      <c r="A47" t="s">
        <v>20</v>
      </c>
      <c r="B47" t="s">
        <v>113</v>
      </c>
      <c r="C47" s="1">
        <v>870000</v>
      </c>
      <c r="D47" t="s">
        <v>22</v>
      </c>
      <c r="E47" s="1">
        <v>870000</v>
      </c>
      <c r="F47">
        <v>2014.11</v>
      </c>
      <c r="G47" t="s">
        <v>20</v>
      </c>
      <c r="H47" t="s">
        <v>35</v>
      </c>
      <c r="I47" t="s">
        <v>25</v>
      </c>
      <c r="J47" t="s">
        <v>101</v>
      </c>
      <c r="K47" t="s">
        <v>101</v>
      </c>
      <c r="L47" t="s">
        <v>81</v>
      </c>
      <c r="M47" t="s">
        <v>107</v>
      </c>
      <c r="N47" t="s">
        <v>29</v>
      </c>
      <c r="O47" t="s">
        <v>30</v>
      </c>
      <c r="P47" t="s">
        <v>16</v>
      </c>
      <c r="Q47" t="s">
        <v>31</v>
      </c>
      <c r="R47" t="s">
        <v>108</v>
      </c>
    </row>
    <row r="48" spans="1:18">
      <c r="A48" t="s">
        <v>20</v>
      </c>
      <c r="B48" t="s">
        <v>114</v>
      </c>
      <c r="C48" s="1">
        <v>400000</v>
      </c>
      <c r="D48" t="s">
        <v>22</v>
      </c>
      <c r="E48" s="1">
        <v>400000</v>
      </c>
      <c r="F48">
        <v>1979.12</v>
      </c>
      <c r="G48" t="s">
        <v>20</v>
      </c>
      <c r="H48" t="s">
        <v>115</v>
      </c>
      <c r="I48" t="s">
        <v>116</v>
      </c>
      <c r="J48" t="s">
        <v>117</v>
      </c>
      <c r="K48" t="s">
        <v>117</v>
      </c>
      <c r="L48" t="s">
        <v>37</v>
      </c>
      <c r="M48" t="s">
        <v>118</v>
      </c>
      <c r="N48" t="s">
        <v>29</v>
      </c>
      <c r="O48" t="s">
        <v>30</v>
      </c>
      <c r="P48" t="s">
        <v>16</v>
      </c>
      <c r="Q48" t="s">
        <v>31</v>
      </c>
      <c r="R48" t="s">
        <v>119</v>
      </c>
    </row>
    <row r="49" spans="1:18">
      <c r="A49" t="s">
        <v>20</v>
      </c>
      <c r="B49" t="s">
        <v>120</v>
      </c>
      <c r="C49" s="1">
        <v>400000</v>
      </c>
      <c r="D49" t="s">
        <v>22</v>
      </c>
      <c r="E49" s="1">
        <v>400000</v>
      </c>
      <c r="F49">
        <v>1980.1</v>
      </c>
      <c r="G49" t="s">
        <v>20</v>
      </c>
      <c r="H49" t="s">
        <v>115</v>
      </c>
      <c r="I49" t="s">
        <v>116</v>
      </c>
      <c r="J49" t="s">
        <v>117</v>
      </c>
      <c r="K49" t="s">
        <v>117</v>
      </c>
      <c r="L49" t="s">
        <v>37</v>
      </c>
      <c r="M49" t="s">
        <v>118</v>
      </c>
      <c r="N49" t="s">
        <v>29</v>
      </c>
      <c r="O49" t="s">
        <v>30</v>
      </c>
      <c r="P49" t="s">
        <v>16</v>
      </c>
      <c r="Q49" t="s">
        <v>31</v>
      </c>
      <c r="R49" t="s">
        <v>119</v>
      </c>
    </row>
    <row r="50" spans="1:18">
      <c r="A50" t="s">
        <v>20</v>
      </c>
      <c r="B50" t="s">
        <v>121</v>
      </c>
      <c r="C50" s="1">
        <v>400000</v>
      </c>
      <c r="D50" t="s">
        <v>22</v>
      </c>
      <c r="E50" s="1">
        <v>400000</v>
      </c>
      <c r="F50">
        <v>1981.1</v>
      </c>
      <c r="G50" t="s">
        <v>20</v>
      </c>
      <c r="H50" t="s">
        <v>115</v>
      </c>
      <c r="I50" t="s">
        <v>116</v>
      </c>
      <c r="J50" t="s">
        <v>117</v>
      </c>
      <c r="K50" t="s">
        <v>117</v>
      </c>
      <c r="L50" t="s">
        <v>37</v>
      </c>
      <c r="M50" t="s">
        <v>118</v>
      </c>
      <c r="N50" t="s">
        <v>29</v>
      </c>
      <c r="O50" t="s">
        <v>30</v>
      </c>
      <c r="P50" t="s">
        <v>16</v>
      </c>
      <c r="Q50" t="s">
        <v>31</v>
      </c>
      <c r="R50" t="s">
        <v>119</v>
      </c>
    </row>
    <row r="51" spans="1:18">
      <c r="A51" t="s">
        <v>20</v>
      </c>
      <c r="B51" t="s">
        <v>122</v>
      </c>
      <c r="C51" s="1">
        <v>75000</v>
      </c>
      <c r="D51" t="s">
        <v>22</v>
      </c>
      <c r="E51" s="1">
        <v>75000</v>
      </c>
      <c r="F51">
        <v>2000.3</v>
      </c>
      <c r="G51" t="s">
        <v>23</v>
      </c>
      <c r="H51" t="s">
        <v>24</v>
      </c>
      <c r="I51" t="s">
        <v>86</v>
      </c>
      <c r="J51" t="s">
        <v>123</v>
      </c>
      <c r="K51" t="s">
        <v>123</v>
      </c>
      <c r="L51" t="s">
        <v>61</v>
      </c>
      <c r="M51" t="s">
        <v>28</v>
      </c>
      <c r="N51" t="s">
        <v>29</v>
      </c>
      <c r="O51" t="s">
        <v>30</v>
      </c>
      <c r="P51" t="s">
        <v>16</v>
      </c>
      <c r="Q51" t="s">
        <v>31</v>
      </c>
      <c r="R51" t="s">
        <v>124</v>
      </c>
    </row>
    <row r="52" spans="1:18">
      <c r="A52" t="s">
        <v>20</v>
      </c>
      <c r="B52" t="s">
        <v>125</v>
      </c>
      <c r="C52" s="1">
        <v>75000</v>
      </c>
      <c r="D52" t="s">
        <v>22</v>
      </c>
      <c r="E52" s="1">
        <v>75000</v>
      </c>
      <c r="F52">
        <v>2000.12</v>
      </c>
      <c r="G52" t="s">
        <v>23</v>
      </c>
      <c r="H52" t="s">
        <v>24</v>
      </c>
      <c r="I52" t="s">
        <v>86</v>
      </c>
      <c r="J52" t="s">
        <v>123</v>
      </c>
      <c r="K52" t="s">
        <v>123</v>
      </c>
      <c r="L52" t="s">
        <v>61</v>
      </c>
      <c r="M52" t="s">
        <v>28</v>
      </c>
      <c r="N52" t="s">
        <v>29</v>
      </c>
      <c r="O52" t="s">
        <v>30</v>
      </c>
      <c r="P52" t="s">
        <v>16</v>
      </c>
      <c r="Q52" t="s">
        <v>31</v>
      </c>
      <c r="R52" t="s">
        <v>124</v>
      </c>
    </row>
    <row r="53" spans="1:18">
      <c r="A53" t="s">
        <v>20</v>
      </c>
      <c r="B53" t="s">
        <v>126</v>
      </c>
      <c r="C53" s="1">
        <v>500000</v>
      </c>
      <c r="D53" t="s">
        <v>22</v>
      </c>
      <c r="E53" s="1">
        <v>500000</v>
      </c>
      <c r="F53">
        <v>1995.6</v>
      </c>
      <c r="G53" t="s">
        <v>20</v>
      </c>
      <c r="H53" t="s">
        <v>35</v>
      </c>
      <c r="I53" t="s">
        <v>65</v>
      </c>
      <c r="J53" t="s">
        <v>54</v>
      </c>
      <c r="K53" t="s">
        <v>54</v>
      </c>
      <c r="L53" t="s">
        <v>127</v>
      </c>
      <c r="M53" t="s">
        <v>38</v>
      </c>
      <c r="N53" t="s">
        <v>29</v>
      </c>
      <c r="O53" t="s">
        <v>30</v>
      </c>
      <c r="P53" t="s">
        <v>16</v>
      </c>
      <c r="Q53" t="s">
        <v>31</v>
      </c>
      <c r="R53" t="s">
        <v>128</v>
      </c>
    </row>
    <row r="54" spans="1:18">
      <c r="A54" t="s">
        <v>20</v>
      </c>
      <c r="B54" t="s">
        <v>129</v>
      </c>
      <c r="C54" s="1">
        <v>1050000</v>
      </c>
      <c r="D54" t="s">
        <v>22</v>
      </c>
      <c r="E54" s="1">
        <v>1050000</v>
      </c>
      <c r="F54">
        <v>2017.6</v>
      </c>
      <c r="G54" t="s">
        <v>20</v>
      </c>
      <c r="H54" t="s">
        <v>35</v>
      </c>
      <c r="I54" t="s">
        <v>41</v>
      </c>
      <c r="J54" t="s">
        <v>41</v>
      </c>
      <c r="K54" t="s">
        <v>41</v>
      </c>
      <c r="L54" t="s">
        <v>127</v>
      </c>
      <c r="M54" t="s">
        <v>42</v>
      </c>
      <c r="N54" t="s">
        <v>29</v>
      </c>
      <c r="O54" t="s">
        <v>30</v>
      </c>
      <c r="P54" t="s">
        <v>16</v>
      </c>
      <c r="Q54" t="s">
        <v>31</v>
      </c>
      <c r="R54" t="s">
        <v>128</v>
      </c>
    </row>
    <row r="55" spans="1:18">
      <c r="A55" t="s">
        <v>20</v>
      </c>
      <c r="B55" t="s">
        <v>130</v>
      </c>
      <c r="C55" s="1">
        <v>500000</v>
      </c>
      <c r="D55" t="s">
        <v>22</v>
      </c>
      <c r="E55" s="1">
        <v>500000</v>
      </c>
      <c r="F55">
        <v>1995.12</v>
      </c>
      <c r="G55" t="s">
        <v>20</v>
      </c>
      <c r="H55" t="s">
        <v>35</v>
      </c>
      <c r="I55" t="s">
        <v>65</v>
      </c>
      <c r="J55" t="s">
        <v>54</v>
      </c>
      <c r="K55" t="s">
        <v>54</v>
      </c>
      <c r="L55" t="s">
        <v>127</v>
      </c>
      <c r="M55" t="s">
        <v>38</v>
      </c>
      <c r="N55" t="s">
        <v>29</v>
      </c>
      <c r="O55" t="s">
        <v>30</v>
      </c>
      <c r="P55" t="s">
        <v>16</v>
      </c>
      <c r="Q55" t="s">
        <v>31</v>
      </c>
      <c r="R55" t="s">
        <v>128</v>
      </c>
    </row>
    <row r="56" spans="1:18">
      <c r="A56" t="s">
        <v>20</v>
      </c>
      <c r="B56" t="s">
        <v>131</v>
      </c>
      <c r="C56" s="1">
        <v>500000</v>
      </c>
      <c r="D56" t="s">
        <v>22</v>
      </c>
      <c r="E56" s="1">
        <v>500000</v>
      </c>
      <c r="F56">
        <v>1997.3</v>
      </c>
      <c r="G56" t="s">
        <v>20</v>
      </c>
      <c r="H56" t="s">
        <v>35</v>
      </c>
      <c r="I56" t="s">
        <v>65</v>
      </c>
      <c r="J56" t="s">
        <v>54</v>
      </c>
      <c r="K56" t="s">
        <v>54</v>
      </c>
      <c r="L56" t="s">
        <v>127</v>
      </c>
      <c r="M56" t="s">
        <v>38</v>
      </c>
      <c r="N56" t="s">
        <v>29</v>
      </c>
      <c r="O56" t="s">
        <v>30</v>
      </c>
      <c r="P56" t="s">
        <v>16</v>
      </c>
      <c r="Q56" t="s">
        <v>31</v>
      </c>
      <c r="R56" t="s">
        <v>128</v>
      </c>
    </row>
    <row r="57" spans="1:18">
      <c r="A57" t="s">
        <v>20</v>
      </c>
      <c r="B57" t="s">
        <v>132</v>
      </c>
      <c r="C57" s="1">
        <v>500000</v>
      </c>
      <c r="D57" t="s">
        <v>22</v>
      </c>
      <c r="E57" s="1">
        <v>500000</v>
      </c>
      <c r="F57">
        <v>1997.8</v>
      </c>
      <c r="G57" t="s">
        <v>20</v>
      </c>
      <c r="H57" t="s">
        <v>35</v>
      </c>
      <c r="I57" t="s">
        <v>65</v>
      </c>
      <c r="J57" t="s">
        <v>54</v>
      </c>
      <c r="K57" t="s">
        <v>54</v>
      </c>
      <c r="L57" t="s">
        <v>127</v>
      </c>
      <c r="M57" t="s">
        <v>38</v>
      </c>
      <c r="N57" t="s">
        <v>29</v>
      </c>
      <c r="O57" t="s">
        <v>30</v>
      </c>
      <c r="P57" t="s">
        <v>16</v>
      </c>
      <c r="Q57" t="s">
        <v>31</v>
      </c>
      <c r="R57" t="s">
        <v>128</v>
      </c>
    </row>
    <row r="58" spans="1:18">
      <c r="A58" t="s">
        <v>20</v>
      </c>
      <c r="B58" t="s">
        <v>133</v>
      </c>
      <c r="C58" s="1">
        <v>500000</v>
      </c>
      <c r="D58" t="s">
        <v>22</v>
      </c>
      <c r="E58" s="1">
        <v>500000</v>
      </c>
      <c r="F58">
        <v>2001.1</v>
      </c>
      <c r="G58" t="s">
        <v>20</v>
      </c>
      <c r="H58" t="s">
        <v>35</v>
      </c>
      <c r="I58" t="s">
        <v>134</v>
      </c>
      <c r="J58" t="s">
        <v>135</v>
      </c>
      <c r="K58" t="s">
        <v>135</v>
      </c>
      <c r="L58" t="s">
        <v>127</v>
      </c>
      <c r="M58" t="s">
        <v>38</v>
      </c>
      <c r="N58" t="s">
        <v>29</v>
      </c>
      <c r="O58" t="s">
        <v>30</v>
      </c>
      <c r="P58" t="s">
        <v>16</v>
      </c>
      <c r="Q58" t="s">
        <v>31</v>
      </c>
      <c r="R58" t="s">
        <v>128</v>
      </c>
    </row>
    <row r="59" spans="1:18">
      <c r="A59" t="s">
        <v>20</v>
      </c>
      <c r="B59" t="s">
        <v>136</v>
      </c>
      <c r="C59" s="1">
        <v>500000</v>
      </c>
      <c r="D59" t="s">
        <v>22</v>
      </c>
      <c r="E59" s="1">
        <v>500000</v>
      </c>
      <c r="F59">
        <v>2002.5</v>
      </c>
      <c r="G59" t="s">
        <v>20</v>
      </c>
      <c r="H59" t="s">
        <v>35</v>
      </c>
      <c r="I59" t="s">
        <v>134</v>
      </c>
      <c r="J59" t="s">
        <v>135</v>
      </c>
      <c r="K59" t="s">
        <v>135</v>
      </c>
      <c r="L59" t="s">
        <v>127</v>
      </c>
      <c r="M59" t="s">
        <v>38</v>
      </c>
      <c r="N59" t="s">
        <v>29</v>
      </c>
      <c r="O59" t="s">
        <v>30</v>
      </c>
      <c r="P59" t="s">
        <v>16</v>
      </c>
      <c r="Q59" t="s">
        <v>31</v>
      </c>
      <c r="R59" t="s">
        <v>128</v>
      </c>
    </row>
    <row r="60" spans="1:18">
      <c r="A60" t="s">
        <v>20</v>
      </c>
      <c r="B60" t="s">
        <v>137</v>
      </c>
      <c r="C60" s="1">
        <v>500000</v>
      </c>
      <c r="D60" t="s">
        <v>22</v>
      </c>
      <c r="E60" s="1">
        <v>500000</v>
      </c>
      <c r="F60">
        <v>2007.2</v>
      </c>
      <c r="G60" t="s">
        <v>20</v>
      </c>
      <c r="H60" t="s">
        <v>35</v>
      </c>
      <c r="I60" t="s">
        <v>25</v>
      </c>
      <c r="J60" t="s">
        <v>25</v>
      </c>
      <c r="K60" t="s">
        <v>25</v>
      </c>
      <c r="L60" t="s">
        <v>127</v>
      </c>
      <c r="M60" t="s">
        <v>38</v>
      </c>
      <c r="N60" t="s">
        <v>29</v>
      </c>
      <c r="O60" t="s">
        <v>30</v>
      </c>
      <c r="P60" t="s">
        <v>16</v>
      </c>
      <c r="Q60" t="s">
        <v>31</v>
      </c>
      <c r="R60" t="s">
        <v>128</v>
      </c>
    </row>
    <row r="61" spans="1:18">
      <c r="A61" t="s">
        <v>20</v>
      </c>
      <c r="B61" t="s">
        <v>138</v>
      </c>
      <c r="C61" s="1">
        <v>500000</v>
      </c>
      <c r="D61" t="s">
        <v>22</v>
      </c>
      <c r="E61" s="1">
        <v>500000</v>
      </c>
      <c r="F61">
        <v>2007.8</v>
      </c>
      <c r="G61" t="s">
        <v>20</v>
      </c>
      <c r="H61" t="s">
        <v>35</v>
      </c>
      <c r="I61" t="s">
        <v>25</v>
      </c>
      <c r="J61" t="s">
        <v>25</v>
      </c>
      <c r="K61" t="s">
        <v>25</v>
      </c>
      <c r="L61" t="s">
        <v>127</v>
      </c>
      <c r="M61" t="s">
        <v>38</v>
      </c>
      <c r="N61" t="s">
        <v>29</v>
      </c>
      <c r="O61" t="s">
        <v>30</v>
      </c>
      <c r="P61" t="s">
        <v>16</v>
      </c>
      <c r="Q61" t="s">
        <v>31</v>
      </c>
      <c r="R61" t="s">
        <v>128</v>
      </c>
    </row>
    <row r="62" spans="1:18">
      <c r="A62" t="s">
        <v>20</v>
      </c>
      <c r="B62" t="s">
        <v>139</v>
      </c>
      <c r="C62" s="1">
        <v>1050000</v>
      </c>
      <c r="D62" t="s">
        <v>22</v>
      </c>
      <c r="E62" s="1">
        <v>1050000</v>
      </c>
      <c r="F62">
        <v>2016.1</v>
      </c>
      <c r="G62" t="s">
        <v>20</v>
      </c>
      <c r="H62" t="s">
        <v>35</v>
      </c>
      <c r="I62" t="s">
        <v>41</v>
      </c>
      <c r="J62" t="s">
        <v>41</v>
      </c>
      <c r="K62" t="s">
        <v>41</v>
      </c>
      <c r="L62" t="s">
        <v>127</v>
      </c>
      <c r="M62" t="s">
        <v>42</v>
      </c>
      <c r="N62" t="s">
        <v>29</v>
      </c>
      <c r="O62" t="s">
        <v>30</v>
      </c>
      <c r="P62" t="s">
        <v>16</v>
      </c>
      <c r="Q62" t="s">
        <v>31</v>
      </c>
      <c r="R62" t="s">
        <v>128</v>
      </c>
    </row>
    <row r="63" spans="1:18">
      <c r="A63" t="s">
        <v>20</v>
      </c>
      <c r="B63" t="s">
        <v>140</v>
      </c>
      <c r="C63" s="1">
        <v>350000</v>
      </c>
      <c r="D63" t="s">
        <v>22</v>
      </c>
      <c r="E63" s="1">
        <v>350000</v>
      </c>
      <c r="F63">
        <v>1980.4</v>
      </c>
      <c r="G63" t="s">
        <v>20</v>
      </c>
      <c r="H63" t="s">
        <v>115</v>
      </c>
      <c r="I63" t="s">
        <v>141</v>
      </c>
      <c r="J63" t="s">
        <v>101</v>
      </c>
      <c r="K63" t="s">
        <v>101</v>
      </c>
      <c r="L63" t="s">
        <v>127</v>
      </c>
      <c r="M63" t="s">
        <v>118</v>
      </c>
      <c r="N63" t="s">
        <v>29</v>
      </c>
      <c r="O63" t="s">
        <v>30</v>
      </c>
      <c r="P63" t="s">
        <v>16</v>
      </c>
      <c r="Q63" t="s">
        <v>31</v>
      </c>
      <c r="R63" t="s">
        <v>142</v>
      </c>
    </row>
    <row r="64" spans="1:18">
      <c r="A64" t="s">
        <v>20</v>
      </c>
      <c r="B64" t="s">
        <v>143</v>
      </c>
      <c r="C64" s="1">
        <v>350000</v>
      </c>
      <c r="D64" t="s">
        <v>22</v>
      </c>
      <c r="E64" s="1">
        <v>350000</v>
      </c>
      <c r="F64">
        <v>1980.6</v>
      </c>
      <c r="G64" t="s">
        <v>20</v>
      </c>
      <c r="H64" t="s">
        <v>115</v>
      </c>
      <c r="I64" t="s">
        <v>141</v>
      </c>
      <c r="J64" t="s">
        <v>101</v>
      </c>
      <c r="K64" t="s">
        <v>101</v>
      </c>
      <c r="L64" t="s">
        <v>127</v>
      </c>
      <c r="M64" t="s">
        <v>118</v>
      </c>
      <c r="N64" t="s">
        <v>29</v>
      </c>
      <c r="O64" t="s">
        <v>30</v>
      </c>
      <c r="P64" t="s">
        <v>16</v>
      </c>
      <c r="Q64" t="s">
        <v>31</v>
      </c>
      <c r="R64" t="s">
        <v>142</v>
      </c>
    </row>
    <row r="65" spans="1:18">
      <c r="A65" t="s">
        <v>20</v>
      </c>
      <c r="B65" t="s">
        <v>144</v>
      </c>
      <c r="C65" s="1">
        <v>350000</v>
      </c>
      <c r="D65" t="s">
        <v>22</v>
      </c>
      <c r="E65" s="1">
        <v>350000</v>
      </c>
      <c r="F65">
        <v>1983.5</v>
      </c>
      <c r="G65" t="s">
        <v>20</v>
      </c>
      <c r="H65" t="s">
        <v>115</v>
      </c>
      <c r="I65" t="s">
        <v>141</v>
      </c>
      <c r="J65" t="s">
        <v>101</v>
      </c>
      <c r="K65" t="s">
        <v>101</v>
      </c>
      <c r="L65" t="s">
        <v>127</v>
      </c>
      <c r="M65" t="s">
        <v>118</v>
      </c>
      <c r="N65" t="s">
        <v>29</v>
      </c>
      <c r="O65" t="s">
        <v>30</v>
      </c>
      <c r="P65" t="s">
        <v>16</v>
      </c>
      <c r="Q65" t="s">
        <v>31</v>
      </c>
      <c r="R65" t="s">
        <v>142</v>
      </c>
    </row>
    <row r="66" spans="1:18">
      <c r="A66" t="s">
        <v>20</v>
      </c>
      <c r="B66" t="s">
        <v>145</v>
      </c>
      <c r="C66" s="1">
        <v>350000</v>
      </c>
      <c r="D66" t="s">
        <v>22</v>
      </c>
      <c r="E66" s="1">
        <v>350000</v>
      </c>
      <c r="F66">
        <v>1983.8</v>
      </c>
      <c r="G66" t="s">
        <v>20</v>
      </c>
      <c r="H66" t="s">
        <v>115</v>
      </c>
      <c r="I66" t="s">
        <v>141</v>
      </c>
      <c r="J66" t="s">
        <v>101</v>
      </c>
      <c r="K66" t="s">
        <v>101</v>
      </c>
      <c r="L66" t="s">
        <v>127</v>
      </c>
      <c r="M66" t="s">
        <v>118</v>
      </c>
      <c r="N66" t="s">
        <v>29</v>
      </c>
      <c r="O66" t="s">
        <v>30</v>
      </c>
      <c r="P66" t="s">
        <v>16</v>
      </c>
      <c r="Q66" t="s">
        <v>31</v>
      </c>
      <c r="R66" t="s">
        <v>142</v>
      </c>
    </row>
    <row r="67" spans="1:18">
      <c r="A67" t="s">
        <v>20</v>
      </c>
      <c r="B67" t="s">
        <v>146</v>
      </c>
      <c r="C67" s="1">
        <v>500000</v>
      </c>
      <c r="D67" t="s">
        <v>22</v>
      </c>
      <c r="E67" s="1">
        <v>500000</v>
      </c>
      <c r="F67">
        <v>1997.7</v>
      </c>
      <c r="G67" t="s">
        <v>20</v>
      </c>
      <c r="H67" t="s">
        <v>35</v>
      </c>
      <c r="I67" t="s">
        <v>36</v>
      </c>
      <c r="J67" t="s">
        <v>54</v>
      </c>
      <c r="K67" t="s">
        <v>54</v>
      </c>
      <c r="L67" t="s">
        <v>27</v>
      </c>
      <c r="M67" t="s">
        <v>38</v>
      </c>
      <c r="N67" t="s">
        <v>29</v>
      </c>
      <c r="O67" t="s">
        <v>30</v>
      </c>
      <c r="P67" t="s">
        <v>16</v>
      </c>
      <c r="Q67" t="s">
        <v>31</v>
      </c>
      <c r="R67" t="s">
        <v>147</v>
      </c>
    </row>
    <row r="68" spans="1:18">
      <c r="A68" t="s">
        <v>20</v>
      </c>
      <c r="B68" t="s">
        <v>148</v>
      </c>
      <c r="C68" s="1">
        <v>500000</v>
      </c>
      <c r="D68" t="s">
        <v>22</v>
      </c>
      <c r="E68" s="1">
        <v>500000</v>
      </c>
      <c r="F68">
        <v>1997.11</v>
      </c>
      <c r="G68" t="s">
        <v>20</v>
      </c>
      <c r="H68" t="s">
        <v>35</v>
      </c>
      <c r="I68" t="s">
        <v>36</v>
      </c>
      <c r="J68" t="s">
        <v>54</v>
      </c>
      <c r="K68" t="s">
        <v>54</v>
      </c>
      <c r="L68" t="s">
        <v>27</v>
      </c>
      <c r="M68" t="s">
        <v>38</v>
      </c>
      <c r="N68" t="s">
        <v>29</v>
      </c>
      <c r="O68" t="s">
        <v>30</v>
      </c>
      <c r="P68" t="s">
        <v>16</v>
      </c>
      <c r="Q68" t="s">
        <v>31</v>
      </c>
      <c r="R68" t="s">
        <v>147</v>
      </c>
    </row>
    <row r="69" spans="1:18">
      <c r="A69" t="s">
        <v>20</v>
      </c>
      <c r="B69" t="s">
        <v>149</v>
      </c>
      <c r="C69" s="1">
        <v>500000</v>
      </c>
      <c r="D69" t="s">
        <v>22</v>
      </c>
      <c r="E69" s="1">
        <v>500000</v>
      </c>
      <c r="F69">
        <v>1998.6</v>
      </c>
      <c r="G69" t="s">
        <v>20</v>
      </c>
      <c r="H69" t="s">
        <v>35</v>
      </c>
      <c r="I69" t="s">
        <v>36</v>
      </c>
      <c r="J69" t="s">
        <v>54</v>
      </c>
      <c r="K69" t="s">
        <v>54</v>
      </c>
      <c r="L69" t="s">
        <v>27</v>
      </c>
      <c r="M69" t="s">
        <v>38</v>
      </c>
      <c r="N69" t="s">
        <v>29</v>
      </c>
      <c r="O69" t="s">
        <v>30</v>
      </c>
      <c r="P69" t="s">
        <v>16</v>
      </c>
      <c r="Q69" t="s">
        <v>31</v>
      </c>
      <c r="R69" t="s">
        <v>147</v>
      </c>
    </row>
    <row r="70" spans="1:18">
      <c r="A70" t="s">
        <v>20</v>
      </c>
      <c r="B70" t="s">
        <v>150</v>
      </c>
      <c r="C70" s="1">
        <v>500000</v>
      </c>
      <c r="D70" t="s">
        <v>22</v>
      </c>
      <c r="E70" s="1">
        <v>500000</v>
      </c>
      <c r="F70">
        <v>1999.3</v>
      </c>
      <c r="G70" t="s">
        <v>20</v>
      </c>
      <c r="H70" t="s">
        <v>35</v>
      </c>
      <c r="I70" t="s">
        <v>36</v>
      </c>
      <c r="J70" t="s">
        <v>54</v>
      </c>
      <c r="K70" t="s">
        <v>54</v>
      </c>
      <c r="L70" t="s">
        <v>27</v>
      </c>
      <c r="M70" t="s">
        <v>38</v>
      </c>
      <c r="N70" t="s">
        <v>29</v>
      </c>
      <c r="O70" t="s">
        <v>30</v>
      </c>
      <c r="P70" t="s">
        <v>16</v>
      </c>
      <c r="Q70" t="s">
        <v>31</v>
      </c>
      <c r="R70" t="s">
        <v>147</v>
      </c>
    </row>
    <row r="71" spans="1:18">
      <c r="A71" t="s">
        <v>20</v>
      </c>
      <c r="B71" t="s">
        <v>151</v>
      </c>
      <c r="C71" s="1">
        <v>500000</v>
      </c>
      <c r="D71" t="s">
        <v>22</v>
      </c>
      <c r="E71" s="1">
        <v>500000</v>
      </c>
      <c r="F71">
        <v>2000.7</v>
      </c>
      <c r="G71" t="s">
        <v>20</v>
      </c>
      <c r="H71" t="s">
        <v>35</v>
      </c>
      <c r="I71" t="s">
        <v>36</v>
      </c>
      <c r="J71" t="s">
        <v>54</v>
      </c>
      <c r="K71" t="s">
        <v>54</v>
      </c>
      <c r="L71" t="s">
        <v>27</v>
      </c>
      <c r="M71" t="s">
        <v>38</v>
      </c>
      <c r="N71" t="s">
        <v>29</v>
      </c>
      <c r="O71" t="s">
        <v>30</v>
      </c>
      <c r="P71" t="s">
        <v>16</v>
      </c>
      <c r="Q71" t="s">
        <v>31</v>
      </c>
      <c r="R71" t="s">
        <v>147</v>
      </c>
    </row>
    <row r="72" spans="1:18">
      <c r="A72" t="s">
        <v>20</v>
      </c>
      <c r="B72" t="s">
        <v>152</v>
      </c>
      <c r="C72" s="1">
        <v>500000</v>
      </c>
      <c r="D72" t="s">
        <v>22</v>
      </c>
      <c r="E72" s="1">
        <v>500000</v>
      </c>
      <c r="F72">
        <v>2001.7</v>
      </c>
      <c r="G72" t="s">
        <v>20</v>
      </c>
      <c r="H72" t="s">
        <v>35</v>
      </c>
      <c r="I72" t="s">
        <v>36</v>
      </c>
      <c r="J72" t="s">
        <v>54</v>
      </c>
      <c r="K72" t="s">
        <v>54</v>
      </c>
      <c r="L72" t="s">
        <v>27</v>
      </c>
      <c r="M72" t="s">
        <v>38</v>
      </c>
      <c r="N72" t="s">
        <v>29</v>
      </c>
      <c r="O72" t="s">
        <v>30</v>
      </c>
      <c r="P72" t="s">
        <v>16</v>
      </c>
      <c r="Q72" t="s">
        <v>31</v>
      </c>
      <c r="R72" t="s">
        <v>147</v>
      </c>
    </row>
    <row r="73" spans="1:18">
      <c r="A73" t="s">
        <v>20</v>
      </c>
      <c r="B73" t="s">
        <v>153</v>
      </c>
      <c r="C73" s="1">
        <v>500000</v>
      </c>
      <c r="D73" t="s">
        <v>22</v>
      </c>
      <c r="E73" s="1">
        <v>500000</v>
      </c>
      <c r="F73">
        <v>2008.12</v>
      </c>
      <c r="G73" t="s">
        <v>20</v>
      </c>
      <c r="H73" t="s">
        <v>35</v>
      </c>
      <c r="I73" t="s">
        <v>36</v>
      </c>
      <c r="J73" t="s">
        <v>54</v>
      </c>
      <c r="K73" t="s">
        <v>54</v>
      </c>
      <c r="L73" t="s">
        <v>27</v>
      </c>
      <c r="M73" t="s">
        <v>38</v>
      </c>
      <c r="N73" t="s">
        <v>29</v>
      </c>
      <c r="O73" t="s">
        <v>30</v>
      </c>
      <c r="P73" t="s">
        <v>16</v>
      </c>
      <c r="Q73" t="s">
        <v>31</v>
      </c>
      <c r="R73" t="s">
        <v>147</v>
      </c>
    </row>
    <row r="74" spans="1:18">
      <c r="A74" t="s">
        <v>20</v>
      </c>
      <c r="B74" t="s">
        <v>154</v>
      </c>
      <c r="C74" s="1">
        <v>500000</v>
      </c>
      <c r="D74" t="s">
        <v>22</v>
      </c>
      <c r="E74" s="1">
        <v>500000</v>
      </c>
      <c r="F74">
        <v>2009.5</v>
      </c>
      <c r="G74" t="s">
        <v>20</v>
      </c>
      <c r="H74" t="s">
        <v>35</v>
      </c>
      <c r="I74" t="s">
        <v>36</v>
      </c>
      <c r="J74" t="s">
        <v>54</v>
      </c>
      <c r="K74" t="s">
        <v>54</v>
      </c>
      <c r="L74" t="s">
        <v>27</v>
      </c>
      <c r="M74" t="s">
        <v>38</v>
      </c>
      <c r="N74" t="s">
        <v>29</v>
      </c>
      <c r="O74" t="s">
        <v>30</v>
      </c>
      <c r="P74" t="s">
        <v>16</v>
      </c>
      <c r="Q74" t="s">
        <v>31</v>
      </c>
      <c r="R74" t="s">
        <v>147</v>
      </c>
    </row>
    <row r="75" spans="1:18">
      <c r="A75" t="s">
        <v>20</v>
      </c>
      <c r="B75" t="s">
        <v>155</v>
      </c>
      <c r="C75" s="1">
        <v>250000</v>
      </c>
      <c r="D75" t="s">
        <v>22</v>
      </c>
      <c r="E75" s="1">
        <v>250000</v>
      </c>
      <c r="F75">
        <v>1973.4</v>
      </c>
      <c r="G75" t="s">
        <v>20</v>
      </c>
      <c r="H75" t="s">
        <v>35</v>
      </c>
      <c r="I75" t="s">
        <v>156</v>
      </c>
      <c r="J75" t="s">
        <v>157</v>
      </c>
      <c r="K75" t="s">
        <v>157</v>
      </c>
      <c r="L75" t="s">
        <v>37</v>
      </c>
      <c r="M75" t="s">
        <v>158</v>
      </c>
      <c r="N75" t="s">
        <v>29</v>
      </c>
      <c r="O75" t="s">
        <v>30</v>
      </c>
      <c r="P75" t="s">
        <v>16</v>
      </c>
      <c r="Q75" t="s">
        <v>31</v>
      </c>
      <c r="R75" t="s">
        <v>159</v>
      </c>
    </row>
    <row r="76" spans="1:18">
      <c r="A76" t="s">
        <v>20</v>
      </c>
      <c r="B76" t="s">
        <v>155</v>
      </c>
      <c r="F76">
        <v>1985.3</v>
      </c>
      <c r="G76" t="s">
        <v>20</v>
      </c>
      <c r="H76" t="s">
        <v>35</v>
      </c>
      <c r="I76" t="s">
        <v>160</v>
      </c>
      <c r="J76" t="s">
        <v>99</v>
      </c>
      <c r="K76" t="s">
        <v>99</v>
      </c>
      <c r="L76" t="s">
        <v>99</v>
      </c>
      <c r="M76" t="s">
        <v>99</v>
      </c>
      <c r="N76" t="s">
        <v>99</v>
      </c>
      <c r="O76" t="s">
        <v>99</v>
      </c>
      <c r="P76" t="s">
        <v>99</v>
      </c>
      <c r="Q76" t="s">
        <v>99</v>
      </c>
      <c r="R76" t="s">
        <v>99</v>
      </c>
    </row>
    <row r="77" spans="1:18">
      <c r="A77" t="s">
        <v>20</v>
      </c>
      <c r="B77" t="s">
        <v>161</v>
      </c>
      <c r="C77" s="1">
        <v>250000</v>
      </c>
      <c r="D77" t="s">
        <v>22</v>
      </c>
      <c r="E77" s="1">
        <v>250000</v>
      </c>
      <c r="F77">
        <v>1973.5</v>
      </c>
      <c r="G77" t="s">
        <v>20</v>
      </c>
      <c r="H77" t="s">
        <v>35</v>
      </c>
      <c r="I77" t="s">
        <v>156</v>
      </c>
      <c r="J77" t="s">
        <v>157</v>
      </c>
      <c r="K77" t="s">
        <v>157</v>
      </c>
      <c r="L77" t="s">
        <v>37</v>
      </c>
      <c r="M77" t="s">
        <v>158</v>
      </c>
      <c r="N77" t="s">
        <v>29</v>
      </c>
      <c r="O77" t="s">
        <v>30</v>
      </c>
      <c r="P77" t="s">
        <v>16</v>
      </c>
      <c r="Q77" t="s">
        <v>31</v>
      </c>
      <c r="R77" t="s">
        <v>159</v>
      </c>
    </row>
    <row r="78" spans="1:18">
      <c r="A78" t="s">
        <v>20</v>
      </c>
      <c r="B78" t="s">
        <v>161</v>
      </c>
      <c r="F78">
        <v>1984.12</v>
      </c>
      <c r="G78" t="s">
        <v>20</v>
      </c>
      <c r="H78" t="s">
        <v>35</v>
      </c>
      <c r="I78" t="s">
        <v>160</v>
      </c>
      <c r="J78" t="s">
        <v>99</v>
      </c>
      <c r="K78" t="s">
        <v>99</v>
      </c>
      <c r="L78" t="s">
        <v>99</v>
      </c>
      <c r="M78" t="s">
        <v>99</v>
      </c>
      <c r="N78" t="s">
        <v>99</v>
      </c>
      <c r="O78" t="s">
        <v>99</v>
      </c>
      <c r="P78" t="s">
        <v>99</v>
      </c>
      <c r="Q78" t="s">
        <v>99</v>
      </c>
      <c r="R78" t="s">
        <v>99</v>
      </c>
    </row>
    <row r="79" spans="1:18">
      <c r="A79" t="s">
        <v>162</v>
      </c>
      <c r="B79" t="s">
        <v>163</v>
      </c>
      <c r="C79" s="1">
        <v>300</v>
      </c>
      <c r="D79" t="s">
        <v>22</v>
      </c>
      <c r="E79" s="1">
        <v>300</v>
      </c>
      <c r="F79">
        <v>2004.8</v>
      </c>
      <c r="G79" t="s">
        <v>164</v>
      </c>
      <c r="H79" t="s">
        <v>165</v>
      </c>
      <c r="I79" t="s">
        <v>99</v>
      </c>
      <c r="J79" t="s">
        <v>166</v>
      </c>
      <c r="K79" t="s">
        <v>167</v>
      </c>
      <c r="L79" t="s">
        <v>168</v>
      </c>
      <c r="M79" t="s">
        <v>99</v>
      </c>
      <c r="N79" t="s">
        <v>29</v>
      </c>
      <c r="O79" t="s">
        <v>169</v>
      </c>
      <c r="P79" t="s">
        <v>170</v>
      </c>
      <c r="Q79" t="s">
        <v>171</v>
      </c>
      <c r="R79" t="s">
        <v>172</v>
      </c>
    </row>
    <row r="80" spans="1:18">
      <c r="A80" t="s">
        <v>162</v>
      </c>
      <c r="B80" t="s">
        <v>163</v>
      </c>
      <c r="C80" s="1">
        <v>250</v>
      </c>
      <c r="D80">
        <v>3</v>
      </c>
      <c r="E80" s="1">
        <v>750</v>
      </c>
      <c r="F80">
        <v>2009.9</v>
      </c>
      <c r="G80" t="s">
        <v>164</v>
      </c>
      <c r="H80" t="s">
        <v>165</v>
      </c>
      <c r="I80" t="s">
        <v>99</v>
      </c>
      <c r="J80" t="s">
        <v>173</v>
      </c>
      <c r="K80" t="s">
        <v>174</v>
      </c>
      <c r="L80" t="s">
        <v>168</v>
      </c>
      <c r="M80" t="s">
        <v>99</v>
      </c>
      <c r="N80" t="s">
        <v>29</v>
      </c>
      <c r="O80" t="s">
        <v>169</v>
      </c>
      <c r="P80" t="s">
        <v>170</v>
      </c>
      <c r="Q80" t="s">
        <v>171</v>
      </c>
      <c r="R80" t="s">
        <v>172</v>
      </c>
    </row>
    <row r="81" spans="1:18">
      <c r="A81" t="s">
        <v>162</v>
      </c>
      <c r="B81" t="s">
        <v>175</v>
      </c>
      <c r="C81" s="1">
        <v>80</v>
      </c>
      <c r="D81">
        <v>3</v>
      </c>
      <c r="E81" s="1">
        <v>240</v>
      </c>
      <c r="F81">
        <v>1996.7</v>
      </c>
      <c r="G81" t="s">
        <v>164</v>
      </c>
      <c r="H81" t="s">
        <v>165</v>
      </c>
      <c r="I81" t="s">
        <v>99</v>
      </c>
      <c r="J81" t="s">
        <v>176</v>
      </c>
      <c r="K81" t="s">
        <v>177</v>
      </c>
      <c r="L81" t="s">
        <v>168</v>
      </c>
      <c r="M81" t="s">
        <v>99</v>
      </c>
      <c r="N81" t="s">
        <v>29</v>
      </c>
      <c r="O81" t="s">
        <v>169</v>
      </c>
      <c r="P81" t="s">
        <v>170</v>
      </c>
      <c r="Q81" t="s">
        <v>171</v>
      </c>
      <c r="R81" t="s">
        <v>178</v>
      </c>
    </row>
    <row r="82" spans="1:18">
      <c r="A82" t="s">
        <v>162</v>
      </c>
      <c r="B82" t="s">
        <v>179</v>
      </c>
      <c r="C82" s="1">
        <v>150</v>
      </c>
      <c r="D82">
        <v>3</v>
      </c>
      <c r="E82" s="1">
        <v>450</v>
      </c>
      <c r="F82">
        <v>1993.2</v>
      </c>
      <c r="G82" t="s">
        <v>164</v>
      </c>
      <c r="H82" t="s">
        <v>165</v>
      </c>
      <c r="I82" t="s">
        <v>99</v>
      </c>
      <c r="J82" t="s">
        <v>180</v>
      </c>
      <c r="K82" t="s">
        <v>174</v>
      </c>
      <c r="L82" t="s">
        <v>168</v>
      </c>
      <c r="M82" t="s">
        <v>99</v>
      </c>
      <c r="N82" t="s">
        <v>29</v>
      </c>
      <c r="O82" t="s">
        <v>169</v>
      </c>
      <c r="P82" t="s">
        <v>170</v>
      </c>
      <c r="Q82" t="s">
        <v>171</v>
      </c>
      <c r="R82" t="s">
        <v>181</v>
      </c>
    </row>
    <row r="83" spans="1:18">
      <c r="A83" t="s">
        <v>162</v>
      </c>
      <c r="B83" t="s">
        <v>182</v>
      </c>
      <c r="C83" s="1">
        <v>250</v>
      </c>
      <c r="D83">
        <v>2</v>
      </c>
      <c r="E83" s="1">
        <v>500</v>
      </c>
      <c r="F83">
        <v>1994.3</v>
      </c>
      <c r="G83" t="s">
        <v>164</v>
      </c>
      <c r="H83" t="s">
        <v>165</v>
      </c>
      <c r="I83" t="s">
        <v>99</v>
      </c>
      <c r="J83" t="s">
        <v>183</v>
      </c>
      <c r="K83" t="s">
        <v>174</v>
      </c>
      <c r="L83" t="s">
        <v>168</v>
      </c>
      <c r="M83" t="s">
        <v>99</v>
      </c>
      <c r="N83" t="s">
        <v>29</v>
      </c>
      <c r="O83" t="s">
        <v>169</v>
      </c>
      <c r="P83" t="s">
        <v>170</v>
      </c>
      <c r="Q83" t="s">
        <v>171</v>
      </c>
      <c r="R83" t="s">
        <v>184</v>
      </c>
    </row>
    <row r="84" spans="1:18">
      <c r="A84" t="s">
        <v>162</v>
      </c>
      <c r="B84" t="s">
        <v>182</v>
      </c>
      <c r="C84" s="1">
        <v>500</v>
      </c>
      <c r="D84">
        <v>2</v>
      </c>
      <c r="E84" s="1">
        <v>1000</v>
      </c>
      <c r="F84">
        <v>2006.9</v>
      </c>
      <c r="G84" t="s">
        <v>164</v>
      </c>
      <c r="H84" t="s">
        <v>165</v>
      </c>
      <c r="I84" t="s">
        <v>99</v>
      </c>
      <c r="J84" t="s">
        <v>166</v>
      </c>
      <c r="K84" t="s">
        <v>167</v>
      </c>
      <c r="L84" t="s">
        <v>168</v>
      </c>
      <c r="M84" t="s">
        <v>99</v>
      </c>
      <c r="N84" t="s">
        <v>29</v>
      </c>
      <c r="O84" t="s">
        <v>169</v>
      </c>
      <c r="P84" t="s">
        <v>170</v>
      </c>
      <c r="Q84" t="s">
        <v>171</v>
      </c>
      <c r="R84" t="s">
        <v>184</v>
      </c>
    </row>
    <row r="85" spans="1:18">
      <c r="A85" t="s">
        <v>162</v>
      </c>
      <c r="B85" t="s">
        <v>185</v>
      </c>
      <c r="C85" s="1">
        <v>1000</v>
      </c>
      <c r="D85">
        <v>2</v>
      </c>
      <c r="E85" s="1">
        <v>2000</v>
      </c>
      <c r="F85">
        <v>1989.4</v>
      </c>
      <c r="G85" t="s">
        <v>164</v>
      </c>
      <c r="H85" t="s">
        <v>165</v>
      </c>
      <c r="I85" t="s">
        <v>99</v>
      </c>
      <c r="J85" t="s">
        <v>186</v>
      </c>
      <c r="K85" t="s">
        <v>174</v>
      </c>
      <c r="L85" t="s">
        <v>168</v>
      </c>
      <c r="M85" t="s">
        <v>99</v>
      </c>
      <c r="N85" t="s">
        <v>29</v>
      </c>
      <c r="O85" t="s">
        <v>169</v>
      </c>
      <c r="P85" t="s">
        <v>170</v>
      </c>
      <c r="Q85" t="s">
        <v>171</v>
      </c>
      <c r="R85" t="s">
        <v>187</v>
      </c>
    </row>
    <row r="86" spans="1:18">
      <c r="A86" t="s">
        <v>162</v>
      </c>
      <c r="B86" t="s">
        <v>185</v>
      </c>
      <c r="C86" s="1">
        <v>500</v>
      </c>
      <c r="D86" t="s">
        <v>22</v>
      </c>
      <c r="E86" s="1">
        <v>500</v>
      </c>
      <c r="F86">
        <v>1997.7</v>
      </c>
      <c r="G86" t="s">
        <v>164</v>
      </c>
      <c r="H86" t="s">
        <v>165</v>
      </c>
      <c r="I86" t="s">
        <v>99</v>
      </c>
      <c r="J86" t="s">
        <v>188</v>
      </c>
      <c r="K86" t="s">
        <v>167</v>
      </c>
      <c r="L86" t="s">
        <v>168</v>
      </c>
      <c r="M86" t="s">
        <v>99</v>
      </c>
      <c r="N86" t="s">
        <v>29</v>
      </c>
      <c r="O86" t="s">
        <v>169</v>
      </c>
      <c r="P86" t="s">
        <v>170</v>
      </c>
      <c r="Q86" t="s">
        <v>171</v>
      </c>
      <c r="R86" t="s">
        <v>187</v>
      </c>
    </row>
    <row r="87" spans="1:18">
      <c r="A87" t="s">
        <v>162</v>
      </c>
      <c r="B87" t="s">
        <v>185</v>
      </c>
      <c r="C87" s="1">
        <v>1000</v>
      </c>
      <c r="D87">
        <v>2</v>
      </c>
      <c r="E87" s="1">
        <v>2000</v>
      </c>
      <c r="F87">
        <v>2005.8</v>
      </c>
      <c r="G87" t="s">
        <v>164</v>
      </c>
      <c r="H87" t="s">
        <v>165</v>
      </c>
      <c r="I87" t="s">
        <v>99</v>
      </c>
      <c r="J87" t="s">
        <v>189</v>
      </c>
      <c r="K87" t="s">
        <v>190</v>
      </c>
      <c r="L87" t="s">
        <v>168</v>
      </c>
      <c r="M87" t="s">
        <v>99</v>
      </c>
      <c r="N87" t="s">
        <v>29</v>
      </c>
      <c r="O87" t="s">
        <v>169</v>
      </c>
      <c r="P87" t="s">
        <v>170</v>
      </c>
      <c r="Q87" t="s">
        <v>171</v>
      </c>
      <c r="R87" t="s">
        <v>187</v>
      </c>
    </row>
    <row r="88" spans="1:18">
      <c r="A88" t="s">
        <v>162</v>
      </c>
      <c r="B88" t="s">
        <v>191</v>
      </c>
      <c r="C88" s="1">
        <v>100</v>
      </c>
      <c r="D88" t="s">
        <v>22</v>
      </c>
      <c r="E88" s="1">
        <v>100</v>
      </c>
      <c r="F88">
        <v>1996.4</v>
      </c>
      <c r="G88" t="s">
        <v>164</v>
      </c>
      <c r="H88" t="s">
        <v>165</v>
      </c>
      <c r="I88" t="s">
        <v>99</v>
      </c>
      <c r="J88" t="s">
        <v>192</v>
      </c>
      <c r="K88" t="s">
        <v>174</v>
      </c>
      <c r="L88" t="s">
        <v>168</v>
      </c>
      <c r="M88" t="s">
        <v>99</v>
      </c>
      <c r="N88" t="s">
        <v>29</v>
      </c>
      <c r="O88" t="s">
        <v>169</v>
      </c>
      <c r="P88" t="s">
        <v>170</v>
      </c>
      <c r="Q88" t="s">
        <v>171</v>
      </c>
      <c r="R88" t="s">
        <v>92</v>
      </c>
    </row>
    <row r="89" spans="1:18">
      <c r="A89" t="s">
        <v>162</v>
      </c>
      <c r="B89" t="s">
        <v>191</v>
      </c>
      <c r="C89" s="1">
        <v>150</v>
      </c>
      <c r="D89">
        <v>2</v>
      </c>
      <c r="E89" s="1">
        <v>300</v>
      </c>
      <c r="F89">
        <v>1996.4</v>
      </c>
      <c r="G89" t="s">
        <v>164</v>
      </c>
      <c r="H89" t="s">
        <v>165</v>
      </c>
      <c r="I89" t="s">
        <v>99</v>
      </c>
      <c r="J89" t="s">
        <v>192</v>
      </c>
      <c r="K89" t="s">
        <v>174</v>
      </c>
      <c r="L89" t="s">
        <v>168</v>
      </c>
      <c r="M89" t="s">
        <v>99</v>
      </c>
      <c r="N89" t="s">
        <v>29</v>
      </c>
      <c r="O89" t="s">
        <v>169</v>
      </c>
      <c r="P89" t="s">
        <v>170</v>
      </c>
      <c r="Q89" t="s">
        <v>171</v>
      </c>
      <c r="R89" t="s">
        <v>92</v>
      </c>
    </row>
    <row r="90" spans="1:18">
      <c r="A90" t="s">
        <v>162</v>
      </c>
      <c r="B90" t="s">
        <v>193</v>
      </c>
      <c r="C90" s="1">
        <v>80</v>
      </c>
      <c r="D90">
        <v>3</v>
      </c>
      <c r="E90" s="1">
        <v>240</v>
      </c>
      <c r="F90">
        <v>2007.4</v>
      </c>
      <c r="G90" t="s">
        <v>164</v>
      </c>
      <c r="H90" t="s">
        <v>165</v>
      </c>
      <c r="I90" t="s">
        <v>99</v>
      </c>
      <c r="J90" t="s">
        <v>194</v>
      </c>
      <c r="K90" t="s">
        <v>167</v>
      </c>
      <c r="L90" t="s">
        <v>168</v>
      </c>
      <c r="M90" t="s">
        <v>99</v>
      </c>
      <c r="N90" t="s">
        <v>29</v>
      </c>
      <c r="O90" t="s">
        <v>169</v>
      </c>
      <c r="P90" t="s">
        <v>170</v>
      </c>
      <c r="Q90" t="s">
        <v>171</v>
      </c>
      <c r="R90" t="s">
        <v>195</v>
      </c>
    </row>
    <row r="91" spans="1:18">
      <c r="A91" t="s">
        <v>162</v>
      </c>
      <c r="B91" t="s">
        <v>196</v>
      </c>
      <c r="C91" s="1">
        <v>250</v>
      </c>
      <c r="D91">
        <v>3</v>
      </c>
      <c r="E91" s="1">
        <v>750</v>
      </c>
      <c r="F91">
        <v>1994.5</v>
      </c>
      <c r="G91" t="s">
        <v>164</v>
      </c>
      <c r="H91" t="s">
        <v>165</v>
      </c>
      <c r="I91" t="s">
        <v>99</v>
      </c>
      <c r="J91" t="s">
        <v>183</v>
      </c>
      <c r="K91" t="s">
        <v>174</v>
      </c>
      <c r="L91" t="s">
        <v>168</v>
      </c>
      <c r="M91" t="s">
        <v>99</v>
      </c>
      <c r="N91" t="s">
        <v>29</v>
      </c>
      <c r="O91" t="s">
        <v>169</v>
      </c>
      <c r="P91" t="s">
        <v>170</v>
      </c>
      <c r="Q91" t="s">
        <v>171</v>
      </c>
      <c r="R91" t="s">
        <v>197</v>
      </c>
    </row>
    <row r="92" spans="1:18">
      <c r="A92" t="s">
        <v>162</v>
      </c>
      <c r="B92" t="s">
        <v>198</v>
      </c>
      <c r="C92" s="1">
        <v>80</v>
      </c>
      <c r="D92">
        <v>2</v>
      </c>
      <c r="E92" s="1">
        <v>160</v>
      </c>
      <c r="F92">
        <v>1996.1</v>
      </c>
      <c r="G92" t="s">
        <v>164</v>
      </c>
      <c r="H92" t="s">
        <v>165</v>
      </c>
      <c r="I92" t="s">
        <v>99</v>
      </c>
      <c r="J92" t="s">
        <v>199</v>
      </c>
      <c r="K92" t="s">
        <v>167</v>
      </c>
      <c r="L92" t="s">
        <v>168</v>
      </c>
      <c r="M92" t="s">
        <v>99</v>
      </c>
      <c r="N92" t="s">
        <v>29</v>
      </c>
      <c r="O92" t="s">
        <v>169</v>
      </c>
      <c r="P92" t="s">
        <v>170</v>
      </c>
      <c r="Q92" t="s">
        <v>171</v>
      </c>
      <c r="R92" t="s">
        <v>92</v>
      </c>
    </row>
    <row r="93" spans="1:18">
      <c r="A93" t="s">
        <v>162</v>
      </c>
      <c r="B93" t="s">
        <v>198</v>
      </c>
      <c r="C93" s="1">
        <v>100</v>
      </c>
      <c r="D93" t="s">
        <v>22</v>
      </c>
      <c r="E93" s="1">
        <v>100</v>
      </c>
      <c r="F93">
        <v>2011.5</v>
      </c>
      <c r="G93" t="s">
        <v>164</v>
      </c>
      <c r="H93" t="s">
        <v>165</v>
      </c>
      <c r="I93" t="s">
        <v>99</v>
      </c>
      <c r="J93" t="s">
        <v>200</v>
      </c>
      <c r="K93" t="s">
        <v>167</v>
      </c>
      <c r="L93" t="s">
        <v>168</v>
      </c>
      <c r="M93" t="s">
        <v>99</v>
      </c>
      <c r="N93" t="s">
        <v>29</v>
      </c>
      <c r="O93" t="s">
        <v>169</v>
      </c>
      <c r="P93" t="s">
        <v>170</v>
      </c>
      <c r="Q93" t="s">
        <v>171</v>
      </c>
      <c r="R93" t="s">
        <v>92</v>
      </c>
    </row>
    <row r="94" spans="1:18">
      <c r="A94" t="s">
        <v>162</v>
      </c>
      <c r="B94" t="s">
        <v>201</v>
      </c>
      <c r="C94" s="1">
        <v>450</v>
      </c>
      <c r="D94" t="s">
        <v>22</v>
      </c>
      <c r="E94" s="1">
        <v>450</v>
      </c>
      <c r="F94">
        <v>1995.2</v>
      </c>
      <c r="G94" t="s">
        <v>164</v>
      </c>
      <c r="H94" t="s">
        <v>165</v>
      </c>
      <c r="I94" t="s">
        <v>99</v>
      </c>
      <c r="J94" t="s">
        <v>180</v>
      </c>
      <c r="K94" t="s">
        <v>174</v>
      </c>
      <c r="L94" t="s">
        <v>168</v>
      </c>
      <c r="M94" t="s">
        <v>99</v>
      </c>
      <c r="N94" t="s">
        <v>29</v>
      </c>
      <c r="O94" t="s">
        <v>169</v>
      </c>
      <c r="P94" t="s">
        <v>170</v>
      </c>
      <c r="Q94" t="s">
        <v>171</v>
      </c>
      <c r="R94" t="s">
        <v>202</v>
      </c>
    </row>
    <row r="95" spans="1:18">
      <c r="A95" t="s">
        <v>162</v>
      </c>
      <c r="B95" t="s">
        <v>201</v>
      </c>
      <c r="C95" s="1">
        <v>500</v>
      </c>
      <c r="D95" t="s">
        <v>22</v>
      </c>
      <c r="E95" s="1">
        <v>500</v>
      </c>
      <c r="F95">
        <v>2006.8</v>
      </c>
      <c r="G95" t="s">
        <v>164</v>
      </c>
      <c r="H95" t="s">
        <v>165</v>
      </c>
      <c r="I95" t="s">
        <v>99</v>
      </c>
      <c r="J95" t="s">
        <v>189</v>
      </c>
      <c r="K95" t="s">
        <v>190</v>
      </c>
      <c r="L95" t="s">
        <v>168</v>
      </c>
      <c r="M95" t="s">
        <v>99</v>
      </c>
      <c r="N95" t="s">
        <v>29</v>
      </c>
      <c r="O95" t="s">
        <v>169</v>
      </c>
      <c r="P95" t="s">
        <v>170</v>
      </c>
      <c r="Q95" t="s">
        <v>171</v>
      </c>
      <c r="R95" t="s">
        <v>202</v>
      </c>
    </row>
    <row r="96" spans="1:18">
      <c r="A96" t="s">
        <v>162</v>
      </c>
      <c r="B96" t="s">
        <v>201</v>
      </c>
      <c r="C96" s="1">
        <v>1300</v>
      </c>
      <c r="D96">
        <v>2</v>
      </c>
      <c r="E96" s="1">
        <v>2600</v>
      </c>
      <c r="F96">
        <v>2011.3</v>
      </c>
      <c r="G96" t="s">
        <v>164</v>
      </c>
      <c r="H96" t="s">
        <v>165</v>
      </c>
      <c r="I96" t="s">
        <v>99</v>
      </c>
      <c r="J96" t="s">
        <v>203</v>
      </c>
      <c r="K96" t="s">
        <v>167</v>
      </c>
      <c r="L96" t="s">
        <v>168</v>
      </c>
      <c r="M96" t="s">
        <v>99</v>
      </c>
      <c r="N96" t="s">
        <v>29</v>
      </c>
      <c r="O96" t="s">
        <v>169</v>
      </c>
      <c r="P96" t="s">
        <v>170</v>
      </c>
      <c r="Q96" t="s">
        <v>171</v>
      </c>
      <c r="R96" t="s">
        <v>202</v>
      </c>
    </row>
    <row r="97" spans="1:18">
      <c r="A97" t="s">
        <v>162</v>
      </c>
      <c r="B97" t="s">
        <v>204</v>
      </c>
      <c r="C97" s="1">
        <v>80</v>
      </c>
      <c r="D97">
        <v>3</v>
      </c>
      <c r="E97" s="1">
        <v>240</v>
      </c>
      <c r="F97">
        <v>1996.5</v>
      </c>
      <c r="G97" t="s">
        <v>164</v>
      </c>
      <c r="H97" t="s">
        <v>165</v>
      </c>
      <c r="I97" t="s">
        <v>99</v>
      </c>
      <c r="J97" t="s">
        <v>205</v>
      </c>
      <c r="K97" t="s">
        <v>167</v>
      </c>
      <c r="L97" t="s">
        <v>168</v>
      </c>
      <c r="M97" t="s">
        <v>99</v>
      </c>
      <c r="N97" t="s">
        <v>29</v>
      </c>
      <c r="O97" t="s">
        <v>169</v>
      </c>
      <c r="P97" t="s">
        <v>170</v>
      </c>
      <c r="Q97" t="s">
        <v>171</v>
      </c>
      <c r="R97" t="s">
        <v>206</v>
      </c>
    </row>
    <row r="98" spans="1:18">
      <c r="A98" t="s">
        <v>162</v>
      </c>
      <c r="B98" t="s">
        <v>204</v>
      </c>
      <c r="C98" s="1">
        <v>150</v>
      </c>
      <c r="D98" t="s">
        <v>22</v>
      </c>
      <c r="E98" s="1">
        <v>150</v>
      </c>
      <c r="F98">
        <v>2000.1</v>
      </c>
      <c r="G98" t="s">
        <v>164</v>
      </c>
      <c r="H98" t="s">
        <v>165</v>
      </c>
      <c r="I98" t="s">
        <v>99</v>
      </c>
      <c r="J98" t="s">
        <v>207</v>
      </c>
      <c r="K98" t="s">
        <v>167</v>
      </c>
      <c r="L98" t="s">
        <v>168</v>
      </c>
      <c r="M98" t="s">
        <v>99</v>
      </c>
      <c r="N98" t="s">
        <v>29</v>
      </c>
      <c r="O98" t="s">
        <v>169</v>
      </c>
      <c r="P98" t="s">
        <v>170</v>
      </c>
      <c r="Q98" t="s">
        <v>171</v>
      </c>
      <c r="R98" t="s">
        <v>206</v>
      </c>
    </row>
    <row r="99" spans="1:18">
      <c r="A99" t="s">
        <v>162</v>
      </c>
      <c r="B99" t="s">
        <v>208</v>
      </c>
      <c r="C99" s="1">
        <v>300</v>
      </c>
      <c r="D99">
        <v>3</v>
      </c>
      <c r="E99" s="1">
        <v>900</v>
      </c>
      <c r="F99">
        <v>1989.8</v>
      </c>
      <c r="G99" t="s">
        <v>164</v>
      </c>
      <c r="H99" t="s">
        <v>165</v>
      </c>
      <c r="I99" t="s">
        <v>99</v>
      </c>
      <c r="J99" t="s">
        <v>209</v>
      </c>
      <c r="K99" t="s">
        <v>190</v>
      </c>
      <c r="L99" t="s">
        <v>168</v>
      </c>
      <c r="M99" t="s">
        <v>99</v>
      </c>
      <c r="N99" t="s">
        <v>29</v>
      </c>
      <c r="O99" t="s">
        <v>169</v>
      </c>
      <c r="P99" t="s">
        <v>170</v>
      </c>
      <c r="Q99" t="s">
        <v>171</v>
      </c>
      <c r="R99" t="s">
        <v>210</v>
      </c>
    </row>
    <row r="100" spans="1:18">
      <c r="A100" t="s">
        <v>162</v>
      </c>
      <c r="B100" t="s">
        <v>208</v>
      </c>
      <c r="C100" s="1">
        <v>500</v>
      </c>
      <c r="D100" t="s">
        <v>22</v>
      </c>
      <c r="E100" s="1">
        <v>500</v>
      </c>
      <c r="F100">
        <v>1997.7</v>
      </c>
      <c r="G100" t="s">
        <v>164</v>
      </c>
      <c r="H100" t="s">
        <v>165</v>
      </c>
      <c r="I100" t="s">
        <v>99</v>
      </c>
      <c r="J100" t="s">
        <v>188</v>
      </c>
      <c r="K100" t="s">
        <v>167</v>
      </c>
      <c r="L100" t="s">
        <v>168</v>
      </c>
      <c r="M100" t="s">
        <v>99</v>
      </c>
      <c r="N100" t="s">
        <v>29</v>
      </c>
      <c r="O100" t="s">
        <v>169</v>
      </c>
      <c r="P100" t="s">
        <v>170</v>
      </c>
      <c r="Q100" t="s">
        <v>171</v>
      </c>
      <c r="R100" t="s">
        <v>210</v>
      </c>
    </row>
    <row r="101" spans="1:18">
      <c r="A101" t="s">
        <v>162</v>
      </c>
      <c r="B101" t="s">
        <v>208</v>
      </c>
      <c r="C101" s="1">
        <v>500</v>
      </c>
      <c r="D101" t="s">
        <v>22</v>
      </c>
      <c r="E101" s="1">
        <v>500</v>
      </c>
      <c r="F101">
        <v>2001.6</v>
      </c>
      <c r="G101" t="s">
        <v>164</v>
      </c>
      <c r="H101" t="s">
        <v>165</v>
      </c>
      <c r="I101" t="s">
        <v>99</v>
      </c>
      <c r="J101" t="s">
        <v>211</v>
      </c>
      <c r="K101" t="s">
        <v>174</v>
      </c>
      <c r="L101" t="s">
        <v>168</v>
      </c>
      <c r="M101" t="s">
        <v>99</v>
      </c>
      <c r="N101" t="s">
        <v>29</v>
      </c>
      <c r="O101" t="s">
        <v>169</v>
      </c>
      <c r="P101" t="s">
        <v>170</v>
      </c>
      <c r="Q101" t="s">
        <v>171</v>
      </c>
      <c r="R101" t="s">
        <v>210</v>
      </c>
    </row>
    <row r="102" spans="1:18">
      <c r="A102" t="s">
        <v>162</v>
      </c>
      <c r="B102" t="s">
        <v>208</v>
      </c>
      <c r="C102" s="1">
        <v>500</v>
      </c>
      <c r="D102">
        <v>2</v>
      </c>
      <c r="E102" s="1">
        <v>1000</v>
      </c>
      <c r="F102">
        <v>2005.6</v>
      </c>
      <c r="G102" t="s">
        <v>164</v>
      </c>
      <c r="H102" t="s">
        <v>165</v>
      </c>
      <c r="I102" t="s">
        <v>99</v>
      </c>
      <c r="J102" t="s">
        <v>189</v>
      </c>
      <c r="K102" t="s">
        <v>174</v>
      </c>
      <c r="L102" t="s">
        <v>168</v>
      </c>
      <c r="M102" t="s">
        <v>99</v>
      </c>
      <c r="N102" t="s">
        <v>29</v>
      </c>
      <c r="O102" t="s">
        <v>169</v>
      </c>
      <c r="P102" t="s">
        <v>170</v>
      </c>
      <c r="Q102" t="s">
        <v>171</v>
      </c>
      <c r="R102" t="s">
        <v>210</v>
      </c>
    </row>
    <row r="103" spans="1:18">
      <c r="A103" t="s">
        <v>162</v>
      </c>
      <c r="B103" t="s">
        <v>212</v>
      </c>
      <c r="C103" s="1">
        <v>80</v>
      </c>
      <c r="D103" t="s">
        <v>22</v>
      </c>
      <c r="E103" s="1">
        <v>80</v>
      </c>
      <c r="F103">
        <v>2004.11</v>
      </c>
      <c r="G103" t="s">
        <v>164</v>
      </c>
      <c r="H103" t="s">
        <v>165</v>
      </c>
      <c r="I103" t="s">
        <v>99</v>
      </c>
      <c r="J103" t="s">
        <v>194</v>
      </c>
      <c r="K103" t="s">
        <v>167</v>
      </c>
      <c r="L103" t="s">
        <v>168</v>
      </c>
      <c r="M103" t="s">
        <v>99</v>
      </c>
      <c r="N103" t="s">
        <v>29</v>
      </c>
      <c r="O103" t="s">
        <v>169</v>
      </c>
      <c r="P103" t="s">
        <v>170</v>
      </c>
      <c r="Q103" t="s">
        <v>171</v>
      </c>
      <c r="R103" t="s">
        <v>213</v>
      </c>
    </row>
    <row r="104" spans="1:18">
      <c r="A104" t="s">
        <v>162</v>
      </c>
      <c r="B104" t="s">
        <v>212</v>
      </c>
      <c r="C104" s="1">
        <v>40</v>
      </c>
      <c r="D104">
        <v>2</v>
      </c>
      <c r="E104" s="1">
        <v>80</v>
      </c>
      <c r="F104">
        <v>2010.1</v>
      </c>
      <c r="G104" t="s">
        <v>164</v>
      </c>
      <c r="H104" t="s">
        <v>165</v>
      </c>
      <c r="I104" t="s">
        <v>99</v>
      </c>
      <c r="J104" t="s">
        <v>203</v>
      </c>
      <c r="K104" t="s">
        <v>167</v>
      </c>
      <c r="L104" t="s">
        <v>168</v>
      </c>
      <c r="M104" t="s">
        <v>99</v>
      </c>
      <c r="N104" t="s">
        <v>29</v>
      </c>
      <c r="O104" t="s">
        <v>169</v>
      </c>
      <c r="P104" t="s">
        <v>170</v>
      </c>
      <c r="Q104" t="s">
        <v>171</v>
      </c>
      <c r="R104" t="s">
        <v>213</v>
      </c>
    </row>
    <row r="105" spans="1:18">
      <c r="A105" t="s">
        <v>162</v>
      </c>
      <c r="B105" t="s">
        <v>214</v>
      </c>
      <c r="C105" s="1">
        <v>100</v>
      </c>
      <c r="D105">
        <v>3</v>
      </c>
      <c r="E105" s="1">
        <v>300</v>
      </c>
      <c r="F105">
        <v>1994.6</v>
      </c>
      <c r="G105" t="s">
        <v>164</v>
      </c>
      <c r="H105" t="s">
        <v>165</v>
      </c>
      <c r="I105" t="s">
        <v>99</v>
      </c>
      <c r="J105" t="s">
        <v>183</v>
      </c>
      <c r="K105" t="s">
        <v>174</v>
      </c>
      <c r="L105" t="s">
        <v>168</v>
      </c>
      <c r="M105" t="s">
        <v>99</v>
      </c>
      <c r="N105" t="s">
        <v>29</v>
      </c>
      <c r="O105" t="s">
        <v>169</v>
      </c>
      <c r="P105" t="s">
        <v>170</v>
      </c>
      <c r="Q105" t="s">
        <v>171</v>
      </c>
      <c r="R105" t="s">
        <v>215</v>
      </c>
    </row>
    <row r="106" spans="1:18">
      <c r="A106" t="s">
        <v>162</v>
      </c>
      <c r="B106" t="s">
        <v>216</v>
      </c>
      <c r="C106" s="1">
        <v>273</v>
      </c>
      <c r="D106" t="s">
        <v>22</v>
      </c>
      <c r="E106" s="1">
        <v>273</v>
      </c>
      <c r="F106">
        <v>2011.11</v>
      </c>
      <c r="G106" t="s">
        <v>164</v>
      </c>
      <c r="H106" t="s">
        <v>165</v>
      </c>
      <c r="I106" t="s">
        <v>99</v>
      </c>
      <c r="J106" t="s">
        <v>25</v>
      </c>
      <c r="K106" t="s">
        <v>217</v>
      </c>
      <c r="L106" t="s">
        <v>168</v>
      </c>
      <c r="M106" t="s">
        <v>99</v>
      </c>
      <c r="N106" t="s">
        <v>29</v>
      </c>
      <c r="O106" t="s">
        <v>169</v>
      </c>
      <c r="P106" t="s">
        <v>170</v>
      </c>
      <c r="Q106" t="s">
        <v>171</v>
      </c>
      <c r="R106" t="s">
        <v>218</v>
      </c>
    </row>
    <row r="107" spans="1:18">
      <c r="A107" t="s">
        <v>162</v>
      </c>
      <c r="B107" t="s">
        <v>216</v>
      </c>
      <c r="C107" s="1">
        <v>182</v>
      </c>
      <c r="D107" t="s">
        <v>22</v>
      </c>
      <c r="E107" s="1">
        <v>182</v>
      </c>
      <c r="F107">
        <v>2011.11</v>
      </c>
      <c r="G107" t="s">
        <v>164</v>
      </c>
      <c r="H107" t="s">
        <v>165</v>
      </c>
      <c r="I107" t="s">
        <v>99</v>
      </c>
      <c r="J107" t="s">
        <v>25</v>
      </c>
      <c r="K107" t="s">
        <v>219</v>
      </c>
      <c r="L107" t="s">
        <v>168</v>
      </c>
      <c r="M107" t="s">
        <v>99</v>
      </c>
      <c r="N107" t="s">
        <v>29</v>
      </c>
      <c r="O107" t="s">
        <v>169</v>
      </c>
      <c r="P107" t="s">
        <v>170</v>
      </c>
      <c r="Q107" t="s">
        <v>171</v>
      </c>
      <c r="R107" t="s">
        <v>218</v>
      </c>
    </row>
    <row r="108" spans="1:18">
      <c r="A108" t="s">
        <v>162</v>
      </c>
      <c r="B108" t="s">
        <v>216</v>
      </c>
      <c r="C108" s="1">
        <v>182</v>
      </c>
      <c r="D108" t="s">
        <v>22</v>
      </c>
      <c r="E108" s="1">
        <v>182</v>
      </c>
      <c r="F108">
        <v>2013.6</v>
      </c>
      <c r="G108" t="s">
        <v>164</v>
      </c>
      <c r="H108" t="s">
        <v>165</v>
      </c>
      <c r="I108" t="s">
        <v>99</v>
      </c>
      <c r="J108" t="s">
        <v>25</v>
      </c>
      <c r="K108" t="s">
        <v>220</v>
      </c>
      <c r="L108" t="s">
        <v>168</v>
      </c>
      <c r="M108" t="s">
        <v>99</v>
      </c>
      <c r="N108" t="s">
        <v>29</v>
      </c>
      <c r="O108" t="s">
        <v>169</v>
      </c>
      <c r="P108" t="s">
        <v>170</v>
      </c>
      <c r="Q108" t="s">
        <v>171</v>
      </c>
      <c r="R108" t="s">
        <v>218</v>
      </c>
    </row>
    <row r="109" spans="1:18">
      <c r="A109" t="s">
        <v>162</v>
      </c>
      <c r="B109" t="s">
        <v>221</v>
      </c>
      <c r="C109" s="1">
        <v>150</v>
      </c>
      <c r="D109">
        <v>3</v>
      </c>
      <c r="E109" s="1">
        <v>450</v>
      </c>
      <c r="F109">
        <v>1994.3</v>
      </c>
      <c r="G109" t="s">
        <v>164</v>
      </c>
      <c r="H109" t="s">
        <v>165</v>
      </c>
      <c r="I109" t="s">
        <v>99</v>
      </c>
      <c r="J109" t="s">
        <v>222</v>
      </c>
      <c r="K109" t="s">
        <v>167</v>
      </c>
      <c r="L109" t="s">
        <v>168</v>
      </c>
      <c r="M109" t="s">
        <v>99</v>
      </c>
      <c r="N109" t="s">
        <v>29</v>
      </c>
      <c r="O109" t="s">
        <v>169</v>
      </c>
      <c r="P109" t="s">
        <v>170</v>
      </c>
      <c r="Q109" t="s">
        <v>171</v>
      </c>
      <c r="R109" t="s">
        <v>223</v>
      </c>
    </row>
    <row r="110" spans="1:18">
      <c r="A110" t="s">
        <v>162</v>
      </c>
      <c r="B110" t="s">
        <v>224</v>
      </c>
      <c r="C110" s="1">
        <v>80</v>
      </c>
      <c r="D110">
        <v>3</v>
      </c>
      <c r="E110" s="1">
        <v>240</v>
      </c>
      <c r="F110">
        <v>2004.1</v>
      </c>
      <c r="G110" t="s">
        <v>164</v>
      </c>
      <c r="H110" t="s">
        <v>165</v>
      </c>
      <c r="I110" t="s">
        <v>99</v>
      </c>
      <c r="J110" t="s">
        <v>192</v>
      </c>
      <c r="K110" t="s">
        <v>174</v>
      </c>
      <c r="L110" t="s">
        <v>168</v>
      </c>
      <c r="M110" t="s">
        <v>99</v>
      </c>
      <c r="N110" t="s">
        <v>29</v>
      </c>
      <c r="O110" t="s">
        <v>169</v>
      </c>
      <c r="P110" t="s">
        <v>170</v>
      </c>
      <c r="Q110" t="s">
        <v>171</v>
      </c>
      <c r="R110" t="s">
        <v>210</v>
      </c>
    </row>
    <row r="111" spans="1:18">
      <c r="A111" t="s">
        <v>162</v>
      </c>
      <c r="B111" t="s">
        <v>225</v>
      </c>
      <c r="C111" s="1">
        <v>1500</v>
      </c>
      <c r="D111">
        <v>3</v>
      </c>
      <c r="E111" s="1">
        <v>4500</v>
      </c>
      <c r="F111">
        <v>1999.12</v>
      </c>
      <c r="G111" t="s">
        <v>164</v>
      </c>
      <c r="H111" t="s">
        <v>165</v>
      </c>
      <c r="I111" t="s">
        <v>99</v>
      </c>
      <c r="J111" t="s">
        <v>188</v>
      </c>
      <c r="K111" t="s">
        <v>167</v>
      </c>
      <c r="L111" t="s">
        <v>168</v>
      </c>
      <c r="M111" t="s">
        <v>99</v>
      </c>
      <c r="N111" t="s">
        <v>29</v>
      </c>
      <c r="O111" t="s">
        <v>169</v>
      </c>
      <c r="P111" t="s">
        <v>170</v>
      </c>
      <c r="Q111" t="s">
        <v>171</v>
      </c>
      <c r="R111" t="s">
        <v>226</v>
      </c>
    </row>
    <row r="112" spans="1:18">
      <c r="A112" t="s">
        <v>162</v>
      </c>
      <c r="B112" t="s">
        <v>225</v>
      </c>
      <c r="C112" s="1">
        <v>1500</v>
      </c>
      <c r="D112" t="s">
        <v>22</v>
      </c>
      <c r="E112" s="1">
        <v>1500</v>
      </c>
      <c r="F112">
        <v>2001.6</v>
      </c>
      <c r="G112" t="s">
        <v>164</v>
      </c>
      <c r="H112" t="s">
        <v>165</v>
      </c>
      <c r="I112" t="s">
        <v>99</v>
      </c>
      <c r="J112" t="s">
        <v>211</v>
      </c>
      <c r="K112" t="s">
        <v>174</v>
      </c>
      <c r="L112" t="s">
        <v>168</v>
      </c>
      <c r="M112" t="s">
        <v>99</v>
      </c>
      <c r="N112" t="s">
        <v>29</v>
      </c>
      <c r="O112" t="s">
        <v>169</v>
      </c>
      <c r="P112" t="s">
        <v>170</v>
      </c>
      <c r="Q112" t="s">
        <v>171</v>
      </c>
      <c r="R112" t="s">
        <v>226</v>
      </c>
    </row>
    <row r="113" spans="1:18">
      <c r="A113" t="s">
        <v>162</v>
      </c>
      <c r="B113" t="s">
        <v>225</v>
      </c>
      <c r="C113" s="1">
        <v>1500</v>
      </c>
      <c r="D113">
        <v>2</v>
      </c>
      <c r="E113" s="1">
        <v>3000</v>
      </c>
      <c r="F113">
        <v>2003.7</v>
      </c>
      <c r="G113" t="s">
        <v>164</v>
      </c>
      <c r="H113" t="s">
        <v>165</v>
      </c>
      <c r="I113" t="s">
        <v>99</v>
      </c>
      <c r="J113" t="s">
        <v>166</v>
      </c>
      <c r="K113" t="s">
        <v>190</v>
      </c>
      <c r="L113" t="s">
        <v>168</v>
      </c>
      <c r="M113" t="s">
        <v>99</v>
      </c>
      <c r="N113" t="s">
        <v>29</v>
      </c>
      <c r="O113" t="s">
        <v>169</v>
      </c>
      <c r="P113" t="s">
        <v>170</v>
      </c>
      <c r="Q113" t="s">
        <v>171</v>
      </c>
      <c r="R113" t="s">
        <v>226</v>
      </c>
    </row>
    <row r="114" spans="1:18">
      <c r="A114" t="s">
        <v>162</v>
      </c>
      <c r="B114" t="s">
        <v>225</v>
      </c>
      <c r="C114" s="1">
        <v>3000</v>
      </c>
      <c r="D114">
        <v>2</v>
      </c>
      <c r="E114" s="1">
        <v>6000</v>
      </c>
      <c r="F114">
        <v>2013.3</v>
      </c>
      <c r="G114" t="s">
        <v>164</v>
      </c>
      <c r="H114" t="s">
        <v>165</v>
      </c>
      <c r="I114" t="s">
        <v>99</v>
      </c>
      <c r="J114" t="s">
        <v>227</v>
      </c>
      <c r="K114" t="s">
        <v>174</v>
      </c>
      <c r="L114" t="s">
        <v>168</v>
      </c>
      <c r="M114" t="s">
        <v>99</v>
      </c>
      <c r="N114" t="s">
        <v>29</v>
      </c>
      <c r="O114" t="s">
        <v>169</v>
      </c>
      <c r="P114" t="s">
        <v>170</v>
      </c>
      <c r="Q114" t="s">
        <v>171</v>
      </c>
      <c r="R114" t="s">
        <v>226</v>
      </c>
    </row>
    <row r="115" spans="1:18">
      <c r="A115" t="s">
        <v>162</v>
      </c>
      <c r="B115" t="s">
        <v>228</v>
      </c>
      <c r="C115" s="1">
        <v>150</v>
      </c>
      <c r="D115">
        <v>3</v>
      </c>
      <c r="E115" s="1">
        <v>450</v>
      </c>
      <c r="F115">
        <v>1994.3</v>
      </c>
      <c r="G115" t="s">
        <v>164</v>
      </c>
      <c r="H115" t="s">
        <v>165</v>
      </c>
      <c r="I115" t="s">
        <v>99</v>
      </c>
      <c r="J115" t="s">
        <v>229</v>
      </c>
      <c r="K115" t="s">
        <v>167</v>
      </c>
      <c r="L115" t="s">
        <v>168</v>
      </c>
      <c r="M115" t="s">
        <v>99</v>
      </c>
      <c r="N115" t="s">
        <v>29</v>
      </c>
      <c r="O115" t="s">
        <v>169</v>
      </c>
      <c r="P115" t="s">
        <v>170</v>
      </c>
      <c r="Q115" t="s">
        <v>171</v>
      </c>
      <c r="R115" t="s">
        <v>230</v>
      </c>
    </row>
    <row r="116" spans="1:18">
      <c r="A116" t="s">
        <v>162</v>
      </c>
      <c r="B116" t="s">
        <v>231</v>
      </c>
      <c r="C116" s="1">
        <v>80</v>
      </c>
      <c r="D116">
        <v>3</v>
      </c>
      <c r="E116" s="1">
        <v>240</v>
      </c>
      <c r="F116">
        <v>1996.4</v>
      </c>
      <c r="G116" t="s">
        <v>164</v>
      </c>
      <c r="H116" t="s">
        <v>165</v>
      </c>
      <c r="I116" t="s">
        <v>99</v>
      </c>
      <c r="J116" t="s">
        <v>232</v>
      </c>
      <c r="K116" t="s">
        <v>167</v>
      </c>
      <c r="L116" t="s">
        <v>168</v>
      </c>
      <c r="M116" t="s">
        <v>99</v>
      </c>
      <c r="N116" t="s">
        <v>29</v>
      </c>
      <c r="O116" t="s">
        <v>169</v>
      </c>
      <c r="P116" t="s">
        <v>170</v>
      </c>
      <c r="Q116" t="s">
        <v>171</v>
      </c>
      <c r="R116" t="s">
        <v>233</v>
      </c>
    </row>
    <row r="117" spans="1:18">
      <c r="A117" t="s">
        <v>162</v>
      </c>
      <c r="B117" t="s">
        <v>234</v>
      </c>
      <c r="C117" s="1">
        <v>500</v>
      </c>
      <c r="D117">
        <v>2</v>
      </c>
      <c r="E117" s="1">
        <v>1000</v>
      </c>
      <c r="F117">
        <v>1993.2</v>
      </c>
      <c r="G117" t="s">
        <v>164</v>
      </c>
      <c r="H117" t="s">
        <v>165</v>
      </c>
      <c r="I117" t="s">
        <v>99</v>
      </c>
      <c r="J117" t="s">
        <v>180</v>
      </c>
      <c r="K117" t="s">
        <v>203</v>
      </c>
      <c r="L117" t="s">
        <v>168</v>
      </c>
      <c r="M117" t="s">
        <v>99</v>
      </c>
      <c r="N117" t="s">
        <v>29</v>
      </c>
      <c r="O117" t="s">
        <v>169</v>
      </c>
      <c r="P117" t="s">
        <v>170</v>
      </c>
      <c r="Q117" t="s">
        <v>171</v>
      </c>
      <c r="R117" t="s">
        <v>235</v>
      </c>
    </row>
    <row r="118" spans="1:18">
      <c r="A118" t="s">
        <v>162</v>
      </c>
      <c r="B118" t="s">
        <v>234</v>
      </c>
      <c r="C118" s="1">
        <v>300</v>
      </c>
      <c r="D118">
        <v>2</v>
      </c>
      <c r="E118" s="1">
        <v>600</v>
      </c>
      <c r="F118">
        <v>2006.9</v>
      </c>
      <c r="G118" t="s">
        <v>164</v>
      </c>
      <c r="H118" t="s">
        <v>165</v>
      </c>
      <c r="I118" t="s">
        <v>99</v>
      </c>
      <c r="J118" t="s">
        <v>166</v>
      </c>
      <c r="K118" t="s">
        <v>167</v>
      </c>
      <c r="L118" t="s">
        <v>168</v>
      </c>
      <c r="M118" t="s">
        <v>99</v>
      </c>
      <c r="N118" t="s">
        <v>29</v>
      </c>
      <c r="O118" t="s">
        <v>169</v>
      </c>
      <c r="P118" t="s">
        <v>170</v>
      </c>
      <c r="Q118" t="s">
        <v>171</v>
      </c>
      <c r="R118" t="s">
        <v>235</v>
      </c>
    </row>
    <row r="119" spans="1:18">
      <c r="A119" t="s">
        <v>162</v>
      </c>
      <c r="B119" t="s">
        <v>236</v>
      </c>
      <c r="C119" s="1">
        <v>80</v>
      </c>
      <c r="D119" t="s">
        <v>22</v>
      </c>
      <c r="E119" s="1">
        <v>80</v>
      </c>
      <c r="F119">
        <v>2006.7</v>
      </c>
      <c r="G119" t="s">
        <v>164</v>
      </c>
      <c r="H119" t="s">
        <v>165</v>
      </c>
      <c r="I119" t="s">
        <v>99</v>
      </c>
      <c r="J119" t="s">
        <v>25</v>
      </c>
      <c r="K119" t="s">
        <v>167</v>
      </c>
      <c r="L119" t="s">
        <v>168</v>
      </c>
      <c r="M119" t="s">
        <v>99</v>
      </c>
      <c r="N119" t="s">
        <v>29</v>
      </c>
      <c r="O119" t="s">
        <v>169</v>
      </c>
      <c r="P119" t="s">
        <v>170</v>
      </c>
      <c r="Q119" t="s">
        <v>171</v>
      </c>
      <c r="R119" t="s">
        <v>237</v>
      </c>
    </row>
    <row r="120" spans="1:18">
      <c r="A120" t="s">
        <v>162</v>
      </c>
      <c r="B120" t="s">
        <v>236</v>
      </c>
      <c r="C120" s="1">
        <v>80</v>
      </c>
      <c r="D120" t="s">
        <v>22</v>
      </c>
      <c r="E120" s="1">
        <v>80</v>
      </c>
      <c r="F120">
        <v>2006.12</v>
      </c>
      <c r="G120" t="s">
        <v>164</v>
      </c>
      <c r="H120" t="s">
        <v>165</v>
      </c>
      <c r="I120" t="s">
        <v>99</v>
      </c>
      <c r="J120" t="s">
        <v>25</v>
      </c>
      <c r="K120" t="s">
        <v>167</v>
      </c>
      <c r="L120" t="s">
        <v>168</v>
      </c>
      <c r="M120" t="s">
        <v>99</v>
      </c>
      <c r="N120" t="s">
        <v>29</v>
      </c>
      <c r="O120" t="s">
        <v>169</v>
      </c>
      <c r="P120" t="s">
        <v>170</v>
      </c>
      <c r="Q120" t="s">
        <v>171</v>
      </c>
      <c r="R120" t="s">
        <v>237</v>
      </c>
    </row>
    <row r="121" spans="1:18">
      <c r="A121" t="s">
        <v>162</v>
      </c>
      <c r="B121" t="s">
        <v>236</v>
      </c>
      <c r="C121" s="1">
        <v>80</v>
      </c>
      <c r="D121" t="s">
        <v>22</v>
      </c>
      <c r="E121" s="1">
        <v>80</v>
      </c>
      <c r="F121">
        <v>2008.12</v>
      </c>
      <c r="G121" t="s">
        <v>164</v>
      </c>
      <c r="H121" t="s">
        <v>165</v>
      </c>
      <c r="I121" t="s">
        <v>99</v>
      </c>
      <c r="J121" t="s">
        <v>25</v>
      </c>
      <c r="K121" t="s">
        <v>167</v>
      </c>
      <c r="L121" t="s">
        <v>168</v>
      </c>
      <c r="M121" t="s">
        <v>99</v>
      </c>
      <c r="N121" t="s">
        <v>29</v>
      </c>
      <c r="O121" t="s">
        <v>169</v>
      </c>
      <c r="P121" t="s">
        <v>170</v>
      </c>
      <c r="Q121" t="s">
        <v>171</v>
      </c>
      <c r="R121" t="s">
        <v>237</v>
      </c>
    </row>
    <row r="122" spans="1:18">
      <c r="A122" t="s">
        <v>162</v>
      </c>
      <c r="B122" t="s">
        <v>238</v>
      </c>
      <c r="C122" s="1">
        <v>80</v>
      </c>
      <c r="D122" t="s">
        <v>22</v>
      </c>
      <c r="E122" s="1">
        <v>80</v>
      </c>
      <c r="F122">
        <v>2004.12</v>
      </c>
      <c r="G122" t="s">
        <v>164</v>
      </c>
      <c r="H122" t="s">
        <v>165</v>
      </c>
      <c r="I122" t="s">
        <v>99</v>
      </c>
      <c r="J122" t="s">
        <v>194</v>
      </c>
      <c r="K122" t="s">
        <v>167</v>
      </c>
      <c r="L122" t="s">
        <v>168</v>
      </c>
      <c r="M122" t="s">
        <v>99</v>
      </c>
      <c r="N122" t="s">
        <v>29</v>
      </c>
      <c r="O122" t="s">
        <v>169</v>
      </c>
      <c r="P122" t="s">
        <v>170</v>
      </c>
      <c r="Q122" t="s">
        <v>171</v>
      </c>
      <c r="R122" t="s">
        <v>213</v>
      </c>
    </row>
    <row r="123" spans="1:18">
      <c r="A123" t="s">
        <v>162</v>
      </c>
      <c r="B123" t="s">
        <v>238</v>
      </c>
      <c r="C123" s="1">
        <v>40</v>
      </c>
      <c r="D123">
        <v>2</v>
      </c>
      <c r="E123" s="1">
        <v>80</v>
      </c>
      <c r="F123">
        <v>2010.4</v>
      </c>
      <c r="G123" t="s">
        <v>164</v>
      </c>
      <c r="H123" t="s">
        <v>165</v>
      </c>
      <c r="I123" t="s">
        <v>99</v>
      </c>
      <c r="J123" t="s">
        <v>203</v>
      </c>
      <c r="K123" t="s">
        <v>167</v>
      </c>
      <c r="L123" t="s">
        <v>168</v>
      </c>
      <c r="M123" t="s">
        <v>99</v>
      </c>
      <c r="N123" t="s">
        <v>29</v>
      </c>
      <c r="O123" t="s">
        <v>169</v>
      </c>
      <c r="P123" t="s">
        <v>170</v>
      </c>
      <c r="Q123" t="s">
        <v>171</v>
      </c>
      <c r="R123" t="s">
        <v>213</v>
      </c>
    </row>
    <row r="124" spans="1:18">
      <c r="A124" t="s">
        <v>162</v>
      </c>
      <c r="B124" t="s">
        <v>239</v>
      </c>
      <c r="C124" s="1">
        <v>250</v>
      </c>
      <c r="D124">
        <v>2</v>
      </c>
      <c r="E124" s="1">
        <v>500</v>
      </c>
      <c r="F124">
        <v>2002.12</v>
      </c>
      <c r="G124" t="s">
        <v>164</v>
      </c>
      <c r="H124" t="s">
        <v>165</v>
      </c>
      <c r="I124" t="s">
        <v>99</v>
      </c>
      <c r="J124" t="s">
        <v>200</v>
      </c>
      <c r="K124" t="s">
        <v>167</v>
      </c>
      <c r="L124" t="s">
        <v>168</v>
      </c>
      <c r="M124" t="s">
        <v>99</v>
      </c>
      <c r="N124" t="s">
        <v>29</v>
      </c>
      <c r="O124" t="s">
        <v>169</v>
      </c>
      <c r="P124" t="s">
        <v>170</v>
      </c>
      <c r="Q124" t="s">
        <v>171</v>
      </c>
      <c r="R124" t="s">
        <v>240</v>
      </c>
    </row>
    <row r="125" spans="1:18">
      <c r="A125" t="s">
        <v>162</v>
      </c>
      <c r="B125" t="s">
        <v>239</v>
      </c>
      <c r="C125" s="1">
        <v>100</v>
      </c>
      <c r="D125" t="s">
        <v>22</v>
      </c>
      <c r="E125" s="1">
        <v>100</v>
      </c>
      <c r="F125">
        <v>2002.12</v>
      </c>
      <c r="G125" t="s">
        <v>164</v>
      </c>
      <c r="H125" t="s">
        <v>165</v>
      </c>
      <c r="I125" t="s">
        <v>99</v>
      </c>
      <c r="J125" t="s">
        <v>25</v>
      </c>
      <c r="K125" t="s">
        <v>167</v>
      </c>
      <c r="L125" t="s">
        <v>168</v>
      </c>
      <c r="M125" t="s">
        <v>99</v>
      </c>
      <c r="N125" t="s">
        <v>29</v>
      </c>
      <c r="O125" t="s">
        <v>169</v>
      </c>
      <c r="P125" t="s">
        <v>170</v>
      </c>
      <c r="Q125" t="s">
        <v>171</v>
      </c>
      <c r="R125" t="s">
        <v>240</v>
      </c>
    </row>
    <row r="126" spans="1:18">
      <c r="A126" t="s">
        <v>162</v>
      </c>
      <c r="B126" t="s">
        <v>241</v>
      </c>
      <c r="C126" s="1">
        <v>800</v>
      </c>
      <c r="D126">
        <v>3</v>
      </c>
      <c r="E126" s="1">
        <v>2400</v>
      </c>
      <c r="F126">
        <v>1995.1</v>
      </c>
      <c r="G126" t="s">
        <v>164</v>
      </c>
      <c r="H126" t="s">
        <v>165</v>
      </c>
      <c r="I126" t="s">
        <v>99</v>
      </c>
      <c r="J126" t="s">
        <v>180</v>
      </c>
      <c r="K126" t="s">
        <v>174</v>
      </c>
      <c r="L126" t="s">
        <v>168</v>
      </c>
      <c r="M126" t="s">
        <v>99</v>
      </c>
      <c r="N126" t="s">
        <v>29</v>
      </c>
      <c r="O126" t="s">
        <v>169</v>
      </c>
      <c r="P126" t="s">
        <v>170</v>
      </c>
      <c r="Q126" t="s">
        <v>171</v>
      </c>
      <c r="R126" t="s">
        <v>242</v>
      </c>
    </row>
    <row r="127" spans="1:18">
      <c r="A127" t="s">
        <v>162</v>
      </c>
      <c r="B127" t="s">
        <v>243</v>
      </c>
      <c r="C127" s="1">
        <v>100</v>
      </c>
      <c r="D127">
        <v>3</v>
      </c>
      <c r="E127" s="1">
        <v>300</v>
      </c>
      <c r="F127">
        <v>1994.6</v>
      </c>
      <c r="G127" t="s">
        <v>164</v>
      </c>
      <c r="H127" t="s">
        <v>165</v>
      </c>
      <c r="I127" t="s">
        <v>99</v>
      </c>
      <c r="J127" t="s">
        <v>244</v>
      </c>
      <c r="K127" t="s">
        <v>245</v>
      </c>
      <c r="L127" t="s">
        <v>168</v>
      </c>
      <c r="M127" t="s">
        <v>99</v>
      </c>
      <c r="N127" t="s">
        <v>29</v>
      </c>
      <c r="O127" t="s">
        <v>169</v>
      </c>
      <c r="P127" t="s">
        <v>170</v>
      </c>
      <c r="Q127" t="s">
        <v>171</v>
      </c>
      <c r="R127" t="s">
        <v>246</v>
      </c>
    </row>
    <row r="128" spans="1:18">
      <c r="A128" t="s">
        <v>162</v>
      </c>
      <c r="B128" t="s">
        <v>247</v>
      </c>
      <c r="C128" s="1">
        <v>100</v>
      </c>
      <c r="D128">
        <v>2</v>
      </c>
      <c r="E128" s="1">
        <v>200</v>
      </c>
      <c r="F128">
        <v>1996.1</v>
      </c>
      <c r="G128" t="s">
        <v>164</v>
      </c>
      <c r="H128" t="s">
        <v>165</v>
      </c>
      <c r="I128" t="s">
        <v>99</v>
      </c>
      <c r="J128" t="s">
        <v>248</v>
      </c>
      <c r="K128" t="s">
        <v>167</v>
      </c>
      <c r="L128" t="s">
        <v>168</v>
      </c>
      <c r="M128" t="s">
        <v>99</v>
      </c>
      <c r="N128" t="s">
        <v>29</v>
      </c>
      <c r="O128" t="s">
        <v>169</v>
      </c>
      <c r="P128" t="s">
        <v>170</v>
      </c>
      <c r="Q128" t="s">
        <v>171</v>
      </c>
      <c r="R128" t="s">
        <v>197</v>
      </c>
    </row>
    <row r="129" spans="1:18">
      <c r="A129" t="s">
        <v>162</v>
      </c>
      <c r="B129" t="s">
        <v>247</v>
      </c>
      <c r="C129" s="1">
        <v>100</v>
      </c>
      <c r="D129" t="s">
        <v>22</v>
      </c>
      <c r="E129" s="1">
        <v>100</v>
      </c>
      <c r="F129">
        <v>2011.5</v>
      </c>
      <c r="G129" t="s">
        <v>164</v>
      </c>
      <c r="H129" t="s">
        <v>165</v>
      </c>
      <c r="I129" t="s">
        <v>99</v>
      </c>
      <c r="J129" t="s">
        <v>200</v>
      </c>
      <c r="K129" t="s">
        <v>167</v>
      </c>
      <c r="L129" t="s">
        <v>168</v>
      </c>
      <c r="M129" t="s">
        <v>99</v>
      </c>
      <c r="N129" t="s">
        <v>29</v>
      </c>
      <c r="O129" t="s">
        <v>169</v>
      </c>
      <c r="P129" t="s">
        <v>170</v>
      </c>
      <c r="Q129" t="s">
        <v>171</v>
      </c>
      <c r="R129" t="s">
        <v>197</v>
      </c>
    </row>
    <row r="130" spans="1:18">
      <c r="A130" t="s">
        <v>162</v>
      </c>
      <c r="B130" t="s">
        <v>249</v>
      </c>
      <c r="C130" s="1">
        <v>80</v>
      </c>
      <c r="D130" t="s">
        <v>22</v>
      </c>
      <c r="E130" s="1">
        <v>80</v>
      </c>
      <c r="F130">
        <v>1996.6</v>
      </c>
      <c r="G130" t="s">
        <v>164</v>
      </c>
      <c r="H130" t="s">
        <v>165</v>
      </c>
      <c r="I130" t="s">
        <v>99</v>
      </c>
      <c r="J130" t="s">
        <v>192</v>
      </c>
      <c r="K130" t="s">
        <v>174</v>
      </c>
      <c r="L130" t="s">
        <v>168</v>
      </c>
      <c r="M130" t="s">
        <v>99</v>
      </c>
      <c r="N130" t="s">
        <v>29</v>
      </c>
      <c r="O130" t="s">
        <v>169</v>
      </c>
      <c r="P130" t="s">
        <v>170</v>
      </c>
      <c r="Q130" t="s">
        <v>171</v>
      </c>
      <c r="R130" t="s">
        <v>250</v>
      </c>
    </row>
    <row r="131" spans="1:18">
      <c r="A131" t="s">
        <v>162</v>
      </c>
      <c r="B131" t="s">
        <v>249</v>
      </c>
      <c r="C131" s="1">
        <v>40</v>
      </c>
      <c r="D131">
        <v>2</v>
      </c>
      <c r="E131" s="1">
        <v>80</v>
      </c>
      <c r="F131">
        <v>2008.6</v>
      </c>
      <c r="G131" t="s">
        <v>164</v>
      </c>
      <c r="H131" t="s">
        <v>165</v>
      </c>
      <c r="I131" t="s">
        <v>99</v>
      </c>
      <c r="J131" t="s">
        <v>203</v>
      </c>
      <c r="K131" t="s">
        <v>203</v>
      </c>
      <c r="L131" t="s">
        <v>168</v>
      </c>
      <c r="M131" t="s">
        <v>99</v>
      </c>
      <c r="N131" t="s">
        <v>29</v>
      </c>
      <c r="O131" t="s">
        <v>169</v>
      </c>
      <c r="P131" t="s">
        <v>170</v>
      </c>
      <c r="Q131" t="s">
        <v>171</v>
      </c>
      <c r="R131" t="s">
        <v>250</v>
      </c>
    </row>
    <row r="132" spans="1:18">
      <c r="A132" t="s">
        <v>162</v>
      </c>
      <c r="B132" t="s">
        <v>251</v>
      </c>
      <c r="C132" s="1">
        <v>80</v>
      </c>
      <c r="D132">
        <v>3</v>
      </c>
      <c r="E132" s="1">
        <v>240</v>
      </c>
      <c r="F132">
        <v>2006.11</v>
      </c>
      <c r="G132" t="s">
        <v>164</v>
      </c>
      <c r="H132" t="s">
        <v>165</v>
      </c>
      <c r="I132" t="s">
        <v>99</v>
      </c>
      <c r="J132" t="s">
        <v>194</v>
      </c>
      <c r="K132" t="s">
        <v>167</v>
      </c>
      <c r="L132" t="s">
        <v>168</v>
      </c>
      <c r="M132" t="s">
        <v>99</v>
      </c>
      <c r="N132" t="s">
        <v>29</v>
      </c>
      <c r="O132" t="s">
        <v>169</v>
      </c>
      <c r="P132" t="s">
        <v>170</v>
      </c>
      <c r="Q132" t="s">
        <v>171</v>
      </c>
      <c r="R132" t="s">
        <v>213</v>
      </c>
    </row>
    <row r="133" spans="1:18">
      <c r="A133" t="s">
        <v>162</v>
      </c>
      <c r="B133" t="s">
        <v>252</v>
      </c>
      <c r="C133" s="1">
        <v>150</v>
      </c>
      <c r="D133">
        <v>3</v>
      </c>
      <c r="E133" s="1">
        <v>450</v>
      </c>
      <c r="F133">
        <v>1994.12</v>
      </c>
      <c r="G133" t="s">
        <v>164</v>
      </c>
      <c r="H133" t="s">
        <v>165</v>
      </c>
      <c r="I133" t="s">
        <v>99</v>
      </c>
      <c r="J133" t="s">
        <v>180</v>
      </c>
      <c r="K133" t="s">
        <v>174</v>
      </c>
      <c r="L133" t="s">
        <v>168</v>
      </c>
      <c r="M133" t="s">
        <v>99</v>
      </c>
      <c r="N133" t="s">
        <v>29</v>
      </c>
      <c r="O133" t="s">
        <v>169</v>
      </c>
      <c r="P133" t="s">
        <v>170</v>
      </c>
      <c r="Q133" t="s">
        <v>171</v>
      </c>
      <c r="R133" t="s">
        <v>253</v>
      </c>
    </row>
    <row r="134" spans="1:18">
      <c r="A134" t="s">
        <v>162</v>
      </c>
      <c r="B134" t="s">
        <v>252</v>
      </c>
      <c r="C134" s="1">
        <v>500</v>
      </c>
      <c r="D134" t="s">
        <v>22</v>
      </c>
      <c r="E134" s="1">
        <v>500</v>
      </c>
      <c r="F134">
        <v>2004.7</v>
      </c>
      <c r="G134" t="s">
        <v>164</v>
      </c>
      <c r="H134" t="s">
        <v>165</v>
      </c>
      <c r="I134" t="s">
        <v>99</v>
      </c>
      <c r="J134" t="s">
        <v>166</v>
      </c>
      <c r="K134" t="s">
        <v>167</v>
      </c>
      <c r="L134" t="s">
        <v>168</v>
      </c>
      <c r="M134" t="s">
        <v>99</v>
      </c>
      <c r="N134" t="s">
        <v>29</v>
      </c>
      <c r="O134" t="s">
        <v>169</v>
      </c>
      <c r="P134" t="s">
        <v>170</v>
      </c>
      <c r="Q134" t="s">
        <v>171</v>
      </c>
      <c r="R134" t="s">
        <v>253</v>
      </c>
    </row>
    <row r="135" spans="1:18">
      <c r="A135" t="s">
        <v>162</v>
      </c>
      <c r="B135" t="s">
        <v>252</v>
      </c>
      <c r="C135" s="1">
        <v>500</v>
      </c>
      <c r="D135">
        <v>2</v>
      </c>
      <c r="E135" s="1">
        <v>1000</v>
      </c>
      <c r="F135">
        <v>2008.1</v>
      </c>
      <c r="G135" t="s">
        <v>164</v>
      </c>
      <c r="H135" t="s">
        <v>165</v>
      </c>
      <c r="I135" t="s">
        <v>99</v>
      </c>
      <c r="J135" t="s">
        <v>203</v>
      </c>
      <c r="K135" t="s">
        <v>167</v>
      </c>
      <c r="L135" t="s">
        <v>168</v>
      </c>
      <c r="M135" t="s">
        <v>99</v>
      </c>
      <c r="N135" t="s">
        <v>29</v>
      </c>
      <c r="O135" t="s">
        <v>169</v>
      </c>
      <c r="P135" t="s">
        <v>170</v>
      </c>
      <c r="Q135" t="s">
        <v>171</v>
      </c>
      <c r="R135" t="s">
        <v>253</v>
      </c>
    </row>
    <row r="136" spans="1:18">
      <c r="A136" t="s">
        <v>162</v>
      </c>
      <c r="B136" t="s">
        <v>254</v>
      </c>
      <c r="C136" s="1">
        <v>250</v>
      </c>
      <c r="D136">
        <v>3</v>
      </c>
      <c r="E136" s="1">
        <v>750</v>
      </c>
      <c r="F136">
        <v>1994.8</v>
      </c>
      <c r="G136" t="s">
        <v>164</v>
      </c>
      <c r="H136" t="s">
        <v>165</v>
      </c>
      <c r="I136" t="s">
        <v>99</v>
      </c>
      <c r="J136" t="s">
        <v>183</v>
      </c>
      <c r="K136" t="s">
        <v>174</v>
      </c>
      <c r="L136" t="s">
        <v>168</v>
      </c>
      <c r="M136" t="s">
        <v>99</v>
      </c>
      <c r="N136" t="s">
        <v>29</v>
      </c>
      <c r="O136" t="s">
        <v>169</v>
      </c>
      <c r="P136" t="s">
        <v>170</v>
      </c>
      <c r="Q136" t="s">
        <v>171</v>
      </c>
      <c r="R136" t="s">
        <v>215</v>
      </c>
    </row>
    <row r="137" spans="1:18">
      <c r="A137" t="s">
        <v>162</v>
      </c>
      <c r="B137" t="s">
        <v>255</v>
      </c>
      <c r="C137" s="1">
        <v>80</v>
      </c>
      <c r="D137">
        <v>3</v>
      </c>
      <c r="E137" s="1">
        <v>240</v>
      </c>
      <c r="F137">
        <v>2006.12</v>
      </c>
      <c r="G137" t="s">
        <v>164</v>
      </c>
      <c r="H137" t="s">
        <v>165</v>
      </c>
      <c r="I137" t="s">
        <v>99</v>
      </c>
      <c r="J137" t="s">
        <v>256</v>
      </c>
      <c r="K137" t="s">
        <v>167</v>
      </c>
      <c r="L137" t="s">
        <v>168</v>
      </c>
      <c r="M137" t="s">
        <v>99</v>
      </c>
      <c r="N137" t="s">
        <v>29</v>
      </c>
      <c r="O137" t="s">
        <v>169</v>
      </c>
      <c r="P137" t="s">
        <v>170</v>
      </c>
      <c r="Q137" t="s">
        <v>171</v>
      </c>
      <c r="R137" t="s">
        <v>257</v>
      </c>
    </row>
    <row r="138" spans="1:18">
      <c r="A138" t="s">
        <v>162</v>
      </c>
      <c r="B138" t="s">
        <v>258</v>
      </c>
      <c r="C138" s="1">
        <v>80</v>
      </c>
      <c r="D138" t="s">
        <v>22</v>
      </c>
      <c r="E138" s="1">
        <v>80</v>
      </c>
      <c r="F138">
        <v>1996.1</v>
      </c>
      <c r="G138" t="s">
        <v>164</v>
      </c>
      <c r="H138" t="s">
        <v>165</v>
      </c>
      <c r="I138" t="s">
        <v>99</v>
      </c>
      <c r="J138" t="s">
        <v>259</v>
      </c>
      <c r="K138" t="s">
        <v>167</v>
      </c>
      <c r="L138" t="s">
        <v>168</v>
      </c>
      <c r="M138" t="s">
        <v>99</v>
      </c>
      <c r="N138" t="s">
        <v>29</v>
      </c>
      <c r="O138" t="s">
        <v>169</v>
      </c>
      <c r="P138" t="s">
        <v>170</v>
      </c>
      <c r="Q138" t="s">
        <v>171</v>
      </c>
      <c r="R138" t="s">
        <v>260</v>
      </c>
    </row>
    <row r="139" spans="1:18">
      <c r="A139" t="s">
        <v>162</v>
      </c>
      <c r="B139" t="s">
        <v>258</v>
      </c>
      <c r="C139" s="1">
        <v>40</v>
      </c>
      <c r="D139">
        <v>2</v>
      </c>
      <c r="E139" s="1">
        <v>80</v>
      </c>
      <c r="F139">
        <v>1996.1</v>
      </c>
      <c r="G139" t="s">
        <v>164</v>
      </c>
      <c r="H139" t="s">
        <v>165</v>
      </c>
      <c r="I139" t="s">
        <v>99</v>
      </c>
      <c r="J139" t="s">
        <v>259</v>
      </c>
      <c r="K139" t="s">
        <v>167</v>
      </c>
      <c r="L139" t="s">
        <v>168</v>
      </c>
      <c r="M139" t="s">
        <v>99</v>
      </c>
      <c r="N139" t="s">
        <v>29</v>
      </c>
      <c r="O139" t="s">
        <v>169</v>
      </c>
      <c r="P139" t="s">
        <v>170</v>
      </c>
      <c r="Q139" t="s">
        <v>171</v>
      </c>
      <c r="R139" t="s">
        <v>260</v>
      </c>
    </row>
    <row r="140" spans="1:18">
      <c r="A140" t="s">
        <v>162</v>
      </c>
      <c r="B140" t="s">
        <v>261</v>
      </c>
      <c r="C140" s="1">
        <v>150</v>
      </c>
      <c r="D140">
        <v>2</v>
      </c>
      <c r="E140" s="1">
        <v>300</v>
      </c>
      <c r="F140">
        <v>1994.2</v>
      </c>
      <c r="G140" t="s">
        <v>164</v>
      </c>
      <c r="H140" t="s">
        <v>165</v>
      </c>
      <c r="I140" t="s">
        <v>99</v>
      </c>
      <c r="J140" t="s">
        <v>180</v>
      </c>
      <c r="K140" t="s">
        <v>174</v>
      </c>
      <c r="L140" t="s">
        <v>168</v>
      </c>
      <c r="M140" t="s">
        <v>99</v>
      </c>
      <c r="N140" t="s">
        <v>29</v>
      </c>
      <c r="O140" t="s">
        <v>169</v>
      </c>
      <c r="P140" t="s">
        <v>170</v>
      </c>
      <c r="Q140" t="s">
        <v>171</v>
      </c>
      <c r="R140" t="s">
        <v>262</v>
      </c>
    </row>
    <row r="141" spans="1:18">
      <c r="A141" t="s">
        <v>162</v>
      </c>
      <c r="B141" t="s">
        <v>261</v>
      </c>
      <c r="C141" s="1">
        <v>300</v>
      </c>
      <c r="D141">
        <v>2</v>
      </c>
      <c r="E141" s="1">
        <v>600</v>
      </c>
      <c r="F141">
        <v>2007.7</v>
      </c>
      <c r="G141" t="s">
        <v>164</v>
      </c>
      <c r="H141" t="s">
        <v>165</v>
      </c>
      <c r="I141" t="s">
        <v>99</v>
      </c>
      <c r="J141" t="s">
        <v>263</v>
      </c>
      <c r="K141" t="s">
        <v>167</v>
      </c>
      <c r="L141" t="s">
        <v>168</v>
      </c>
      <c r="M141" t="s">
        <v>99</v>
      </c>
      <c r="N141" t="s">
        <v>29</v>
      </c>
      <c r="O141" t="s">
        <v>169</v>
      </c>
      <c r="P141" t="s">
        <v>170</v>
      </c>
      <c r="Q141" t="s">
        <v>171</v>
      </c>
      <c r="R141" t="s">
        <v>262</v>
      </c>
    </row>
    <row r="142" spans="1:18">
      <c r="A142" t="s">
        <v>162</v>
      </c>
      <c r="B142" t="s">
        <v>261</v>
      </c>
      <c r="C142" s="1">
        <v>500</v>
      </c>
      <c r="D142" t="s">
        <v>22</v>
      </c>
      <c r="E142" s="1">
        <v>500</v>
      </c>
      <c r="F142">
        <v>2012.8</v>
      </c>
      <c r="G142" t="s">
        <v>164</v>
      </c>
      <c r="H142" t="s">
        <v>165</v>
      </c>
      <c r="I142" t="s">
        <v>99</v>
      </c>
      <c r="J142" t="s">
        <v>166</v>
      </c>
      <c r="K142" t="s">
        <v>167</v>
      </c>
      <c r="L142" t="s">
        <v>168</v>
      </c>
      <c r="M142" t="s">
        <v>99</v>
      </c>
      <c r="N142" t="s">
        <v>29</v>
      </c>
      <c r="O142" t="s">
        <v>169</v>
      </c>
      <c r="P142" t="s">
        <v>170</v>
      </c>
      <c r="Q142" t="s">
        <v>171</v>
      </c>
      <c r="R142" t="s">
        <v>262</v>
      </c>
    </row>
    <row r="143" spans="1:18">
      <c r="A143" t="s">
        <v>162</v>
      </c>
      <c r="B143" t="s">
        <v>264</v>
      </c>
      <c r="C143" s="1">
        <v>80</v>
      </c>
      <c r="D143">
        <v>3</v>
      </c>
      <c r="E143" s="1">
        <v>240</v>
      </c>
      <c r="F143">
        <v>1996.7</v>
      </c>
      <c r="G143" t="s">
        <v>164</v>
      </c>
      <c r="H143" t="s">
        <v>165</v>
      </c>
      <c r="I143" t="s">
        <v>99</v>
      </c>
      <c r="J143" t="s">
        <v>180</v>
      </c>
      <c r="K143" t="s">
        <v>174</v>
      </c>
      <c r="L143" t="s">
        <v>168</v>
      </c>
      <c r="M143" t="s">
        <v>99</v>
      </c>
      <c r="N143" t="s">
        <v>29</v>
      </c>
      <c r="O143" t="s">
        <v>169</v>
      </c>
      <c r="P143" t="s">
        <v>170</v>
      </c>
      <c r="Q143" t="s">
        <v>171</v>
      </c>
      <c r="R143" t="s">
        <v>265</v>
      </c>
    </row>
    <row r="144" spans="1:18">
      <c r="A144" t="s">
        <v>162</v>
      </c>
      <c r="B144" t="s">
        <v>266</v>
      </c>
      <c r="C144" s="1">
        <v>150</v>
      </c>
      <c r="D144">
        <v>3</v>
      </c>
      <c r="E144" s="1">
        <v>450</v>
      </c>
      <c r="F144">
        <v>1994.4</v>
      </c>
      <c r="G144" t="s">
        <v>164</v>
      </c>
      <c r="H144" t="s">
        <v>165</v>
      </c>
      <c r="I144" t="s">
        <v>99</v>
      </c>
      <c r="J144" t="s">
        <v>183</v>
      </c>
      <c r="K144" t="s">
        <v>174</v>
      </c>
      <c r="L144" t="s">
        <v>168</v>
      </c>
      <c r="M144" t="s">
        <v>99</v>
      </c>
      <c r="N144" t="s">
        <v>29</v>
      </c>
      <c r="O144" t="s">
        <v>169</v>
      </c>
      <c r="P144" t="s">
        <v>170</v>
      </c>
      <c r="Q144" t="s">
        <v>171</v>
      </c>
      <c r="R144" t="s">
        <v>237</v>
      </c>
    </row>
    <row r="145" spans="1:18">
      <c r="A145" t="s">
        <v>162</v>
      </c>
      <c r="B145" t="s">
        <v>267</v>
      </c>
      <c r="C145" s="1">
        <v>80</v>
      </c>
      <c r="D145">
        <v>2</v>
      </c>
      <c r="E145" s="1">
        <v>160</v>
      </c>
      <c r="F145">
        <v>1996.4</v>
      </c>
      <c r="G145" t="s">
        <v>164</v>
      </c>
      <c r="H145" t="s">
        <v>165</v>
      </c>
      <c r="I145" t="s">
        <v>99</v>
      </c>
      <c r="J145" t="s">
        <v>232</v>
      </c>
      <c r="K145" t="s">
        <v>167</v>
      </c>
      <c r="L145" t="s">
        <v>168</v>
      </c>
      <c r="M145" t="s">
        <v>99</v>
      </c>
      <c r="N145" t="s">
        <v>29</v>
      </c>
      <c r="O145" t="s">
        <v>169</v>
      </c>
      <c r="P145" t="s">
        <v>170</v>
      </c>
      <c r="Q145" t="s">
        <v>171</v>
      </c>
      <c r="R145" t="s">
        <v>268</v>
      </c>
    </row>
    <row r="146" spans="1:18">
      <c r="A146" t="s">
        <v>162</v>
      </c>
      <c r="B146" t="s">
        <v>267</v>
      </c>
      <c r="C146" s="1">
        <v>100</v>
      </c>
      <c r="D146" t="s">
        <v>22</v>
      </c>
      <c r="E146" s="1">
        <v>100</v>
      </c>
      <c r="F146">
        <v>2011.5</v>
      </c>
      <c r="G146" t="s">
        <v>164</v>
      </c>
      <c r="H146" t="s">
        <v>165</v>
      </c>
      <c r="I146" t="s">
        <v>99</v>
      </c>
      <c r="J146" t="s">
        <v>200</v>
      </c>
      <c r="K146" t="s">
        <v>167</v>
      </c>
      <c r="L146" t="s">
        <v>168</v>
      </c>
      <c r="M146" t="s">
        <v>99</v>
      </c>
      <c r="N146" t="s">
        <v>29</v>
      </c>
      <c r="O146" t="s">
        <v>169</v>
      </c>
      <c r="P146" t="s">
        <v>170</v>
      </c>
      <c r="Q146" t="s">
        <v>171</v>
      </c>
      <c r="R146" t="s">
        <v>268</v>
      </c>
    </row>
    <row r="147" spans="1:18">
      <c r="A147" t="s">
        <v>162</v>
      </c>
      <c r="B147" t="s">
        <v>269</v>
      </c>
      <c r="C147" s="1">
        <v>1000</v>
      </c>
      <c r="D147">
        <v>2</v>
      </c>
      <c r="E147" s="1">
        <v>2000</v>
      </c>
      <c r="F147">
        <v>2005.7</v>
      </c>
      <c r="G147" t="s">
        <v>164</v>
      </c>
      <c r="H147" t="s">
        <v>165</v>
      </c>
      <c r="I147" t="s">
        <v>99</v>
      </c>
      <c r="J147" t="s">
        <v>189</v>
      </c>
      <c r="K147" t="s">
        <v>167</v>
      </c>
      <c r="L147" t="s">
        <v>168</v>
      </c>
      <c r="M147" t="s">
        <v>99</v>
      </c>
      <c r="N147" t="s">
        <v>29</v>
      </c>
      <c r="O147" t="s">
        <v>169</v>
      </c>
      <c r="P147" t="s">
        <v>170</v>
      </c>
      <c r="Q147" t="s">
        <v>171</v>
      </c>
      <c r="R147" t="s">
        <v>270</v>
      </c>
    </row>
    <row r="148" spans="1:18">
      <c r="A148" t="s">
        <v>162</v>
      </c>
      <c r="B148" t="s">
        <v>269</v>
      </c>
      <c r="C148" s="1">
        <v>1900</v>
      </c>
      <c r="D148">
        <v>3</v>
      </c>
      <c r="E148" s="1">
        <v>5700</v>
      </c>
      <c r="F148">
        <v>2011.7</v>
      </c>
      <c r="G148" t="s">
        <v>164</v>
      </c>
      <c r="H148" t="s">
        <v>165</v>
      </c>
      <c r="I148" t="s">
        <v>99</v>
      </c>
      <c r="J148" t="s">
        <v>203</v>
      </c>
      <c r="K148" t="s">
        <v>167</v>
      </c>
      <c r="L148" t="s">
        <v>168</v>
      </c>
      <c r="M148" t="s">
        <v>99</v>
      </c>
      <c r="N148" t="s">
        <v>29</v>
      </c>
      <c r="O148" t="s">
        <v>169</v>
      </c>
      <c r="P148" t="s">
        <v>170</v>
      </c>
      <c r="Q148" t="s">
        <v>171</v>
      </c>
      <c r="R148" t="s">
        <v>270</v>
      </c>
    </row>
    <row r="149" spans="1:18">
      <c r="A149" t="s">
        <v>162</v>
      </c>
      <c r="B149" t="s">
        <v>271</v>
      </c>
      <c r="C149" s="1">
        <v>80</v>
      </c>
      <c r="D149">
        <v>3</v>
      </c>
      <c r="E149" s="1">
        <v>240</v>
      </c>
      <c r="F149">
        <v>2015.11</v>
      </c>
      <c r="G149" t="s">
        <v>164</v>
      </c>
      <c r="H149" t="s">
        <v>165</v>
      </c>
      <c r="I149" t="s">
        <v>99</v>
      </c>
      <c r="J149" t="s">
        <v>200</v>
      </c>
      <c r="K149" t="s">
        <v>203</v>
      </c>
      <c r="L149" t="s">
        <v>168</v>
      </c>
      <c r="M149" t="s">
        <v>99</v>
      </c>
      <c r="N149" t="s">
        <v>29</v>
      </c>
      <c r="O149" t="s">
        <v>169</v>
      </c>
      <c r="P149" t="s">
        <v>170</v>
      </c>
      <c r="Q149" t="s">
        <v>171</v>
      </c>
      <c r="R149" t="s">
        <v>272</v>
      </c>
    </row>
    <row r="150" spans="1:18">
      <c r="A150" t="s">
        <v>162</v>
      </c>
      <c r="B150" t="s">
        <v>273</v>
      </c>
      <c r="C150" s="1">
        <v>80</v>
      </c>
      <c r="D150">
        <v>3</v>
      </c>
      <c r="E150" s="1">
        <v>240</v>
      </c>
      <c r="F150">
        <v>2006.4</v>
      </c>
      <c r="G150" t="s">
        <v>164</v>
      </c>
      <c r="H150" t="s">
        <v>165</v>
      </c>
      <c r="I150" t="s">
        <v>99</v>
      </c>
      <c r="J150" t="s">
        <v>200</v>
      </c>
      <c r="K150" t="s">
        <v>167</v>
      </c>
      <c r="L150" t="s">
        <v>168</v>
      </c>
      <c r="M150" t="s">
        <v>99</v>
      </c>
      <c r="N150" t="s">
        <v>29</v>
      </c>
      <c r="O150" t="s">
        <v>169</v>
      </c>
      <c r="P150" t="s">
        <v>170</v>
      </c>
      <c r="Q150" t="s">
        <v>171</v>
      </c>
      <c r="R150" t="s">
        <v>274</v>
      </c>
    </row>
    <row r="151" spans="1:18">
      <c r="A151" t="s">
        <v>162</v>
      </c>
      <c r="B151" t="s">
        <v>275</v>
      </c>
      <c r="C151" s="1">
        <v>80</v>
      </c>
      <c r="D151">
        <v>2</v>
      </c>
      <c r="E151" s="1">
        <v>160</v>
      </c>
      <c r="F151">
        <v>2015.11</v>
      </c>
      <c r="G151" t="s">
        <v>164</v>
      </c>
      <c r="H151" t="s">
        <v>165</v>
      </c>
      <c r="I151" t="s">
        <v>99</v>
      </c>
      <c r="J151" t="s">
        <v>200</v>
      </c>
      <c r="K151" t="s">
        <v>167</v>
      </c>
      <c r="L151" t="s">
        <v>168</v>
      </c>
      <c r="M151" t="s">
        <v>99</v>
      </c>
      <c r="N151" t="s">
        <v>29</v>
      </c>
      <c r="O151" t="s">
        <v>169</v>
      </c>
      <c r="P151" t="s">
        <v>170</v>
      </c>
      <c r="Q151" t="s">
        <v>171</v>
      </c>
      <c r="R151" t="s">
        <v>276</v>
      </c>
    </row>
    <row r="152" spans="1:18">
      <c r="A152" t="s">
        <v>162</v>
      </c>
      <c r="B152" t="s">
        <v>275</v>
      </c>
      <c r="C152" s="1">
        <v>60</v>
      </c>
      <c r="D152" t="s">
        <v>22</v>
      </c>
      <c r="E152" s="1">
        <v>60</v>
      </c>
      <c r="F152">
        <v>2015.11</v>
      </c>
      <c r="G152" t="s">
        <v>164</v>
      </c>
      <c r="H152" t="s">
        <v>165</v>
      </c>
      <c r="I152" t="s">
        <v>99</v>
      </c>
      <c r="J152" t="s">
        <v>200</v>
      </c>
      <c r="K152" t="s">
        <v>167</v>
      </c>
      <c r="L152" t="s">
        <v>168</v>
      </c>
      <c r="M152" t="s">
        <v>99</v>
      </c>
      <c r="N152" t="s">
        <v>29</v>
      </c>
      <c r="O152" t="s">
        <v>169</v>
      </c>
      <c r="P152" t="s">
        <v>170</v>
      </c>
      <c r="Q152" t="s">
        <v>171</v>
      </c>
      <c r="R152" t="s">
        <v>276</v>
      </c>
    </row>
    <row r="153" spans="1:18">
      <c r="A153" t="s">
        <v>162</v>
      </c>
      <c r="B153" t="s">
        <v>277</v>
      </c>
      <c r="C153" s="1">
        <v>150</v>
      </c>
      <c r="D153">
        <v>3</v>
      </c>
      <c r="E153" s="1">
        <v>450</v>
      </c>
      <c r="F153">
        <v>1994.8</v>
      </c>
      <c r="G153" t="s">
        <v>164</v>
      </c>
      <c r="H153" t="s">
        <v>165</v>
      </c>
      <c r="I153" t="s">
        <v>99</v>
      </c>
      <c r="J153" t="s">
        <v>180</v>
      </c>
      <c r="K153" t="s">
        <v>174</v>
      </c>
      <c r="L153" t="s">
        <v>168</v>
      </c>
      <c r="M153" t="s">
        <v>99</v>
      </c>
      <c r="N153" t="s">
        <v>29</v>
      </c>
      <c r="O153" t="s">
        <v>169</v>
      </c>
      <c r="P153" t="s">
        <v>170</v>
      </c>
      <c r="Q153" t="s">
        <v>171</v>
      </c>
      <c r="R153" t="s">
        <v>278</v>
      </c>
    </row>
    <row r="154" spans="1:18">
      <c r="A154" t="s">
        <v>162</v>
      </c>
      <c r="B154" t="s">
        <v>277</v>
      </c>
      <c r="C154" s="1">
        <v>300</v>
      </c>
      <c r="D154" t="s">
        <v>22</v>
      </c>
      <c r="E154" s="1">
        <v>300</v>
      </c>
      <c r="F154">
        <v>2004.7</v>
      </c>
      <c r="G154" t="s">
        <v>164</v>
      </c>
      <c r="H154" t="s">
        <v>165</v>
      </c>
      <c r="I154" t="s">
        <v>99</v>
      </c>
      <c r="J154" t="s">
        <v>166</v>
      </c>
      <c r="K154" t="s">
        <v>167</v>
      </c>
      <c r="L154" t="s">
        <v>168</v>
      </c>
      <c r="M154" t="s">
        <v>99</v>
      </c>
      <c r="N154" t="s">
        <v>29</v>
      </c>
      <c r="O154" t="s">
        <v>169</v>
      </c>
      <c r="P154" t="s">
        <v>170</v>
      </c>
      <c r="Q154" t="s">
        <v>171</v>
      </c>
      <c r="R154" t="s">
        <v>278</v>
      </c>
    </row>
    <row r="155" spans="1:18">
      <c r="A155" t="s">
        <v>162</v>
      </c>
      <c r="B155" t="s">
        <v>279</v>
      </c>
      <c r="C155" s="1">
        <v>80</v>
      </c>
      <c r="D155">
        <v>3</v>
      </c>
      <c r="E155" s="1">
        <v>240</v>
      </c>
      <c r="F155">
        <v>2003.3</v>
      </c>
      <c r="G155" t="s">
        <v>164</v>
      </c>
      <c r="H155" t="s">
        <v>165</v>
      </c>
      <c r="I155" t="s">
        <v>99</v>
      </c>
      <c r="J155" t="s">
        <v>203</v>
      </c>
      <c r="K155" t="s">
        <v>167</v>
      </c>
      <c r="L155" t="s">
        <v>168</v>
      </c>
      <c r="M155" t="s">
        <v>99</v>
      </c>
      <c r="N155" t="s">
        <v>29</v>
      </c>
      <c r="O155" t="s">
        <v>169</v>
      </c>
      <c r="P155" t="s">
        <v>170</v>
      </c>
      <c r="Q155" t="s">
        <v>171</v>
      </c>
      <c r="R155" t="s">
        <v>210</v>
      </c>
    </row>
    <row r="156" spans="1:18">
      <c r="A156" t="s">
        <v>162</v>
      </c>
      <c r="B156" t="s">
        <v>280</v>
      </c>
      <c r="C156" s="1">
        <v>1000</v>
      </c>
      <c r="D156">
        <v>2</v>
      </c>
      <c r="E156" s="1">
        <v>2000</v>
      </c>
      <c r="F156">
        <v>1986.6</v>
      </c>
      <c r="G156" t="s">
        <v>164</v>
      </c>
      <c r="H156" t="s">
        <v>165</v>
      </c>
      <c r="I156" t="s">
        <v>99</v>
      </c>
      <c r="J156" t="s">
        <v>209</v>
      </c>
      <c r="K156" t="s">
        <v>190</v>
      </c>
      <c r="L156" t="s">
        <v>168</v>
      </c>
      <c r="M156" t="s">
        <v>99</v>
      </c>
      <c r="N156" t="s">
        <v>29</v>
      </c>
      <c r="O156" t="s">
        <v>169</v>
      </c>
      <c r="P156" t="s">
        <v>170</v>
      </c>
      <c r="Q156" t="s">
        <v>171</v>
      </c>
      <c r="R156" t="s">
        <v>281</v>
      </c>
    </row>
    <row r="157" spans="1:18">
      <c r="A157" t="s">
        <v>162</v>
      </c>
      <c r="B157" t="s">
        <v>280</v>
      </c>
      <c r="C157" s="1">
        <v>1500</v>
      </c>
      <c r="D157">
        <v>2</v>
      </c>
      <c r="E157" s="1">
        <v>3000</v>
      </c>
      <c r="F157">
        <v>1996.8</v>
      </c>
      <c r="G157" t="s">
        <v>164</v>
      </c>
      <c r="H157" t="s">
        <v>165</v>
      </c>
      <c r="I157" t="s">
        <v>99</v>
      </c>
      <c r="J157" t="s">
        <v>188</v>
      </c>
      <c r="K157" t="s">
        <v>190</v>
      </c>
      <c r="L157" t="s">
        <v>168</v>
      </c>
      <c r="M157" t="s">
        <v>99</v>
      </c>
      <c r="N157" t="s">
        <v>29</v>
      </c>
      <c r="O157" t="s">
        <v>169</v>
      </c>
      <c r="P157" t="s">
        <v>170</v>
      </c>
      <c r="Q157" t="s">
        <v>171</v>
      </c>
      <c r="R157" t="s">
        <v>281</v>
      </c>
    </row>
    <row r="158" spans="1:18">
      <c r="A158" t="s">
        <v>162</v>
      </c>
      <c r="B158" t="s">
        <v>280</v>
      </c>
      <c r="C158" s="1">
        <v>1500</v>
      </c>
      <c r="D158" t="s">
        <v>22</v>
      </c>
      <c r="E158" s="1">
        <v>1500</v>
      </c>
      <c r="F158">
        <v>2002.9</v>
      </c>
      <c r="G158" t="s">
        <v>164</v>
      </c>
      <c r="H158" t="s">
        <v>165</v>
      </c>
      <c r="I158" t="s">
        <v>99</v>
      </c>
      <c r="J158" t="s">
        <v>189</v>
      </c>
      <c r="K158" t="s">
        <v>203</v>
      </c>
      <c r="L158" t="s">
        <v>168</v>
      </c>
      <c r="M158" t="s">
        <v>99</v>
      </c>
      <c r="N158" t="s">
        <v>29</v>
      </c>
      <c r="O158" t="s">
        <v>169</v>
      </c>
      <c r="P158" t="s">
        <v>170</v>
      </c>
      <c r="Q158" t="s">
        <v>171</v>
      </c>
      <c r="R158" t="s">
        <v>281</v>
      </c>
    </row>
    <row r="159" spans="1:18">
      <c r="A159" t="s">
        <v>162</v>
      </c>
      <c r="B159" t="s">
        <v>280</v>
      </c>
      <c r="C159" s="1">
        <v>3000</v>
      </c>
      <c r="D159">
        <v>2</v>
      </c>
      <c r="E159" s="1">
        <v>6000</v>
      </c>
      <c r="F159">
        <v>2007.12</v>
      </c>
      <c r="G159" t="s">
        <v>164</v>
      </c>
      <c r="H159" t="s">
        <v>165</v>
      </c>
      <c r="I159" t="s">
        <v>99</v>
      </c>
      <c r="J159" t="s">
        <v>189</v>
      </c>
      <c r="K159" t="s">
        <v>203</v>
      </c>
      <c r="L159" t="s">
        <v>168</v>
      </c>
      <c r="M159" t="s">
        <v>99</v>
      </c>
      <c r="N159" t="s">
        <v>29</v>
      </c>
      <c r="O159" t="s">
        <v>169</v>
      </c>
      <c r="P159" t="s">
        <v>170</v>
      </c>
      <c r="Q159" t="s">
        <v>171</v>
      </c>
      <c r="R159" t="s">
        <v>281</v>
      </c>
    </row>
    <row r="160" spans="1:18">
      <c r="A160" t="s">
        <v>162</v>
      </c>
      <c r="B160" t="s">
        <v>280</v>
      </c>
      <c r="C160" s="1">
        <v>3000</v>
      </c>
      <c r="D160">
        <v>2</v>
      </c>
      <c r="E160" s="1">
        <v>6000</v>
      </c>
      <c r="F160">
        <v>2011.12</v>
      </c>
      <c r="G160" t="s">
        <v>164</v>
      </c>
      <c r="H160" t="s">
        <v>165</v>
      </c>
      <c r="I160" t="s">
        <v>99</v>
      </c>
      <c r="J160" t="s">
        <v>203</v>
      </c>
      <c r="K160" t="s">
        <v>203</v>
      </c>
      <c r="L160" t="s">
        <v>168</v>
      </c>
      <c r="M160" t="s">
        <v>99</v>
      </c>
      <c r="N160" t="s">
        <v>29</v>
      </c>
      <c r="O160" t="s">
        <v>169</v>
      </c>
      <c r="P160" t="s">
        <v>170</v>
      </c>
      <c r="Q160" t="s">
        <v>171</v>
      </c>
      <c r="R160" t="s">
        <v>281</v>
      </c>
    </row>
    <row r="161" spans="1:18">
      <c r="A161" t="s">
        <v>162</v>
      </c>
      <c r="B161" t="s">
        <v>282</v>
      </c>
      <c r="C161" s="1">
        <v>450</v>
      </c>
      <c r="D161">
        <v>3</v>
      </c>
      <c r="E161" s="1">
        <v>1350</v>
      </c>
      <c r="F161">
        <v>1993.2</v>
      </c>
      <c r="G161" t="s">
        <v>164</v>
      </c>
      <c r="H161" t="s">
        <v>165</v>
      </c>
      <c r="I161" t="s">
        <v>99</v>
      </c>
      <c r="J161" t="s">
        <v>283</v>
      </c>
      <c r="K161" t="s">
        <v>174</v>
      </c>
      <c r="L161" t="s">
        <v>168</v>
      </c>
      <c r="M161" t="s">
        <v>99</v>
      </c>
      <c r="N161" t="s">
        <v>29</v>
      </c>
      <c r="O161" t="s">
        <v>169</v>
      </c>
      <c r="P161" t="s">
        <v>170</v>
      </c>
      <c r="Q161" t="s">
        <v>171</v>
      </c>
      <c r="R161" t="s">
        <v>284</v>
      </c>
    </row>
    <row r="162" spans="1:18">
      <c r="A162" t="s">
        <v>162</v>
      </c>
      <c r="B162" t="s">
        <v>282</v>
      </c>
      <c r="C162" s="1">
        <v>500</v>
      </c>
      <c r="D162" t="s">
        <v>22</v>
      </c>
      <c r="E162" s="1">
        <v>500</v>
      </c>
      <c r="F162">
        <v>2002.8</v>
      </c>
      <c r="G162" t="s">
        <v>164</v>
      </c>
      <c r="H162" t="s">
        <v>165</v>
      </c>
      <c r="I162" t="s">
        <v>99</v>
      </c>
      <c r="J162" t="s">
        <v>189</v>
      </c>
      <c r="K162" t="s">
        <v>203</v>
      </c>
      <c r="L162" t="s">
        <v>168</v>
      </c>
      <c r="M162" t="s">
        <v>99</v>
      </c>
      <c r="N162" t="s">
        <v>29</v>
      </c>
      <c r="O162" t="s">
        <v>169</v>
      </c>
      <c r="P162" t="s">
        <v>170</v>
      </c>
      <c r="Q162" t="s">
        <v>171</v>
      </c>
      <c r="R162" t="s">
        <v>284</v>
      </c>
    </row>
    <row r="163" spans="1:18">
      <c r="A163" t="s">
        <v>162</v>
      </c>
      <c r="B163" t="s">
        <v>282</v>
      </c>
      <c r="C163" s="1">
        <v>1000</v>
      </c>
      <c r="D163" t="s">
        <v>22</v>
      </c>
      <c r="E163" s="1">
        <v>1000</v>
      </c>
      <c r="F163">
        <v>2003.6</v>
      </c>
      <c r="G163" t="s">
        <v>164</v>
      </c>
      <c r="H163" t="s">
        <v>165</v>
      </c>
      <c r="I163" t="s">
        <v>99</v>
      </c>
      <c r="J163" t="s">
        <v>189</v>
      </c>
      <c r="K163" t="s">
        <v>285</v>
      </c>
      <c r="L163" t="s">
        <v>168</v>
      </c>
      <c r="M163" t="s">
        <v>99</v>
      </c>
      <c r="N163" t="s">
        <v>29</v>
      </c>
      <c r="O163" t="s">
        <v>169</v>
      </c>
      <c r="P163" t="s">
        <v>170</v>
      </c>
      <c r="Q163" t="s">
        <v>171</v>
      </c>
      <c r="R163" t="s">
        <v>284</v>
      </c>
    </row>
    <row r="164" spans="1:18">
      <c r="A164" t="s">
        <v>162</v>
      </c>
      <c r="B164" t="s">
        <v>286</v>
      </c>
      <c r="C164" s="1">
        <v>150</v>
      </c>
      <c r="D164" t="s">
        <v>22</v>
      </c>
      <c r="E164" s="1">
        <v>150</v>
      </c>
      <c r="F164">
        <v>1993.1</v>
      </c>
      <c r="G164" t="s">
        <v>164</v>
      </c>
      <c r="H164" t="s">
        <v>165</v>
      </c>
      <c r="I164" t="s">
        <v>99</v>
      </c>
      <c r="J164" t="s">
        <v>180</v>
      </c>
      <c r="K164" t="s">
        <v>174</v>
      </c>
      <c r="L164" t="s">
        <v>168</v>
      </c>
      <c r="M164" t="s">
        <v>99</v>
      </c>
      <c r="N164" t="s">
        <v>29</v>
      </c>
      <c r="O164" t="s">
        <v>169</v>
      </c>
      <c r="P164" t="s">
        <v>170</v>
      </c>
      <c r="Q164" t="s">
        <v>171</v>
      </c>
      <c r="R164" t="s">
        <v>287</v>
      </c>
    </row>
    <row r="165" spans="1:18">
      <c r="A165" t="s">
        <v>162</v>
      </c>
      <c r="B165" t="s">
        <v>286</v>
      </c>
      <c r="C165" s="1">
        <v>500</v>
      </c>
      <c r="D165">
        <v>3</v>
      </c>
      <c r="E165" s="1">
        <v>1500</v>
      </c>
      <c r="F165">
        <v>2004.9</v>
      </c>
      <c r="G165" t="s">
        <v>164</v>
      </c>
      <c r="H165" t="s">
        <v>165</v>
      </c>
      <c r="I165" t="s">
        <v>99</v>
      </c>
      <c r="J165" t="s">
        <v>166</v>
      </c>
      <c r="K165" t="s">
        <v>167</v>
      </c>
      <c r="L165" t="s">
        <v>168</v>
      </c>
      <c r="M165" t="s">
        <v>99</v>
      </c>
      <c r="N165" t="s">
        <v>29</v>
      </c>
      <c r="O165" t="s">
        <v>169</v>
      </c>
      <c r="P165" t="s">
        <v>170</v>
      </c>
      <c r="Q165" t="s">
        <v>171</v>
      </c>
      <c r="R165" t="s">
        <v>287</v>
      </c>
    </row>
    <row r="166" spans="1:18">
      <c r="A166" t="s">
        <v>162</v>
      </c>
      <c r="B166" t="s">
        <v>288</v>
      </c>
      <c r="C166" s="1">
        <v>150</v>
      </c>
      <c r="D166">
        <v>3</v>
      </c>
      <c r="E166" s="1">
        <v>450</v>
      </c>
      <c r="F166">
        <v>1996.1</v>
      </c>
      <c r="G166" t="s">
        <v>164</v>
      </c>
      <c r="H166" t="s">
        <v>165</v>
      </c>
      <c r="I166" t="s">
        <v>99</v>
      </c>
      <c r="J166" t="s">
        <v>192</v>
      </c>
      <c r="K166" t="s">
        <v>174</v>
      </c>
      <c r="L166" t="s">
        <v>168</v>
      </c>
      <c r="M166" t="s">
        <v>99</v>
      </c>
      <c r="N166" t="s">
        <v>29</v>
      </c>
      <c r="O166" t="s">
        <v>169</v>
      </c>
      <c r="P166" t="s">
        <v>170</v>
      </c>
      <c r="Q166" t="s">
        <v>171</v>
      </c>
      <c r="R166" t="s">
        <v>92</v>
      </c>
    </row>
    <row r="167" spans="1:18">
      <c r="A167" t="s">
        <v>162</v>
      </c>
      <c r="B167" t="s">
        <v>289</v>
      </c>
      <c r="C167" s="1">
        <v>55000</v>
      </c>
      <c r="D167">
        <v>2</v>
      </c>
      <c r="E167" s="1">
        <v>110000</v>
      </c>
      <c r="F167">
        <v>1977.12</v>
      </c>
      <c r="G167" t="s">
        <v>164</v>
      </c>
      <c r="H167" t="s">
        <v>165</v>
      </c>
      <c r="I167" t="s">
        <v>99</v>
      </c>
      <c r="J167" t="s">
        <v>290</v>
      </c>
      <c r="K167" t="s">
        <v>291</v>
      </c>
      <c r="L167" t="s">
        <v>168</v>
      </c>
      <c r="M167" t="s">
        <v>99</v>
      </c>
      <c r="N167" t="s">
        <v>29</v>
      </c>
      <c r="O167" t="s">
        <v>169</v>
      </c>
      <c r="P167" t="s">
        <v>170</v>
      </c>
      <c r="Q167" t="s">
        <v>171</v>
      </c>
      <c r="R167" t="s">
        <v>124</v>
      </c>
    </row>
    <row r="168" spans="1:18">
      <c r="A168" t="s">
        <v>162</v>
      </c>
      <c r="B168" t="s">
        <v>292</v>
      </c>
      <c r="C168" s="1">
        <v>55000</v>
      </c>
      <c r="D168" t="s">
        <v>22</v>
      </c>
      <c r="E168" s="1">
        <v>55000</v>
      </c>
      <c r="F168">
        <v>1977.12</v>
      </c>
      <c r="G168" t="s">
        <v>164</v>
      </c>
      <c r="H168" t="s">
        <v>165</v>
      </c>
      <c r="I168" t="s">
        <v>99</v>
      </c>
      <c r="J168" t="s">
        <v>290</v>
      </c>
      <c r="K168" t="s">
        <v>291</v>
      </c>
      <c r="L168" t="s">
        <v>61</v>
      </c>
      <c r="M168" t="s">
        <v>99</v>
      </c>
      <c r="N168" t="s">
        <v>29</v>
      </c>
      <c r="O168" t="s">
        <v>30</v>
      </c>
      <c r="P168" t="s">
        <v>16</v>
      </c>
      <c r="Q168" t="s">
        <v>31</v>
      </c>
      <c r="R168" t="s">
        <v>124</v>
      </c>
    </row>
    <row r="169" spans="1:18">
      <c r="A169" t="s">
        <v>162</v>
      </c>
      <c r="B169" t="s">
        <v>293</v>
      </c>
      <c r="C169" s="1">
        <v>40000</v>
      </c>
      <c r="D169" t="s">
        <v>22</v>
      </c>
      <c r="E169" s="1">
        <v>40000</v>
      </c>
      <c r="F169">
        <v>2005.6</v>
      </c>
      <c r="G169" t="s">
        <v>164</v>
      </c>
      <c r="H169" t="s">
        <v>115</v>
      </c>
      <c r="I169" t="s">
        <v>99</v>
      </c>
      <c r="J169" t="s">
        <v>294</v>
      </c>
      <c r="K169" t="s">
        <v>295</v>
      </c>
      <c r="L169" t="s">
        <v>61</v>
      </c>
      <c r="M169" t="s">
        <v>99</v>
      </c>
      <c r="N169" t="s">
        <v>29</v>
      </c>
      <c r="O169" t="s">
        <v>30</v>
      </c>
      <c r="P169" t="s">
        <v>16</v>
      </c>
      <c r="Q169" t="s">
        <v>31</v>
      </c>
      <c r="R169" t="s">
        <v>124</v>
      </c>
    </row>
    <row r="170" spans="1:18">
      <c r="A170" t="s">
        <v>162</v>
      </c>
      <c r="B170" t="s">
        <v>296</v>
      </c>
      <c r="C170" s="1">
        <v>40000</v>
      </c>
      <c r="D170" t="s">
        <v>22</v>
      </c>
      <c r="E170" s="1">
        <v>40000</v>
      </c>
      <c r="F170">
        <v>2009.6</v>
      </c>
      <c r="G170" t="s">
        <v>164</v>
      </c>
      <c r="H170" t="s">
        <v>115</v>
      </c>
      <c r="I170" t="s">
        <v>99</v>
      </c>
      <c r="J170" t="s">
        <v>294</v>
      </c>
      <c r="K170" t="s">
        <v>295</v>
      </c>
      <c r="L170" t="s">
        <v>61</v>
      </c>
      <c r="M170" t="s">
        <v>99</v>
      </c>
      <c r="N170" t="s">
        <v>29</v>
      </c>
      <c r="O170" t="s">
        <v>30</v>
      </c>
      <c r="P170" t="s">
        <v>16</v>
      </c>
      <c r="Q170" t="s">
        <v>31</v>
      </c>
      <c r="R170" t="s">
        <v>124</v>
      </c>
    </row>
    <row r="171" spans="1:18">
      <c r="A171" t="s">
        <v>162</v>
      </c>
      <c r="B171" t="s">
        <v>297</v>
      </c>
      <c r="C171" s="1">
        <v>500</v>
      </c>
      <c r="D171">
        <v>2</v>
      </c>
      <c r="E171" s="1">
        <v>1000</v>
      </c>
      <c r="F171">
        <v>1996.1</v>
      </c>
      <c r="G171" t="s">
        <v>164</v>
      </c>
      <c r="H171" t="s">
        <v>165</v>
      </c>
      <c r="I171" t="s">
        <v>99</v>
      </c>
      <c r="J171" t="s">
        <v>188</v>
      </c>
      <c r="K171" t="s">
        <v>190</v>
      </c>
      <c r="L171" t="s">
        <v>168</v>
      </c>
      <c r="M171" t="s">
        <v>99</v>
      </c>
      <c r="N171" t="s">
        <v>29</v>
      </c>
      <c r="O171" t="s">
        <v>169</v>
      </c>
      <c r="P171" t="s">
        <v>170</v>
      </c>
      <c r="Q171" t="s">
        <v>171</v>
      </c>
      <c r="R171" t="s">
        <v>213</v>
      </c>
    </row>
    <row r="172" spans="1:18">
      <c r="A172" t="s">
        <v>162</v>
      </c>
      <c r="B172" t="s">
        <v>297</v>
      </c>
      <c r="C172" s="1">
        <v>800</v>
      </c>
      <c r="D172">
        <v>2</v>
      </c>
      <c r="E172" s="1">
        <v>1600</v>
      </c>
      <c r="F172">
        <v>2008.5</v>
      </c>
      <c r="G172" t="s">
        <v>164</v>
      </c>
      <c r="H172" t="s">
        <v>165</v>
      </c>
      <c r="I172" t="s">
        <v>99</v>
      </c>
      <c r="J172" t="s">
        <v>227</v>
      </c>
      <c r="K172" t="s">
        <v>190</v>
      </c>
      <c r="L172" t="s">
        <v>168</v>
      </c>
      <c r="M172" t="s">
        <v>99</v>
      </c>
      <c r="N172" t="s">
        <v>29</v>
      </c>
      <c r="O172" t="s">
        <v>169</v>
      </c>
      <c r="P172" t="s">
        <v>170</v>
      </c>
      <c r="Q172" t="s">
        <v>171</v>
      </c>
      <c r="R172" t="s">
        <v>213</v>
      </c>
    </row>
    <row r="173" spans="1:18">
      <c r="A173" t="s">
        <v>162</v>
      </c>
      <c r="B173" t="s">
        <v>297</v>
      </c>
      <c r="C173" s="1">
        <v>800</v>
      </c>
      <c r="D173" t="s">
        <v>22</v>
      </c>
      <c r="E173" s="1">
        <v>800</v>
      </c>
      <c r="F173">
        <v>2016.2</v>
      </c>
      <c r="G173" t="s">
        <v>164</v>
      </c>
      <c r="H173" t="s">
        <v>165</v>
      </c>
      <c r="I173" t="s">
        <v>99</v>
      </c>
      <c r="J173" t="s">
        <v>166</v>
      </c>
      <c r="K173" t="s">
        <v>167</v>
      </c>
      <c r="L173" t="s">
        <v>168</v>
      </c>
      <c r="M173" t="s">
        <v>99</v>
      </c>
      <c r="N173" t="s">
        <v>29</v>
      </c>
      <c r="O173" t="s">
        <v>169</v>
      </c>
      <c r="P173" t="s">
        <v>170</v>
      </c>
      <c r="Q173" t="s">
        <v>171</v>
      </c>
      <c r="R173" t="s">
        <v>213</v>
      </c>
    </row>
    <row r="174" spans="1:18">
      <c r="A174" t="s">
        <v>162</v>
      </c>
      <c r="B174" t="s">
        <v>298</v>
      </c>
      <c r="C174" s="1">
        <v>250</v>
      </c>
      <c r="D174">
        <v>3</v>
      </c>
      <c r="E174" s="1">
        <v>750</v>
      </c>
      <c r="F174">
        <v>1992.5</v>
      </c>
      <c r="G174" t="s">
        <v>164</v>
      </c>
      <c r="H174" t="s">
        <v>165</v>
      </c>
      <c r="I174" t="s">
        <v>99</v>
      </c>
      <c r="J174" t="s">
        <v>244</v>
      </c>
      <c r="K174" t="s">
        <v>245</v>
      </c>
      <c r="L174" t="s">
        <v>168</v>
      </c>
      <c r="M174" t="s">
        <v>99</v>
      </c>
      <c r="N174" t="s">
        <v>29</v>
      </c>
      <c r="O174" t="s">
        <v>169</v>
      </c>
      <c r="P174" t="s">
        <v>170</v>
      </c>
      <c r="Q174" t="s">
        <v>171</v>
      </c>
      <c r="R174" t="s">
        <v>246</v>
      </c>
    </row>
    <row r="175" spans="1:18">
      <c r="A175" t="s">
        <v>162</v>
      </c>
      <c r="B175" t="s">
        <v>299</v>
      </c>
      <c r="C175" s="1">
        <v>80</v>
      </c>
      <c r="D175">
        <v>3</v>
      </c>
      <c r="E175" s="1">
        <v>240</v>
      </c>
      <c r="F175">
        <v>1994.2</v>
      </c>
      <c r="G175" t="s">
        <v>164</v>
      </c>
      <c r="H175" t="s">
        <v>165</v>
      </c>
      <c r="I175" t="s">
        <v>99</v>
      </c>
      <c r="J175" t="s">
        <v>222</v>
      </c>
      <c r="K175" t="s">
        <v>167</v>
      </c>
      <c r="L175" t="s">
        <v>168</v>
      </c>
      <c r="M175" t="s">
        <v>99</v>
      </c>
      <c r="N175" t="s">
        <v>29</v>
      </c>
      <c r="O175" t="s">
        <v>169</v>
      </c>
      <c r="P175" t="s">
        <v>170</v>
      </c>
      <c r="Q175" t="s">
        <v>171</v>
      </c>
      <c r="R175" t="s">
        <v>300</v>
      </c>
    </row>
    <row r="176" spans="1:18">
      <c r="A176" t="s">
        <v>162</v>
      </c>
      <c r="B176" t="s">
        <v>301</v>
      </c>
      <c r="C176" s="1">
        <v>500</v>
      </c>
      <c r="D176" t="s">
        <v>22</v>
      </c>
      <c r="E176" s="1">
        <v>500</v>
      </c>
      <c r="F176">
        <v>1995.12</v>
      </c>
      <c r="G176" t="s">
        <v>164</v>
      </c>
      <c r="H176" t="s">
        <v>165</v>
      </c>
      <c r="I176" t="s">
        <v>99</v>
      </c>
      <c r="J176" t="s">
        <v>211</v>
      </c>
      <c r="K176" t="s">
        <v>174</v>
      </c>
      <c r="L176" t="s">
        <v>168</v>
      </c>
      <c r="M176" t="s">
        <v>99</v>
      </c>
      <c r="N176" t="s">
        <v>29</v>
      </c>
      <c r="O176" t="s">
        <v>169</v>
      </c>
      <c r="P176" t="s">
        <v>170</v>
      </c>
      <c r="Q176" t="s">
        <v>171</v>
      </c>
      <c r="R176" t="s">
        <v>302</v>
      </c>
    </row>
    <row r="177" spans="1:18">
      <c r="A177" t="s">
        <v>162</v>
      </c>
      <c r="B177" t="s">
        <v>301</v>
      </c>
      <c r="C177" s="1">
        <v>500</v>
      </c>
      <c r="D177" t="s">
        <v>22</v>
      </c>
      <c r="E177" s="1">
        <v>500</v>
      </c>
      <c r="F177">
        <v>1999.5</v>
      </c>
      <c r="G177" t="s">
        <v>164</v>
      </c>
      <c r="H177" t="s">
        <v>165</v>
      </c>
      <c r="I177" t="s">
        <v>99</v>
      </c>
      <c r="J177" t="s">
        <v>211</v>
      </c>
      <c r="K177" t="s">
        <v>174</v>
      </c>
      <c r="L177" t="s">
        <v>168</v>
      </c>
      <c r="M177" t="s">
        <v>99</v>
      </c>
      <c r="N177" t="s">
        <v>29</v>
      </c>
      <c r="O177" t="s">
        <v>169</v>
      </c>
      <c r="P177" t="s">
        <v>170</v>
      </c>
      <c r="Q177" t="s">
        <v>171</v>
      </c>
      <c r="R177" t="s">
        <v>302</v>
      </c>
    </row>
    <row r="178" spans="1:18">
      <c r="A178" t="s">
        <v>162</v>
      </c>
      <c r="B178" t="s">
        <v>301</v>
      </c>
      <c r="C178" s="1">
        <v>500</v>
      </c>
      <c r="D178" t="s">
        <v>22</v>
      </c>
      <c r="E178" s="1">
        <v>500</v>
      </c>
      <c r="F178">
        <v>1999.7</v>
      </c>
      <c r="G178" t="s">
        <v>164</v>
      </c>
      <c r="H178" t="s">
        <v>165</v>
      </c>
      <c r="I178" t="s">
        <v>99</v>
      </c>
      <c r="J178" t="s">
        <v>188</v>
      </c>
      <c r="K178" t="s">
        <v>190</v>
      </c>
      <c r="L178" t="s">
        <v>168</v>
      </c>
      <c r="M178" t="s">
        <v>99</v>
      </c>
      <c r="N178" t="s">
        <v>29</v>
      </c>
      <c r="O178" t="s">
        <v>169</v>
      </c>
      <c r="P178" t="s">
        <v>170</v>
      </c>
      <c r="Q178" t="s">
        <v>171</v>
      </c>
      <c r="R178" t="s">
        <v>302</v>
      </c>
    </row>
    <row r="179" spans="1:18">
      <c r="A179" t="s">
        <v>162</v>
      </c>
      <c r="B179" t="s">
        <v>301</v>
      </c>
      <c r="C179" s="1">
        <v>1000</v>
      </c>
      <c r="D179">
        <v>2</v>
      </c>
      <c r="E179" s="1">
        <v>2000</v>
      </c>
      <c r="F179">
        <v>2007.2</v>
      </c>
      <c r="G179" t="s">
        <v>164</v>
      </c>
      <c r="H179" t="s">
        <v>165</v>
      </c>
      <c r="I179" t="s">
        <v>99</v>
      </c>
      <c r="J179" t="s">
        <v>227</v>
      </c>
      <c r="K179" t="s">
        <v>190</v>
      </c>
      <c r="L179" t="s">
        <v>168</v>
      </c>
      <c r="M179" t="s">
        <v>99</v>
      </c>
      <c r="N179" t="s">
        <v>29</v>
      </c>
      <c r="O179" t="s">
        <v>169</v>
      </c>
      <c r="P179" t="s">
        <v>170</v>
      </c>
      <c r="Q179" t="s">
        <v>171</v>
      </c>
      <c r="R179" t="s">
        <v>302</v>
      </c>
    </row>
    <row r="180" spans="1:18">
      <c r="A180" t="s">
        <v>162</v>
      </c>
      <c r="B180" t="s">
        <v>301</v>
      </c>
      <c r="C180" s="1">
        <v>1000</v>
      </c>
      <c r="D180">
        <v>2</v>
      </c>
      <c r="E180" s="1">
        <v>2000</v>
      </c>
      <c r="F180">
        <v>2012.5</v>
      </c>
      <c r="G180" t="s">
        <v>164</v>
      </c>
      <c r="H180" t="s">
        <v>165</v>
      </c>
      <c r="I180" t="s">
        <v>99</v>
      </c>
      <c r="J180" t="s">
        <v>227</v>
      </c>
      <c r="K180" t="s">
        <v>167</v>
      </c>
      <c r="L180" t="s">
        <v>168</v>
      </c>
      <c r="M180" t="s">
        <v>99</v>
      </c>
      <c r="N180" t="s">
        <v>29</v>
      </c>
      <c r="O180" t="s">
        <v>169</v>
      </c>
      <c r="P180" t="s">
        <v>170</v>
      </c>
      <c r="Q180" t="s">
        <v>171</v>
      </c>
      <c r="R180" t="s">
        <v>302</v>
      </c>
    </row>
    <row r="181" spans="1:18">
      <c r="A181" t="s">
        <v>162</v>
      </c>
      <c r="B181" t="s">
        <v>303</v>
      </c>
      <c r="C181" s="1">
        <v>80</v>
      </c>
      <c r="D181">
        <v>3</v>
      </c>
      <c r="E181" s="1">
        <v>240</v>
      </c>
      <c r="F181">
        <v>2005.1</v>
      </c>
      <c r="G181" t="s">
        <v>164</v>
      </c>
      <c r="H181" t="s">
        <v>165</v>
      </c>
      <c r="I181" t="s">
        <v>99</v>
      </c>
      <c r="J181" t="s">
        <v>244</v>
      </c>
      <c r="K181" t="s">
        <v>245</v>
      </c>
      <c r="L181" t="s">
        <v>168</v>
      </c>
      <c r="M181" t="s">
        <v>99</v>
      </c>
      <c r="N181" t="s">
        <v>29</v>
      </c>
      <c r="O181" t="s">
        <v>169</v>
      </c>
      <c r="P181" t="s">
        <v>170</v>
      </c>
      <c r="Q181" t="s">
        <v>171</v>
      </c>
      <c r="R181" t="s">
        <v>246</v>
      </c>
    </row>
    <row r="182" spans="1:18">
      <c r="A182" t="s">
        <v>162</v>
      </c>
      <c r="B182" t="s">
        <v>304</v>
      </c>
      <c r="C182" s="1">
        <v>150</v>
      </c>
      <c r="D182">
        <v>3</v>
      </c>
      <c r="E182" s="1">
        <v>450</v>
      </c>
      <c r="F182">
        <v>1996.8</v>
      </c>
      <c r="G182" t="s">
        <v>164</v>
      </c>
      <c r="H182" t="s">
        <v>165</v>
      </c>
      <c r="I182" t="s">
        <v>99</v>
      </c>
      <c r="J182" t="s">
        <v>176</v>
      </c>
      <c r="K182" t="s">
        <v>177</v>
      </c>
      <c r="L182" t="s">
        <v>168</v>
      </c>
      <c r="M182" t="s">
        <v>99</v>
      </c>
      <c r="N182" t="s">
        <v>29</v>
      </c>
      <c r="O182" t="s">
        <v>169</v>
      </c>
      <c r="P182" t="s">
        <v>170</v>
      </c>
      <c r="Q182" t="s">
        <v>171</v>
      </c>
      <c r="R182" t="s">
        <v>305</v>
      </c>
    </row>
    <row r="183" spans="1:18">
      <c r="A183" t="s">
        <v>162</v>
      </c>
      <c r="B183" t="s">
        <v>306</v>
      </c>
      <c r="C183" s="1">
        <v>200</v>
      </c>
      <c r="D183">
        <v>3</v>
      </c>
      <c r="E183" s="1">
        <v>600</v>
      </c>
      <c r="F183">
        <v>1997.7</v>
      </c>
      <c r="G183" t="s">
        <v>164</v>
      </c>
      <c r="H183" t="s">
        <v>165</v>
      </c>
      <c r="I183" t="s">
        <v>99</v>
      </c>
      <c r="J183" t="s">
        <v>192</v>
      </c>
      <c r="K183" t="s">
        <v>167</v>
      </c>
      <c r="L183" t="s">
        <v>168</v>
      </c>
      <c r="M183" t="s">
        <v>99</v>
      </c>
      <c r="N183" t="s">
        <v>29</v>
      </c>
      <c r="O183" t="s">
        <v>169</v>
      </c>
      <c r="P183" t="s">
        <v>170</v>
      </c>
      <c r="Q183" t="s">
        <v>171</v>
      </c>
      <c r="R183" t="s">
        <v>92</v>
      </c>
    </row>
    <row r="184" spans="1:18">
      <c r="A184" t="s">
        <v>162</v>
      </c>
      <c r="B184" t="s">
        <v>307</v>
      </c>
      <c r="C184" s="1">
        <v>250</v>
      </c>
      <c r="D184" t="s">
        <v>22</v>
      </c>
      <c r="E184" s="1">
        <v>250</v>
      </c>
      <c r="F184">
        <v>1993.3</v>
      </c>
      <c r="G184" t="s">
        <v>164</v>
      </c>
      <c r="H184" t="s">
        <v>165</v>
      </c>
      <c r="I184" t="s">
        <v>99</v>
      </c>
      <c r="J184" t="s">
        <v>180</v>
      </c>
      <c r="K184" t="s">
        <v>174</v>
      </c>
      <c r="L184" t="s">
        <v>168</v>
      </c>
      <c r="M184" t="s">
        <v>99</v>
      </c>
      <c r="N184" t="s">
        <v>29</v>
      </c>
      <c r="O184" t="s">
        <v>169</v>
      </c>
      <c r="P184" t="s">
        <v>170</v>
      </c>
      <c r="Q184" t="s">
        <v>171</v>
      </c>
      <c r="R184" t="s">
        <v>308</v>
      </c>
    </row>
    <row r="185" spans="1:18">
      <c r="A185" t="s">
        <v>162</v>
      </c>
      <c r="B185" t="s">
        <v>307</v>
      </c>
      <c r="C185" s="1">
        <v>500</v>
      </c>
      <c r="D185" t="s">
        <v>22</v>
      </c>
      <c r="E185" s="1">
        <v>500</v>
      </c>
      <c r="F185">
        <v>2004.11</v>
      </c>
      <c r="G185" t="s">
        <v>164</v>
      </c>
      <c r="H185" t="s">
        <v>165</v>
      </c>
      <c r="I185" t="s">
        <v>99</v>
      </c>
      <c r="J185" t="s">
        <v>166</v>
      </c>
      <c r="K185" t="s">
        <v>167</v>
      </c>
      <c r="L185" t="s">
        <v>168</v>
      </c>
      <c r="M185" t="s">
        <v>99</v>
      </c>
      <c r="N185" t="s">
        <v>29</v>
      </c>
      <c r="O185" t="s">
        <v>169</v>
      </c>
      <c r="P185" t="s">
        <v>170</v>
      </c>
      <c r="Q185" t="s">
        <v>171</v>
      </c>
      <c r="R185" t="s">
        <v>308</v>
      </c>
    </row>
    <row r="186" spans="1:18">
      <c r="A186" t="s">
        <v>162</v>
      </c>
      <c r="B186" t="s">
        <v>307</v>
      </c>
      <c r="C186" s="1">
        <v>800</v>
      </c>
      <c r="D186">
        <v>2</v>
      </c>
      <c r="E186" s="1">
        <v>1600</v>
      </c>
      <c r="F186">
        <v>2010.5</v>
      </c>
      <c r="G186" t="s">
        <v>164</v>
      </c>
      <c r="H186" t="s">
        <v>165</v>
      </c>
      <c r="I186" t="s">
        <v>99</v>
      </c>
      <c r="J186" t="s">
        <v>166</v>
      </c>
      <c r="K186" t="s">
        <v>167</v>
      </c>
      <c r="L186" t="s">
        <v>168</v>
      </c>
      <c r="M186" t="s">
        <v>99</v>
      </c>
      <c r="N186" t="s">
        <v>29</v>
      </c>
      <c r="O186" t="s">
        <v>169</v>
      </c>
      <c r="P186" t="s">
        <v>170</v>
      </c>
      <c r="Q186" t="s">
        <v>171</v>
      </c>
      <c r="R186" t="s">
        <v>308</v>
      </c>
    </row>
    <row r="187" spans="1:18">
      <c r="A187" t="s">
        <v>162</v>
      </c>
      <c r="B187" t="s">
        <v>309</v>
      </c>
      <c r="C187" s="1">
        <v>80</v>
      </c>
      <c r="D187" t="s">
        <v>22</v>
      </c>
      <c r="E187" s="1">
        <v>80</v>
      </c>
      <c r="F187">
        <v>200202</v>
      </c>
      <c r="G187" t="s">
        <v>164</v>
      </c>
      <c r="H187" t="s">
        <v>165</v>
      </c>
      <c r="I187" t="s">
        <v>99</v>
      </c>
      <c r="J187" t="s">
        <v>25</v>
      </c>
      <c r="K187" t="s">
        <v>167</v>
      </c>
      <c r="L187" t="s">
        <v>168</v>
      </c>
      <c r="M187" t="s">
        <v>99</v>
      </c>
      <c r="N187" t="s">
        <v>29</v>
      </c>
      <c r="O187" t="s">
        <v>169</v>
      </c>
      <c r="P187" t="s">
        <v>170</v>
      </c>
      <c r="Q187" t="s">
        <v>171</v>
      </c>
      <c r="R187" t="s">
        <v>215</v>
      </c>
    </row>
    <row r="188" spans="1:18">
      <c r="A188" t="s">
        <v>162</v>
      </c>
      <c r="B188" t="s">
        <v>309</v>
      </c>
      <c r="C188" s="1">
        <v>80</v>
      </c>
      <c r="D188" t="s">
        <v>22</v>
      </c>
      <c r="E188" s="1">
        <v>80</v>
      </c>
      <c r="F188">
        <v>200707</v>
      </c>
      <c r="G188" t="s">
        <v>164</v>
      </c>
      <c r="H188" t="s">
        <v>165</v>
      </c>
      <c r="I188" t="s">
        <v>99</v>
      </c>
      <c r="J188" t="s">
        <v>25</v>
      </c>
      <c r="K188" t="s">
        <v>167</v>
      </c>
      <c r="L188" t="s">
        <v>168</v>
      </c>
      <c r="M188" t="s">
        <v>99</v>
      </c>
      <c r="N188" t="s">
        <v>29</v>
      </c>
      <c r="O188" t="s">
        <v>169</v>
      </c>
      <c r="P188" t="s">
        <v>170</v>
      </c>
      <c r="Q188" t="s">
        <v>171</v>
      </c>
      <c r="R188" t="s">
        <v>215</v>
      </c>
    </row>
    <row r="189" spans="1:18">
      <c r="A189" t="s">
        <v>162</v>
      </c>
      <c r="B189" t="s">
        <v>309</v>
      </c>
      <c r="C189" s="1">
        <v>80</v>
      </c>
      <c r="D189" t="s">
        <v>22</v>
      </c>
      <c r="E189" s="1">
        <v>80</v>
      </c>
      <c r="F189">
        <v>201010</v>
      </c>
      <c r="G189" t="s">
        <v>164</v>
      </c>
      <c r="H189" t="s">
        <v>165</v>
      </c>
      <c r="I189" t="s">
        <v>99</v>
      </c>
      <c r="J189" t="s">
        <v>25</v>
      </c>
      <c r="K189" t="s">
        <v>167</v>
      </c>
      <c r="L189" t="s">
        <v>168</v>
      </c>
      <c r="M189" t="s">
        <v>99</v>
      </c>
      <c r="N189" t="s">
        <v>29</v>
      </c>
      <c r="O189" t="s">
        <v>169</v>
      </c>
      <c r="P189" t="s">
        <v>170</v>
      </c>
      <c r="Q189" t="s">
        <v>171</v>
      </c>
      <c r="R189" t="s">
        <v>215</v>
      </c>
    </row>
    <row r="190" spans="1:18">
      <c r="A190" t="s">
        <v>162</v>
      </c>
      <c r="B190" t="s">
        <v>310</v>
      </c>
      <c r="C190" s="1">
        <v>500</v>
      </c>
      <c r="D190" t="s">
        <v>22</v>
      </c>
      <c r="E190" s="1">
        <v>500</v>
      </c>
      <c r="F190">
        <v>1994.8</v>
      </c>
      <c r="G190" t="s">
        <v>164</v>
      </c>
      <c r="H190" t="s">
        <v>165</v>
      </c>
      <c r="I190" t="s">
        <v>99</v>
      </c>
      <c r="J190" t="s">
        <v>211</v>
      </c>
      <c r="K190" t="s">
        <v>174</v>
      </c>
      <c r="L190" t="s">
        <v>168</v>
      </c>
      <c r="M190" t="s">
        <v>99</v>
      </c>
      <c r="N190" t="s">
        <v>29</v>
      </c>
      <c r="O190" t="s">
        <v>169</v>
      </c>
      <c r="P190" t="s">
        <v>170</v>
      </c>
      <c r="Q190" t="s">
        <v>171</v>
      </c>
      <c r="R190" t="s">
        <v>272</v>
      </c>
    </row>
    <row r="191" spans="1:18">
      <c r="A191" t="s">
        <v>162</v>
      </c>
      <c r="B191" t="s">
        <v>310</v>
      </c>
      <c r="C191" s="1">
        <v>750</v>
      </c>
      <c r="D191">
        <v>2</v>
      </c>
      <c r="E191" s="1">
        <v>1500</v>
      </c>
      <c r="F191">
        <v>1996.8</v>
      </c>
      <c r="G191" t="s">
        <v>164</v>
      </c>
      <c r="H191" t="s">
        <v>165</v>
      </c>
      <c r="I191" t="s">
        <v>99</v>
      </c>
      <c r="J191" t="s">
        <v>211</v>
      </c>
      <c r="K191" t="s">
        <v>174</v>
      </c>
      <c r="L191" t="s">
        <v>168</v>
      </c>
      <c r="M191" t="s">
        <v>99</v>
      </c>
      <c r="N191" t="s">
        <v>29</v>
      </c>
      <c r="O191" t="s">
        <v>169</v>
      </c>
      <c r="P191" t="s">
        <v>170</v>
      </c>
      <c r="Q191" t="s">
        <v>171</v>
      </c>
      <c r="R191" t="s">
        <v>272</v>
      </c>
    </row>
    <row r="192" spans="1:18">
      <c r="A192" t="s">
        <v>162</v>
      </c>
      <c r="B192" t="s">
        <v>310</v>
      </c>
      <c r="C192" s="1">
        <v>1000</v>
      </c>
      <c r="D192">
        <v>2</v>
      </c>
      <c r="E192" s="1">
        <v>2000</v>
      </c>
      <c r="F192">
        <v>2008.3</v>
      </c>
      <c r="G192" t="s">
        <v>164</v>
      </c>
      <c r="H192" t="s">
        <v>165</v>
      </c>
      <c r="I192" t="s">
        <v>99</v>
      </c>
      <c r="J192" t="s">
        <v>311</v>
      </c>
      <c r="K192" t="s">
        <v>190</v>
      </c>
      <c r="L192" t="s">
        <v>168</v>
      </c>
      <c r="M192" t="s">
        <v>99</v>
      </c>
      <c r="N192" t="s">
        <v>29</v>
      </c>
      <c r="O192" t="s">
        <v>169</v>
      </c>
      <c r="P192" t="s">
        <v>170</v>
      </c>
      <c r="Q192" t="s">
        <v>171</v>
      </c>
      <c r="R192" t="s">
        <v>272</v>
      </c>
    </row>
    <row r="193" spans="1:18">
      <c r="A193" t="s">
        <v>312</v>
      </c>
      <c r="B193" t="s">
        <v>313</v>
      </c>
      <c r="C193" s="1">
        <v>153100</v>
      </c>
      <c r="D193">
        <v>2</v>
      </c>
      <c r="E193" s="1">
        <v>306200</v>
      </c>
      <c r="F193">
        <v>2006.2</v>
      </c>
      <c r="G193" t="s">
        <v>314</v>
      </c>
      <c r="H193" t="s">
        <v>315</v>
      </c>
      <c r="I193" t="s">
        <v>99</v>
      </c>
      <c r="J193" t="s">
        <v>101</v>
      </c>
      <c r="K193" t="s">
        <v>316</v>
      </c>
      <c r="L193" t="s">
        <v>317</v>
      </c>
      <c r="M193" t="s">
        <v>318</v>
      </c>
      <c r="N193" t="s">
        <v>29</v>
      </c>
      <c r="O193" t="s">
        <v>30</v>
      </c>
      <c r="P193" t="s">
        <v>16</v>
      </c>
      <c r="Q193" t="s">
        <v>31</v>
      </c>
      <c r="R193" t="s">
        <v>319</v>
      </c>
    </row>
    <row r="194" spans="1:18">
      <c r="A194" t="s">
        <v>312</v>
      </c>
      <c r="B194" t="s">
        <v>320</v>
      </c>
      <c r="C194" s="1">
        <v>188400</v>
      </c>
      <c r="D194" t="s">
        <v>22</v>
      </c>
      <c r="E194" s="1">
        <v>188400</v>
      </c>
      <c r="F194">
        <v>2006.2</v>
      </c>
      <c r="G194" t="s">
        <v>314</v>
      </c>
      <c r="H194" t="s">
        <v>315</v>
      </c>
      <c r="I194" t="s">
        <v>316</v>
      </c>
      <c r="J194" t="s">
        <v>101</v>
      </c>
      <c r="K194" t="s">
        <v>316</v>
      </c>
      <c r="L194" t="s">
        <v>317</v>
      </c>
      <c r="M194" t="s">
        <v>55</v>
      </c>
      <c r="N194" t="s">
        <v>29</v>
      </c>
      <c r="O194" t="s">
        <v>30</v>
      </c>
      <c r="P194" t="s">
        <v>16</v>
      </c>
      <c r="Q194" t="s">
        <v>31</v>
      </c>
      <c r="R194" t="s">
        <v>319</v>
      </c>
    </row>
    <row r="195" spans="1:18">
      <c r="A195" t="s">
        <v>312</v>
      </c>
      <c r="B195" t="s">
        <v>321</v>
      </c>
      <c r="C195" s="1">
        <v>153100</v>
      </c>
      <c r="D195">
        <v>2</v>
      </c>
      <c r="E195" s="1">
        <v>306200</v>
      </c>
      <c r="F195">
        <v>2006.5</v>
      </c>
      <c r="G195" t="s">
        <v>314</v>
      </c>
      <c r="H195" t="s">
        <v>315</v>
      </c>
      <c r="I195" t="s">
        <v>99</v>
      </c>
      <c r="J195" t="s">
        <v>101</v>
      </c>
      <c r="K195" t="s">
        <v>316</v>
      </c>
      <c r="L195" t="s">
        <v>317</v>
      </c>
      <c r="M195" t="s">
        <v>318</v>
      </c>
      <c r="N195" t="s">
        <v>29</v>
      </c>
      <c r="O195" t="s">
        <v>30</v>
      </c>
      <c r="P195" t="s">
        <v>16</v>
      </c>
      <c r="Q195" t="s">
        <v>31</v>
      </c>
      <c r="R195" t="s">
        <v>319</v>
      </c>
    </row>
    <row r="196" spans="1:18">
      <c r="A196" t="s">
        <v>312</v>
      </c>
      <c r="B196" t="s">
        <v>322</v>
      </c>
      <c r="C196" s="1">
        <v>188400</v>
      </c>
      <c r="D196" t="s">
        <v>22</v>
      </c>
      <c r="E196" s="1">
        <v>188400</v>
      </c>
      <c r="F196">
        <v>2006.5</v>
      </c>
      <c r="G196" t="s">
        <v>314</v>
      </c>
      <c r="H196" t="s">
        <v>315</v>
      </c>
      <c r="I196" t="s">
        <v>316</v>
      </c>
      <c r="J196" t="s">
        <v>101</v>
      </c>
      <c r="K196" t="s">
        <v>316</v>
      </c>
      <c r="L196" t="s">
        <v>317</v>
      </c>
      <c r="M196" t="s">
        <v>55</v>
      </c>
      <c r="N196" t="s">
        <v>29</v>
      </c>
      <c r="O196" t="s">
        <v>30</v>
      </c>
      <c r="P196" t="s">
        <v>16</v>
      </c>
      <c r="Q196" t="s">
        <v>31</v>
      </c>
      <c r="R196" t="s">
        <v>319</v>
      </c>
    </row>
    <row r="197" spans="1:18">
      <c r="A197" t="s">
        <v>312</v>
      </c>
      <c r="B197" t="s">
        <v>323</v>
      </c>
      <c r="C197" s="1">
        <v>233300</v>
      </c>
      <c r="D197">
        <v>2</v>
      </c>
      <c r="E197" s="1">
        <v>466600</v>
      </c>
      <c r="F197">
        <v>2010.5</v>
      </c>
      <c r="G197" t="s">
        <v>314</v>
      </c>
      <c r="H197" t="s">
        <v>315</v>
      </c>
      <c r="I197" t="s">
        <v>99</v>
      </c>
      <c r="J197" t="s">
        <v>324</v>
      </c>
      <c r="K197" t="s">
        <v>324</v>
      </c>
      <c r="L197" t="s">
        <v>127</v>
      </c>
      <c r="M197" t="s">
        <v>102</v>
      </c>
      <c r="N197" t="s">
        <v>29</v>
      </c>
      <c r="O197" t="s">
        <v>30</v>
      </c>
      <c r="P197" t="s">
        <v>16</v>
      </c>
      <c r="Q197" t="s">
        <v>31</v>
      </c>
      <c r="R197" t="s">
        <v>325</v>
      </c>
    </row>
    <row r="198" spans="1:18">
      <c r="A198" t="s">
        <v>312</v>
      </c>
      <c r="B198" t="s">
        <v>326</v>
      </c>
      <c r="C198" s="1">
        <v>251800</v>
      </c>
      <c r="D198" t="s">
        <v>22</v>
      </c>
      <c r="E198" s="1">
        <v>251800</v>
      </c>
      <c r="F198">
        <v>2010.5</v>
      </c>
      <c r="G198" t="s">
        <v>314</v>
      </c>
      <c r="H198" t="s">
        <v>315</v>
      </c>
      <c r="I198" t="s">
        <v>327</v>
      </c>
      <c r="J198" t="s">
        <v>324</v>
      </c>
      <c r="K198" t="s">
        <v>324</v>
      </c>
      <c r="L198" t="s">
        <v>127</v>
      </c>
      <c r="M198" t="s">
        <v>102</v>
      </c>
      <c r="N198" t="s">
        <v>29</v>
      </c>
      <c r="O198" t="s">
        <v>30</v>
      </c>
      <c r="P198" t="s">
        <v>16</v>
      </c>
      <c r="Q198" t="s">
        <v>31</v>
      </c>
      <c r="R198" t="s">
        <v>325</v>
      </c>
    </row>
    <row r="199" spans="1:18">
      <c r="A199" t="s">
        <v>312</v>
      </c>
      <c r="B199" t="s">
        <v>328</v>
      </c>
      <c r="C199" s="1">
        <v>160960</v>
      </c>
      <c r="D199">
        <v>2</v>
      </c>
      <c r="E199" s="1">
        <v>321920</v>
      </c>
      <c r="F199">
        <v>2000.7</v>
      </c>
      <c r="G199" t="s">
        <v>314</v>
      </c>
      <c r="H199" t="s">
        <v>315</v>
      </c>
      <c r="I199" t="s">
        <v>99</v>
      </c>
      <c r="J199" t="s">
        <v>329</v>
      </c>
      <c r="K199" t="s">
        <v>329</v>
      </c>
      <c r="L199" t="s">
        <v>330</v>
      </c>
      <c r="M199" t="s">
        <v>331</v>
      </c>
      <c r="N199" t="s">
        <v>29</v>
      </c>
      <c r="O199" t="s">
        <v>332</v>
      </c>
      <c r="P199" t="s">
        <v>16</v>
      </c>
      <c r="Q199" t="s">
        <v>31</v>
      </c>
      <c r="R199" t="s">
        <v>333</v>
      </c>
    </row>
    <row r="200" spans="1:18">
      <c r="A200" t="s">
        <v>312</v>
      </c>
      <c r="B200" t="s">
        <v>334</v>
      </c>
      <c r="C200" s="1">
        <v>178830</v>
      </c>
      <c r="D200" t="s">
        <v>22</v>
      </c>
      <c r="E200" s="1">
        <v>178830</v>
      </c>
      <c r="F200">
        <v>2001.4</v>
      </c>
      <c r="G200" t="s">
        <v>314</v>
      </c>
      <c r="H200" t="s">
        <v>315</v>
      </c>
      <c r="I200" t="s">
        <v>329</v>
      </c>
      <c r="J200" t="s">
        <v>329</v>
      </c>
      <c r="K200" t="s">
        <v>329</v>
      </c>
      <c r="L200" t="s">
        <v>330</v>
      </c>
      <c r="M200" t="s">
        <v>331</v>
      </c>
      <c r="N200" t="s">
        <v>29</v>
      </c>
      <c r="O200" t="s">
        <v>332</v>
      </c>
      <c r="P200" t="s">
        <v>16</v>
      </c>
      <c r="Q200" t="s">
        <v>31</v>
      </c>
      <c r="R200" t="s">
        <v>333</v>
      </c>
    </row>
    <row r="201" spans="1:18">
      <c r="A201" t="s">
        <v>312</v>
      </c>
      <c r="B201" t="s">
        <v>335</v>
      </c>
      <c r="C201" s="1">
        <v>174500</v>
      </c>
      <c r="D201">
        <v>2</v>
      </c>
      <c r="E201" s="1">
        <v>349000</v>
      </c>
      <c r="F201">
        <v>2008.3</v>
      </c>
      <c r="G201" t="s">
        <v>314</v>
      </c>
      <c r="H201" t="s">
        <v>315</v>
      </c>
      <c r="I201" t="s">
        <v>99</v>
      </c>
      <c r="J201" t="s">
        <v>329</v>
      </c>
      <c r="K201" t="s">
        <v>329</v>
      </c>
      <c r="L201" t="s">
        <v>330</v>
      </c>
      <c r="M201" t="s">
        <v>336</v>
      </c>
      <c r="N201" t="s">
        <v>29</v>
      </c>
      <c r="O201" t="s">
        <v>30</v>
      </c>
      <c r="P201" t="s">
        <v>16</v>
      </c>
      <c r="Q201" t="s">
        <v>31</v>
      </c>
      <c r="R201" t="s">
        <v>333</v>
      </c>
    </row>
    <row r="202" spans="1:18">
      <c r="A202" t="s">
        <v>312</v>
      </c>
      <c r="B202" t="s">
        <v>337</v>
      </c>
      <c r="C202" s="1">
        <v>184000</v>
      </c>
      <c r="D202" t="s">
        <v>22</v>
      </c>
      <c r="E202" s="1">
        <v>184000</v>
      </c>
      <c r="F202">
        <v>2008.3</v>
      </c>
      <c r="G202" t="s">
        <v>314</v>
      </c>
      <c r="H202" t="s">
        <v>315</v>
      </c>
      <c r="I202" t="s">
        <v>329</v>
      </c>
      <c r="J202" t="s">
        <v>329</v>
      </c>
      <c r="K202" t="s">
        <v>329</v>
      </c>
      <c r="L202" t="s">
        <v>330</v>
      </c>
      <c r="M202" t="s">
        <v>336</v>
      </c>
      <c r="N202" t="s">
        <v>29</v>
      </c>
      <c r="O202" t="s">
        <v>30</v>
      </c>
      <c r="P202" t="s">
        <v>16</v>
      </c>
      <c r="Q202" t="s">
        <v>31</v>
      </c>
      <c r="R202" t="s">
        <v>333</v>
      </c>
    </row>
    <row r="203" spans="1:18">
      <c r="A203" t="s">
        <v>312</v>
      </c>
      <c r="B203" t="s">
        <v>338</v>
      </c>
      <c r="C203" s="1">
        <v>250000</v>
      </c>
      <c r="D203" t="s">
        <v>22</v>
      </c>
      <c r="E203" s="1">
        <v>250000</v>
      </c>
      <c r="F203">
        <v>2013.8</v>
      </c>
      <c r="G203" t="s">
        <v>314</v>
      </c>
      <c r="H203" t="s">
        <v>315</v>
      </c>
      <c r="I203" t="s">
        <v>99</v>
      </c>
      <c r="J203" t="s">
        <v>329</v>
      </c>
      <c r="K203" t="s">
        <v>329</v>
      </c>
      <c r="L203" t="s">
        <v>330</v>
      </c>
      <c r="M203" t="s">
        <v>339</v>
      </c>
      <c r="N203" t="s">
        <v>29</v>
      </c>
      <c r="O203" t="s">
        <v>30</v>
      </c>
      <c r="P203" t="s">
        <v>16</v>
      </c>
      <c r="Q203" t="s">
        <v>31</v>
      </c>
      <c r="R203" t="s">
        <v>333</v>
      </c>
    </row>
    <row r="204" spans="1:18">
      <c r="A204" t="s">
        <v>312</v>
      </c>
      <c r="B204" t="s">
        <v>340</v>
      </c>
      <c r="C204" s="1">
        <v>132000</v>
      </c>
      <c r="D204" t="s">
        <v>22</v>
      </c>
      <c r="E204" s="1">
        <v>132000</v>
      </c>
      <c r="F204">
        <v>2013.8</v>
      </c>
      <c r="G204" t="s">
        <v>314</v>
      </c>
      <c r="H204" t="s">
        <v>315</v>
      </c>
      <c r="I204" t="s">
        <v>329</v>
      </c>
      <c r="J204" t="s">
        <v>329</v>
      </c>
      <c r="K204" t="s">
        <v>329</v>
      </c>
      <c r="L204" t="s">
        <v>330</v>
      </c>
      <c r="M204" t="s">
        <v>339</v>
      </c>
      <c r="N204" t="s">
        <v>29</v>
      </c>
      <c r="O204" t="s">
        <v>30</v>
      </c>
      <c r="P204" t="s">
        <v>16</v>
      </c>
      <c r="Q204" t="s">
        <v>31</v>
      </c>
      <c r="R204" t="s">
        <v>333</v>
      </c>
    </row>
    <row r="205" spans="1:18">
      <c r="A205" t="s">
        <v>312</v>
      </c>
      <c r="B205" t="s">
        <v>341</v>
      </c>
      <c r="C205" s="1">
        <v>269800</v>
      </c>
      <c r="D205">
        <v>2</v>
      </c>
      <c r="E205" s="1">
        <v>539600</v>
      </c>
      <c r="F205">
        <v>2017.4</v>
      </c>
      <c r="G205" t="s">
        <v>314</v>
      </c>
      <c r="H205" t="s">
        <v>315</v>
      </c>
      <c r="I205" t="s">
        <v>342</v>
      </c>
      <c r="J205" t="s">
        <v>329</v>
      </c>
      <c r="K205" t="s">
        <v>329</v>
      </c>
      <c r="L205" t="s">
        <v>330</v>
      </c>
      <c r="M205" t="s">
        <v>118</v>
      </c>
      <c r="N205" t="s">
        <v>29</v>
      </c>
      <c r="O205" t="s">
        <v>30</v>
      </c>
      <c r="P205" t="s">
        <v>16</v>
      </c>
      <c r="Q205" t="s">
        <v>31</v>
      </c>
      <c r="R205" t="s">
        <v>333</v>
      </c>
    </row>
    <row r="206" spans="1:18">
      <c r="A206" t="s">
        <v>312</v>
      </c>
      <c r="B206" t="s">
        <v>343</v>
      </c>
      <c r="C206" s="1">
        <v>306400</v>
      </c>
      <c r="D206" t="s">
        <v>22</v>
      </c>
      <c r="E206" s="1">
        <v>306400</v>
      </c>
      <c r="F206">
        <v>2017.4</v>
      </c>
      <c r="G206" t="s">
        <v>314</v>
      </c>
      <c r="H206" t="s">
        <v>315</v>
      </c>
      <c r="I206" t="s">
        <v>342</v>
      </c>
      <c r="J206" t="s">
        <v>329</v>
      </c>
      <c r="K206" t="s">
        <v>329</v>
      </c>
      <c r="L206" t="s">
        <v>330</v>
      </c>
      <c r="M206" t="s">
        <v>118</v>
      </c>
      <c r="N206" t="s">
        <v>29</v>
      </c>
      <c r="O206" t="s">
        <v>30</v>
      </c>
      <c r="P206" t="s">
        <v>16</v>
      </c>
      <c r="Q206" t="s">
        <v>31</v>
      </c>
      <c r="R206" t="s">
        <v>333</v>
      </c>
    </row>
    <row r="207" spans="1:18">
      <c r="A207" t="s">
        <v>312</v>
      </c>
      <c r="B207" t="s">
        <v>344</v>
      </c>
      <c r="C207" s="1">
        <v>93700</v>
      </c>
      <c r="D207">
        <v>4</v>
      </c>
      <c r="E207" s="1">
        <v>374800</v>
      </c>
      <c r="F207">
        <v>1997.12</v>
      </c>
      <c r="G207" t="s">
        <v>314</v>
      </c>
      <c r="H207" t="s">
        <v>315</v>
      </c>
      <c r="I207" t="s">
        <v>99</v>
      </c>
      <c r="J207" t="s">
        <v>345</v>
      </c>
      <c r="K207" t="s">
        <v>346</v>
      </c>
      <c r="L207" t="s">
        <v>347</v>
      </c>
      <c r="M207" t="s">
        <v>348</v>
      </c>
      <c r="N207" t="s">
        <v>29</v>
      </c>
      <c r="O207" t="s">
        <v>30</v>
      </c>
      <c r="P207" t="s">
        <v>16</v>
      </c>
      <c r="Q207" t="s">
        <v>31</v>
      </c>
      <c r="R207" t="s">
        <v>349</v>
      </c>
    </row>
    <row r="208" spans="1:18">
      <c r="A208" t="s">
        <v>312</v>
      </c>
      <c r="B208" t="s">
        <v>350</v>
      </c>
      <c r="C208" s="1">
        <v>91000</v>
      </c>
      <c r="D208" t="s">
        <v>22</v>
      </c>
      <c r="E208" s="1">
        <v>91000</v>
      </c>
      <c r="F208">
        <v>1998.3</v>
      </c>
      <c r="G208" t="s">
        <v>314</v>
      </c>
      <c r="H208" t="s">
        <v>315</v>
      </c>
      <c r="I208" t="s">
        <v>203</v>
      </c>
      <c r="J208" t="s">
        <v>351</v>
      </c>
      <c r="K208" t="s">
        <v>203</v>
      </c>
      <c r="L208" t="s">
        <v>347</v>
      </c>
      <c r="M208" t="s">
        <v>348</v>
      </c>
      <c r="N208" t="s">
        <v>29</v>
      </c>
      <c r="O208" t="s">
        <v>30</v>
      </c>
      <c r="P208" t="s">
        <v>16</v>
      </c>
      <c r="Q208" t="s">
        <v>31</v>
      </c>
      <c r="R208" t="s">
        <v>349</v>
      </c>
    </row>
    <row r="209" spans="1:18">
      <c r="A209" t="s">
        <v>312</v>
      </c>
      <c r="B209" t="s">
        <v>352</v>
      </c>
      <c r="C209" s="1">
        <v>286300</v>
      </c>
      <c r="D209">
        <v>2</v>
      </c>
      <c r="E209" s="1">
        <v>572600</v>
      </c>
      <c r="F209">
        <v>2015.3</v>
      </c>
      <c r="G209" t="s">
        <v>314</v>
      </c>
      <c r="H209" t="s">
        <v>315</v>
      </c>
      <c r="I209" t="s">
        <v>99</v>
      </c>
      <c r="J209" t="s">
        <v>324</v>
      </c>
      <c r="K209" t="s">
        <v>324</v>
      </c>
      <c r="L209" t="s">
        <v>353</v>
      </c>
      <c r="M209" t="s">
        <v>55</v>
      </c>
      <c r="N209" t="s">
        <v>29</v>
      </c>
      <c r="O209" t="s">
        <v>30</v>
      </c>
      <c r="P209" t="s">
        <v>16</v>
      </c>
      <c r="Q209" t="s">
        <v>31</v>
      </c>
      <c r="R209" t="s">
        <v>354</v>
      </c>
    </row>
    <row r="210" spans="1:18">
      <c r="A210" t="s">
        <v>312</v>
      </c>
      <c r="B210" t="s">
        <v>355</v>
      </c>
      <c r="C210" s="1">
        <v>285800</v>
      </c>
      <c r="D210" t="s">
        <v>22</v>
      </c>
      <c r="E210" s="1">
        <v>285800</v>
      </c>
      <c r="F210">
        <v>2015.3</v>
      </c>
      <c r="G210" t="s">
        <v>314</v>
      </c>
      <c r="H210" t="s">
        <v>315</v>
      </c>
      <c r="I210" t="s">
        <v>356</v>
      </c>
      <c r="J210" t="s">
        <v>324</v>
      </c>
      <c r="K210" t="s">
        <v>324</v>
      </c>
      <c r="L210" t="s">
        <v>353</v>
      </c>
      <c r="M210" t="s">
        <v>55</v>
      </c>
      <c r="N210" t="s">
        <v>29</v>
      </c>
      <c r="O210" t="s">
        <v>30</v>
      </c>
      <c r="P210" t="s">
        <v>16</v>
      </c>
      <c r="Q210" t="s">
        <v>31</v>
      </c>
      <c r="R210" t="s">
        <v>354</v>
      </c>
    </row>
    <row r="211" spans="1:18">
      <c r="A211" t="s">
        <v>312</v>
      </c>
      <c r="B211" t="s">
        <v>357</v>
      </c>
      <c r="C211" s="1">
        <v>286300</v>
      </c>
      <c r="D211">
        <v>2</v>
      </c>
      <c r="E211" s="1">
        <v>572600</v>
      </c>
      <c r="F211">
        <v>2015.1</v>
      </c>
      <c r="G211" t="s">
        <v>314</v>
      </c>
      <c r="H211" t="s">
        <v>315</v>
      </c>
      <c r="I211" t="s">
        <v>99</v>
      </c>
      <c r="J211" t="s">
        <v>324</v>
      </c>
      <c r="K211" t="s">
        <v>324</v>
      </c>
      <c r="L211" t="s">
        <v>353</v>
      </c>
      <c r="M211" t="s">
        <v>55</v>
      </c>
      <c r="N211" t="s">
        <v>29</v>
      </c>
      <c r="O211" t="s">
        <v>30</v>
      </c>
      <c r="P211" t="s">
        <v>16</v>
      </c>
      <c r="Q211" t="s">
        <v>31</v>
      </c>
      <c r="R211" t="s">
        <v>354</v>
      </c>
    </row>
    <row r="212" spans="1:18">
      <c r="A212" t="s">
        <v>312</v>
      </c>
      <c r="B212" t="s">
        <v>358</v>
      </c>
      <c r="C212" s="1">
        <v>285800</v>
      </c>
      <c r="D212" t="s">
        <v>22</v>
      </c>
      <c r="E212" s="1">
        <v>285800</v>
      </c>
      <c r="F212">
        <v>2015.1</v>
      </c>
      <c r="G212" t="s">
        <v>314</v>
      </c>
      <c r="H212" t="s">
        <v>315</v>
      </c>
      <c r="I212" t="s">
        <v>356</v>
      </c>
      <c r="J212" t="s">
        <v>324</v>
      </c>
      <c r="K212" t="s">
        <v>324</v>
      </c>
      <c r="L212" t="s">
        <v>353</v>
      </c>
      <c r="M212" t="s">
        <v>55</v>
      </c>
      <c r="N212" t="s">
        <v>29</v>
      </c>
      <c r="O212" t="s">
        <v>30</v>
      </c>
      <c r="P212" t="s">
        <v>16</v>
      </c>
      <c r="Q212" t="s">
        <v>31</v>
      </c>
      <c r="R212" t="s">
        <v>354</v>
      </c>
    </row>
    <row r="213" spans="1:18">
      <c r="A213" t="s">
        <v>312</v>
      </c>
      <c r="B213" t="s">
        <v>359</v>
      </c>
      <c r="C213" s="1">
        <v>150000</v>
      </c>
      <c r="D213">
        <v>6</v>
      </c>
      <c r="E213" s="1">
        <v>900000</v>
      </c>
      <c r="F213">
        <v>1997.8</v>
      </c>
      <c r="G213" t="s">
        <v>314</v>
      </c>
      <c r="H213" t="s">
        <v>315</v>
      </c>
      <c r="I213" t="s">
        <v>99</v>
      </c>
      <c r="J213" t="s">
        <v>360</v>
      </c>
      <c r="K213" t="s">
        <v>360</v>
      </c>
      <c r="L213" t="s">
        <v>61</v>
      </c>
      <c r="M213" t="s">
        <v>318</v>
      </c>
      <c r="N213" t="s">
        <v>29</v>
      </c>
      <c r="O213" t="s">
        <v>30</v>
      </c>
      <c r="P213" t="s">
        <v>16</v>
      </c>
      <c r="Q213" t="s">
        <v>31</v>
      </c>
      <c r="R213" t="s">
        <v>92</v>
      </c>
    </row>
    <row r="214" spans="1:18">
      <c r="A214" t="s">
        <v>312</v>
      </c>
      <c r="B214" t="s">
        <v>361</v>
      </c>
      <c r="C214" s="1">
        <v>150000</v>
      </c>
      <c r="D214">
        <v>3</v>
      </c>
      <c r="E214" s="1">
        <v>450000</v>
      </c>
      <c r="F214">
        <v>2002.8</v>
      </c>
      <c r="G214" t="s">
        <v>314</v>
      </c>
      <c r="H214" t="s">
        <v>315</v>
      </c>
      <c r="I214" t="s">
        <v>86</v>
      </c>
      <c r="J214" t="s">
        <v>360</v>
      </c>
      <c r="K214" t="s">
        <v>360</v>
      </c>
      <c r="L214" t="s">
        <v>61</v>
      </c>
      <c r="M214" t="s">
        <v>318</v>
      </c>
      <c r="N214" t="s">
        <v>29</v>
      </c>
      <c r="O214" t="s">
        <v>30</v>
      </c>
      <c r="P214" t="s">
        <v>16</v>
      </c>
      <c r="Q214" t="s">
        <v>31</v>
      </c>
      <c r="R214" t="s">
        <v>92</v>
      </c>
    </row>
    <row r="215" spans="1:18">
      <c r="A215" t="s">
        <v>312</v>
      </c>
      <c r="B215" t="s">
        <v>362</v>
      </c>
      <c r="C215" s="1">
        <v>150000</v>
      </c>
      <c r="D215">
        <v>2</v>
      </c>
      <c r="E215" s="1">
        <v>300000</v>
      </c>
      <c r="F215">
        <v>2003.5</v>
      </c>
      <c r="G215" t="s">
        <v>314</v>
      </c>
      <c r="H215" t="s">
        <v>315</v>
      </c>
      <c r="I215" t="s">
        <v>99</v>
      </c>
      <c r="J215" t="s">
        <v>25</v>
      </c>
      <c r="K215" t="s">
        <v>316</v>
      </c>
      <c r="L215" t="s">
        <v>27</v>
      </c>
      <c r="M215" t="s">
        <v>318</v>
      </c>
      <c r="N215" t="s">
        <v>29</v>
      </c>
      <c r="O215" t="s">
        <v>30</v>
      </c>
      <c r="P215" t="s">
        <v>16</v>
      </c>
      <c r="Q215" t="s">
        <v>31</v>
      </c>
      <c r="R215" t="s">
        <v>363</v>
      </c>
    </row>
    <row r="216" spans="1:18">
      <c r="A216" t="s">
        <v>312</v>
      </c>
      <c r="B216" t="s">
        <v>364</v>
      </c>
      <c r="C216" s="1">
        <v>150000</v>
      </c>
      <c r="D216" t="s">
        <v>22</v>
      </c>
      <c r="E216" s="1">
        <v>150000</v>
      </c>
      <c r="F216">
        <v>2003.5</v>
      </c>
      <c r="G216" t="s">
        <v>314</v>
      </c>
      <c r="H216" t="s">
        <v>315</v>
      </c>
      <c r="I216" t="s">
        <v>25</v>
      </c>
      <c r="J216" t="s">
        <v>25</v>
      </c>
      <c r="K216" t="s">
        <v>316</v>
      </c>
      <c r="L216" t="s">
        <v>27</v>
      </c>
      <c r="M216" t="s">
        <v>318</v>
      </c>
      <c r="N216" t="s">
        <v>29</v>
      </c>
      <c r="O216" t="s">
        <v>30</v>
      </c>
      <c r="P216" t="s">
        <v>16</v>
      </c>
      <c r="Q216" t="s">
        <v>31</v>
      </c>
      <c r="R216" t="s">
        <v>363</v>
      </c>
    </row>
    <row r="217" spans="1:18">
      <c r="A217" t="s">
        <v>312</v>
      </c>
      <c r="B217" t="s">
        <v>365</v>
      </c>
      <c r="C217" s="1">
        <v>150000</v>
      </c>
      <c r="D217">
        <v>2</v>
      </c>
      <c r="E217" s="1">
        <v>300000</v>
      </c>
      <c r="F217">
        <v>2003.6</v>
      </c>
      <c r="G217" t="s">
        <v>314</v>
      </c>
      <c r="H217" t="s">
        <v>315</v>
      </c>
      <c r="I217" t="s">
        <v>99</v>
      </c>
      <c r="J217" t="s">
        <v>25</v>
      </c>
      <c r="K217" t="s">
        <v>316</v>
      </c>
      <c r="L217" t="s">
        <v>27</v>
      </c>
      <c r="M217" t="s">
        <v>318</v>
      </c>
      <c r="N217" t="s">
        <v>29</v>
      </c>
      <c r="O217" t="s">
        <v>30</v>
      </c>
      <c r="P217" t="s">
        <v>16</v>
      </c>
      <c r="Q217" t="s">
        <v>31</v>
      </c>
      <c r="R217" t="s">
        <v>363</v>
      </c>
    </row>
    <row r="218" spans="1:18">
      <c r="A218" t="s">
        <v>312</v>
      </c>
      <c r="B218" t="s">
        <v>366</v>
      </c>
      <c r="C218" s="1">
        <v>150000</v>
      </c>
      <c r="D218" t="s">
        <v>22</v>
      </c>
      <c r="E218" s="1">
        <v>150000</v>
      </c>
      <c r="F218">
        <v>2003.6</v>
      </c>
      <c r="G218" t="s">
        <v>314</v>
      </c>
      <c r="H218" t="s">
        <v>315</v>
      </c>
      <c r="I218" t="s">
        <v>25</v>
      </c>
      <c r="J218" t="s">
        <v>25</v>
      </c>
      <c r="K218" t="s">
        <v>316</v>
      </c>
      <c r="L218" t="s">
        <v>27</v>
      </c>
      <c r="M218" t="s">
        <v>318</v>
      </c>
      <c r="N218" t="s">
        <v>29</v>
      </c>
      <c r="O218" t="s">
        <v>30</v>
      </c>
      <c r="P218" t="s">
        <v>16</v>
      </c>
      <c r="Q218" t="s">
        <v>31</v>
      </c>
      <c r="R218" t="s">
        <v>363</v>
      </c>
    </row>
    <row r="219" spans="1:18">
      <c r="A219" t="s">
        <v>312</v>
      </c>
      <c r="B219" t="s">
        <v>367</v>
      </c>
      <c r="C219" s="1">
        <v>150000</v>
      </c>
      <c r="D219">
        <v>2</v>
      </c>
      <c r="E219" s="1">
        <v>300000</v>
      </c>
      <c r="F219">
        <v>2004.2</v>
      </c>
      <c r="G219" t="s">
        <v>314</v>
      </c>
      <c r="H219" t="s">
        <v>315</v>
      </c>
      <c r="I219" t="s">
        <v>99</v>
      </c>
      <c r="J219" t="s">
        <v>25</v>
      </c>
      <c r="K219" t="s">
        <v>316</v>
      </c>
      <c r="L219" t="s">
        <v>27</v>
      </c>
      <c r="M219" t="s">
        <v>318</v>
      </c>
      <c r="N219" t="s">
        <v>29</v>
      </c>
      <c r="O219" t="s">
        <v>30</v>
      </c>
      <c r="P219" t="s">
        <v>16</v>
      </c>
      <c r="Q219" t="s">
        <v>31</v>
      </c>
      <c r="R219" t="s">
        <v>363</v>
      </c>
    </row>
    <row r="220" spans="1:18">
      <c r="A220" t="s">
        <v>312</v>
      </c>
      <c r="B220" t="s">
        <v>368</v>
      </c>
      <c r="C220" s="1">
        <v>150000</v>
      </c>
      <c r="D220" t="s">
        <v>22</v>
      </c>
      <c r="E220" s="1">
        <v>150000</v>
      </c>
      <c r="F220">
        <v>2004.2</v>
      </c>
      <c r="G220" t="s">
        <v>314</v>
      </c>
      <c r="H220" t="s">
        <v>315</v>
      </c>
      <c r="I220" t="s">
        <v>25</v>
      </c>
      <c r="J220" t="s">
        <v>25</v>
      </c>
      <c r="K220" t="s">
        <v>316</v>
      </c>
      <c r="L220" t="s">
        <v>27</v>
      </c>
      <c r="M220" t="s">
        <v>318</v>
      </c>
      <c r="N220" t="s">
        <v>29</v>
      </c>
      <c r="O220" t="s">
        <v>30</v>
      </c>
      <c r="P220" t="s">
        <v>16</v>
      </c>
      <c r="Q220" t="s">
        <v>31</v>
      </c>
      <c r="R220" t="s">
        <v>363</v>
      </c>
    </row>
    <row r="221" spans="1:18">
      <c r="A221" t="s">
        <v>312</v>
      </c>
      <c r="B221" t="s">
        <v>369</v>
      </c>
      <c r="C221" s="1">
        <v>150000</v>
      </c>
      <c r="D221">
        <v>2</v>
      </c>
      <c r="E221" s="1">
        <v>300000</v>
      </c>
      <c r="F221">
        <v>2004.3</v>
      </c>
      <c r="G221" t="s">
        <v>314</v>
      </c>
      <c r="H221" t="s">
        <v>315</v>
      </c>
      <c r="I221" t="s">
        <v>99</v>
      </c>
      <c r="J221" t="s">
        <v>25</v>
      </c>
      <c r="K221" t="s">
        <v>316</v>
      </c>
      <c r="L221" t="s">
        <v>27</v>
      </c>
      <c r="M221" t="s">
        <v>318</v>
      </c>
      <c r="N221" t="s">
        <v>29</v>
      </c>
      <c r="O221" t="s">
        <v>30</v>
      </c>
      <c r="P221" t="s">
        <v>16</v>
      </c>
      <c r="Q221" t="s">
        <v>31</v>
      </c>
      <c r="R221" t="s">
        <v>363</v>
      </c>
    </row>
    <row r="222" spans="1:18">
      <c r="A222" t="s">
        <v>312</v>
      </c>
      <c r="B222" t="s">
        <v>370</v>
      </c>
      <c r="C222" s="1">
        <v>150000</v>
      </c>
      <c r="D222" t="s">
        <v>22</v>
      </c>
      <c r="E222" s="1">
        <v>150000</v>
      </c>
      <c r="F222">
        <v>2004.3</v>
      </c>
      <c r="G222" t="s">
        <v>314</v>
      </c>
      <c r="H222" t="s">
        <v>315</v>
      </c>
      <c r="I222" t="s">
        <v>25</v>
      </c>
      <c r="J222" t="s">
        <v>25</v>
      </c>
      <c r="K222" t="s">
        <v>316</v>
      </c>
      <c r="L222" t="s">
        <v>27</v>
      </c>
      <c r="M222" t="s">
        <v>318</v>
      </c>
      <c r="N222" t="s">
        <v>29</v>
      </c>
      <c r="O222" t="s">
        <v>30</v>
      </c>
      <c r="P222" t="s">
        <v>16</v>
      </c>
      <c r="Q222" t="s">
        <v>31</v>
      </c>
      <c r="R222" t="s">
        <v>363</v>
      </c>
    </row>
    <row r="223" spans="1:18">
      <c r="A223" t="s">
        <v>312</v>
      </c>
      <c r="B223" t="s">
        <v>371</v>
      </c>
      <c r="C223" s="1">
        <v>26650</v>
      </c>
      <c r="D223" t="s">
        <v>22</v>
      </c>
      <c r="E223" s="1">
        <v>26650</v>
      </c>
      <c r="F223">
        <v>2017.7</v>
      </c>
      <c r="G223" t="s">
        <v>314</v>
      </c>
      <c r="H223" t="s">
        <v>315</v>
      </c>
      <c r="I223" t="s">
        <v>99</v>
      </c>
      <c r="J223" t="s">
        <v>99</v>
      </c>
      <c r="K223" t="s">
        <v>99</v>
      </c>
      <c r="L223" t="s">
        <v>372</v>
      </c>
      <c r="M223" t="s">
        <v>38</v>
      </c>
      <c r="N223" t="s">
        <v>29</v>
      </c>
      <c r="O223" t="s">
        <v>30</v>
      </c>
      <c r="P223" t="s">
        <v>16</v>
      </c>
      <c r="Q223" t="s">
        <v>31</v>
      </c>
      <c r="R223" t="s">
        <v>373</v>
      </c>
    </row>
    <row r="224" spans="1:18">
      <c r="A224" t="s">
        <v>312</v>
      </c>
      <c r="B224" t="s">
        <v>374</v>
      </c>
      <c r="C224" s="1">
        <v>19186</v>
      </c>
      <c r="D224" t="s">
        <v>22</v>
      </c>
      <c r="E224" s="1">
        <v>19186</v>
      </c>
      <c r="F224">
        <v>2017.7</v>
      </c>
      <c r="G224" t="s">
        <v>314</v>
      </c>
      <c r="H224" t="s">
        <v>315</v>
      </c>
      <c r="I224" t="s">
        <v>99</v>
      </c>
      <c r="J224" t="s">
        <v>99</v>
      </c>
      <c r="K224" t="s">
        <v>99</v>
      </c>
      <c r="L224" t="s">
        <v>372</v>
      </c>
      <c r="M224" t="s">
        <v>38</v>
      </c>
      <c r="N224" t="s">
        <v>29</v>
      </c>
      <c r="O224" t="s">
        <v>30</v>
      </c>
      <c r="P224" t="s">
        <v>16</v>
      </c>
      <c r="Q224" t="s">
        <v>31</v>
      </c>
      <c r="R224" t="s">
        <v>373</v>
      </c>
    </row>
    <row r="225" spans="1:18">
      <c r="A225" t="s">
        <v>312</v>
      </c>
      <c r="B225" t="s">
        <v>375</v>
      </c>
      <c r="C225" s="1">
        <v>77758</v>
      </c>
      <c r="D225">
        <v>2</v>
      </c>
      <c r="E225" s="1">
        <v>155516</v>
      </c>
      <c r="F225">
        <v>1992.4</v>
      </c>
      <c r="G225" t="s">
        <v>314</v>
      </c>
      <c r="H225" t="s">
        <v>315</v>
      </c>
      <c r="I225" t="s">
        <v>99</v>
      </c>
      <c r="J225" t="s">
        <v>376</v>
      </c>
      <c r="K225" t="s">
        <v>376</v>
      </c>
      <c r="L225" t="s">
        <v>81</v>
      </c>
      <c r="M225" t="s">
        <v>28</v>
      </c>
      <c r="N225" t="s">
        <v>29</v>
      </c>
      <c r="O225" t="s">
        <v>30</v>
      </c>
      <c r="P225" t="s">
        <v>16</v>
      </c>
      <c r="Q225" t="s">
        <v>31</v>
      </c>
      <c r="R225" t="s">
        <v>377</v>
      </c>
    </row>
    <row r="226" spans="1:18">
      <c r="A226" t="s">
        <v>312</v>
      </c>
      <c r="B226" t="s">
        <v>375</v>
      </c>
      <c r="C226" s="1">
        <v>77758</v>
      </c>
      <c r="D226">
        <v>3</v>
      </c>
      <c r="E226" s="1">
        <v>233274</v>
      </c>
      <c r="F226">
        <v>1992.6</v>
      </c>
      <c r="G226" t="s">
        <v>314</v>
      </c>
      <c r="H226" t="s">
        <v>315</v>
      </c>
      <c r="I226" t="s">
        <v>99</v>
      </c>
      <c r="J226" t="s">
        <v>376</v>
      </c>
      <c r="K226" t="s">
        <v>376</v>
      </c>
      <c r="L226" t="s">
        <v>81</v>
      </c>
      <c r="M226" t="s">
        <v>28</v>
      </c>
      <c r="N226" t="s">
        <v>29</v>
      </c>
      <c r="O226" t="s">
        <v>30</v>
      </c>
      <c r="P226" t="s">
        <v>16</v>
      </c>
      <c r="Q226" t="s">
        <v>31</v>
      </c>
      <c r="R226" t="s">
        <v>377</v>
      </c>
    </row>
    <row r="227" spans="1:18">
      <c r="A227" t="s">
        <v>312</v>
      </c>
      <c r="B227" t="s">
        <v>378</v>
      </c>
      <c r="C227" s="1">
        <v>185000</v>
      </c>
      <c r="D227" t="s">
        <v>22</v>
      </c>
      <c r="E227" s="1">
        <v>185000</v>
      </c>
      <c r="F227">
        <v>1993.9</v>
      </c>
      <c r="G227" t="s">
        <v>314</v>
      </c>
      <c r="H227" t="s">
        <v>315</v>
      </c>
      <c r="I227" t="s">
        <v>53</v>
      </c>
      <c r="J227" t="s">
        <v>376</v>
      </c>
      <c r="K227" t="s">
        <v>376</v>
      </c>
      <c r="L227" t="s">
        <v>81</v>
      </c>
      <c r="M227" t="s">
        <v>379</v>
      </c>
      <c r="N227" t="s">
        <v>29</v>
      </c>
      <c r="O227" t="s">
        <v>30</v>
      </c>
      <c r="P227" t="s">
        <v>16</v>
      </c>
      <c r="Q227" t="s">
        <v>31</v>
      </c>
      <c r="R227" t="s">
        <v>377</v>
      </c>
    </row>
    <row r="228" spans="1:18">
      <c r="A228" t="s">
        <v>312</v>
      </c>
      <c r="B228" t="s">
        <v>380</v>
      </c>
      <c r="C228" s="1">
        <v>77758</v>
      </c>
      <c r="D228">
        <v>3</v>
      </c>
      <c r="E228" s="1">
        <v>233274</v>
      </c>
      <c r="F228">
        <v>1995.6</v>
      </c>
      <c r="G228" t="s">
        <v>314</v>
      </c>
      <c r="H228" t="s">
        <v>315</v>
      </c>
      <c r="I228" t="s">
        <v>99</v>
      </c>
      <c r="J228" t="s">
        <v>376</v>
      </c>
      <c r="K228" t="s">
        <v>376</v>
      </c>
      <c r="L228" t="s">
        <v>81</v>
      </c>
      <c r="M228" t="s">
        <v>28</v>
      </c>
      <c r="N228" t="s">
        <v>29</v>
      </c>
      <c r="O228" t="s">
        <v>30</v>
      </c>
      <c r="P228" t="s">
        <v>16</v>
      </c>
      <c r="Q228" t="s">
        <v>31</v>
      </c>
      <c r="R228" t="s">
        <v>377</v>
      </c>
    </row>
    <row r="229" spans="1:18">
      <c r="A229" t="s">
        <v>312</v>
      </c>
      <c r="B229" t="s">
        <v>381</v>
      </c>
      <c r="C229" s="1">
        <v>115000</v>
      </c>
      <c r="D229" t="s">
        <v>22</v>
      </c>
      <c r="E229" s="1">
        <v>115000</v>
      </c>
      <c r="F229">
        <v>1997.3</v>
      </c>
      <c r="G229" t="s">
        <v>314</v>
      </c>
      <c r="H229" t="s">
        <v>315</v>
      </c>
      <c r="I229" t="s">
        <v>382</v>
      </c>
      <c r="J229" t="s">
        <v>376</v>
      </c>
      <c r="K229" t="s">
        <v>376</v>
      </c>
      <c r="L229" t="s">
        <v>81</v>
      </c>
      <c r="M229" t="s">
        <v>28</v>
      </c>
      <c r="N229" t="s">
        <v>29</v>
      </c>
      <c r="O229" t="s">
        <v>30</v>
      </c>
      <c r="P229" t="s">
        <v>16</v>
      </c>
      <c r="Q229" t="s">
        <v>31</v>
      </c>
      <c r="R229" t="s">
        <v>377</v>
      </c>
    </row>
    <row r="230" spans="1:18">
      <c r="A230" t="s">
        <v>312</v>
      </c>
      <c r="B230" t="s">
        <v>383</v>
      </c>
      <c r="C230" s="1">
        <v>241298</v>
      </c>
      <c r="D230" t="s">
        <v>22</v>
      </c>
      <c r="E230" s="1">
        <v>241298</v>
      </c>
      <c r="F230">
        <v>2019.11</v>
      </c>
      <c r="G230" t="s">
        <v>314</v>
      </c>
      <c r="H230" t="s">
        <v>315</v>
      </c>
      <c r="I230" t="s">
        <v>25</v>
      </c>
      <c r="J230" t="s">
        <v>25</v>
      </c>
      <c r="K230" t="s">
        <v>25</v>
      </c>
      <c r="L230" t="s">
        <v>61</v>
      </c>
      <c r="M230" t="s">
        <v>318</v>
      </c>
      <c r="N230" t="s">
        <v>29</v>
      </c>
      <c r="O230" t="s">
        <v>30</v>
      </c>
      <c r="P230" t="s">
        <v>16</v>
      </c>
      <c r="Q230" t="s">
        <v>31</v>
      </c>
      <c r="R230" t="s">
        <v>384</v>
      </c>
    </row>
    <row r="231" spans="1:18">
      <c r="A231" t="s">
        <v>312</v>
      </c>
      <c r="B231" t="s">
        <v>385</v>
      </c>
      <c r="C231" s="1">
        <v>127875</v>
      </c>
      <c r="D231" t="s">
        <v>22</v>
      </c>
      <c r="E231" s="1">
        <v>127875</v>
      </c>
      <c r="F231">
        <v>2019.11</v>
      </c>
      <c r="G231" t="s">
        <v>314</v>
      </c>
      <c r="H231" t="s">
        <v>315</v>
      </c>
      <c r="I231" t="s">
        <v>25</v>
      </c>
      <c r="J231" t="s">
        <v>25</v>
      </c>
      <c r="K231" t="s">
        <v>25</v>
      </c>
      <c r="L231" t="s">
        <v>61</v>
      </c>
      <c r="M231" t="s">
        <v>386</v>
      </c>
      <c r="N231" t="s">
        <v>29</v>
      </c>
      <c r="O231" t="s">
        <v>30</v>
      </c>
      <c r="P231" t="s">
        <v>16</v>
      </c>
      <c r="Q231" t="s">
        <v>31</v>
      </c>
      <c r="R231" t="s">
        <v>384</v>
      </c>
    </row>
    <row r="232" spans="1:18">
      <c r="A232" t="s">
        <v>312</v>
      </c>
      <c r="B232" t="s">
        <v>387</v>
      </c>
      <c r="C232" s="1">
        <v>241298</v>
      </c>
      <c r="D232" t="s">
        <v>22</v>
      </c>
      <c r="E232" s="1">
        <v>241298</v>
      </c>
      <c r="F232" t="s">
        <v>388</v>
      </c>
      <c r="G232" t="s">
        <v>314</v>
      </c>
      <c r="H232" t="s">
        <v>315</v>
      </c>
      <c r="I232" t="s">
        <v>25</v>
      </c>
      <c r="J232" t="s">
        <v>25</v>
      </c>
      <c r="K232" t="s">
        <v>25</v>
      </c>
      <c r="L232" t="s">
        <v>61</v>
      </c>
      <c r="M232" t="s">
        <v>318</v>
      </c>
      <c r="N232" t="s">
        <v>29</v>
      </c>
      <c r="O232" t="s">
        <v>30</v>
      </c>
      <c r="P232" t="s">
        <v>16</v>
      </c>
      <c r="Q232" t="s">
        <v>31</v>
      </c>
      <c r="R232" t="s">
        <v>384</v>
      </c>
    </row>
    <row r="233" spans="1:18">
      <c r="A233" t="s">
        <v>312</v>
      </c>
      <c r="B233" t="s">
        <v>389</v>
      </c>
      <c r="C233" s="1">
        <v>127875</v>
      </c>
      <c r="D233" t="s">
        <v>22</v>
      </c>
      <c r="E233" s="1">
        <v>127875</v>
      </c>
      <c r="F233" t="s">
        <v>388</v>
      </c>
      <c r="G233" t="s">
        <v>314</v>
      </c>
      <c r="H233" t="s">
        <v>315</v>
      </c>
      <c r="I233" t="s">
        <v>25</v>
      </c>
      <c r="J233" t="s">
        <v>25</v>
      </c>
      <c r="K233" t="s">
        <v>25</v>
      </c>
      <c r="L233" t="s">
        <v>61</v>
      </c>
      <c r="M233" t="s">
        <v>386</v>
      </c>
      <c r="N233" t="s">
        <v>29</v>
      </c>
      <c r="O233" t="s">
        <v>30</v>
      </c>
      <c r="P233" t="s">
        <v>16</v>
      </c>
      <c r="Q233" t="s">
        <v>31</v>
      </c>
      <c r="R233" t="s">
        <v>384</v>
      </c>
    </row>
    <row r="234" spans="1:18">
      <c r="A234" t="s">
        <v>312</v>
      </c>
      <c r="B234" t="s">
        <v>390</v>
      </c>
      <c r="C234" s="1">
        <v>150000</v>
      </c>
      <c r="D234">
        <v>2</v>
      </c>
      <c r="E234" s="1">
        <v>300000</v>
      </c>
      <c r="F234">
        <v>1992.5</v>
      </c>
      <c r="G234" t="s">
        <v>314</v>
      </c>
      <c r="H234" t="s">
        <v>315</v>
      </c>
      <c r="I234" t="s">
        <v>99</v>
      </c>
      <c r="J234" t="s">
        <v>316</v>
      </c>
      <c r="K234" t="s">
        <v>316</v>
      </c>
      <c r="L234" t="s">
        <v>127</v>
      </c>
      <c r="M234" t="s">
        <v>28</v>
      </c>
      <c r="N234" t="s">
        <v>29</v>
      </c>
      <c r="O234" t="s">
        <v>30</v>
      </c>
      <c r="P234" t="s">
        <v>16</v>
      </c>
      <c r="Q234" t="s">
        <v>31</v>
      </c>
      <c r="R234" t="s">
        <v>391</v>
      </c>
    </row>
    <row r="235" spans="1:18">
      <c r="A235" t="s">
        <v>312</v>
      </c>
      <c r="B235" t="s">
        <v>390</v>
      </c>
      <c r="C235" s="1">
        <v>150000</v>
      </c>
      <c r="D235">
        <v>2</v>
      </c>
      <c r="E235" s="1">
        <v>300000</v>
      </c>
      <c r="F235">
        <v>1992.6</v>
      </c>
      <c r="G235" t="s">
        <v>314</v>
      </c>
      <c r="H235" t="s">
        <v>315</v>
      </c>
      <c r="I235" t="s">
        <v>99</v>
      </c>
      <c r="J235" t="s">
        <v>316</v>
      </c>
      <c r="K235" t="s">
        <v>316</v>
      </c>
      <c r="L235" t="s">
        <v>127</v>
      </c>
      <c r="M235" t="s">
        <v>28</v>
      </c>
      <c r="N235" t="s">
        <v>29</v>
      </c>
      <c r="O235" t="s">
        <v>30</v>
      </c>
      <c r="P235" t="s">
        <v>16</v>
      </c>
      <c r="Q235" t="s">
        <v>31</v>
      </c>
      <c r="R235" t="s">
        <v>391</v>
      </c>
    </row>
    <row r="236" spans="1:18">
      <c r="A236" t="s">
        <v>312</v>
      </c>
      <c r="B236" t="s">
        <v>392</v>
      </c>
      <c r="C236" s="1">
        <v>75000</v>
      </c>
      <c r="D236">
        <v>2</v>
      </c>
      <c r="E236" s="1">
        <v>150000</v>
      </c>
      <c r="F236">
        <v>1992.1</v>
      </c>
      <c r="G236" t="s">
        <v>314</v>
      </c>
      <c r="H236" t="s">
        <v>315</v>
      </c>
      <c r="I236" t="s">
        <v>86</v>
      </c>
      <c r="J236" t="s">
        <v>316</v>
      </c>
      <c r="K236" t="s">
        <v>316</v>
      </c>
      <c r="L236" t="s">
        <v>127</v>
      </c>
      <c r="M236" t="s">
        <v>28</v>
      </c>
      <c r="N236" t="s">
        <v>29</v>
      </c>
      <c r="O236" t="s">
        <v>30</v>
      </c>
      <c r="P236" t="s">
        <v>16</v>
      </c>
      <c r="Q236" t="s">
        <v>31</v>
      </c>
      <c r="R236" t="s">
        <v>391</v>
      </c>
    </row>
    <row r="237" spans="1:18">
      <c r="A237" t="s">
        <v>312</v>
      </c>
      <c r="B237" t="s">
        <v>392</v>
      </c>
      <c r="C237" s="1">
        <v>75000</v>
      </c>
      <c r="D237">
        <v>2</v>
      </c>
      <c r="E237" s="1">
        <v>150000</v>
      </c>
      <c r="F237">
        <v>1992.11</v>
      </c>
      <c r="G237" t="s">
        <v>314</v>
      </c>
      <c r="H237" t="s">
        <v>315</v>
      </c>
      <c r="I237" t="s">
        <v>86</v>
      </c>
      <c r="J237" t="s">
        <v>316</v>
      </c>
      <c r="K237" t="s">
        <v>316</v>
      </c>
      <c r="L237" t="s">
        <v>127</v>
      </c>
      <c r="M237" t="s">
        <v>28</v>
      </c>
      <c r="N237" t="s">
        <v>29</v>
      </c>
      <c r="O237" t="s">
        <v>30</v>
      </c>
      <c r="P237" t="s">
        <v>16</v>
      </c>
      <c r="Q237" t="s">
        <v>31</v>
      </c>
      <c r="R237" t="s">
        <v>391</v>
      </c>
    </row>
    <row r="238" spans="1:18">
      <c r="A238" t="s">
        <v>312</v>
      </c>
      <c r="B238" t="s">
        <v>393</v>
      </c>
      <c r="C238" s="1">
        <v>150000</v>
      </c>
      <c r="D238" t="s">
        <v>22</v>
      </c>
      <c r="E238" s="1">
        <v>150000</v>
      </c>
      <c r="F238">
        <v>1992.2</v>
      </c>
      <c r="G238" t="s">
        <v>314</v>
      </c>
      <c r="H238" t="s">
        <v>315</v>
      </c>
      <c r="I238" t="s">
        <v>99</v>
      </c>
      <c r="J238" t="s">
        <v>316</v>
      </c>
      <c r="K238" t="s">
        <v>316</v>
      </c>
      <c r="L238" t="s">
        <v>127</v>
      </c>
      <c r="M238" t="s">
        <v>28</v>
      </c>
      <c r="N238" t="s">
        <v>29</v>
      </c>
      <c r="O238" t="s">
        <v>30</v>
      </c>
      <c r="P238" t="s">
        <v>16</v>
      </c>
      <c r="Q238" t="s">
        <v>31</v>
      </c>
      <c r="R238" t="s">
        <v>391</v>
      </c>
    </row>
    <row r="239" spans="1:18">
      <c r="A239" t="s">
        <v>312</v>
      </c>
      <c r="B239" t="s">
        <v>393</v>
      </c>
      <c r="C239" s="1">
        <v>150000</v>
      </c>
      <c r="D239" t="s">
        <v>22</v>
      </c>
      <c r="E239" s="1">
        <v>150000</v>
      </c>
      <c r="F239">
        <v>1992.3</v>
      </c>
      <c r="G239" t="s">
        <v>314</v>
      </c>
      <c r="H239" t="s">
        <v>315</v>
      </c>
      <c r="I239" t="s">
        <v>99</v>
      </c>
      <c r="J239" t="s">
        <v>316</v>
      </c>
      <c r="K239" t="s">
        <v>316</v>
      </c>
      <c r="L239" t="s">
        <v>127</v>
      </c>
      <c r="M239" t="s">
        <v>28</v>
      </c>
      <c r="N239" t="s">
        <v>29</v>
      </c>
      <c r="O239" t="s">
        <v>30</v>
      </c>
      <c r="P239" t="s">
        <v>16</v>
      </c>
      <c r="Q239" t="s">
        <v>31</v>
      </c>
      <c r="R239" t="s">
        <v>391</v>
      </c>
    </row>
    <row r="240" spans="1:18">
      <c r="A240" t="s">
        <v>312</v>
      </c>
      <c r="B240" t="s">
        <v>393</v>
      </c>
      <c r="C240" s="1">
        <v>150000</v>
      </c>
      <c r="D240">
        <v>2</v>
      </c>
      <c r="E240" s="1">
        <v>300000</v>
      </c>
      <c r="F240">
        <v>1992.4</v>
      </c>
      <c r="G240" t="s">
        <v>314</v>
      </c>
      <c r="H240" t="s">
        <v>315</v>
      </c>
      <c r="I240" t="s">
        <v>99</v>
      </c>
      <c r="J240" t="s">
        <v>316</v>
      </c>
      <c r="K240" t="s">
        <v>316</v>
      </c>
      <c r="L240" t="s">
        <v>127</v>
      </c>
      <c r="M240" t="s">
        <v>28</v>
      </c>
      <c r="N240" t="s">
        <v>29</v>
      </c>
      <c r="O240" t="s">
        <v>30</v>
      </c>
      <c r="P240" t="s">
        <v>16</v>
      </c>
      <c r="Q240" t="s">
        <v>31</v>
      </c>
      <c r="R240" t="s">
        <v>391</v>
      </c>
    </row>
    <row r="241" spans="1:18">
      <c r="A241" t="s">
        <v>312</v>
      </c>
      <c r="B241" t="s">
        <v>394</v>
      </c>
      <c r="C241" s="1">
        <v>75000</v>
      </c>
      <c r="D241">
        <v>2</v>
      </c>
      <c r="E241" s="1">
        <v>150000</v>
      </c>
      <c r="F241">
        <v>1992.7</v>
      </c>
      <c r="G241" t="s">
        <v>314</v>
      </c>
      <c r="H241" t="s">
        <v>315</v>
      </c>
      <c r="I241" t="s">
        <v>86</v>
      </c>
      <c r="J241" t="s">
        <v>316</v>
      </c>
      <c r="K241" t="s">
        <v>316</v>
      </c>
      <c r="L241" t="s">
        <v>127</v>
      </c>
      <c r="M241" t="s">
        <v>28</v>
      </c>
      <c r="N241" t="s">
        <v>29</v>
      </c>
      <c r="O241" t="s">
        <v>30</v>
      </c>
      <c r="P241" t="s">
        <v>16</v>
      </c>
      <c r="Q241" t="s">
        <v>31</v>
      </c>
      <c r="R241" t="s">
        <v>391</v>
      </c>
    </row>
    <row r="242" spans="1:18">
      <c r="A242" t="s">
        <v>312</v>
      </c>
      <c r="B242" t="s">
        <v>394</v>
      </c>
      <c r="C242" s="1">
        <v>75000</v>
      </c>
      <c r="D242">
        <v>2</v>
      </c>
      <c r="E242" s="1">
        <v>150000</v>
      </c>
      <c r="F242">
        <v>1992.9</v>
      </c>
      <c r="G242" t="s">
        <v>314</v>
      </c>
      <c r="H242" t="s">
        <v>315</v>
      </c>
      <c r="I242" t="s">
        <v>86</v>
      </c>
      <c r="J242" t="s">
        <v>316</v>
      </c>
      <c r="K242" t="s">
        <v>316</v>
      </c>
      <c r="L242" t="s">
        <v>127</v>
      </c>
      <c r="M242" t="s">
        <v>28</v>
      </c>
      <c r="N242" t="s">
        <v>29</v>
      </c>
      <c r="O242" t="s">
        <v>30</v>
      </c>
      <c r="P242" t="s">
        <v>16</v>
      </c>
      <c r="Q242" t="s">
        <v>31</v>
      </c>
      <c r="R242" t="s">
        <v>391</v>
      </c>
    </row>
    <row r="243" spans="1:18">
      <c r="A243" t="s">
        <v>312</v>
      </c>
      <c r="B243" t="s">
        <v>395</v>
      </c>
      <c r="C243" s="1">
        <v>150000</v>
      </c>
      <c r="D243">
        <v>4</v>
      </c>
      <c r="E243" s="1">
        <v>600000</v>
      </c>
      <c r="F243">
        <v>1996.6</v>
      </c>
      <c r="G243" t="s">
        <v>314</v>
      </c>
      <c r="H243" t="s">
        <v>315</v>
      </c>
      <c r="I243" t="s">
        <v>99</v>
      </c>
      <c r="J243" t="s">
        <v>316</v>
      </c>
      <c r="K243" t="s">
        <v>316</v>
      </c>
      <c r="L243" t="s">
        <v>27</v>
      </c>
      <c r="M243" t="s">
        <v>318</v>
      </c>
      <c r="N243" t="s">
        <v>29</v>
      </c>
      <c r="O243" t="s">
        <v>30</v>
      </c>
      <c r="P243" t="s">
        <v>16</v>
      </c>
      <c r="Q243" t="s">
        <v>31</v>
      </c>
      <c r="R243" t="s">
        <v>391</v>
      </c>
    </row>
    <row r="244" spans="1:18">
      <c r="A244" t="s">
        <v>312</v>
      </c>
      <c r="B244" t="s">
        <v>396</v>
      </c>
      <c r="C244" s="1">
        <v>150000</v>
      </c>
      <c r="D244">
        <v>2</v>
      </c>
      <c r="E244" s="1">
        <v>300000</v>
      </c>
      <c r="F244">
        <v>1997.7</v>
      </c>
      <c r="G244" t="s">
        <v>314</v>
      </c>
      <c r="H244" t="s">
        <v>315</v>
      </c>
      <c r="I244" t="s">
        <v>86</v>
      </c>
      <c r="J244" t="s">
        <v>316</v>
      </c>
      <c r="K244" t="s">
        <v>316</v>
      </c>
      <c r="L244" t="s">
        <v>27</v>
      </c>
      <c r="M244" t="s">
        <v>318</v>
      </c>
      <c r="N244" t="s">
        <v>29</v>
      </c>
      <c r="O244" t="s">
        <v>30</v>
      </c>
      <c r="P244" t="s">
        <v>16</v>
      </c>
      <c r="Q244" t="s">
        <v>31</v>
      </c>
      <c r="R244" t="s">
        <v>391</v>
      </c>
    </row>
    <row r="245" spans="1:18">
      <c r="A245" t="s">
        <v>312</v>
      </c>
      <c r="B245" t="s">
        <v>397</v>
      </c>
      <c r="C245" s="1">
        <v>150000</v>
      </c>
      <c r="D245">
        <v>4</v>
      </c>
      <c r="E245" s="1">
        <v>600000</v>
      </c>
      <c r="F245">
        <v>1996.6</v>
      </c>
      <c r="G245" t="s">
        <v>314</v>
      </c>
      <c r="H245" t="s">
        <v>315</v>
      </c>
      <c r="I245" t="s">
        <v>99</v>
      </c>
      <c r="J245" t="s">
        <v>316</v>
      </c>
      <c r="K245" t="s">
        <v>316</v>
      </c>
      <c r="L245" t="s">
        <v>27</v>
      </c>
      <c r="M245" t="s">
        <v>318</v>
      </c>
      <c r="N245" t="s">
        <v>29</v>
      </c>
      <c r="O245" t="s">
        <v>30</v>
      </c>
      <c r="P245" t="s">
        <v>16</v>
      </c>
      <c r="Q245" t="s">
        <v>31</v>
      </c>
      <c r="R245" t="s">
        <v>391</v>
      </c>
    </row>
    <row r="246" spans="1:18">
      <c r="A246" t="s">
        <v>312</v>
      </c>
      <c r="B246" t="s">
        <v>398</v>
      </c>
      <c r="C246" s="1">
        <v>150000</v>
      </c>
      <c r="D246">
        <v>2</v>
      </c>
      <c r="E246" s="1">
        <v>300000</v>
      </c>
      <c r="F246">
        <v>1997.7</v>
      </c>
      <c r="G246" t="s">
        <v>314</v>
      </c>
      <c r="H246" t="s">
        <v>315</v>
      </c>
      <c r="I246" t="s">
        <v>86</v>
      </c>
      <c r="J246" t="s">
        <v>316</v>
      </c>
      <c r="K246" t="s">
        <v>316</v>
      </c>
      <c r="L246" t="s">
        <v>27</v>
      </c>
      <c r="M246" t="s">
        <v>318</v>
      </c>
      <c r="N246" t="s">
        <v>29</v>
      </c>
      <c r="O246" t="s">
        <v>30</v>
      </c>
      <c r="P246" t="s">
        <v>16</v>
      </c>
      <c r="Q246" t="s">
        <v>31</v>
      </c>
      <c r="R246" t="s">
        <v>391</v>
      </c>
    </row>
    <row r="247" spans="1:18">
      <c r="A247" t="s">
        <v>312</v>
      </c>
      <c r="B247" t="s">
        <v>399</v>
      </c>
      <c r="C247" s="1">
        <v>290200</v>
      </c>
      <c r="D247">
        <v>2</v>
      </c>
      <c r="E247" s="1">
        <v>580400</v>
      </c>
      <c r="F247">
        <v>2019.1</v>
      </c>
      <c r="G247" t="s">
        <v>314</v>
      </c>
      <c r="H247" t="s">
        <v>315</v>
      </c>
      <c r="I247" t="s">
        <v>316</v>
      </c>
      <c r="J247" t="s">
        <v>41</v>
      </c>
      <c r="K247" t="s">
        <v>400</v>
      </c>
      <c r="L247" t="s">
        <v>401</v>
      </c>
      <c r="M247" t="s">
        <v>55</v>
      </c>
      <c r="N247" t="s">
        <v>29</v>
      </c>
      <c r="O247" t="s">
        <v>30</v>
      </c>
      <c r="P247" t="s">
        <v>16</v>
      </c>
      <c r="Q247" t="s">
        <v>31</v>
      </c>
      <c r="R247" t="s">
        <v>402</v>
      </c>
    </row>
    <row r="248" spans="1:18">
      <c r="A248" t="s">
        <v>312</v>
      </c>
      <c r="B248" t="s">
        <v>403</v>
      </c>
      <c r="C248" s="1">
        <v>282900</v>
      </c>
      <c r="D248" t="s">
        <v>22</v>
      </c>
      <c r="E248" s="1">
        <v>282900</v>
      </c>
      <c r="F248">
        <v>2019.1</v>
      </c>
      <c r="G248" t="s">
        <v>314</v>
      </c>
      <c r="H248" t="s">
        <v>315</v>
      </c>
      <c r="I248" t="s">
        <v>99</v>
      </c>
      <c r="J248" t="s">
        <v>41</v>
      </c>
      <c r="K248" t="s">
        <v>400</v>
      </c>
      <c r="L248" t="s">
        <v>401</v>
      </c>
      <c r="M248" t="s">
        <v>55</v>
      </c>
      <c r="N248" t="s">
        <v>29</v>
      </c>
      <c r="O248" t="s">
        <v>30</v>
      </c>
      <c r="P248" t="s">
        <v>16</v>
      </c>
      <c r="Q248" t="s">
        <v>31</v>
      </c>
      <c r="R248" t="s">
        <v>402</v>
      </c>
    </row>
    <row r="249" spans="1:18">
      <c r="A249" t="s">
        <v>312</v>
      </c>
      <c r="B249" t="s">
        <v>404</v>
      </c>
      <c r="C249" s="1">
        <v>234500</v>
      </c>
      <c r="D249" t="s">
        <v>22</v>
      </c>
      <c r="E249" s="1">
        <v>234500</v>
      </c>
      <c r="F249">
        <v>2014.3</v>
      </c>
      <c r="G249" t="s">
        <v>314</v>
      </c>
      <c r="H249" t="s">
        <v>315</v>
      </c>
      <c r="I249" t="s">
        <v>99</v>
      </c>
      <c r="J249" t="s">
        <v>329</v>
      </c>
      <c r="K249" t="s">
        <v>329</v>
      </c>
      <c r="L249" t="s">
        <v>27</v>
      </c>
      <c r="M249" t="s">
        <v>339</v>
      </c>
      <c r="N249" t="s">
        <v>29</v>
      </c>
      <c r="O249" t="s">
        <v>30</v>
      </c>
      <c r="P249" t="s">
        <v>16</v>
      </c>
      <c r="Q249" t="s">
        <v>31</v>
      </c>
      <c r="R249" t="s">
        <v>405</v>
      </c>
    </row>
    <row r="250" spans="1:18">
      <c r="A250" t="s">
        <v>312</v>
      </c>
      <c r="B250" t="s">
        <v>406</v>
      </c>
      <c r="C250" s="1">
        <v>127100</v>
      </c>
      <c r="D250" t="s">
        <v>22</v>
      </c>
      <c r="E250" s="1">
        <v>127100</v>
      </c>
      <c r="F250">
        <v>2014.3</v>
      </c>
      <c r="G250" t="s">
        <v>314</v>
      </c>
      <c r="H250" t="s">
        <v>315</v>
      </c>
      <c r="I250" t="s">
        <v>329</v>
      </c>
      <c r="J250" t="s">
        <v>329</v>
      </c>
      <c r="K250" t="s">
        <v>329</v>
      </c>
      <c r="L250" t="s">
        <v>27</v>
      </c>
      <c r="M250" t="s">
        <v>339</v>
      </c>
      <c r="N250" t="s">
        <v>29</v>
      </c>
      <c r="O250" t="s">
        <v>30</v>
      </c>
      <c r="P250" t="s">
        <v>16</v>
      </c>
      <c r="Q250" t="s">
        <v>31</v>
      </c>
      <c r="R250" t="s">
        <v>405</v>
      </c>
    </row>
    <row r="251" spans="1:18">
      <c r="A251" t="s">
        <v>312</v>
      </c>
      <c r="B251" t="s">
        <v>407</v>
      </c>
      <c r="C251" s="1">
        <v>242900</v>
      </c>
      <c r="D251">
        <v>2</v>
      </c>
      <c r="E251" s="1">
        <v>485800</v>
      </c>
      <c r="F251">
        <v>2014.11</v>
      </c>
      <c r="G251" t="s">
        <v>314</v>
      </c>
      <c r="H251" t="s">
        <v>315</v>
      </c>
      <c r="I251" t="s">
        <v>99</v>
      </c>
      <c r="J251" t="s">
        <v>329</v>
      </c>
      <c r="K251" t="s">
        <v>329</v>
      </c>
      <c r="L251" t="s">
        <v>408</v>
      </c>
      <c r="M251" t="s">
        <v>118</v>
      </c>
      <c r="N251" t="s">
        <v>29</v>
      </c>
      <c r="O251" t="s">
        <v>30</v>
      </c>
      <c r="P251" t="s">
        <v>16</v>
      </c>
      <c r="Q251" t="s">
        <v>31</v>
      </c>
      <c r="R251" t="s">
        <v>409</v>
      </c>
    </row>
    <row r="252" spans="1:18">
      <c r="A252" t="s">
        <v>312</v>
      </c>
      <c r="B252" t="s">
        <v>410</v>
      </c>
      <c r="C252" s="1">
        <v>265400</v>
      </c>
      <c r="D252" t="s">
        <v>22</v>
      </c>
      <c r="E252" s="1">
        <v>265400</v>
      </c>
      <c r="F252">
        <v>2014.11</v>
      </c>
      <c r="G252" t="s">
        <v>314</v>
      </c>
      <c r="H252" t="s">
        <v>315</v>
      </c>
      <c r="I252" t="s">
        <v>329</v>
      </c>
      <c r="J252" t="s">
        <v>329</v>
      </c>
      <c r="K252" t="s">
        <v>329</v>
      </c>
      <c r="L252" t="s">
        <v>408</v>
      </c>
      <c r="M252" t="s">
        <v>118</v>
      </c>
      <c r="N252" t="s">
        <v>29</v>
      </c>
      <c r="O252" t="s">
        <v>30</v>
      </c>
      <c r="P252" t="s">
        <v>16</v>
      </c>
      <c r="Q252" t="s">
        <v>31</v>
      </c>
      <c r="R252" t="s">
        <v>409</v>
      </c>
    </row>
    <row r="253" spans="1:18">
      <c r="A253" t="s">
        <v>312</v>
      </c>
      <c r="B253" t="s">
        <v>411</v>
      </c>
      <c r="C253" s="1">
        <v>292000</v>
      </c>
      <c r="D253" t="s">
        <v>22</v>
      </c>
      <c r="E253" s="1">
        <v>292000</v>
      </c>
      <c r="F253">
        <v>2017.1</v>
      </c>
      <c r="G253" t="s">
        <v>314</v>
      </c>
      <c r="H253" t="s">
        <v>315</v>
      </c>
      <c r="I253" t="s">
        <v>99</v>
      </c>
      <c r="J253" t="s">
        <v>41</v>
      </c>
      <c r="K253" t="s">
        <v>400</v>
      </c>
      <c r="L253" t="s">
        <v>412</v>
      </c>
      <c r="M253" t="s">
        <v>99</v>
      </c>
      <c r="N253" t="s">
        <v>29</v>
      </c>
      <c r="O253" t="s">
        <v>30</v>
      </c>
      <c r="P253" t="s">
        <v>16</v>
      </c>
      <c r="Q253" t="s">
        <v>31</v>
      </c>
      <c r="R253" t="s">
        <v>413</v>
      </c>
    </row>
    <row r="254" spans="1:18">
      <c r="A254" t="s">
        <v>312</v>
      </c>
      <c r="B254" t="s">
        <v>414</v>
      </c>
      <c r="C254" s="1">
        <v>150800</v>
      </c>
      <c r="D254" t="s">
        <v>22</v>
      </c>
      <c r="E254" s="1">
        <v>150800</v>
      </c>
      <c r="F254">
        <v>2017.1</v>
      </c>
      <c r="G254" t="s">
        <v>314</v>
      </c>
      <c r="H254" t="s">
        <v>315</v>
      </c>
      <c r="I254" t="s">
        <v>327</v>
      </c>
      <c r="J254" t="s">
        <v>41</v>
      </c>
      <c r="K254" t="s">
        <v>400</v>
      </c>
      <c r="L254" t="s">
        <v>412</v>
      </c>
      <c r="M254" t="s">
        <v>99</v>
      </c>
      <c r="N254" t="s">
        <v>29</v>
      </c>
      <c r="O254" t="s">
        <v>30</v>
      </c>
      <c r="P254" t="s">
        <v>16</v>
      </c>
      <c r="Q254" t="s">
        <v>31</v>
      </c>
      <c r="R254" t="s">
        <v>413</v>
      </c>
    </row>
    <row r="255" spans="1:18">
      <c r="A255" t="s">
        <v>312</v>
      </c>
      <c r="B255" t="s">
        <v>415</v>
      </c>
      <c r="C255" s="1">
        <v>183000</v>
      </c>
      <c r="D255">
        <v>3</v>
      </c>
      <c r="E255" s="1">
        <v>549000</v>
      </c>
      <c r="F255">
        <v>2010.1</v>
      </c>
      <c r="G255" t="s">
        <v>314</v>
      </c>
      <c r="H255" t="s">
        <v>315</v>
      </c>
      <c r="I255" t="s">
        <v>99</v>
      </c>
      <c r="J255" t="s">
        <v>25</v>
      </c>
      <c r="K255" t="s">
        <v>25</v>
      </c>
      <c r="L255" t="s">
        <v>27</v>
      </c>
      <c r="M255" t="s">
        <v>318</v>
      </c>
      <c r="N255" t="s">
        <v>29</v>
      </c>
      <c r="O255" t="s">
        <v>30</v>
      </c>
      <c r="P255" t="s">
        <v>16</v>
      </c>
      <c r="Q255" t="s">
        <v>31</v>
      </c>
      <c r="R255" t="s">
        <v>416</v>
      </c>
    </row>
    <row r="256" spans="1:18">
      <c r="A256" t="s">
        <v>312</v>
      </c>
      <c r="B256" t="s">
        <v>417</v>
      </c>
      <c r="C256" s="1">
        <v>299000</v>
      </c>
      <c r="D256" t="s">
        <v>22</v>
      </c>
      <c r="E256" s="1">
        <v>299000</v>
      </c>
      <c r="F256">
        <v>2010.1</v>
      </c>
      <c r="G256" t="s">
        <v>314</v>
      </c>
      <c r="H256" t="s">
        <v>315</v>
      </c>
      <c r="I256" t="s">
        <v>25</v>
      </c>
      <c r="J256" t="s">
        <v>25</v>
      </c>
      <c r="K256" t="s">
        <v>25</v>
      </c>
      <c r="L256" t="s">
        <v>27</v>
      </c>
      <c r="M256" t="s">
        <v>318</v>
      </c>
      <c r="N256" t="s">
        <v>29</v>
      </c>
      <c r="O256" t="s">
        <v>30</v>
      </c>
      <c r="P256" t="s">
        <v>16</v>
      </c>
      <c r="Q256" t="s">
        <v>31</v>
      </c>
      <c r="R256" t="s">
        <v>416</v>
      </c>
    </row>
    <row r="257" spans="1:18">
      <c r="A257" t="s">
        <v>312</v>
      </c>
      <c r="B257" t="s">
        <v>418</v>
      </c>
      <c r="C257" s="1">
        <v>165680</v>
      </c>
      <c r="D257">
        <v>3</v>
      </c>
      <c r="E257" s="1">
        <v>497040</v>
      </c>
      <c r="F257">
        <v>2013.3</v>
      </c>
      <c r="G257" t="s">
        <v>314</v>
      </c>
      <c r="H257" t="s">
        <v>315</v>
      </c>
      <c r="I257" t="s">
        <v>99</v>
      </c>
      <c r="J257" t="s">
        <v>316</v>
      </c>
      <c r="K257" t="s">
        <v>316</v>
      </c>
      <c r="L257" t="s">
        <v>419</v>
      </c>
      <c r="M257" t="s">
        <v>318</v>
      </c>
      <c r="N257" t="s">
        <v>29</v>
      </c>
      <c r="O257" t="s">
        <v>30</v>
      </c>
      <c r="P257" t="s">
        <v>16</v>
      </c>
      <c r="Q257" t="s">
        <v>31</v>
      </c>
      <c r="R257" t="s">
        <v>420</v>
      </c>
    </row>
    <row r="258" spans="1:18">
      <c r="A258" t="s">
        <v>312</v>
      </c>
      <c r="B258" t="s">
        <v>421</v>
      </c>
      <c r="C258" s="1">
        <v>272790</v>
      </c>
      <c r="D258" t="s">
        <v>22</v>
      </c>
      <c r="E258" s="1">
        <v>272790</v>
      </c>
      <c r="F258">
        <v>2013.3</v>
      </c>
      <c r="G258" t="s">
        <v>314</v>
      </c>
      <c r="H258" t="s">
        <v>315</v>
      </c>
      <c r="I258" t="s">
        <v>25</v>
      </c>
      <c r="J258" t="s">
        <v>316</v>
      </c>
      <c r="K258" t="s">
        <v>316</v>
      </c>
      <c r="L258" t="s">
        <v>419</v>
      </c>
      <c r="M258" t="s">
        <v>318</v>
      </c>
      <c r="N258" t="s">
        <v>29</v>
      </c>
      <c r="O258" t="s">
        <v>30</v>
      </c>
      <c r="P258" t="s">
        <v>16</v>
      </c>
      <c r="Q258" t="s">
        <v>31</v>
      </c>
      <c r="R258" t="s">
        <v>420</v>
      </c>
    </row>
    <row r="259" spans="1:18">
      <c r="A259" t="s">
        <v>312</v>
      </c>
      <c r="B259" t="s">
        <v>422</v>
      </c>
      <c r="C259" s="1">
        <v>100000</v>
      </c>
      <c r="D259">
        <v>2</v>
      </c>
      <c r="E259" s="1">
        <v>200000</v>
      </c>
      <c r="F259">
        <v>1995.6</v>
      </c>
      <c r="G259" t="s">
        <v>314</v>
      </c>
      <c r="H259" t="s">
        <v>315</v>
      </c>
      <c r="I259" t="s">
        <v>99</v>
      </c>
      <c r="J259" t="s">
        <v>423</v>
      </c>
      <c r="K259" t="s">
        <v>423</v>
      </c>
      <c r="L259" t="s">
        <v>37</v>
      </c>
      <c r="M259" t="s">
        <v>102</v>
      </c>
      <c r="N259" t="s">
        <v>29</v>
      </c>
      <c r="O259" t="s">
        <v>30</v>
      </c>
      <c r="P259" t="s">
        <v>16</v>
      </c>
      <c r="Q259" t="s">
        <v>31</v>
      </c>
      <c r="R259" t="s">
        <v>119</v>
      </c>
    </row>
    <row r="260" spans="1:18">
      <c r="A260" t="s">
        <v>312</v>
      </c>
      <c r="B260" t="s">
        <v>424</v>
      </c>
      <c r="C260" s="1">
        <v>100000</v>
      </c>
      <c r="D260" t="s">
        <v>22</v>
      </c>
      <c r="E260" s="1">
        <v>100000</v>
      </c>
      <c r="F260">
        <v>1979.1</v>
      </c>
      <c r="G260" t="s">
        <v>314</v>
      </c>
      <c r="H260" t="s">
        <v>315</v>
      </c>
      <c r="I260" t="s">
        <v>425</v>
      </c>
      <c r="J260" t="s">
        <v>60</v>
      </c>
      <c r="K260" t="s">
        <v>60</v>
      </c>
      <c r="L260" t="s">
        <v>37</v>
      </c>
      <c r="M260" t="s">
        <v>102</v>
      </c>
      <c r="N260" t="s">
        <v>29</v>
      </c>
      <c r="O260" t="s">
        <v>30</v>
      </c>
      <c r="P260" t="s">
        <v>16</v>
      </c>
      <c r="Q260" t="s">
        <v>31</v>
      </c>
      <c r="R260" t="s">
        <v>119</v>
      </c>
    </row>
    <row r="261" spans="1:18">
      <c r="A261" t="s">
        <v>312</v>
      </c>
      <c r="B261" t="s">
        <v>424</v>
      </c>
      <c r="F261">
        <v>1987</v>
      </c>
      <c r="G261" t="s">
        <v>314</v>
      </c>
      <c r="H261" t="s">
        <v>315</v>
      </c>
      <c r="I261" t="s">
        <v>99</v>
      </c>
      <c r="J261" t="s">
        <v>99</v>
      </c>
      <c r="K261" t="s">
        <v>99</v>
      </c>
      <c r="L261" t="s">
        <v>99</v>
      </c>
      <c r="M261" t="s">
        <v>99</v>
      </c>
      <c r="N261" t="s">
        <v>99</v>
      </c>
      <c r="O261" t="s">
        <v>99</v>
      </c>
      <c r="P261" t="s">
        <v>99</v>
      </c>
      <c r="Q261" t="s">
        <v>99</v>
      </c>
      <c r="R261" t="s">
        <v>99</v>
      </c>
    </row>
    <row r="262" spans="1:18">
      <c r="A262" t="s">
        <v>312</v>
      </c>
      <c r="B262" t="s">
        <v>426</v>
      </c>
      <c r="C262" s="1">
        <v>150000</v>
      </c>
      <c r="D262">
        <v>2</v>
      </c>
      <c r="E262" s="1">
        <v>300000</v>
      </c>
      <c r="F262">
        <v>1996.7</v>
      </c>
      <c r="G262" t="s">
        <v>314</v>
      </c>
      <c r="H262" t="s">
        <v>315</v>
      </c>
      <c r="I262" t="s">
        <v>99</v>
      </c>
      <c r="J262" t="s">
        <v>423</v>
      </c>
      <c r="K262" t="s">
        <v>423</v>
      </c>
      <c r="L262" t="s">
        <v>37</v>
      </c>
      <c r="M262" t="s">
        <v>102</v>
      </c>
      <c r="N262" t="s">
        <v>29</v>
      </c>
      <c r="O262" t="s">
        <v>30</v>
      </c>
      <c r="P262" t="s">
        <v>16</v>
      </c>
      <c r="Q262" t="s">
        <v>31</v>
      </c>
      <c r="R262" t="s">
        <v>119</v>
      </c>
    </row>
    <row r="263" spans="1:18">
      <c r="A263" t="s">
        <v>312</v>
      </c>
      <c r="B263" t="s">
        <v>427</v>
      </c>
      <c r="C263" s="1">
        <v>150000</v>
      </c>
      <c r="D263" t="s">
        <v>22</v>
      </c>
      <c r="E263" s="1">
        <v>150000</v>
      </c>
      <c r="F263">
        <v>1997.6</v>
      </c>
      <c r="G263" t="s">
        <v>314</v>
      </c>
      <c r="H263" t="s">
        <v>315</v>
      </c>
      <c r="I263" t="s">
        <v>324</v>
      </c>
      <c r="J263" t="s">
        <v>324</v>
      </c>
      <c r="K263" t="s">
        <v>423</v>
      </c>
      <c r="L263" t="s">
        <v>37</v>
      </c>
      <c r="M263" t="s">
        <v>102</v>
      </c>
      <c r="N263" t="s">
        <v>29</v>
      </c>
      <c r="O263" t="s">
        <v>30</v>
      </c>
      <c r="P263" t="s">
        <v>16</v>
      </c>
      <c r="Q263" t="s">
        <v>31</v>
      </c>
      <c r="R263" t="s">
        <v>119</v>
      </c>
    </row>
    <row r="264" spans="1:18">
      <c r="A264" t="s">
        <v>312</v>
      </c>
      <c r="B264" t="s">
        <v>428</v>
      </c>
      <c r="C264" s="1">
        <v>150000</v>
      </c>
      <c r="D264">
        <v>2</v>
      </c>
      <c r="E264" s="1">
        <v>300000</v>
      </c>
      <c r="F264">
        <v>1996.7</v>
      </c>
      <c r="G264" t="s">
        <v>314</v>
      </c>
      <c r="H264" t="s">
        <v>315</v>
      </c>
      <c r="I264" t="s">
        <v>99</v>
      </c>
      <c r="J264" t="s">
        <v>423</v>
      </c>
      <c r="K264" t="s">
        <v>423</v>
      </c>
      <c r="L264" t="s">
        <v>37</v>
      </c>
      <c r="M264" t="s">
        <v>102</v>
      </c>
      <c r="N264" t="s">
        <v>29</v>
      </c>
      <c r="O264" t="s">
        <v>30</v>
      </c>
      <c r="P264" t="s">
        <v>16</v>
      </c>
      <c r="Q264" t="s">
        <v>31</v>
      </c>
      <c r="R264" t="s">
        <v>119</v>
      </c>
    </row>
    <row r="265" spans="1:18">
      <c r="A265" t="s">
        <v>312</v>
      </c>
      <c r="B265" t="s">
        <v>429</v>
      </c>
      <c r="C265" s="1">
        <v>150000</v>
      </c>
      <c r="D265" t="s">
        <v>22</v>
      </c>
      <c r="E265" s="1">
        <v>150000</v>
      </c>
      <c r="F265">
        <v>1997.8</v>
      </c>
      <c r="G265" t="s">
        <v>314</v>
      </c>
      <c r="H265" t="s">
        <v>315</v>
      </c>
      <c r="I265" t="s">
        <v>324</v>
      </c>
      <c r="J265" t="s">
        <v>324</v>
      </c>
      <c r="K265" t="s">
        <v>423</v>
      </c>
      <c r="L265" t="s">
        <v>37</v>
      </c>
      <c r="M265" t="s">
        <v>102</v>
      </c>
      <c r="N265" t="s">
        <v>29</v>
      </c>
      <c r="O265" t="s">
        <v>30</v>
      </c>
      <c r="P265" t="s">
        <v>16</v>
      </c>
      <c r="Q265" t="s">
        <v>31</v>
      </c>
      <c r="R265" t="s">
        <v>119</v>
      </c>
    </row>
    <row r="266" spans="1:18">
      <c r="A266" t="s">
        <v>312</v>
      </c>
      <c r="B266" t="s">
        <v>430</v>
      </c>
      <c r="C266" s="1">
        <v>286600</v>
      </c>
      <c r="D266">
        <v>2</v>
      </c>
      <c r="E266" s="1">
        <v>573200</v>
      </c>
      <c r="F266">
        <v>2013.7</v>
      </c>
      <c r="G266" t="s">
        <v>314</v>
      </c>
      <c r="H266" t="s">
        <v>315</v>
      </c>
      <c r="I266" t="s">
        <v>99</v>
      </c>
      <c r="J266" t="s">
        <v>324</v>
      </c>
      <c r="K266" t="s">
        <v>324</v>
      </c>
      <c r="L266" t="s">
        <v>37</v>
      </c>
      <c r="M266" t="s">
        <v>55</v>
      </c>
      <c r="N266" t="s">
        <v>29</v>
      </c>
      <c r="O266" t="s">
        <v>30</v>
      </c>
      <c r="P266" t="s">
        <v>16</v>
      </c>
      <c r="Q266" t="s">
        <v>31</v>
      </c>
      <c r="R266" t="s">
        <v>119</v>
      </c>
    </row>
    <row r="267" spans="1:18">
      <c r="A267" t="s">
        <v>312</v>
      </c>
      <c r="B267" t="s">
        <v>431</v>
      </c>
      <c r="C267" s="1">
        <v>298700</v>
      </c>
      <c r="D267" t="s">
        <v>22</v>
      </c>
      <c r="E267" s="1">
        <v>298700</v>
      </c>
      <c r="F267">
        <v>2014.7</v>
      </c>
      <c r="G267" t="s">
        <v>314</v>
      </c>
      <c r="H267" t="s">
        <v>315</v>
      </c>
      <c r="I267" t="s">
        <v>432</v>
      </c>
      <c r="J267" t="s">
        <v>324</v>
      </c>
      <c r="K267" t="s">
        <v>324</v>
      </c>
      <c r="L267" t="s">
        <v>37</v>
      </c>
      <c r="M267" t="s">
        <v>55</v>
      </c>
      <c r="N267" t="s">
        <v>29</v>
      </c>
      <c r="O267" t="s">
        <v>30</v>
      </c>
      <c r="P267" t="s">
        <v>16</v>
      </c>
      <c r="Q267" t="s">
        <v>31</v>
      </c>
      <c r="R267" t="s">
        <v>119</v>
      </c>
    </row>
    <row r="268" spans="1:18">
      <c r="A268" t="s">
        <v>312</v>
      </c>
      <c r="B268" t="s">
        <v>433</v>
      </c>
      <c r="C268" s="1">
        <v>163800</v>
      </c>
      <c r="D268">
        <v>2</v>
      </c>
      <c r="E268" s="1">
        <v>327600</v>
      </c>
      <c r="F268">
        <v>2004.7</v>
      </c>
      <c r="G268" t="s">
        <v>314</v>
      </c>
      <c r="H268" t="s">
        <v>315</v>
      </c>
      <c r="I268" t="s">
        <v>99</v>
      </c>
      <c r="J268" t="s">
        <v>329</v>
      </c>
      <c r="K268" t="s">
        <v>423</v>
      </c>
      <c r="L268" t="s">
        <v>434</v>
      </c>
      <c r="M268" t="s">
        <v>386</v>
      </c>
      <c r="N268" t="s">
        <v>29</v>
      </c>
      <c r="O268" t="s">
        <v>332</v>
      </c>
      <c r="P268" t="s">
        <v>16</v>
      </c>
      <c r="Q268" t="s">
        <v>31</v>
      </c>
      <c r="R268" t="s">
        <v>435</v>
      </c>
    </row>
    <row r="269" spans="1:18">
      <c r="A269" t="s">
        <v>312</v>
      </c>
      <c r="B269" t="s">
        <v>436</v>
      </c>
      <c r="C269" s="1">
        <v>197900</v>
      </c>
      <c r="D269" t="s">
        <v>22</v>
      </c>
      <c r="E269" s="1">
        <v>197900</v>
      </c>
      <c r="F269">
        <v>2005.7</v>
      </c>
      <c r="G269" t="s">
        <v>314</v>
      </c>
      <c r="H269" t="s">
        <v>315</v>
      </c>
      <c r="I269" t="s">
        <v>329</v>
      </c>
      <c r="J269" t="s">
        <v>329</v>
      </c>
      <c r="K269" t="s">
        <v>329</v>
      </c>
      <c r="L269" t="s">
        <v>434</v>
      </c>
      <c r="M269" t="s">
        <v>318</v>
      </c>
      <c r="N269" t="s">
        <v>29</v>
      </c>
      <c r="O269" t="s">
        <v>332</v>
      </c>
      <c r="P269" t="s">
        <v>16</v>
      </c>
      <c r="Q269" t="s">
        <v>31</v>
      </c>
      <c r="R269" t="s">
        <v>435</v>
      </c>
    </row>
    <row r="270" spans="1:18">
      <c r="A270" t="s">
        <v>312</v>
      </c>
      <c r="B270" t="s">
        <v>437</v>
      </c>
      <c r="C270" s="1">
        <v>285800</v>
      </c>
      <c r="D270">
        <v>2</v>
      </c>
      <c r="E270" s="1">
        <v>571600</v>
      </c>
      <c r="F270">
        <v>2013.6</v>
      </c>
      <c r="G270" t="s">
        <v>314</v>
      </c>
      <c r="H270" t="s">
        <v>315</v>
      </c>
      <c r="I270" t="s">
        <v>99</v>
      </c>
      <c r="J270" t="s">
        <v>324</v>
      </c>
      <c r="K270" t="s">
        <v>324</v>
      </c>
      <c r="L270" t="s">
        <v>434</v>
      </c>
      <c r="M270" t="s">
        <v>55</v>
      </c>
      <c r="N270" t="s">
        <v>29</v>
      </c>
      <c r="O270" t="s">
        <v>30</v>
      </c>
      <c r="P270" t="s">
        <v>16</v>
      </c>
      <c r="Q270" t="s">
        <v>31</v>
      </c>
      <c r="R270" t="s">
        <v>435</v>
      </c>
    </row>
    <row r="271" spans="1:18">
      <c r="A271" t="s">
        <v>312</v>
      </c>
      <c r="B271" t="s">
        <v>438</v>
      </c>
      <c r="C271" s="1">
        <v>292600</v>
      </c>
      <c r="D271" t="s">
        <v>22</v>
      </c>
      <c r="E271" s="1">
        <v>292600</v>
      </c>
      <c r="F271">
        <v>2014.4</v>
      </c>
      <c r="G271" t="s">
        <v>314</v>
      </c>
      <c r="H271" t="s">
        <v>315</v>
      </c>
      <c r="I271" t="s">
        <v>41</v>
      </c>
      <c r="J271" t="s">
        <v>41</v>
      </c>
      <c r="K271" t="s">
        <v>41</v>
      </c>
      <c r="L271" t="s">
        <v>434</v>
      </c>
      <c r="M271" t="s">
        <v>55</v>
      </c>
      <c r="N271" t="s">
        <v>29</v>
      </c>
      <c r="O271" t="s">
        <v>30</v>
      </c>
      <c r="P271" t="s">
        <v>16</v>
      </c>
      <c r="Q271" t="s">
        <v>31</v>
      </c>
      <c r="R271" t="s">
        <v>435</v>
      </c>
    </row>
    <row r="272" spans="1:18">
      <c r="A272" t="s">
        <v>312</v>
      </c>
      <c r="B272" t="s">
        <v>439</v>
      </c>
      <c r="C272" s="1">
        <v>160729</v>
      </c>
      <c r="D272">
        <v>2</v>
      </c>
      <c r="E272" s="1">
        <v>321458</v>
      </c>
      <c r="F272">
        <v>2005.6</v>
      </c>
      <c r="G272" t="s">
        <v>314</v>
      </c>
      <c r="H272" t="s">
        <v>315</v>
      </c>
      <c r="I272" t="s">
        <v>99</v>
      </c>
      <c r="J272" t="s">
        <v>329</v>
      </c>
      <c r="K272" t="s">
        <v>329</v>
      </c>
      <c r="L272" t="s">
        <v>61</v>
      </c>
      <c r="M272" t="s">
        <v>331</v>
      </c>
      <c r="N272" t="s">
        <v>29</v>
      </c>
      <c r="O272" t="s">
        <v>30</v>
      </c>
      <c r="P272" t="s">
        <v>16</v>
      </c>
      <c r="Q272" t="s">
        <v>31</v>
      </c>
      <c r="R272" t="s">
        <v>440</v>
      </c>
    </row>
    <row r="273" spans="1:18">
      <c r="A273" t="s">
        <v>312</v>
      </c>
      <c r="B273" t="s">
        <v>441</v>
      </c>
      <c r="C273" s="1">
        <v>182081</v>
      </c>
      <c r="D273" t="s">
        <v>22</v>
      </c>
      <c r="E273" s="1">
        <v>182081</v>
      </c>
      <c r="F273">
        <v>2005.6</v>
      </c>
      <c r="G273" t="s">
        <v>314</v>
      </c>
      <c r="H273" t="s">
        <v>315</v>
      </c>
      <c r="I273" t="s">
        <v>25</v>
      </c>
      <c r="J273" t="s">
        <v>329</v>
      </c>
      <c r="K273" t="s">
        <v>329</v>
      </c>
      <c r="L273" t="s">
        <v>61</v>
      </c>
      <c r="M273" t="s">
        <v>331</v>
      </c>
      <c r="N273" t="s">
        <v>29</v>
      </c>
      <c r="O273" t="s">
        <v>30</v>
      </c>
      <c r="P273" t="s">
        <v>16</v>
      </c>
      <c r="Q273" t="s">
        <v>31</v>
      </c>
      <c r="R273" t="s">
        <v>440</v>
      </c>
    </row>
    <row r="274" spans="1:18">
      <c r="A274" t="s">
        <v>312</v>
      </c>
      <c r="B274" t="s">
        <v>442</v>
      </c>
      <c r="C274" s="1">
        <v>163979</v>
      </c>
      <c r="D274">
        <v>2</v>
      </c>
      <c r="E274" s="1">
        <v>327958</v>
      </c>
      <c r="F274">
        <v>2009.6</v>
      </c>
      <c r="G274" t="s">
        <v>314</v>
      </c>
      <c r="H274" t="s">
        <v>315</v>
      </c>
      <c r="I274" t="s">
        <v>99</v>
      </c>
      <c r="J274" t="s">
        <v>329</v>
      </c>
      <c r="K274" t="s">
        <v>329</v>
      </c>
      <c r="L274" t="s">
        <v>61</v>
      </c>
      <c r="M274" t="s">
        <v>331</v>
      </c>
      <c r="N274" t="s">
        <v>29</v>
      </c>
      <c r="O274" t="s">
        <v>30</v>
      </c>
      <c r="P274" t="s">
        <v>16</v>
      </c>
      <c r="Q274" t="s">
        <v>31</v>
      </c>
      <c r="R274" t="s">
        <v>440</v>
      </c>
    </row>
    <row r="275" spans="1:18">
      <c r="A275" t="s">
        <v>312</v>
      </c>
      <c r="B275" t="s">
        <v>443</v>
      </c>
      <c r="C275" s="1">
        <v>180950</v>
      </c>
      <c r="D275" t="s">
        <v>22</v>
      </c>
      <c r="E275" s="1">
        <v>180950</v>
      </c>
      <c r="F275">
        <v>2009.6</v>
      </c>
      <c r="G275" t="s">
        <v>314</v>
      </c>
      <c r="H275" t="s">
        <v>315</v>
      </c>
      <c r="I275" t="s">
        <v>444</v>
      </c>
      <c r="J275" t="s">
        <v>329</v>
      </c>
      <c r="K275" t="s">
        <v>329</v>
      </c>
      <c r="L275" t="s">
        <v>61</v>
      </c>
      <c r="M275" t="s">
        <v>331</v>
      </c>
      <c r="N275" t="s">
        <v>29</v>
      </c>
      <c r="O275" t="s">
        <v>30</v>
      </c>
      <c r="P275" t="s">
        <v>16</v>
      </c>
      <c r="Q275" t="s">
        <v>31</v>
      </c>
      <c r="R275" t="s">
        <v>440</v>
      </c>
    </row>
    <row r="276" spans="1:18">
      <c r="A276" t="s">
        <v>312</v>
      </c>
      <c r="B276" t="s">
        <v>445</v>
      </c>
      <c r="C276" s="1">
        <v>150000</v>
      </c>
      <c r="D276">
        <v>2</v>
      </c>
      <c r="E276" s="1">
        <v>300000</v>
      </c>
      <c r="F276">
        <v>2012.12</v>
      </c>
      <c r="G276" t="s">
        <v>314</v>
      </c>
      <c r="H276" t="s">
        <v>315</v>
      </c>
      <c r="I276" t="s">
        <v>99</v>
      </c>
      <c r="J276" t="s">
        <v>446</v>
      </c>
      <c r="K276" t="s">
        <v>446</v>
      </c>
      <c r="L276" t="s">
        <v>61</v>
      </c>
      <c r="M276" t="s">
        <v>318</v>
      </c>
      <c r="N276" t="s">
        <v>29</v>
      </c>
      <c r="O276" t="s">
        <v>30</v>
      </c>
      <c r="P276" t="s">
        <v>16</v>
      </c>
      <c r="Q276" t="s">
        <v>31</v>
      </c>
      <c r="R276" t="s">
        <v>440</v>
      </c>
    </row>
    <row r="277" spans="1:18">
      <c r="A277" t="s">
        <v>312</v>
      </c>
      <c r="B277" t="s">
        <v>447</v>
      </c>
      <c r="C277" s="1">
        <v>150000</v>
      </c>
      <c r="D277" t="s">
        <v>22</v>
      </c>
      <c r="E277" s="1">
        <v>150000</v>
      </c>
      <c r="F277">
        <v>2012.12</v>
      </c>
      <c r="G277" t="s">
        <v>314</v>
      </c>
      <c r="H277" t="s">
        <v>315</v>
      </c>
      <c r="I277" t="s">
        <v>25</v>
      </c>
      <c r="J277" t="s">
        <v>25</v>
      </c>
      <c r="K277" t="s">
        <v>25</v>
      </c>
      <c r="L277" t="s">
        <v>61</v>
      </c>
      <c r="M277" t="s">
        <v>318</v>
      </c>
      <c r="N277" t="s">
        <v>29</v>
      </c>
      <c r="O277" t="s">
        <v>30</v>
      </c>
      <c r="P277" t="s">
        <v>16</v>
      </c>
      <c r="Q277" t="s">
        <v>31</v>
      </c>
      <c r="R277" t="s">
        <v>440</v>
      </c>
    </row>
    <row r="278" spans="1:18">
      <c r="A278" t="s">
        <v>312</v>
      </c>
      <c r="B278" t="s">
        <v>448</v>
      </c>
      <c r="C278" s="1">
        <v>100000</v>
      </c>
      <c r="D278">
        <v>2</v>
      </c>
      <c r="E278" s="1">
        <v>200000</v>
      </c>
      <c r="F278">
        <v>1993.2</v>
      </c>
      <c r="G278" t="s">
        <v>314</v>
      </c>
      <c r="H278" t="s">
        <v>315</v>
      </c>
      <c r="I278" t="s">
        <v>99</v>
      </c>
      <c r="J278" t="s">
        <v>423</v>
      </c>
      <c r="K278" t="s">
        <v>291</v>
      </c>
      <c r="L278" t="s">
        <v>37</v>
      </c>
      <c r="M278" t="s">
        <v>28</v>
      </c>
      <c r="N278" t="s">
        <v>29</v>
      </c>
      <c r="O278" t="s">
        <v>30</v>
      </c>
      <c r="P278" t="s">
        <v>16</v>
      </c>
      <c r="Q278" t="s">
        <v>31</v>
      </c>
      <c r="R278" t="s">
        <v>449</v>
      </c>
    </row>
    <row r="279" spans="1:18">
      <c r="A279" t="s">
        <v>312</v>
      </c>
      <c r="B279" t="s">
        <v>448</v>
      </c>
      <c r="C279" s="1">
        <v>100000</v>
      </c>
      <c r="D279">
        <v>2</v>
      </c>
      <c r="E279" s="1">
        <v>200000</v>
      </c>
      <c r="F279">
        <v>1993.2</v>
      </c>
      <c r="G279" t="s">
        <v>314</v>
      </c>
      <c r="H279" t="s">
        <v>315</v>
      </c>
      <c r="I279" t="s">
        <v>99</v>
      </c>
      <c r="J279" t="s">
        <v>423</v>
      </c>
      <c r="K279" t="s">
        <v>291</v>
      </c>
      <c r="L279" t="s">
        <v>37</v>
      </c>
      <c r="M279" t="s">
        <v>28</v>
      </c>
      <c r="N279" t="s">
        <v>29</v>
      </c>
      <c r="O279" t="s">
        <v>30</v>
      </c>
      <c r="P279" t="s">
        <v>16</v>
      </c>
      <c r="Q279" t="s">
        <v>31</v>
      </c>
      <c r="R279" t="s">
        <v>449</v>
      </c>
    </row>
    <row r="280" spans="1:18">
      <c r="A280" t="s">
        <v>312</v>
      </c>
      <c r="B280" t="s">
        <v>450</v>
      </c>
      <c r="C280" s="1">
        <v>200000</v>
      </c>
      <c r="D280" t="s">
        <v>22</v>
      </c>
      <c r="E280" s="1">
        <v>200000</v>
      </c>
      <c r="F280">
        <v>1993.12</v>
      </c>
      <c r="G280" t="s">
        <v>314</v>
      </c>
      <c r="H280" t="s">
        <v>315</v>
      </c>
      <c r="I280" t="s">
        <v>324</v>
      </c>
      <c r="J280" t="s">
        <v>423</v>
      </c>
      <c r="K280" t="s">
        <v>324</v>
      </c>
      <c r="L280" t="s">
        <v>37</v>
      </c>
      <c r="M280" t="s">
        <v>55</v>
      </c>
      <c r="N280" t="s">
        <v>29</v>
      </c>
      <c r="O280" t="s">
        <v>30</v>
      </c>
      <c r="P280" t="s">
        <v>16</v>
      </c>
      <c r="Q280" t="s">
        <v>31</v>
      </c>
      <c r="R280" t="s">
        <v>449</v>
      </c>
    </row>
    <row r="281" spans="1:18">
      <c r="A281" t="s">
        <v>312</v>
      </c>
      <c r="B281" t="s">
        <v>451</v>
      </c>
      <c r="C281" s="1">
        <v>100000</v>
      </c>
      <c r="D281">
        <v>2</v>
      </c>
      <c r="E281" s="1">
        <v>200000</v>
      </c>
      <c r="F281">
        <v>1995.6</v>
      </c>
      <c r="G281" t="s">
        <v>314</v>
      </c>
      <c r="H281" t="s">
        <v>315</v>
      </c>
      <c r="I281" t="s">
        <v>99</v>
      </c>
      <c r="J281" t="s">
        <v>423</v>
      </c>
      <c r="K281" t="s">
        <v>324</v>
      </c>
      <c r="L281" t="s">
        <v>37</v>
      </c>
      <c r="M281" t="s">
        <v>28</v>
      </c>
      <c r="N281" t="s">
        <v>29</v>
      </c>
      <c r="O281" t="s">
        <v>30</v>
      </c>
      <c r="P281" t="s">
        <v>16</v>
      </c>
      <c r="Q281" t="s">
        <v>31</v>
      </c>
      <c r="R281" t="s">
        <v>449</v>
      </c>
    </row>
    <row r="282" spans="1:18">
      <c r="A282" t="s">
        <v>312</v>
      </c>
      <c r="B282" t="s">
        <v>452</v>
      </c>
      <c r="C282" s="1">
        <v>100000</v>
      </c>
      <c r="D282" t="s">
        <v>22</v>
      </c>
      <c r="E282" s="1">
        <v>100000</v>
      </c>
      <c r="F282">
        <v>1996.3</v>
      </c>
      <c r="G282" t="s">
        <v>314</v>
      </c>
      <c r="H282" t="s">
        <v>315</v>
      </c>
      <c r="I282" t="s">
        <v>324</v>
      </c>
      <c r="J282" t="s">
        <v>423</v>
      </c>
      <c r="K282" t="s">
        <v>324</v>
      </c>
      <c r="L282" t="s">
        <v>37</v>
      </c>
      <c r="M282" t="s">
        <v>28</v>
      </c>
      <c r="N282" t="s">
        <v>29</v>
      </c>
      <c r="O282" t="s">
        <v>30</v>
      </c>
      <c r="P282" t="s">
        <v>16</v>
      </c>
      <c r="Q282" t="s">
        <v>31</v>
      </c>
      <c r="R282" t="s">
        <v>449</v>
      </c>
    </row>
    <row r="283" spans="1:18">
      <c r="A283" t="s">
        <v>312</v>
      </c>
      <c r="B283" t="s">
        <v>453</v>
      </c>
      <c r="C283" s="1">
        <v>71893</v>
      </c>
      <c r="D283" t="s">
        <v>22</v>
      </c>
      <c r="E283" s="1">
        <v>71893</v>
      </c>
      <c r="F283" t="s">
        <v>454</v>
      </c>
      <c r="G283" t="s">
        <v>314</v>
      </c>
      <c r="H283" t="s">
        <v>455</v>
      </c>
      <c r="I283" t="s">
        <v>316</v>
      </c>
      <c r="J283" t="s">
        <v>316</v>
      </c>
      <c r="K283" t="s">
        <v>316</v>
      </c>
      <c r="L283" t="s">
        <v>61</v>
      </c>
      <c r="M283" t="s">
        <v>28</v>
      </c>
      <c r="N283" t="s">
        <v>29</v>
      </c>
      <c r="O283" t="s">
        <v>30</v>
      </c>
      <c r="P283" t="s">
        <v>16</v>
      </c>
      <c r="Q283" t="s">
        <v>31</v>
      </c>
      <c r="R283" t="s">
        <v>456</v>
      </c>
    </row>
    <row r="284" spans="1:18">
      <c r="A284" t="s">
        <v>312</v>
      </c>
      <c r="B284" t="s">
        <v>457</v>
      </c>
      <c r="C284" s="1">
        <v>42474</v>
      </c>
      <c r="D284" t="s">
        <v>22</v>
      </c>
      <c r="E284" s="1">
        <v>42474</v>
      </c>
      <c r="F284" t="s">
        <v>454</v>
      </c>
      <c r="G284" t="s">
        <v>314</v>
      </c>
      <c r="H284" t="s">
        <v>455</v>
      </c>
      <c r="I284" t="s">
        <v>316</v>
      </c>
      <c r="J284" t="s">
        <v>316</v>
      </c>
      <c r="K284" t="s">
        <v>316</v>
      </c>
      <c r="L284" t="s">
        <v>61</v>
      </c>
      <c r="M284" t="s">
        <v>28</v>
      </c>
      <c r="N284" t="s">
        <v>29</v>
      </c>
      <c r="O284" t="s">
        <v>30</v>
      </c>
      <c r="P284" t="s">
        <v>16</v>
      </c>
      <c r="Q284" t="s">
        <v>31</v>
      </c>
      <c r="R284" t="s">
        <v>456</v>
      </c>
    </row>
    <row r="285" spans="1:18">
      <c r="A285" t="s">
        <v>312</v>
      </c>
      <c r="B285" t="s">
        <v>458</v>
      </c>
      <c r="C285" s="1">
        <v>58947</v>
      </c>
      <c r="D285" t="s">
        <v>22</v>
      </c>
      <c r="E285" s="1">
        <v>58947</v>
      </c>
      <c r="F285" t="s">
        <v>459</v>
      </c>
      <c r="G285" t="s">
        <v>314</v>
      </c>
      <c r="H285" t="s">
        <v>455</v>
      </c>
      <c r="I285" t="s">
        <v>316</v>
      </c>
      <c r="J285" t="s">
        <v>316</v>
      </c>
      <c r="K285" t="s">
        <v>316</v>
      </c>
      <c r="L285" t="s">
        <v>61</v>
      </c>
      <c r="M285" t="s">
        <v>28</v>
      </c>
      <c r="N285" t="s">
        <v>29</v>
      </c>
      <c r="O285" t="s">
        <v>30</v>
      </c>
      <c r="P285" t="s">
        <v>16</v>
      </c>
      <c r="Q285" t="s">
        <v>31</v>
      </c>
      <c r="R285" t="s">
        <v>456</v>
      </c>
    </row>
    <row r="286" spans="1:18">
      <c r="A286" t="s">
        <v>312</v>
      </c>
      <c r="B286" t="s">
        <v>460</v>
      </c>
      <c r="C286" s="1">
        <v>34776</v>
      </c>
      <c r="D286" t="s">
        <v>22</v>
      </c>
      <c r="E286" s="1">
        <v>34776</v>
      </c>
      <c r="F286" t="s">
        <v>459</v>
      </c>
      <c r="G286" t="s">
        <v>314</v>
      </c>
      <c r="H286" t="s">
        <v>455</v>
      </c>
      <c r="I286" t="s">
        <v>316</v>
      </c>
      <c r="J286" t="s">
        <v>316</v>
      </c>
      <c r="K286" t="s">
        <v>316</v>
      </c>
      <c r="L286" t="s">
        <v>61</v>
      </c>
      <c r="M286" t="s">
        <v>28</v>
      </c>
      <c r="N286" t="s">
        <v>29</v>
      </c>
      <c r="O286" t="s">
        <v>30</v>
      </c>
      <c r="P286" t="s">
        <v>16</v>
      </c>
      <c r="Q286" t="s">
        <v>31</v>
      </c>
      <c r="R286" t="s">
        <v>456</v>
      </c>
    </row>
    <row r="287" spans="1:18">
      <c r="A287" t="s">
        <v>312</v>
      </c>
      <c r="B287" t="s">
        <v>461</v>
      </c>
      <c r="C287" s="1">
        <v>275500</v>
      </c>
      <c r="D287">
        <v>2</v>
      </c>
      <c r="E287" s="1">
        <v>551000</v>
      </c>
      <c r="F287">
        <v>2017.2</v>
      </c>
      <c r="G287" t="s">
        <v>314</v>
      </c>
      <c r="H287" t="s">
        <v>315</v>
      </c>
      <c r="I287" t="s">
        <v>99</v>
      </c>
      <c r="J287" t="s">
        <v>329</v>
      </c>
      <c r="K287" t="s">
        <v>329</v>
      </c>
      <c r="L287" t="s">
        <v>462</v>
      </c>
      <c r="M287" t="s">
        <v>118</v>
      </c>
      <c r="N287" t="s">
        <v>29</v>
      </c>
      <c r="O287" t="s">
        <v>30</v>
      </c>
      <c r="P287" t="s">
        <v>16</v>
      </c>
      <c r="Q287" t="s">
        <v>31</v>
      </c>
      <c r="R287" t="s">
        <v>463</v>
      </c>
    </row>
    <row r="288" spans="1:18">
      <c r="A288" t="s">
        <v>312</v>
      </c>
      <c r="B288" t="s">
        <v>464</v>
      </c>
      <c r="C288" s="1">
        <v>296600</v>
      </c>
      <c r="D288" t="s">
        <v>22</v>
      </c>
      <c r="E288" s="1">
        <v>296600</v>
      </c>
      <c r="F288">
        <v>2017.2</v>
      </c>
      <c r="G288" t="s">
        <v>314</v>
      </c>
      <c r="H288" t="s">
        <v>315</v>
      </c>
      <c r="I288" t="s">
        <v>329</v>
      </c>
      <c r="J288" t="s">
        <v>329</v>
      </c>
      <c r="K288" t="s">
        <v>329</v>
      </c>
      <c r="L288" t="s">
        <v>462</v>
      </c>
      <c r="M288" t="s">
        <v>118</v>
      </c>
      <c r="N288" t="s">
        <v>29</v>
      </c>
      <c r="O288" t="s">
        <v>30</v>
      </c>
      <c r="P288" t="s">
        <v>16</v>
      </c>
      <c r="Q288" t="s">
        <v>31</v>
      </c>
      <c r="R288" t="s">
        <v>463</v>
      </c>
    </row>
    <row r="289" spans="1:18">
      <c r="A289" t="s">
        <v>312</v>
      </c>
      <c r="B289" t="s">
        <v>465</v>
      </c>
      <c r="C289" s="1">
        <v>275500</v>
      </c>
      <c r="D289">
        <v>2</v>
      </c>
      <c r="E289" s="1">
        <v>551000</v>
      </c>
      <c r="F289">
        <v>2017.3</v>
      </c>
      <c r="G289" t="s">
        <v>314</v>
      </c>
      <c r="H289" t="s">
        <v>315</v>
      </c>
      <c r="I289" t="s">
        <v>99</v>
      </c>
      <c r="J289" t="s">
        <v>329</v>
      </c>
      <c r="K289" t="s">
        <v>329</v>
      </c>
      <c r="L289" t="s">
        <v>462</v>
      </c>
      <c r="M289" t="s">
        <v>118</v>
      </c>
      <c r="N289" t="s">
        <v>29</v>
      </c>
      <c r="O289" t="s">
        <v>30</v>
      </c>
      <c r="P289" t="s">
        <v>16</v>
      </c>
      <c r="Q289" t="s">
        <v>31</v>
      </c>
      <c r="R289" t="s">
        <v>463</v>
      </c>
    </row>
    <row r="290" spans="1:18">
      <c r="A290" t="s">
        <v>312</v>
      </c>
      <c r="B290" t="s">
        <v>466</v>
      </c>
      <c r="C290" s="1">
        <v>296600</v>
      </c>
      <c r="D290" t="s">
        <v>22</v>
      </c>
      <c r="E290" s="1">
        <v>296600</v>
      </c>
      <c r="F290">
        <v>2017.3</v>
      </c>
      <c r="G290" t="s">
        <v>314</v>
      </c>
      <c r="H290" t="s">
        <v>315</v>
      </c>
      <c r="I290" t="s">
        <v>329</v>
      </c>
      <c r="J290" t="s">
        <v>329</v>
      </c>
      <c r="K290" t="s">
        <v>329</v>
      </c>
      <c r="L290" t="s">
        <v>462</v>
      </c>
      <c r="M290" t="s">
        <v>118</v>
      </c>
      <c r="N290" t="s">
        <v>29</v>
      </c>
      <c r="O290" t="s">
        <v>30</v>
      </c>
      <c r="P290" t="s">
        <v>16</v>
      </c>
      <c r="Q290" t="s">
        <v>31</v>
      </c>
      <c r="R290" t="s">
        <v>463</v>
      </c>
    </row>
    <row r="291" spans="1:18">
      <c r="A291" t="s">
        <v>312</v>
      </c>
      <c r="B291" t="s">
        <v>467</v>
      </c>
      <c r="C291" s="1">
        <v>286300</v>
      </c>
      <c r="D291">
        <v>2</v>
      </c>
      <c r="E291" s="1">
        <v>572600</v>
      </c>
      <c r="F291">
        <v>2013.7</v>
      </c>
      <c r="G291" t="s">
        <v>314</v>
      </c>
      <c r="H291" t="s">
        <v>315</v>
      </c>
      <c r="I291" t="s">
        <v>99</v>
      </c>
      <c r="J291" t="s">
        <v>324</v>
      </c>
      <c r="K291" t="s">
        <v>324</v>
      </c>
      <c r="L291" t="s">
        <v>127</v>
      </c>
      <c r="M291" t="s">
        <v>55</v>
      </c>
      <c r="N291" t="s">
        <v>29</v>
      </c>
      <c r="O291" t="s">
        <v>30</v>
      </c>
      <c r="P291" t="s">
        <v>16</v>
      </c>
      <c r="Q291" t="s">
        <v>31</v>
      </c>
      <c r="R291" t="s">
        <v>142</v>
      </c>
    </row>
    <row r="292" spans="1:18">
      <c r="A292" t="s">
        <v>312</v>
      </c>
      <c r="B292" t="s">
        <v>468</v>
      </c>
      <c r="C292" s="1">
        <v>295900</v>
      </c>
      <c r="D292" t="s">
        <v>22</v>
      </c>
      <c r="E292" s="1">
        <v>295900</v>
      </c>
      <c r="F292">
        <v>2014.9</v>
      </c>
      <c r="G292" t="s">
        <v>314</v>
      </c>
      <c r="H292" t="s">
        <v>315</v>
      </c>
      <c r="I292" t="s">
        <v>444</v>
      </c>
      <c r="J292" t="s">
        <v>324</v>
      </c>
      <c r="K292" t="s">
        <v>400</v>
      </c>
      <c r="L292" t="s">
        <v>127</v>
      </c>
      <c r="M292" t="s">
        <v>55</v>
      </c>
      <c r="N292" t="s">
        <v>29</v>
      </c>
      <c r="O292" t="s">
        <v>30</v>
      </c>
      <c r="P292" t="s">
        <v>16</v>
      </c>
      <c r="Q292" t="s">
        <v>31</v>
      </c>
      <c r="R292" t="s">
        <v>142</v>
      </c>
    </row>
    <row r="293" spans="1:18">
      <c r="A293" t="s">
        <v>312</v>
      </c>
      <c r="B293" t="s">
        <v>469</v>
      </c>
      <c r="C293" s="1">
        <v>100000</v>
      </c>
      <c r="D293">
        <v>3</v>
      </c>
      <c r="E293" s="1">
        <v>300000</v>
      </c>
      <c r="F293">
        <v>1996.7</v>
      </c>
      <c r="G293" t="s">
        <v>314</v>
      </c>
      <c r="H293" t="s">
        <v>315</v>
      </c>
      <c r="I293" t="s">
        <v>99</v>
      </c>
      <c r="J293" t="s">
        <v>423</v>
      </c>
      <c r="K293" t="s">
        <v>423</v>
      </c>
      <c r="L293" t="s">
        <v>470</v>
      </c>
      <c r="M293" t="s">
        <v>28</v>
      </c>
      <c r="N293" t="s">
        <v>29</v>
      </c>
      <c r="O293" t="s">
        <v>30</v>
      </c>
      <c r="P293" t="s">
        <v>16</v>
      </c>
      <c r="Q293" t="s">
        <v>31</v>
      </c>
      <c r="R293" t="s">
        <v>440</v>
      </c>
    </row>
    <row r="294" spans="1:18">
      <c r="A294" t="s">
        <v>312</v>
      </c>
      <c r="B294" t="s">
        <v>471</v>
      </c>
      <c r="C294" s="1">
        <v>150000</v>
      </c>
      <c r="D294" t="s">
        <v>22</v>
      </c>
      <c r="E294" s="1">
        <v>150000</v>
      </c>
      <c r="F294">
        <v>1999.11</v>
      </c>
      <c r="G294" t="s">
        <v>314</v>
      </c>
      <c r="H294" t="s">
        <v>315</v>
      </c>
      <c r="I294" t="s">
        <v>25</v>
      </c>
      <c r="J294" t="s">
        <v>101</v>
      </c>
      <c r="K294" t="s">
        <v>101</v>
      </c>
      <c r="L294" t="s">
        <v>470</v>
      </c>
      <c r="M294" t="s">
        <v>379</v>
      </c>
      <c r="N294" t="s">
        <v>29</v>
      </c>
      <c r="O294" t="s">
        <v>30</v>
      </c>
      <c r="P294" t="s">
        <v>16</v>
      </c>
      <c r="Q294" t="s">
        <v>31</v>
      </c>
      <c r="R294" t="s">
        <v>440</v>
      </c>
    </row>
    <row r="295" spans="1:18">
      <c r="A295" t="s">
        <v>312</v>
      </c>
      <c r="B295" t="s">
        <v>472</v>
      </c>
      <c r="C295" s="1">
        <v>100000</v>
      </c>
      <c r="D295">
        <v>3</v>
      </c>
      <c r="E295" s="1">
        <v>300000</v>
      </c>
      <c r="F295">
        <v>1997.7</v>
      </c>
      <c r="G295" t="s">
        <v>314</v>
      </c>
      <c r="H295" t="s">
        <v>315</v>
      </c>
      <c r="I295" t="s">
        <v>99</v>
      </c>
      <c r="J295" t="s">
        <v>423</v>
      </c>
      <c r="K295" t="s">
        <v>423</v>
      </c>
      <c r="L295" t="s">
        <v>470</v>
      </c>
      <c r="M295" t="s">
        <v>28</v>
      </c>
      <c r="N295" t="s">
        <v>29</v>
      </c>
      <c r="O295" t="s">
        <v>30</v>
      </c>
      <c r="P295" t="s">
        <v>16</v>
      </c>
      <c r="Q295" t="s">
        <v>31</v>
      </c>
      <c r="R295" t="s">
        <v>440</v>
      </c>
    </row>
    <row r="296" spans="1:18">
      <c r="A296" t="s">
        <v>312</v>
      </c>
      <c r="B296" t="s">
        <v>473</v>
      </c>
      <c r="C296" s="1">
        <v>150000</v>
      </c>
      <c r="D296" t="s">
        <v>22</v>
      </c>
      <c r="E296" s="1">
        <v>150000</v>
      </c>
      <c r="F296">
        <v>2001.09</v>
      </c>
      <c r="G296" t="s">
        <v>314</v>
      </c>
      <c r="H296" t="s">
        <v>315</v>
      </c>
      <c r="I296" t="s">
        <v>25</v>
      </c>
      <c r="J296" t="s">
        <v>101</v>
      </c>
      <c r="K296" t="s">
        <v>101</v>
      </c>
      <c r="L296" t="s">
        <v>470</v>
      </c>
      <c r="M296" t="s">
        <v>379</v>
      </c>
      <c r="N296" t="s">
        <v>29</v>
      </c>
      <c r="O296" t="s">
        <v>30</v>
      </c>
      <c r="P296" t="s">
        <v>16</v>
      </c>
      <c r="Q296" t="s">
        <v>31</v>
      </c>
      <c r="R296" t="s">
        <v>440</v>
      </c>
    </row>
    <row r="297" spans="1:18">
      <c r="A297" t="s">
        <v>312</v>
      </c>
      <c r="B297" t="s">
        <v>474</v>
      </c>
      <c r="C297" s="1">
        <v>183200</v>
      </c>
      <c r="D297">
        <v>2</v>
      </c>
      <c r="E297" s="1">
        <v>366400</v>
      </c>
      <c r="F297">
        <v>2011.2</v>
      </c>
      <c r="G297" t="s">
        <v>314</v>
      </c>
      <c r="H297" t="s">
        <v>315</v>
      </c>
      <c r="I297" t="s">
        <v>99</v>
      </c>
      <c r="J297" t="s">
        <v>329</v>
      </c>
      <c r="K297" t="s">
        <v>329</v>
      </c>
      <c r="L297" t="s">
        <v>470</v>
      </c>
      <c r="M297" t="s">
        <v>386</v>
      </c>
      <c r="N297" t="s">
        <v>29</v>
      </c>
      <c r="O297" t="s">
        <v>30</v>
      </c>
      <c r="P297" t="s">
        <v>16</v>
      </c>
      <c r="Q297" t="s">
        <v>31</v>
      </c>
      <c r="R297" t="s">
        <v>440</v>
      </c>
    </row>
    <row r="298" spans="1:18">
      <c r="A298" t="s">
        <v>312</v>
      </c>
      <c r="B298" t="s">
        <v>475</v>
      </c>
      <c r="C298" s="1">
        <v>208200</v>
      </c>
      <c r="D298" t="s">
        <v>22</v>
      </c>
      <c r="E298" s="1">
        <v>208200</v>
      </c>
      <c r="F298">
        <v>2011.2</v>
      </c>
      <c r="G298" t="s">
        <v>314</v>
      </c>
      <c r="H298" t="s">
        <v>315</v>
      </c>
      <c r="I298" t="s">
        <v>476</v>
      </c>
      <c r="J298" t="s">
        <v>329</v>
      </c>
      <c r="K298" t="s">
        <v>329</v>
      </c>
      <c r="L298" t="s">
        <v>470</v>
      </c>
      <c r="M298" t="s">
        <v>386</v>
      </c>
      <c r="N298" t="s">
        <v>29</v>
      </c>
      <c r="O298" t="s">
        <v>30</v>
      </c>
      <c r="P298" t="s">
        <v>16</v>
      </c>
      <c r="Q298" t="s">
        <v>31</v>
      </c>
      <c r="R298" t="s">
        <v>440</v>
      </c>
    </row>
    <row r="299" spans="1:18">
      <c r="A299" t="s">
        <v>312</v>
      </c>
      <c r="B299" t="s">
        <v>477</v>
      </c>
      <c r="C299" s="1">
        <v>183200</v>
      </c>
      <c r="D299">
        <v>2</v>
      </c>
      <c r="E299" s="1">
        <v>366400</v>
      </c>
      <c r="F299">
        <v>2011.6</v>
      </c>
      <c r="G299" t="s">
        <v>314</v>
      </c>
      <c r="H299" t="s">
        <v>315</v>
      </c>
      <c r="I299" t="s">
        <v>99</v>
      </c>
      <c r="J299" t="s">
        <v>329</v>
      </c>
      <c r="K299" t="s">
        <v>329</v>
      </c>
      <c r="L299" t="s">
        <v>470</v>
      </c>
      <c r="M299" t="s">
        <v>386</v>
      </c>
      <c r="N299" t="s">
        <v>29</v>
      </c>
      <c r="O299" t="s">
        <v>30</v>
      </c>
      <c r="P299" t="s">
        <v>16</v>
      </c>
      <c r="Q299" t="s">
        <v>31</v>
      </c>
      <c r="R299" t="s">
        <v>440</v>
      </c>
    </row>
    <row r="300" spans="1:18">
      <c r="A300" t="s">
        <v>312</v>
      </c>
      <c r="B300" t="s">
        <v>478</v>
      </c>
      <c r="C300" s="1">
        <v>208200</v>
      </c>
      <c r="D300" t="s">
        <v>22</v>
      </c>
      <c r="E300" s="1">
        <v>208200</v>
      </c>
      <c r="F300">
        <v>2011.6</v>
      </c>
      <c r="G300" t="s">
        <v>314</v>
      </c>
      <c r="H300" t="s">
        <v>315</v>
      </c>
      <c r="I300" t="s">
        <v>476</v>
      </c>
      <c r="J300" t="s">
        <v>329</v>
      </c>
      <c r="K300" t="s">
        <v>329</v>
      </c>
      <c r="L300" t="s">
        <v>470</v>
      </c>
      <c r="M300" t="s">
        <v>386</v>
      </c>
      <c r="N300" t="s">
        <v>29</v>
      </c>
      <c r="O300" t="s">
        <v>30</v>
      </c>
      <c r="P300" t="s">
        <v>16</v>
      </c>
      <c r="Q300" t="s">
        <v>31</v>
      </c>
      <c r="R300" t="s">
        <v>440</v>
      </c>
    </row>
    <row r="301" spans="1:18">
      <c r="A301" t="s">
        <v>312</v>
      </c>
      <c r="B301" t="s">
        <v>479</v>
      </c>
      <c r="C301" s="1">
        <v>242700</v>
      </c>
      <c r="D301" t="s">
        <v>22</v>
      </c>
      <c r="E301" s="1">
        <v>242700</v>
      </c>
      <c r="F301">
        <v>2014.7</v>
      </c>
      <c r="G301" t="s">
        <v>314</v>
      </c>
      <c r="H301" t="s">
        <v>315</v>
      </c>
      <c r="I301" t="s">
        <v>99</v>
      </c>
      <c r="J301" t="s">
        <v>329</v>
      </c>
      <c r="K301" t="s">
        <v>329</v>
      </c>
      <c r="L301" t="s">
        <v>470</v>
      </c>
      <c r="M301" t="s">
        <v>339</v>
      </c>
      <c r="N301" t="s">
        <v>29</v>
      </c>
      <c r="O301" t="s">
        <v>30</v>
      </c>
      <c r="P301" t="s">
        <v>16</v>
      </c>
      <c r="Q301" t="s">
        <v>31</v>
      </c>
      <c r="R301" t="s">
        <v>440</v>
      </c>
    </row>
    <row r="302" spans="1:18">
      <c r="A302" t="s">
        <v>312</v>
      </c>
      <c r="B302" t="s">
        <v>480</v>
      </c>
      <c r="C302" s="1">
        <v>132900</v>
      </c>
      <c r="D302" t="s">
        <v>22</v>
      </c>
      <c r="E302" s="1">
        <v>132900</v>
      </c>
      <c r="F302">
        <v>2014.7</v>
      </c>
      <c r="G302" t="s">
        <v>314</v>
      </c>
      <c r="H302" t="s">
        <v>315</v>
      </c>
      <c r="I302" t="s">
        <v>476</v>
      </c>
      <c r="J302" t="s">
        <v>329</v>
      </c>
      <c r="K302" t="s">
        <v>329</v>
      </c>
      <c r="L302" t="s">
        <v>470</v>
      </c>
      <c r="M302" t="s">
        <v>339</v>
      </c>
      <c r="N302" t="s">
        <v>29</v>
      </c>
      <c r="O302" t="s">
        <v>30</v>
      </c>
      <c r="P302" t="s">
        <v>16</v>
      </c>
      <c r="Q302" t="s">
        <v>31</v>
      </c>
      <c r="R302" t="s">
        <v>440</v>
      </c>
    </row>
    <row r="303" spans="1:18">
      <c r="A303" t="s">
        <v>312</v>
      </c>
      <c r="B303" t="s">
        <v>481</v>
      </c>
      <c r="C303" s="1">
        <v>242700</v>
      </c>
      <c r="D303" t="s">
        <v>22</v>
      </c>
      <c r="E303" s="1">
        <v>242700</v>
      </c>
      <c r="F303">
        <v>2014.1</v>
      </c>
      <c r="G303" t="s">
        <v>314</v>
      </c>
      <c r="H303" t="s">
        <v>315</v>
      </c>
      <c r="I303" t="s">
        <v>99</v>
      </c>
      <c r="J303" t="s">
        <v>329</v>
      </c>
      <c r="K303" t="s">
        <v>329</v>
      </c>
      <c r="L303" t="s">
        <v>470</v>
      </c>
      <c r="M303" t="s">
        <v>339</v>
      </c>
      <c r="N303" t="s">
        <v>29</v>
      </c>
      <c r="O303" t="s">
        <v>30</v>
      </c>
      <c r="P303" t="s">
        <v>16</v>
      </c>
      <c r="Q303" t="s">
        <v>31</v>
      </c>
      <c r="R303" t="s">
        <v>440</v>
      </c>
    </row>
    <row r="304" spans="1:18">
      <c r="A304" t="s">
        <v>312</v>
      </c>
      <c r="B304" t="s">
        <v>482</v>
      </c>
      <c r="C304" s="1">
        <v>132900</v>
      </c>
      <c r="D304" t="s">
        <v>22</v>
      </c>
      <c r="E304" s="1">
        <v>132900</v>
      </c>
      <c r="F304">
        <v>2014.1</v>
      </c>
      <c r="G304" t="s">
        <v>314</v>
      </c>
      <c r="H304" t="s">
        <v>315</v>
      </c>
      <c r="I304" t="s">
        <v>476</v>
      </c>
      <c r="J304" t="s">
        <v>329</v>
      </c>
      <c r="K304" t="s">
        <v>329</v>
      </c>
      <c r="L304" t="s">
        <v>470</v>
      </c>
      <c r="M304" t="s">
        <v>339</v>
      </c>
      <c r="N304" t="s">
        <v>29</v>
      </c>
      <c r="O304" t="s">
        <v>30</v>
      </c>
      <c r="P304" t="s">
        <v>16</v>
      </c>
      <c r="Q304" t="s">
        <v>31</v>
      </c>
      <c r="R304" t="s">
        <v>440</v>
      </c>
    </row>
    <row r="305" spans="1:18">
      <c r="A305" t="s">
        <v>312</v>
      </c>
      <c r="B305" t="s">
        <v>483</v>
      </c>
      <c r="C305" s="1">
        <v>242700</v>
      </c>
      <c r="D305" t="s">
        <v>22</v>
      </c>
      <c r="E305" s="1">
        <v>242700</v>
      </c>
      <c r="F305">
        <v>2015.1</v>
      </c>
      <c r="G305" t="s">
        <v>314</v>
      </c>
      <c r="H305" t="s">
        <v>315</v>
      </c>
      <c r="I305" t="s">
        <v>99</v>
      </c>
      <c r="J305" t="s">
        <v>329</v>
      </c>
      <c r="K305" t="s">
        <v>329</v>
      </c>
      <c r="L305" t="s">
        <v>470</v>
      </c>
      <c r="M305" t="s">
        <v>339</v>
      </c>
      <c r="N305" t="s">
        <v>29</v>
      </c>
      <c r="O305" t="s">
        <v>30</v>
      </c>
      <c r="P305" t="s">
        <v>16</v>
      </c>
      <c r="Q305" t="s">
        <v>31</v>
      </c>
      <c r="R305" t="s">
        <v>440</v>
      </c>
    </row>
    <row r="306" spans="1:18">
      <c r="A306" t="s">
        <v>312</v>
      </c>
      <c r="B306" t="s">
        <v>484</v>
      </c>
      <c r="C306" s="1">
        <v>132900</v>
      </c>
      <c r="D306" t="s">
        <v>22</v>
      </c>
      <c r="E306" s="1">
        <v>132900</v>
      </c>
      <c r="F306">
        <v>2015.1</v>
      </c>
      <c r="G306" t="s">
        <v>314</v>
      </c>
      <c r="H306" t="s">
        <v>315</v>
      </c>
      <c r="I306" t="s">
        <v>476</v>
      </c>
      <c r="J306" t="s">
        <v>329</v>
      </c>
      <c r="K306" t="s">
        <v>329</v>
      </c>
      <c r="L306" t="s">
        <v>470</v>
      </c>
      <c r="M306" t="s">
        <v>339</v>
      </c>
      <c r="N306" t="s">
        <v>29</v>
      </c>
      <c r="O306" t="s">
        <v>30</v>
      </c>
      <c r="P306" t="s">
        <v>16</v>
      </c>
      <c r="Q306" t="s">
        <v>31</v>
      </c>
      <c r="R306" t="s">
        <v>440</v>
      </c>
    </row>
    <row r="307" spans="1:18">
      <c r="A307" t="s">
        <v>312</v>
      </c>
      <c r="B307" t="s">
        <v>485</v>
      </c>
      <c r="C307" s="1">
        <v>240500</v>
      </c>
      <c r="D307">
        <v>2</v>
      </c>
      <c r="E307" s="1">
        <v>481000</v>
      </c>
      <c r="F307">
        <v>2014.6</v>
      </c>
      <c r="G307" t="s">
        <v>314</v>
      </c>
      <c r="H307" t="s">
        <v>315</v>
      </c>
      <c r="I307" t="s">
        <v>99</v>
      </c>
      <c r="J307" t="s">
        <v>324</v>
      </c>
      <c r="K307" t="s">
        <v>486</v>
      </c>
      <c r="L307" t="s">
        <v>487</v>
      </c>
      <c r="M307" t="s">
        <v>102</v>
      </c>
      <c r="N307" t="s">
        <v>29</v>
      </c>
      <c r="O307" t="s">
        <v>30</v>
      </c>
      <c r="P307" t="s">
        <v>16</v>
      </c>
      <c r="Q307" t="s">
        <v>31</v>
      </c>
      <c r="R307" t="s">
        <v>488</v>
      </c>
    </row>
    <row r="308" spans="1:18">
      <c r="A308" t="s">
        <v>312</v>
      </c>
      <c r="B308" t="s">
        <v>489</v>
      </c>
      <c r="C308" s="1">
        <v>244000</v>
      </c>
      <c r="D308" t="s">
        <v>22</v>
      </c>
      <c r="E308" s="1">
        <v>244000</v>
      </c>
      <c r="F308">
        <v>2014.6</v>
      </c>
      <c r="G308" t="s">
        <v>314</v>
      </c>
      <c r="H308" t="s">
        <v>315</v>
      </c>
      <c r="I308" t="s">
        <v>25</v>
      </c>
      <c r="J308" t="s">
        <v>324</v>
      </c>
      <c r="K308" t="s">
        <v>25</v>
      </c>
      <c r="L308" t="s">
        <v>487</v>
      </c>
      <c r="M308" t="s">
        <v>318</v>
      </c>
      <c r="N308" t="s">
        <v>29</v>
      </c>
      <c r="O308" t="s">
        <v>30</v>
      </c>
      <c r="P308" t="s">
        <v>16</v>
      </c>
      <c r="Q308" t="s">
        <v>31</v>
      </c>
      <c r="R308" t="s">
        <v>488</v>
      </c>
    </row>
    <row r="309" spans="1:18">
      <c r="A309" t="s">
        <v>312</v>
      </c>
      <c r="B309" t="s">
        <v>490</v>
      </c>
      <c r="C309" s="1">
        <v>240500</v>
      </c>
      <c r="D309">
        <v>2</v>
      </c>
      <c r="E309" s="1">
        <v>481000</v>
      </c>
      <c r="F309">
        <v>2014.8</v>
      </c>
      <c r="G309" t="s">
        <v>314</v>
      </c>
      <c r="H309" t="s">
        <v>315</v>
      </c>
      <c r="I309" t="s">
        <v>99</v>
      </c>
      <c r="J309" t="s">
        <v>324</v>
      </c>
      <c r="K309" t="s">
        <v>486</v>
      </c>
      <c r="L309" t="s">
        <v>487</v>
      </c>
      <c r="M309" t="s">
        <v>102</v>
      </c>
      <c r="N309" t="s">
        <v>29</v>
      </c>
      <c r="O309" t="s">
        <v>30</v>
      </c>
      <c r="P309" t="s">
        <v>16</v>
      </c>
      <c r="Q309" t="s">
        <v>31</v>
      </c>
      <c r="R309" t="s">
        <v>488</v>
      </c>
    </row>
    <row r="310" spans="1:18">
      <c r="A310" t="s">
        <v>312</v>
      </c>
      <c r="B310" t="s">
        <v>491</v>
      </c>
      <c r="C310" s="1">
        <v>244000</v>
      </c>
      <c r="D310" t="s">
        <v>22</v>
      </c>
      <c r="E310" s="1">
        <v>244000</v>
      </c>
      <c r="F310">
        <v>2014.8</v>
      </c>
      <c r="G310" t="s">
        <v>314</v>
      </c>
      <c r="H310" t="s">
        <v>315</v>
      </c>
      <c r="I310" t="s">
        <v>25</v>
      </c>
      <c r="J310" t="s">
        <v>324</v>
      </c>
      <c r="K310" t="s">
        <v>25</v>
      </c>
      <c r="L310" t="s">
        <v>487</v>
      </c>
      <c r="M310" t="s">
        <v>318</v>
      </c>
      <c r="N310" t="s">
        <v>29</v>
      </c>
      <c r="O310" t="s">
        <v>30</v>
      </c>
      <c r="P310" t="s">
        <v>16</v>
      </c>
      <c r="Q310" t="s">
        <v>31</v>
      </c>
      <c r="R310" t="s">
        <v>488</v>
      </c>
    </row>
    <row r="311" spans="1:18">
      <c r="A311" t="s">
        <v>312</v>
      </c>
      <c r="B311" t="s">
        <v>492</v>
      </c>
      <c r="C311" s="1">
        <v>287700</v>
      </c>
      <c r="D311">
        <v>2</v>
      </c>
      <c r="E311" s="1">
        <v>575400</v>
      </c>
      <c r="F311">
        <v>2017.3</v>
      </c>
      <c r="G311" t="s">
        <v>314</v>
      </c>
      <c r="H311" t="s">
        <v>315</v>
      </c>
      <c r="I311" t="s">
        <v>99</v>
      </c>
      <c r="J311" t="s">
        <v>41</v>
      </c>
      <c r="K311" t="s">
        <v>400</v>
      </c>
      <c r="L311" t="s">
        <v>493</v>
      </c>
      <c r="M311" t="s">
        <v>55</v>
      </c>
      <c r="N311" t="s">
        <v>29</v>
      </c>
      <c r="O311" t="s">
        <v>30</v>
      </c>
      <c r="P311" t="s">
        <v>16</v>
      </c>
      <c r="Q311" t="s">
        <v>31</v>
      </c>
      <c r="R311" t="s">
        <v>494</v>
      </c>
    </row>
    <row r="312" spans="1:18">
      <c r="A312" t="s">
        <v>312</v>
      </c>
      <c r="B312" t="s">
        <v>495</v>
      </c>
      <c r="C312" s="1">
        <v>298800</v>
      </c>
      <c r="D312" t="s">
        <v>22</v>
      </c>
      <c r="E312" s="1">
        <v>298800</v>
      </c>
      <c r="F312">
        <v>2017.3</v>
      </c>
      <c r="G312" t="s">
        <v>314</v>
      </c>
      <c r="H312" t="s">
        <v>315</v>
      </c>
      <c r="I312" t="s">
        <v>72</v>
      </c>
      <c r="J312" t="s">
        <v>41</v>
      </c>
      <c r="K312" t="s">
        <v>400</v>
      </c>
      <c r="L312" t="s">
        <v>493</v>
      </c>
      <c r="M312" t="s">
        <v>55</v>
      </c>
      <c r="N312" t="s">
        <v>29</v>
      </c>
      <c r="O312" t="s">
        <v>30</v>
      </c>
      <c r="P312" t="s">
        <v>16</v>
      </c>
      <c r="Q312" t="s">
        <v>31</v>
      </c>
      <c r="R312" t="s">
        <v>494</v>
      </c>
    </row>
    <row r="313" spans="1:18">
      <c r="A313" t="s">
        <v>312</v>
      </c>
      <c r="B313" t="s">
        <v>496</v>
      </c>
      <c r="C313" s="1">
        <v>35000</v>
      </c>
      <c r="D313" t="s">
        <v>22</v>
      </c>
      <c r="E313" s="1">
        <v>35000</v>
      </c>
      <c r="F313">
        <v>1995.6</v>
      </c>
      <c r="G313" t="s">
        <v>314</v>
      </c>
      <c r="H313" t="s">
        <v>315</v>
      </c>
      <c r="I313" t="s">
        <v>99</v>
      </c>
      <c r="J313" t="s">
        <v>54</v>
      </c>
      <c r="K313" t="s">
        <v>54</v>
      </c>
      <c r="L313" t="s">
        <v>27</v>
      </c>
      <c r="M313" t="s">
        <v>28</v>
      </c>
      <c r="N313" t="s">
        <v>29</v>
      </c>
      <c r="O313" t="s">
        <v>30</v>
      </c>
      <c r="P313" t="s">
        <v>16</v>
      </c>
      <c r="Q313" t="s">
        <v>31</v>
      </c>
      <c r="R313" t="s">
        <v>497</v>
      </c>
    </row>
    <row r="314" spans="1:18">
      <c r="A314" t="s">
        <v>312</v>
      </c>
      <c r="B314" t="s">
        <v>496</v>
      </c>
      <c r="C314" s="1">
        <v>35000</v>
      </c>
      <c r="D314" t="s">
        <v>22</v>
      </c>
      <c r="E314" s="1">
        <v>35000</v>
      </c>
      <c r="F314">
        <v>1996.6</v>
      </c>
      <c r="G314" t="s">
        <v>314</v>
      </c>
      <c r="H314" t="s">
        <v>315</v>
      </c>
      <c r="I314" t="s">
        <v>99</v>
      </c>
      <c r="J314" t="s">
        <v>54</v>
      </c>
      <c r="K314" t="s">
        <v>54</v>
      </c>
      <c r="L314" t="s">
        <v>27</v>
      </c>
      <c r="M314" t="s">
        <v>28</v>
      </c>
      <c r="N314" t="s">
        <v>29</v>
      </c>
      <c r="O314" t="s">
        <v>30</v>
      </c>
      <c r="P314" t="s">
        <v>16</v>
      </c>
      <c r="Q314" t="s">
        <v>31</v>
      </c>
      <c r="R314" t="s">
        <v>497</v>
      </c>
    </row>
    <row r="315" spans="1:18">
      <c r="A315" t="s">
        <v>312</v>
      </c>
      <c r="B315" t="s">
        <v>498</v>
      </c>
      <c r="C315" s="1">
        <v>35000</v>
      </c>
      <c r="D315" t="s">
        <v>22</v>
      </c>
      <c r="E315" s="1">
        <v>35000</v>
      </c>
      <c r="F315">
        <v>1997.7</v>
      </c>
      <c r="G315" t="s">
        <v>314</v>
      </c>
      <c r="H315" t="s">
        <v>315</v>
      </c>
      <c r="I315" t="s">
        <v>86</v>
      </c>
      <c r="J315" t="s">
        <v>54</v>
      </c>
      <c r="K315" t="s">
        <v>54</v>
      </c>
      <c r="L315" t="s">
        <v>27</v>
      </c>
      <c r="M315" t="s">
        <v>28</v>
      </c>
      <c r="N315" t="s">
        <v>29</v>
      </c>
      <c r="O315" t="s">
        <v>30</v>
      </c>
      <c r="P315" t="s">
        <v>16</v>
      </c>
      <c r="Q315" t="s">
        <v>31</v>
      </c>
      <c r="R315" t="s">
        <v>497</v>
      </c>
    </row>
    <row r="316" spans="1:18">
      <c r="A316" t="s">
        <v>499</v>
      </c>
      <c r="B316" t="s">
        <v>500</v>
      </c>
      <c r="C316" s="1">
        <v>400</v>
      </c>
      <c r="D316" t="s">
        <v>22</v>
      </c>
      <c r="E316" s="1">
        <v>400</v>
      </c>
      <c r="F316">
        <v>2013.5</v>
      </c>
      <c r="G316" t="s">
        <v>501</v>
      </c>
      <c r="H316" t="s">
        <v>501</v>
      </c>
      <c r="I316" t="s">
        <v>99</v>
      </c>
      <c r="J316" t="s">
        <v>502</v>
      </c>
      <c r="K316" t="s">
        <v>502</v>
      </c>
      <c r="L316" t="s">
        <v>503</v>
      </c>
      <c r="M316" t="s">
        <v>99</v>
      </c>
      <c r="N316" t="s">
        <v>23</v>
      </c>
      <c r="O316" t="s">
        <v>30</v>
      </c>
      <c r="P316" t="s">
        <v>16</v>
      </c>
      <c r="Q316" t="s">
        <v>171</v>
      </c>
      <c r="R316" t="s">
        <v>504</v>
      </c>
    </row>
    <row r="317" spans="1:18">
      <c r="A317" t="s">
        <v>499</v>
      </c>
      <c r="B317" t="s">
        <v>505</v>
      </c>
      <c r="C317" s="1">
        <v>650</v>
      </c>
      <c r="D317" t="s">
        <v>22</v>
      </c>
      <c r="E317" s="1">
        <v>650</v>
      </c>
      <c r="F317">
        <v>2014.4</v>
      </c>
      <c r="G317" t="s">
        <v>501</v>
      </c>
      <c r="H317" t="s">
        <v>501</v>
      </c>
      <c r="I317" t="s">
        <v>99</v>
      </c>
      <c r="J317" t="s">
        <v>506</v>
      </c>
      <c r="K317" t="s">
        <v>507</v>
      </c>
      <c r="L317" t="s">
        <v>508</v>
      </c>
      <c r="M317" t="s">
        <v>99</v>
      </c>
      <c r="N317" t="s">
        <v>23</v>
      </c>
      <c r="O317" t="s">
        <v>30</v>
      </c>
      <c r="P317" t="s">
        <v>16</v>
      </c>
      <c r="Q317" t="s">
        <v>171</v>
      </c>
      <c r="R317" t="s">
        <v>509</v>
      </c>
    </row>
    <row r="318" spans="1:18">
      <c r="A318" t="s">
        <v>499</v>
      </c>
      <c r="B318" t="s">
        <v>510</v>
      </c>
      <c r="C318" s="1">
        <v>41000</v>
      </c>
      <c r="D318" t="s">
        <v>22</v>
      </c>
      <c r="E318" s="1">
        <v>41000</v>
      </c>
      <c r="F318">
        <v>1990.12</v>
      </c>
      <c r="G318" t="s">
        <v>499</v>
      </c>
      <c r="H318" t="s">
        <v>499</v>
      </c>
      <c r="I318" t="s">
        <v>99</v>
      </c>
      <c r="J318" t="s">
        <v>123</v>
      </c>
      <c r="K318" t="s">
        <v>86</v>
      </c>
      <c r="L318" t="s">
        <v>511</v>
      </c>
      <c r="M318" t="s">
        <v>99</v>
      </c>
      <c r="N318" t="s">
        <v>29</v>
      </c>
      <c r="O318" t="s">
        <v>30</v>
      </c>
      <c r="P318" t="s">
        <v>16</v>
      </c>
      <c r="Q318" t="s">
        <v>31</v>
      </c>
      <c r="R318" t="s">
        <v>512</v>
      </c>
    </row>
    <row r="319" spans="1:18">
      <c r="A319" t="s">
        <v>499</v>
      </c>
      <c r="B319" t="s">
        <v>510</v>
      </c>
      <c r="C319" s="1">
        <v>41000</v>
      </c>
      <c r="D319" t="s">
        <v>22</v>
      </c>
      <c r="E319" s="1">
        <v>41000</v>
      </c>
      <c r="F319">
        <v>1991.1</v>
      </c>
      <c r="G319" t="s">
        <v>499</v>
      </c>
      <c r="H319" t="s">
        <v>499</v>
      </c>
      <c r="I319" t="s">
        <v>99</v>
      </c>
      <c r="J319" t="s">
        <v>123</v>
      </c>
      <c r="K319" t="s">
        <v>86</v>
      </c>
      <c r="L319" t="s">
        <v>511</v>
      </c>
      <c r="M319" t="s">
        <v>99</v>
      </c>
      <c r="N319" t="s">
        <v>29</v>
      </c>
      <c r="O319" t="s">
        <v>30</v>
      </c>
      <c r="P319" t="s">
        <v>16</v>
      </c>
      <c r="Q319" t="s">
        <v>31</v>
      </c>
      <c r="R319" t="s">
        <v>512</v>
      </c>
    </row>
    <row r="320" spans="1:18">
      <c r="A320" t="s">
        <v>499</v>
      </c>
      <c r="B320" t="s">
        <v>513</v>
      </c>
      <c r="C320" s="1">
        <v>3000</v>
      </c>
      <c r="D320" t="s">
        <v>22</v>
      </c>
      <c r="E320" s="1">
        <v>3000</v>
      </c>
      <c r="F320">
        <v>2011.12</v>
      </c>
      <c r="G320" t="s">
        <v>501</v>
      </c>
      <c r="H320" t="s">
        <v>501</v>
      </c>
      <c r="I320" t="s">
        <v>99</v>
      </c>
      <c r="J320" t="s">
        <v>514</v>
      </c>
      <c r="K320" t="s">
        <v>190</v>
      </c>
      <c r="L320" t="s">
        <v>515</v>
      </c>
      <c r="M320" t="s">
        <v>99</v>
      </c>
      <c r="N320" t="s">
        <v>23</v>
      </c>
      <c r="O320" t="s">
        <v>30</v>
      </c>
      <c r="P320" t="s">
        <v>16</v>
      </c>
      <c r="Q320" t="s">
        <v>171</v>
      </c>
      <c r="R320" t="s">
        <v>516</v>
      </c>
    </row>
    <row r="321" spans="1:18">
      <c r="A321" t="s">
        <v>499</v>
      </c>
      <c r="B321" t="s">
        <v>517</v>
      </c>
      <c r="C321" s="1">
        <v>4950</v>
      </c>
      <c r="D321" t="s">
        <v>22</v>
      </c>
      <c r="E321" s="1">
        <v>4950</v>
      </c>
      <c r="F321">
        <v>2011.12</v>
      </c>
      <c r="G321" t="s">
        <v>501</v>
      </c>
      <c r="H321" t="s">
        <v>501</v>
      </c>
      <c r="I321" t="s">
        <v>99</v>
      </c>
      <c r="J321" t="s">
        <v>518</v>
      </c>
      <c r="K321" t="s">
        <v>190</v>
      </c>
      <c r="L321" t="s">
        <v>515</v>
      </c>
      <c r="M321" t="s">
        <v>99</v>
      </c>
      <c r="N321" t="s">
        <v>23</v>
      </c>
      <c r="O321" t="s">
        <v>30</v>
      </c>
      <c r="P321" t="s">
        <v>16</v>
      </c>
      <c r="Q321" t="s">
        <v>171</v>
      </c>
      <c r="R321" t="s">
        <v>519</v>
      </c>
    </row>
    <row r="322" spans="1:18">
      <c r="A322" t="s">
        <v>499</v>
      </c>
      <c r="B322" t="s">
        <v>520</v>
      </c>
      <c r="C322" s="1">
        <v>420</v>
      </c>
      <c r="D322" t="s">
        <v>22</v>
      </c>
      <c r="E322" s="1">
        <v>420</v>
      </c>
      <c r="F322">
        <v>2013.8</v>
      </c>
      <c r="G322" t="s">
        <v>501</v>
      </c>
      <c r="H322" t="s">
        <v>501</v>
      </c>
      <c r="I322" t="s">
        <v>99</v>
      </c>
      <c r="J322" t="s">
        <v>506</v>
      </c>
      <c r="K322" t="s">
        <v>506</v>
      </c>
      <c r="L322" t="s">
        <v>521</v>
      </c>
      <c r="M322" t="s">
        <v>99</v>
      </c>
      <c r="N322" t="s">
        <v>23</v>
      </c>
      <c r="O322" t="s">
        <v>30</v>
      </c>
      <c r="P322" t="s">
        <v>16</v>
      </c>
      <c r="Q322" t="s">
        <v>171</v>
      </c>
      <c r="R322" t="s">
        <v>522</v>
      </c>
    </row>
    <row r="323" spans="1:18">
      <c r="A323" t="s">
        <v>499</v>
      </c>
      <c r="B323" t="s">
        <v>523</v>
      </c>
      <c r="C323" s="1">
        <v>800</v>
      </c>
      <c r="D323" t="s">
        <v>22</v>
      </c>
      <c r="E323" s="1">
        <v>800</v>
      </c>
      <c r="F323">
        <v>1995.6</v>
      </c>
      <c r="G323" t="s">
        <v>501</v>
      </c>
      <c r="H323" t="s">
        <v>501</v>
      </c>
      <c r="I323" t="s">
        <v>99</v>
      </c>
      <c r="J323" t="s">
        <v>524</v>
      </c>
      <c r="K323" t="s">
        <v>524</v>
      </c>
      <c r="L323" t="s">
        <v>508</v>
      </c>
      <c r="M323" t="s">
        <v>99</v>
      </c>
      <c r="N323" t="s">
        <v>23</v>
      </c>
      <c r="O323" t="s">
        <v>30</v>
      </c>
      <c r="P323" t="s">
        <v>16</v>
      </c>
      <c r="Q323" t="s">
        <v>171</v>
      </c>
      <c r="R323" t="s">
        <v>525</v>
      </c>
    </row>
    <row r="324" spans="1:18">
      <c r="A324" t="s">
        <v>499</v>
      </c>
      <c r="B324" t="s">
        <v>526</v>
      </c>
      <c r="C324" s="1">
        <v>2100</v>
      </c>
      <c r="D324" t="s">
        <v>22</v>
      </c>
      <c r="E324" s="1">
        <v>2100</v>
      </c>
      <c r="F324">
        <v>2010.1</v>
      </c>
      <c r="G324" t="s">
        <v>501</v>
      </c>
      <c r="H324" t="s">
        <v>501</v>
      </c>
      <c r="I324" t="s">
        <v>99</v>
      </c>
      <c r="J324" t="s">
        <v>99</v>
      </c>
      <c r="K324" t="s">
        <v>99</v>
      </c>
      <c r="L324" t="s">
        <v>527</v>
      </c>
      <c r="M324" t="s">
        <v>99</v>
      </c>
      <c r="N324" t="s">
        <v>23</v>
      </c>
      <c r="O324" t="s">
        <v>30</v>
      </c>
      <c r="P324" t="s">
        <v>16</v>
      </c>
      <c r="Q324" t="s">
        <v>171</v>
      </c>
      <c r="R324" t="s">
        <v>525</v>
      </c>
    </row>
    <row r="325" spans="1:18">
      <c r="A325" t="s">
        <v>499</v>
      </c>
      <c r="B325" t="s">
        <v>528</v>
      </c>
      <c r="C325" s="1">
        <v>440</v>
      </c>
      <c r="D325" t="s">
        <v>22</v>
      </c>
      <c r="E325" s="1">
        <v>440</v>
      </c>
      <c r="F325">
        <v>2008.12</v>
      </c>
      <c r="G325" t="s">
        <v>501</v>
      </c>
      <c r="H325" t="s">
        <v>501</v>
      </c>
      <c r="I325" t="s">
        <v>99</v>
      </c>
      <c r="J325" t="s">
        <v>99</v>
      </c>
      <c r="K325" t="s">
        <v>99</v>
      </c>
      <c r="L325" t="s">
        <v>508</v>
      </c>
      <c r="M325" t="s">
        <v>99</v>
      </c>
      <c r="N325" t="s">
        <v>23</v>
      </c>
      <c r="O325" t="s">
        <v>30</v>
      </c>
      <c r="P325" t="s">
        <v>16</v>
      </c>
      <c r="Q325" t="s">
        <v>171</v>
      </c>
      <c r="R325" t="s">
        <v>529</v>
      </c>
    </row>
    <row r="326" spans="1:18">
      <c r="A326" t="s">
        <v>499</v>
      </c>
      <c r="B326" t="s">
        <v>530</v>
      </c>
      <c r="C326" s="1">
        <v>1500</v>
      </c>
      <c r="D326" t="s">
        <v>22</v>
      </c>
      <c r="E326" s="1">
        <v>1500</v>
      </c>
      <c r="F326">
        <v>2007.8</v>
      </c>
      <c r="G326" t="s">
        <v>501</v>
      </c>
      <c r="H326" t="s">
        <v>501</v>
      </c>
      <c r="I326" t="s">
        <v>99</v>
      </c>
      <c r="J326" t="s">
        <v>524</v>
      </c>
      <c r="K326" t="s">
        <v>524</v>
      </c>
      <c r="L326" t="s">
        <v>531</v>
      </c>
      <c r="M326" t="s">
        <v>99</v>
      </c>
      <c r="N326" t="s">
        <v>23</v>
      </c>
      <c r="O326" t="s">
        <v>30</v>
      </c>
      <c r="P326" t="s">
        <v>16</v>
      </c>
      <c r="Q326" t="s">
        <v>171</v>
      </c>
      <c r="R326" t="s">
        <v>532</v>
      </c>
    </row>
    <row r="327" spans="1:18">
      <c r="A327" t="s">
        <v>499</v>
      </c>
      <c r="B327" t="s">
        <v>533</v>
      </c>
      <c r="C327" s="1">
        <v>560</v>
      </c>
      <c r="D327" t="s">
        <v>22</v>
      </c>
      <c r="E327" s="1">
        <v>560</v>
      </c>
      <c r="F327">
        <v>2009.12</v>
      </c>
      <c r="G327" t="s">
        <v>501</v>
      </c>
      <c r="H327" t="s">
        <v>501</v>
      </c>
      <c r="I327" t="s">
        <v>99</v>
      </c>
      <c r="J327" t="s">
        <v>524</v>
      </c>
      <c r="K327" t="s">
        <v>524</v>
      </c>
      <c r="L327" t="s">
        <v>515</v>
      </c>
      <c r="M327" t="s">
        <v>99</v>
      </c>
      <c r="N327" t="s">
        <v>23</v>
      </c>
      <c r="O327" t="s">
        <v>30</v>
      </c>
      <c r="P327" t="s">
        <v>16</v>
      </c>
      <c r="Q327" t="s">
        <v>171</v>
      </c>
      <c r="R327" t="s">
        <v>534</v>
      </c>
    </row>
    <row r="328" spans="1:18">
      <c r="A328" t="s">
        <v>499</v>
      </c>
      <c r="B328" t="s">
        <v>535</v>
      </c>
      <c r="C328" s="1">
        <v>99</v>
      </c>
      <c r="D328" t="s">
        <v>22</v>
      </c>
      <c r="E328" s="1">
        <v>99</v>
      </c>
      <c r="F328">
        <v>2014.6</v>
      </c>
      <c r="G328" t="s">
        <v>501</v>
      </c>
      <c r="H328" t="s">
        <v>501</v>
      </c>
      <c r="I328" t="s">
        <v>99</v>
      </c>
      <c r="J328" t="s">
        <v>536</v>
      </c>
      <c r="K328" t="s">
        <v>537</v>
      </c>
      <c r="L328" t="s">
        <v>508</v>
      </c>
      <c r="M328" t="s">
        <v>99</v>
      </c>
      <c r="N328" t="s">
        <v>23</v>
      </c>
      <c r="O328" t="s">
        <v>30</v>
      </c>
      <c r="P328" t="s">
        <v>16</v>
      </c>
      <c r="Q328" t="s">
        <v>171</v>
      </c>
      <c r="R328" t="s">
        <v>538</v>
      </c>
    </row>
    <row r="329" spans="1:18">
      <c r="A329" t="s">
        <v>499</v>
      </c>
      <c r="B329" t="s">
        <v>539</v>
      </c>
      <c r="C329" s="1">
        <v>3000</v>
      </c>
      <c r="D329" t="s">
        <v>22</v>
      </c>
      <c r="E329" s="1">
        <v>3000</v>
      </c>
      <c r="F329">
        <v>2011.12</v>
      </c>
      <c r="G329" t="s">
        <v>501</v>
      </c>
      <c r="H329" t="s">
        <v>501</v>
      </c>
      <c r="I329" t="s">
        <v>99</v>
      </c>
      <c r="J329" t="s">
        <v>518</v>
      </c>
      <c r="K329" t="s">
        <v>203</v>
      </c>
      <c r="L329" t="s">
        <v>515</v>
      </c>
      <c r="M329" t="s">
        <v>99</v>
      </c>
      <c r="N329" t="s">
        <v>23</v>
      </c>
      <c r="O329" t="s">
        <v>30</v>
      </c>
      <c r="P329" t="s">
        <v>16</v>
      </c>
      <c r="Q329" t="s">
        <v>171</v>
      </c>
      <c r="R329" t="s">
        <v>540</v>
      </c>
    </row>
    <row r="330" spans="1:18">
      <c r="A330" t="s">
        <v>499</v>
      </c>
      <c r="B330" t="s">
        <v>541</v>
      </c>
      <c r="C330" s="1">
        <v>240</v>
      </c>
      <c r="D330" t="s">
        <v>22</v>
      </c>
      <c r="E330" s="1">
        <v>240</v>
      </c>
      <c r="F330">
        <v>2013.1</v>
      </c>
      <c r="G330" t="s">
        <v>501</v>
      </c>
      <c r="H330" t="s">
        <v>501</v>
      </c>
      <c r="I330" t="s">
        <v>99</v>
      </c>
      <c r="J330" t="s">
        <v>506</v>
      </c>
      <c r="K330" t="s">
        <v>506</v>
      </c>
      <c r="L330" t="s">
        <v>508</v>
      </c>
      <c r="M330" t="s">
        <v>99</v>
      </c>
      <c r="N330" t="s">
        <v>23</v>
      </c>
      <c r="O330" t="s">
        <v>30</v>
      </c>
      <c r="P330" t="s">
        <v>16</v>
      </c>
      <c r="Q330" t="s">
        <v>171</v>
      </c>
      <c r="R330" t="s">
        <v>542</v>
      </c>
    </row>
    <row r="331" spans="1:18">
      <c r="A331" t="s">
        <v>499</v>
      </c>
      <c r="B331" t="s">
        <v>543</v>
      </c>
      <c r="C331" s="1">
        <v>450</v>
      </c>
      <c r="D331" t="s">
        <v>22</v>
      </c>
      <c r="E331" s="1">
        <v>450</v>
      </c>
      <c r="F331">
        <v>1992.1</v>
      </c>
      <c r="G331" t="s">
        <v>501</v>
      </c>
      <c r="H331" t="s">
        <v>501</v>
      </c>
      <c r="I331" t="s">
        <v>99</v>
      </c>
      <c r="J331" t="s">
        <v>544</v>
      </c>
      <c r="K331" t="s">
        <v>544</v>
      </c>
      <c r="L331" t="s">
        <v>515</v>
      </c>
      <c r="M331" t="s">
        <v>99</v>
      </c>
      <c r="N331" t="s">
        <v>23</v>
      </c>
      <c r="O331" t="s">
        <v>30</v>
      </c>
      <c r="P331" t="s">
        <v>16</v>
      </c>
      <c r="Q331" t="s">
        <v>171</v>
      </c>
      <c r="R331" t="s">
        <v>545</v>
      </c>
    </row>
    <row r="332" spans="1:18">
      <c r="A332" t="s">
        <v>499</v>
      </c>
      <c r="B332" t="s">
        <v>546</v>
      </c>
      <c r="C332" s="1">
        <v>2600</v>
      </c>
      <c r="D332" t="s">
        <v>22</v>
      </c>
      <c r="E332" s="1">
        <v>2600</v>
      </c>
      <c r="F332">
        <v>1957.2</v>
      </c>
      <c r="G332" t="s">
        <v>501</v>
      </c>
      <c r="H332" t="s">
        <v>501</v>
      </c>
      <c r="I332" t="s">
        <v>99</v>
      </c>
      <c r="J332" t="s">
        <v>547</v>
      </c>
      <c r="K332" t="s">
        <v>316</v>
      </c>
      <c r="L332" t="s">
        <v>511</v>
      </c>
      <c r="M332" t="s">
        <v>99</v>
      </c>
      <c r="N332" t="s">
        <v>23</v>
      </c>
      <c r="O332" t="s">
        <v>30</v>
      </c>
      <c r="P332" t="s">
        <v>16</v>
      </c>
      <c r="Q332" t="s">
        <v>171</v>
      </c>
      <c r="R332" t="s">
        <v>548</v>
      </c>
    </row>
    <row r="333" spans="1:18">
      <c r="A333" t="s">
        <v>499</v>
      </c>
      <c r="B333" t="s">
        <v>549</v>
      </c>
      <c r="C333" s="1">
        <v>170</v>
      </c>
      <c r="D333" t="s">
        <v>22</v>
      </c>
      <c r="E333" s="1">
        <v>170</v>
      </c>
      <c r="F333">
        <v>2014.5</v>
      </c>
      <c r="G333" t="s">
        <v>501</v>
      </c>
      <c r="H333" t="s">
        <v>501</v>
      </c>
      <c r="I333" t="s">
        <v>99</v>
      </c>
      <c r="J333" t="s">
        <v>506</v>
      </c>
      <c r="K333" t="s">
        <v>506</v>
      </c>
      <c r="L333" t="s">
        <v>508</v>
      </c>
      <c r="M333" t="s">
        <v>99</v>
      </c>
      <c r="N333" t="s">
        <v>23</v>
      </c>
      <c r="O333" t="s">
        <v>30</v>
      </c>
      <c r="P333" t="s">
        <v>16</v>
      </c>
      <c r="Q333" t="s">
        <v>171</v>
      </c>
      <c r="R333" t="s">
        <v>550</v>
      </c>
    </row>
    <row r="334" spans="1:18">
      <c r="A334" t="s">
        <v>499</v>
      </c>
      <c r="B334" t="s">
        <v>551</v>
      </c>
      <c r="C334" s="1">
        <v>3000</v>
      </c>
      <c r="D334" t="s">
        <v>22</v>
      </c>
      <c r="E334" s="1">
        <v>3000</v>
      </c>
      <c r="F334">
        <v>2011.12</v>
      </c>
      <c r="G334" t="s">
        <v>501</v>
      </c>
      <c r="H334" t="s">
        <v>501</v>
      </c>
      <c r="I334" t="s">
        <v>99</v>
      </c>
      <c r="J334" t="s">
        <v>518</v>
      </c>
      <c r="K334" t="s">
        <v>190</v>
      </c>
      <c r="L334" t="s">
        <v>515</v>
      </c>
      <c r="M334" t="s">
        <v>99</v>
      </c>
      <c r="N334" t="s">
        <v>23</v>
      </c>
      <c r="O334" t="s">
        <v>30</v>
      </c>
      <c r="P334" t="s">
        <v>16</v>
      </c>
      <c r="Q334" t="s">
        <v>171</v>
      </c>
      <c r="R334" t="s">
        <v>552</v>
      </c>
    </row>
    <row r="335" spans="1:18">
      <c r="A335" t="s">
        <v>499</v>
      </c>
      <c r="B335" t="s">
        <v>553</v>
      </c>
      <c r="C335" s="1">
        <v>500</v>
      </c>
      <c r="D335" t="s">
        <v>22</v>
      </c>
      <c r="E335" s="1">
        <v>500</v>
      </c>
      <c r="F335">
        <v>2010.1</v>
      </c>
      <c r="G335" t="s">
        <v>501</v>
      </c>
      <c r="H335" t="s">
        <v>501</v>
      </c>
      <c r="I335" t="s">
        <v>99</v>
      </c>
      <c r="J335" t="s">
        <v>524</v>
      </c>
      <c r="K335" t="s">
        <v>524</v>
      </c>
      <c r="L335" t="s">
        <v>515</v>
      </c>
      <c r="M335" t="s">
        <v>99</v>
      </c>
      <c r="N335" t="s">
        <v>23</v>
      </c>
      <c r="O335" t="s">
        <v>30</v>
      </c>
      <c r="P335" t="s">
        <v>16</v>
      </c>
      <c r="Q335" t="s">
        <v>171</v>
      </c>
      <c r="R335" t="s">
        <v>554</v>
      </c>
    </row>
    <row r="336" spans="1:18">
      <c r="A336" t="s">
        <v>499</v>
      </c>
      <c r="B336" t="s">
        <v>555</v>
      </c>
      <c r="C336" s="1">
        <v>180</v>
      </c>
      <c r="D336" t="s">
        <v>22</v>
      </c>
      <c r="E336" s="1">
        <v>180</v>
      </c>
      <c r="F336">
        <v>2012.1</v>
      </c>
      <c r="G336" t="s">
        <v>501</v>
      </c>
      <c r="H336" t="s">
        <v>501</v>
      </c>
      <c r="I336" t="s">
        <v>99</v>
      </c>
      <c r="J336" t="s">
        <v>99</v>
      </c>
      <c r="K336" t="s">
        <v>99</v>
      </c>
      <c r="L336" t="s">
        <v>99</v>
      </c>
      <c r="M336" t="s">
        <v>99</v>
      </c>
      <c r="N336" t="s">
        <v>23</v>
      </c>
      <c r="O336" t="s">
        <v>169</v>
      </c>
      <c r="P336" t="s">
        <v>170</v>
      </c>
      <c r="Q336" t="s">
        <v>171</v>
      </c>
      <c r="R336" t="s">
        <v>556</v>
      </c>
    </row>
    <row r="337" spans="1:18">
      <c r="A337" t="s">
        <v>499</v>
      </c>
      <c r="B337" t="s">
        <v>557</v>
      </c>
      <c r="C337" s="1">
        <v>1500</v>
      </c>
      <c r="D337" t="s">
        <v>22</v>
      </c>
      <c r="E337" s="1">
        <v>1500</v>
      </c>
      <c r="F337">
        <v>2011.8</v>
      </c>
      <c r="G337" t="s">
        <v>501</v>
      </c>
      <c r="H337" t="s">
        <v>501</v>
      </c>
      <c r="I337" t="s">
        <v>99</v>
      </c>
      <c r="J337" t="s">
        <v>558</v>
      </c>
      <c r="K337" t="s">
        <v>558</v>
      </c>
      <c r="L337" t="s">
        <v>559</v>
      </c>
      <c r="M337" t="s">
        <v>99</v>
      </c>
      <c r="N337" t="s">
        <v>23</v>
      </c>
      <c r="O337" t="s">
        <v>30</v>
      </c>
      <c r="P337" t="s">
        <v>16</v>
      </c>
      <c r="Q337" t="s">
        <v>171</v>
      </c>
      <c r="R337" t="s">
        <v>560</v>
      </c>
    </row>
    <row r="338" spans="1:18">
      <c r="A338" t="s">
        <v>499</v>
      </c>
      <c r="B338" t="s">
        <v>561</v>
      </c>
      <c r="C338" s="1">
        <v>750</v>
      </c>
      <c r="D338" t="s">
        <v>22</v>
      </c>
      <c r="E338" s="1">
        <v>750</v>
      </c>
      <c r="F338">
        <v>2013.4</v>
      </c>
      <c r="G338" t="s">
        <v>501</v>
      </c>
      <c r="H338" t="s">
        <v>501</v>
      </c>
      <c r="I338" t="s">
        <v>99</v>
      </c>
      <c r="J338" t="s">
        <v>562</v>
      </c>
      <c r="K338" t="s">
        <v>563</v>
      </c>
      <c r="L338" t="s">
        <v>564</v>
      </c>
      <c r="M338" t="s">
        <v>99</v>
      </c>
      <c r="N338" t="s">
        <v>23</v>
      </c>
      <c r="O338" t="s">
        <v>30</v>
      </c>
      <c r="P338" t="s">
        <v>16</v>
      </c>
      <c r="Q338" t="s">
        <v>171</v>
      </c>
      <c r="R338" t="s">
        <v>560</v>
      </c>
    </row>
    <row r="339" spans="1:18">
      <c r="A339" t="s">
        <v>499</v>
      </c>
      <c r="B339" t="s">
        <v>565</v>
      </c>
      <c r="C339" s="1">
        <v>1350</v>
      </c>
      <c r="D339" t="s">
        <v>22</v>
      </c>
      <c r="E339" s="1">
        <v>1350</v>
      </c>
      <c r="F339">
        <v>1988.3</v>
      </c>
      <c r="G339" t="s">
        <v>501</v>
      </c>
      <c r="H339" t="s">
        <v>501</v>
      </c>
      <c r="I339" t="s">
        <v>99</v>
      </c>
      <c r="J339" t="s">
        <v>566</v>
      </c>
      <c r="K339" t="s">
        <v>203</v>
      </c>
      <c r="L339" t="s">
        <v>567</v>
      </c>
      <c r="M339" t="s">
        <v>99</v>
      </c>
      <c r="N339" t="s">
        <v>23</v>
      </c>
      <c r="O339" t="s">
        <v>30</v>
      </c>
      <c r="P339" t="s">
        <v>16</v>
      </c>
      <c r="Q339" t="s">
        <v>171</v>
      </c>
      <c r="R339" t="s">
        <v>568</v>
      </c>
    </row>
    <row r="340" spans="1:18">
      <c r="A340" t="s">
        <v>499</v>
      </c>
      <c r="B340" t="s">
        <v>569</v>
      </c>
      <c r="C340" s="1">
        <v>280</v>
      </c>
      <c r="D340" t="s">
        <v>22</v>
      </c>
      <c r="E340" s="1">
        <v>280</v>
      </c>
      <c r="F340">
        <v>2014.4</v>
      </c>
      <c r="G340" t="s">
        <v>501</v>
      </c>
      <c r="H340" t="s">
        <v>501</v>
      </c>
      <c r="I340" t="s">
        <v>99</v>
      </c>
      <c r="J340" t="s">
        <v>506</v>
      </c>
      <c r="K340" t="s">
        <v>506</v>
      </c>
      <c r="L340" t="s">
        <v>508</v>
      </c>
      <c r="M340" t="s">
        <v>99</v>
      </c>
      <c r="N340" t="s">
        <v>23</v>
      </c>
      <c r="O340" t="s">
        <v>169</v>
      </c>
      <c r="P340" t="s">
        <v>170</v>
      </c>
      <c r="Q340" t="s">
        <v>171</v>
      </c>
      <c r="R340" t="s">
        <v>570</v>
      </c>
    </row>
    <row r="341" spans="1:18">
      <c r="A341" t="s">
        <v>499</v>
      </c>
      <c r="B341" t="s">
        <v>571</v>
      </c>
      <c r="C341" s="1">
        <v>3000</v>
      </c>
      <c r="D341" t="s">
        <v>22</v>
      </c>
      <c r="E341" s="1">
        <v>3000</v>
      </c>
      <c r="F341">
        <v>2012.6</v>
      </c>
      <c r="G341" t="s">
        <v>501</v>
      </c>
      <c r="H341" t="s">
        <v>501</v>
      </c>
      <c r="I341" t="s">
        <v>99</v>
      </c>
      <c r="J341" t="s">
        <v>514</v>
      </c>
      <c r="K341" t="s">
        <v>190</v>
      </c>
      <c r="L341" t="s">
        <v>515</v>
      </c>
      <c r="M341" t="s">
        <v>99</v>
      </c>
      <c r="N341" t="s">
        <v>23</v>
      </c>
      <c r="O341" t="s">
        <v>30</v>
      </c>
      <c r="P341" t="s">
        <v>16</v>
      </c>
      <c r="Q341" t="s">
        <v>171</v>
      </c>
      <c r="R341" t="s">
        <v>572</v>
      </c>
    </row>
    <row r="342" spans="1:18">
      <c r="A342" t="s">
        <v>499</v>
      </c>
      <c r="B342" t="s">
        <v>573</v>
      </c>
      <c r="C342" s="1">
        <v>60</v>
      </c>
      <c r="D342" t="s">
        <v>22</v>
      </c>
      <c r="E342" s="1">
        <v>60</v>
      </c>
      <c r="F342">
        <v>2014.4</v>
      </c>
      <c r="G342" t="s">
        <v>501</v>
      </c>
      <c r="H342" t="s">
        <v>501</v>
      </c>
      <c r="I342" t="s">
        <v>99</v>
      </c>
      <c r="J342" t="s">
        <v>524</v>
      </c>
      <c r="K342" t="s">
        <v>524</v>
      </c>
      <c r="L342" t="s">
        <v>508</v>
      </c>
      <c r="M342" t="s">
        <v>99</v>
      </c>
      <c r="N342" t="s">
        <v>23</v>
      </c>
      <c r="O342" t="s">
        <v>169</v>
      </c>
      <c r="P342" t="s">
        <v>170</v>
      </c>
      <c r="Q342" t="s">
        <v>171</v>
      </c>
      <c r="R342" t="s">
        <v>574</v>
      </c>
    </row>
    <row r="343" spans="1:18">
      <c r="A343" t="s">
        <v>499</v>
      </c>
      <c r="B343" t="s">
        <v>575</v>
      </c>
      <c r="C343" s="1">
        <v>14000</v>
      </c>
      <c r="D343" t="s">
        <v>22</v>
      </c>
      <c r="E343" s="1">
        <v>14000</v>
      </c>
      <c r="F343">
        <v>1998.1</v>
      </c>
      <c r="G343" t="s">
        <v>501</v>
      </c>
      <c r="H343" t="s">
        <v>501</v>
      </c>
      <c r="I343" t="s">
        <v>99</v>
      </c>
      <c r="J343" t="s">
        <v>157</v>
      </c>
      <c r="K343" t="s">
        <v>157</v>
      </c>
      <c r="L343" t="s">
        <v>515</v>
      </c>
      <c r="M343" t="s">
        <v>99</v>
      </c>
      <c r="N343" t="s">
        <v>29</v>
      </c>
      <c r="O343" t="s">
        <v>30</v>
      </c>
      <c r="P343" t="s">
        <v>16</v>
      </c>
      <c r="Q343" t="s">
        <v>171</v>
      </c>
      <c r="R343" t="s">
        <v>576</v>
      </c>
    </row>
    <row r="344" spans="1:18">
      <c r="A344" t="s">
        <v>499</v>
      </c>
      <c r="B344" t="s">
        <v>577</v>
      </c>
      <c r="C344" s="1">
        <v>9000</v>
      </c>
      <c r="D344" t="s">
        <v>22</v>
      </c>
      <c r="E344" s="1">
        <v>9000</v>
      </c>
      <c r="F344">
        <v>2019.11</v>
      </c>
      <c r="G344" t="s">
        <v>501</v>
      </c>
      <c r="H344" t="s">
        <v>501</v>
      </c>
      <c r="I344" t="s">
        <v>99</v>
      </c>
      <c r="J344" t="s">
        <v>578</v>
      </c>
      <c r="K344" t="s">
        <v>578</v>
      </c>
      <c r="L344" t="s">
        <v>515</v>
      </c>
      <c r="M344" t="s">
        <v>99</v>
      </c>
      <c r="N344" t="s">
        <v>23</v>
      </c>
      <c r="O344" t="s">
        <v>30</v>
      </c>
      <c r="P344" t="s">
        <v>16</v>
      </c>
      <c r="Q344" t="s">
        <v>171</v>
      </c>
      <c r="R344" t="s">
        <v>579</v>
      </c>
    </row>
    <row r="345" spans="1:18">
      <c r="A345" t="s">
        <v>499</v>
      </c>
      <c r="B345" t="s">
        <v>580</v>
      </c>
      <c r="C345" s="1">
        <v>300</v>
      </c>
      <c r="D345" t="s">
        <v>22</v>
      </c>
      <c r="E345" s="1">
        <v>300</v>
      </c>
      <c r="F345">
        <v>2013.12</v>
      </c>
      <c r="G345" t="s">
        <v>501</v>
      </c>
      <c r="H345" t="s">
        <v>501</v>
      </c>
      <c r="I345" t="s">
        <v>99</v>
      </c>
      <c r="J345" t="s">
        <v>581</v>
      </c>
      <c r="K345" t="s">
        <v>582</v>
      </c>
      <c r="L345" t="s">
        <v>583</v>
      </c>
      <c r="M345" t="s">
        <v>99</v>
      </c>
      <c r="N345" t="s">
        <v>23</v>
      </c>
      <c r="O345" t="s">
        <v>169</v>
      </c>
      <c r="P345" t="s">
        <v>170</v>
      </c>
      <c r="Q345" t="s">
        <v>171</v>
      </c>
      <c r="R345" t="s">
        <v>584</v>
      </c>
    </row>
    <row r="346" spans="1:18">
      <c r="A346" t="s">
        <v>499</v>
      </c>
      <c r="B346" t="s">
        <v>508</v>
      </c>
      <c r="C346" s="1">
        <v>490</v>
      </c>
      <c r="D346" t="s">
        <v>22</v>
      </c>
      <c r="E346" s="1">
        <v>490</v>
      </c>
      <c r="F346">
        <v>2010.1</v>
      </c>
      <c r="G346" t="s">
        <v>501</v>
      </c>
      <c r="H346" t="s">
        <v>501</v>
      </c>
      <c r="I346" t="s">
        <v>99</v>
      </c>
      <c r="J346" t="s">
        <v>99</v>
      </c>
      <c r="K346" t="s">
        <v>99</v>
      </c>
      <c r="L346" t="s">
        <v>508</v>
      </c>
      <c r="M346" t="s">
        <v>99</v>
      </c>
      <c r="N346" t="s">
        <v>23</v>
      </c>
      <c r="O346" t="s">
        <v>169</v>
      </c>
      <c r="P346" t="s">
        <v>170</v>
      </c>
      <c r="Q346" t="s">
        <v>171</v>
      </c>
      <c r="R346" t="s">
        <v>585</v>
      </c>
    </row>
    <row r="347" spans="1:18">
      <c r="A347" t="s">
        <v>499</v>
      </c>
      <c r="B347" t="s">
        <v>586</v>
      </c>
      <c r="C347" s="1">
        <v>2400</v>
      </c>
      <c r="D347" t="s">
        <v>22</v>
      </c>
      <c r="E347" s="1">
        <v>2400</v>
      </c>
      <c r="F347">
        <v>2019.6</v>
      </c>
      <c r="G347" t="s">
        <v>501</v>
      </c>
      <c r="H347" t="s">
        <v>501</v>
      </c>
      <c r="I347" t="s">
        <v>99</v>
      </c>
      <c r="J347" t="s">
        <v>506</v>
      </c>
      <c r="K347" t="s">
        <v>506</v>
      </c>
      <c r="L347" t="s">
        <v>515</v>
      </c>
      <c r="M347" t="s">
        <v>99</v>
      </c>
      <c r="N347" t="s">
        <v>23</v>
      </c>
      <c r="O347" t="s">
        <v>30</v>
      </c>
      <c r="P347" t="s">
        <v>16</v>
      </c>
      <c r="Q347" t="s">
        <v>171</v>
      </c>
      <c r="R347" t="s">
        <v>587</v>
      </c>
    </row>
    <row r="348" spans="1:18">
      <c r="A348" t="s">
        <v>499</v>
      </c>
      <c r="B348" t="s">
        <v>588</v>
      </c>
      <c r="C348" s="1">
        <v>170</v>
      </c>
      <c r="D348" t="s">
        <v>22</v>
      </c>
      <c r="E348" s="1">
        <v>170</v>
      </c>
      <c r="F348">
        <v>2007.2</v>
      </c>
      <c r="G348" t="s">
        <v>501</v>
      </c>
      <c r="H348" t="s">
        <v>501</v>
      </c>
      <c r="I348" t="s">
        <v>99</v>
      </c>
      <c r="J348" t="s">
        <v>524</v>
      </c>
      <c r="K348" t="s">
        <v>524</v>
      </c>
      <c r="L348" t="s">
        <v>515</v>
      </c>
      <c r="M348" t="s">
        <v>99</v>
      </c>
      <c r="N348" t="s">
        <v>23</v>
      </c>
      <c r="O348" t="s">
        <v>30</v>
      </c>
      <c r="P348" t="s">
        <v>16</v>
      </c>
      <c r="Q348" t="s">
        <v>171</v>
      </c>
      <c r="R348" t="s">
        <v>589</v>
      </c>
    </row>
    <row r="349" spans="1:18">
      <c r="A349" t="s">
        <v>499</v>
      </c>
      <c r="B349" t="s">
        <v>590</v>
      </c>
      <c r="C349" s="1">
        <v>2856</v>
      </c>
      <c r="D349" t="s">
        <v>22</v>
      </c>
      <c r="E349" s="1">
        <v>2856</v>
      </c>
      <c r="F349">
        <v>2012.6</v>
      </c>
      <c r="G349" t="s">
        <v>501</v>
      </c>
      <c r="H349" t="s">
        <v>501</v>
      </c>
      <c r="I349" t="s">
        <v>99</v>
      </c>
      <c r="J349" t="s">
        <v>578</v>
      </c>
      <c r="K349" t="s">
        <v>578</v>
      </c>
      <c r="L349" t="s">
        <v>515</v>
      </c>
      <c r="M349" t="s">
        <v>99</v>
      </c>
      <c r="N349" t="s">
        <v>23</v>
      </c>
      <c r="O349" t="s">
        <v>30</v>
      </c>
      <c r="P349" t="s">
        <v>16</v>
      </c>
      <c r="Q349" t="s">
        <v>171</v>
      </c>
      <c r="R349" t="s">
        <v>591</v>
      </c>
    </row>
    <row r="350" spans="1:18">
      <c r="A350" t="s">
        <v>499</v>
      </c>
      <c r="B350" t="s">
        <v>592</v>
      </c>
      <c r="C350" s="1">
        <v>1274</v>
      </c>
      <c r="D350" t="s">
        <v>22</v>
      </c>
      <c r="E350" s="1">
        <v>1274</v>
      </c>
      <c r="F350">
        <v>2007.5</v>
      </c>
      <c r="G350" t="s">
        <v>501</v>
      </c>
      <c r="H350" t="s">
        <v>501</v>
      </c>
      <c r="I350" t="s">
        <v>99</v>
      </c>
      <c r="J350" t="s">
        <v>524</v>
      </c>
      <c r="K350" t="s">
        <v>524</v>
      </c>
      <c r="L350" t="s">
        <v>508</v>
      </c>
      <c r="M350" t="s">
        <v>99</v>
      </c>
      <c r="N350" t="s">
        <v>23</v>
      </c>
      <c r="O350" t="s">
        <v>30</v>
      </c>
      <c r="P350" t="s">
        <v>16</v>
      </c>
      <c r="Q350" t="s">
        <v>171</v>
      </c>
      <c r="R350" t="s">
        <v>593</v>
      </c>
    </row>
    <row r="351" spans="1:18">
      <c r="A351" t="s">
        <v>499</v>
      </c>
      <c r="B351" t="s">
        <v>594</v>
      </c>
      <c r="C351" s="1">
        <v>4998</v>
      </c>
      <c r="D351" t="s">
        <v>22</v>
      </c>
      <c r="E351" s="1">
        <v>4998</v>
      </c>
      <c r="F351">
        <v>2010.5</v>
      </c>
      <c r="G351" t="s">
        <v>501</v>
      </c>
      <c r="H351" t="s">
        <v>501</v>
      </c>
      <c r="I351" t="s">
        <v>99</v>
      </c>
      <c r="J351" t="s">
        <v>524</v>
      </c>
      <c r="K351" t="s">
        <v>524</v>
      </c>
      <c r="L351" t="s">
        <v>595</v>
      </c>
      <c r="M351" t="s">
        <v>99</v>
      </c>
      <c r="N351" t="s">
        <v>23</v>
      </c>
      <c r="O351" t="s">
        <v>30</v>
      </c>
      <c r="P351" t="s">
        <v>16</v>
      </c>
      <c r="Q351" t="s">
        <v>171</v>
      </c>
      <c r="R351" t="s">
        <v>39</v>
      </c>
    </row>
    <row r="352" spans="1:18">
      <c r="A352" t="s">
        <v>499</v>
      </c>
      <c r="B352" t="s">
        <v>596</v>
      </c>
      <c r="C352" s="1">
        <v>3200</v>
      </c>
      <c r="D352" t="s">
        <v>22</v>
      </c>
      <c r="E352" s="1">
        <v>3200</v>
      </c>
      <c r="F352">
        <v>2014.8</v>
      </c>
      <c r="G352" t="s">
        <v>501</v>
      </c>
      <c r="H352" t="s">
        <v>501</v>
      </c>
      <c r="I352" t="s">
        <v>99</v>
      </c>
      <c r="J352" t="s">
        <v>597</v>
      </c>
      <c r="K352" t="s">
        <v>597</v>
      </c>
      <c r="L352" t="s">
        <v>595</v>
      </c>
      <c r="M352" t="s">
        <v>99</v>
      </c>
      <c r="N352" t="s">
        <v>23</v>
      </c>
      <c r="O352" t="s">
        <v>30</v>
      </c>
      <c r="P352" t="s">
        <v>16</v>
      </c>
      <c r="Q352" t="s">
        <v>171</v>
      </c>
      <c r="R352" t="s">
        <v>39</v>
      </c>
    </row>
    <row r="353" spans="1:18">
      <c r="A353" t="s">
        <v>499</v>
      </c>
      <c r="B353" t="s">
        <v>598</v>
      </c>
      <c r="C353" s="1">
        <v>300</v>
      </c>
      <c r="D353" t="s">
        <v>22</v>
      </c>
      <c r="E353" s="1">
        <v>300</v>
      </c>
      <c r="F353">
        <v>2005.6</v>
      </c>
      <c r="G353" t="s">
        <v>501</v>
      </c>
      <c r="H353" t="s">
        <v>501</v>
      </c>
      <c r="I353" t="s">
        <v>99</v>
      </c>
      <c r="J353" t="s">
        <v>524</v>
      </c>
      <c r="K353" t="s">
        <v>524</v>
      </c>
      <c r="L353" t="s">
        <v>515</v>
      </c>
      <c r="M353" t="s">
        <v>99</v>
      </c>
      <c r="N353" t="s">
        <v>23</v>
      </c>
      <c r="O353" t="s">
        <v>30</v>
      </c>
      <c r="P353" t="s">
        <v>16</v>
      </c>
      <c r="Q353" t="s">
        <v>171</v>
      </c>
      <c r="R353" t="s">
        <v>599</v>
      </c>
    </row>
    <row r="354" spans="1:18">
      <c r="A354" t="s">
        <v>499</v>
      </c>
      <c r="B354" t="s">
        <v>600</v>
      </c>
      <c r="C354" s="1">
        <v>3000</v>
      </c>
      <c r="D354" t="s">
        <v>22</v>
      </c>
      <c r="E354" s="1">
        <v>3000</v>
      </c>
      <c r="F354">
        <v>1993.6</v>
      </c>
      <c r="G354" t="s">
        <v>501</v>
      </c>
      <c r="H354" t="s">
        <v>501</v>
      </c>
      <c r="I354" t="s">
        <v>99</v>
      </c>
      <c r="J354" t="s">
        <v>524</v>
      </c>
      <c r="K354" t="s">
        <v>524</v>
      </c>
      <c r="L354" t="s">
        <v>508</v>
      </c>
      <c r="M354" t="s">
        <v>99</v>
      </c>
      <c r="N354" t="s">
        <v>23</v>
      </c>
      <c r="O354" t="s">
        <v>30</v>
      </c>
      <c r="P354" t="s">
        <v>16</v>
      </c>
      <c r="Q354" t="s">
        <v>171</v>
      </c>
      <c r="R354" t="s">
        <v>601</v>
      </c>
    </row>
    <row r="355" spans="1:18">
      <c r="A355" t="s">
        <v>499</v>
      </c>
      <c r="B355" t="s">
        <v>600</v>
      </c>
      <c r="F355">
        <v>1994.5</v>
      </c>
      <c r="G355" t="s">
        <v>501</v>
      </c>
      <c r="H355" t="s">
        <v>501</v>
      </c>
      <c r="I355" t="s">
        <v>99</v>
      </c>
      <c r="J355" t="s">
        <v>99</v>
      </c>
      <c r="K355" t="s">
        <v>99</v>
      </c>
      <c r="L355" t="s">
        <v>99</v>
      </c>
      <c r="M355" t="s">
        <v>99</v>
      </c>
      <c r="N355" t="s">
        <v>99</v>
      </c>
      <c r="O355" t="s">
        <v>99</v>
      </c>
      <c r="P355" t="s">
        <v>99</v>
      </c>
      <c r="Q355" t="s">
        <v>99</v>
      </c>
      <c r="R355" t="s">
        <v>99</v>
      </c>
    </row>
    <row r="356" spans="1:18">
      <c r="A356" t="s">
        <v>499</v>
      </c>
      <c r="B356" t="s">
        <v>602</v>
      </c>
      <c r="C356" s="1">
        <v>45000</v>
      </c>
      <c r="D356" t="s">
        <v>22</v>
      </c>
      <c r="E356" s="1">
        <v>45000</v>
      </c>
      <c r="F356">
        <v>1980.11</v>
      </c>
      <c r="G356" t="s">
        <v>499</v>
      </c>
      <c r="H356" t="s">
        <v>499</v>
      </c>
      <c r="I356" t="s">
        <v>99</v>
      </c>
      <c r="J356" t="s">
        <v>60</v>
      </c>
      <c r="K356" t="s">
        <v>60</v>
      </c>
      <c r="L356" t="s">
        <v>515</v>
      </c>
      <c r="M356" t="s">
        <v>603</v>
      </c>
      <c r="N356" t="s">
        <v>29</v>
      </c>
      <c r="O356" t="s">
        <v>30</v>
      </c>
      <c r="P356" t="s">
        <v>16</v>
      </c>
      <c r="Q356" t="s">
        <v>31</v>
      </c>
      <c r="R356" t="s">
        <v>604</v>
      </c>
    </row>
    <row r="357" spans="1:18">
      <c r="A357" t="s">
        <v>499</v>
      </c>
      <c r="B357" t="s">
        <v>602</v>
      </c>
      <c r="C357" s="1">
        <v>45000</v>
      </c>
      <c r="D357" t="s">
        <v>22</v>
      </c>
      <c r="E357" s="1">
        <v>45000</v>
      </c>
      <c r="F357">
        <v>1980.11</v>
      </c>
      <c r="G357" t="s">
        <v>499</v>
      </c>
      <c r="H357" t="s">
        <v>499</v>
      </c>
      <c r="I357" t="s">
        <v>99</v>
      </c>
      <c r="J357" t="s">
        <v>60</v>
      </c>
      <c r="K357" t="s">
        <v>60</v>
      </c>
      <c r="L357" t="s">
        <v>515</v>
      </c>
      <c r="M357" t="s">
        <v>603</v>
      </c>
      <c r="N357" t="s">
        <v>29</v>
      </c>
      <c r="O357" t="s">
        <v>30</v>
      </c>
      <c r="P357" t="s">
        <v>16</v>
      </c>
      <c r="Q357" t="s">
        <v>31</v>
      </c>
      <c r="R357" t="s">
        <v>604</v>
      </c>
    </row>
    <row r="358" spans="1:18">
      <c r="A358" t="s">
        <v>499</v>
      </c>
      <c r="B358" t="s">
        <v>605</v>
      </c>
      <c r="C358" s="1">
        <v>800</v>
      </c>
      <c r="D358" t="s">
        <v>22</v>
      </c>
      <c r="E358" s="1">
        <v>800</v>
      </c>
      <c r="F358">
        <v>2008.6</v>
      </c>
      <c r="G358" t="s">
        <v>501</v>
      </c>
      <c r="H358" t="s">
        <v>501</v>
      </c>
      <c r="I358" t="s">
        <v>99</v>
      </c>
      <c r="J358" t="s">
        <v>524</v>
      </c>
      <c r="K358" t="s">
        <v>524</v>
      </c>
      <c r="L358" t="s">
        <v>515</v>
      </c>
      <c r="M358" t="s">
        <v>99</v>
      </c>
      <c r="N358" t="s">
        <v>23</v>
      </c>
      <c r="O358" t="s">
        <v>30</v>
      </c>
      <c r="P358" t="s">
        <v>16</v>
      </c>
      <c r="Q358" t="s">
        <v>171</v>
      </c>
      <c r="R358" t="s">
        <v>606</v>
      </c>
    </row>
    <row r="359" spans="1:18">
      <c r="A359" t="s">
        <v>499</v>
      </c>
      <c r="B359" t="s">
        <v>607</v>
      </c>
      <c r="C359" s="1">
        <v>900</v>
      </c>
      <c r="D359" t="s">
        <v>22</v>
      </c>
      <c r="E359" s="1">
        <v>900</v>
      </c>
      <c r="F359">
        <v>2017.12</v>
      </c>
      <c r="G359" t="s">
        <v>501</v>
      </c>
      <c r="H359" t="s">
        <v>501</v>
      </c>
      <c r="I359" t="s">
        <v>99</v>
      </c>
      <c r="J359" t="s">
        <v>99</v>
      </c>
      <c r="K359" t="s">
        <v>99</v>
      </c>
      <c r="L359" t="s">
        <v>515</v>
      </c>
      <c r="M359" t="s">
        <v>99</v>
      </c>
      <c r="N359" t="s">
        <v>23</v>
      </c>
      <c r="O359" t="s">
        <v>30</v>
      </c>
      <c r="P359" t="s">
        <v>16</v>
      </c>
      <c r="Q359" t="s">
        <v>171</v>
      </c>
      <c r="R359" t="s">
        <v>608</v>
      </c>
    </row>
    <row r="360" spans="1:18">
      <c r="A360" t="s">
        <v>499</v>
      </c>
      <c r="B360" t="s">
        <v>609</v>
      </c>
      <c r="C360" s="1">
        <v>1100</v>
      </c>
      <c r="D360" t="s">
        <v>22</v>
      </c>
      <c r="E360" s="1">
        <v>1100</v>
      </c>
      <c r="F360">
        <v>2009.5</v>
      </c>
      <c r="G360" t="s">
        <v>501</v>
      </c>
      <c r="H360" t="s">
        <v>501</v>
      </c>
      <c r="I360" t="s">
        <v>99</v>
      </c>
      <c r="J360" t="s">
        <v>99</v>
      </c>
      <c r="K360" t="s">
        <v>99</v>
      </c>
      <c r="L360" t="s">
        <v>610</v>
      </c>
      <c r="M360" t="s">
        <v>99</v>
      </c>
      <c r="N360" t="s">
        <v>23</v>
      </c>
      <c r="O360" t="s">
        <v>30</v>
      </c>
      <c r="P360" t="s">
        <v>16</v>
      </c>
      <c r="Q360" t="s">
        <v>171</v>
      </c>
      <c r="R360" t="s">
        <v>611</v>
      </c>
    </row>
    <row r="361" spans="1:18">
      <c r="A361" t="s">
        <v>499</v>
      </c>
      <c r="B361" t="s">
        <v>612</v>
      </c>
      <c r="C361" s="1">
        <v>270</v>
      </c>
      <c r="D361" t="s">
        <v>22</v>
      </c>
      <c r="E361" s="1">
        <v>270</v>
      </c>
      <c r="F361">
        <v>2014.5</v>
      </c>
      <c r="G361" t="s">
        <v>501</v>
      </c>
      <c r="H361" t="s">
        <v>501</v>
      </c>
      <c r="I361" t="s">
        <v>99</v>
      </c>
      <c r="J361" t="s">
        <v>506</v>
      </c>
      <c r="K361" t="s">
        <v>190</v>
      </c>
      <c r="L361" t="s">
        <v>613</v>
      </c>
      <c r="M361" t="s">
        <v>99</v>
      </c>
      <c r="N361" t="s">
        <v>23</v>
      </c>
      <c r="O361" t="s">
        <v>30</v>
      </c>
      <c r="P361" t="s">
        <v>16</v>
      </c>
      <c r="Q361" t="s">
        <v>171</v>
      </c>
      <c r="R361" t="s">
        <v>614</v>
      </c>
    </row>
    <row r="362" spans="1:18">
      <c r="A362" t="s">
        <v>499</v>
      </c>
      <c r="B362" t="s">
        <v>615</v>
      </c>
      <c r="C362" s="1">
        <v>590</v>
      </c>
      <c r="D362" t="s">
        <v>22</v>
      </c>
      <c r="E362" s="1">
        <v>590</v>
      </c>
      <c r="F362">
        <v>2012.1</v>
      </c>
      <c r="G362" t="s">
        <v>501</v>
      </c>
      <c r="H362" t="s">
        <v>501</v>
      </c>
      <c r="I362" t="s">
        <v>99</v>
      </c>
      <c r="J362" t="s">
        <v>99</v>
      </c>
      <c r="K362" t="s">
        <v>99</v>
      </c>
      <c r="L362" t="s">
        <v>508</v>
      </c>
      <c r="M362" t="s">
        <v>99</v>
      </c>
      <c r="N362" t="s">
        <v>23</v>
      </c>
      <c r="O362" t="s">
        <v>30</v>
      </c>
      <c r="P362" t="s">
        <v>16</v>
      </c>
      <c r="Q362" t="s">
        <v>171</v>
      </c>
      <c r="R362" t="s">
        <v>616</v>
      </c>
    </row>
    <row r="363" spans="1:18">
      <c r="A363" t="s">
        <v>499</v>
      </c>
      <c r="B363" t="s">
        <v>617</v>
      </c>
      <c r="C363" s="1">
        <v>1000</v>
      </c>
      <c r="D363" t="s">
        <v>22</v>
      </c>
      <c r="E363" s="1">
        <v>1000</v>
      </c>
      <c r="F363">
        <v>2005.5</v>
      </c>
      <c r="G363" t="s">
        <v>501</v>
      </c>
      <c r="H363" t="s">
        <v>501</v>
      </c>
      <c r="I363" t="s">
        <v>99</v>
      </c>
      <c r="J363" t="s">
        <v>524</v>
      </c>
      <c r="K363" t="s">
        <v>524</v>
      </c>
      <c r="L363" t="s">
        <v>508</v>
      </c>
      <c r="M363" t="s">
        <v>99</v>
      </c>
      <c r="N363" t="s">
        <v>23</v>
      </c>
      <c r="O363" t="s">
        <v>30</v>
      </c>
      <c r="P363" t="s">
        <v>16</v>
      </c>
      <c r="Q363" t="s">
        <v>171</v>
      </c>
      <c r="R363" t="s">
        <v>618</v>
      </c>
    </row>
    <row r="364" spans="1:18">
      <c r="A364" t="s">
        <v>499</v>
      </c>
      <c r="B364" t="s">
        <v>619</v>
      </c>
      <c r="C364" s="1">
        <v>120</v>
      </c>
      <c r="D364" t="s">
        <v>22</v>
      </c>
      <c r="E364" s="1">
        <v>120</v>
      </c>
      <c r="F364">
        <v>2015.1</v>
      </c>
      <c r="G364" t="s">
        <v>501</v>
      </c>
      <c r="H364" t="s">
        <v>501</v>
      </c>
      <c r="I364" t="s">
        <v>99</v>
      </c>
      <c r="J364" t="s">
        <v>506</v>
      </c>
      <c r="K364" t="s">
        <v>506</v>
      </c>
      <c r="L364" t="s">
        <v>515</v>
      </c>
      <c r="M364" t="s">
        <v>99</v>
      </c>
      <c r="N364" t="s">
        <v>23</v>
      </c>
      <c r="O364" t="s">
        <v>30</v>
      </c>
      <c r="P364" t="s">
        <v>16</v>
      </c>
      <c r="Q364" t="s">
        <v>171</v>
      </c>
      <c r="R364" t="s">
        <v>620</v>
      </c>
    </row>
    <row r="365" spans="1:18">
      <c r="A365" t="s">
        <v>499</v>
      </c>
      <c r="B365" t="s">
        <v>621</v>
      </c>
      <c r="C365" s="1">
        <v>360</v>
      </c>
      <c r="D365" t="s">
        <v>22</v>
      </c>
      <c r="E365" s="1">
        <v>360</v>
      </c>
      <c r="F365">
        <v>2016.4</v>
      </c>
      <c r="G365" t="s">
        <v>501</v>
      </c>
      <c r="H365" t="s">
        <v>501</v>
      </c>
      <c r="I365" t="s">
        <v>99</v>
      </c>
      <c r="J365" t="s">
        <v>622</v>
      </c>
      <c r="K365" t="s">
        <v>622</v>
      </c>
      <c r="L365" t="s">
        <v>623</v>
      </c>
      <c r="M365" t="s">
        <v>99</v>
      </c>
      <c r="N365" t="s">
        <v>23</v>
      </c>
      <c r="O365" t="s">
        <v>30</v>
      </c>
      <c r="P365" t="s">
        <v>16</v>
      </c>
      <c r="Q365" t="s">
        <v>171</v>
      </c>
      <c r="R365" t="s">
        <v>624</v>
      </c>
    </row>
    <row r="366" spans="1:18">
      <c r="A366" t="s">
        <v>499</v>
      </c>
      <c r="B366" t="s">
        <v>625</v>
      </c>
      <c r="C366" s="1">
        <v>400</v>
      </c>
      <c r="D366" t="s">
        <v>22</v>
      </c>
      <c r="E366" s="1">
        <v>400</v>
      </c>
      <c r="F366">
        <v>2003.4</v>
      </c>
      <c r="G366" t="s">
        <v>501</v>
      </c>
      <c r="H366" t="s">
        <v>501</v>
      </c>
      <c r="I366" t="s">
        <v>99</v>
      </c>
      <c r="J366" t="s">
        <v>524</v>
      </c>
      <c r="K366" t="s">
        <v>524</v>
      </c>
      <c r="L366" t="s">
        <v>511</v>
      </c>
      <c r="M366" t="s">
        <v>99</v>
      </c>
      <c r="N366" t="s">
        <v>23</v>
      </c>
      <c r="O366" t="s">
        <v>30</v>
      </c>
      <c r="P366" t="s">
        <v>16</v>
      </c>
      <c r="Q366" t="s">
        <v>171</v>
      </c>
      <c r="R366" t="s">
        <v>626</v>
      </c>
    </row>
    <row r="367" spans="1:18">
      <c r="A367" t="s">
        <v>499</v>
      </c>
      <c r="B367" t="s">
        <v>627</v>
      </c>
      <c r="C367" s="1">
        <v>300000</v>
      </c>
      <c r="D367" t="s">
        <v>22</v>
      </c>
      <c r="E367" s="1">
        <v>300000</v>
      </c>
      <c r="F367">
        <v>1995.2</v>
      </c>
      <c r="G367" t="s">
        <v>628</v>
      </c>
      <c r="H367" t="s">
        <v>628</v>
      </c>
      <c r="I367" t="s">
        <v>99</v>
      </c>
      <c r="J367" t="s">
        <v>629</v>
      </c>
      <c r="K367" t="s">
        <v>630</v>
      </c>
      <c r="L367" t="s">
        <v>511</v>
      </c>
      <c r="M367" t="s">
        <v>318</v>
      </c>
      <c r="N367" t="s">
        <v>29</v>
      </c>
      <c r="O367" t="s">
        <v>30</v>
      </c>
      <c r="P367" t="s">
        <v>16</v>
      </c>
      <c r="Q367" t="s">
        <v>31</v>
      </c>
      <c r="R367" t="s">
        <v>626</v>
      </c>
    </row>
    <row r="368" spans="1:18">
      <c r="A368" t="s">
        <v>499</v>
      </c>
      <c r="B368" t="s">
        <v>627</v>
      </c>
      <c r="C368" s="1">
        <v>300000</v>
      </c>
      <c r="D368" t="s">
        <v>22</v>
      </c>
      <c r="E368" s="1">
        <v>300000</v>
      </c>
      <c r="F368">
        <v>1995.4</v>
      </c>
      <c r="G368" t="s">
        <v>628</v>
      </c>
      <c r="H368" t="s">
        <v>628</v>
      </c>
      <c r="I368" t="s">
        <v>99</v>
      </c>
      <c r="J368" t="s">
        <v>629</v>
      </c>
      <c r="K368" t="s">
        <v>630</v>
      </c>
      <c r="L368" t="s">
        <v>511</v>
      </c>
      <c r="M368" t="s">
        <v>318</v>
      </c>
      <c r="N368" t="s">
        <v>29</v>
      </c>
      <c r="O368" t="s">
        <v>30</v>
      </c>
      <c r="P368" t="s">
        <v>16</v>
      </c>
      <c r="Q368" t="s">
        <v>31</v>
      </c>
      <c r="R368" t="s">
        <v>626</v>
      </c>
    </row>
    <row r="369" spans="1:18">
      <c r="A369" t="s">
        <v>499</v>
      </c>
      <c r="B369" t="s">
        <v>631</v>
      </c>
      <c r="C369" s="1">
        <v>410</v>
      </c>
      <c r="D369" t="s">
        <v>22</v>
      </c>
      <c r="E369" s="1">
        <v>410</v>
      </c>
      <c r="F369">
        <v>2011.12</v>
      </c>
      <c r="G369" t="s">
        <v>501</v>
      </c>
      <c r="H369" t="s">
        <v>501</v>
      </c>
      <c r="I369" t="s">
        <v>99</v>
      </c>
      <c r="J369" t="s">
        <v>99</v>
      </c>
      <c r="K369" t="s">
        <v>99</v>
      </c>
      <c r="L369" t="s">
        <v>99</v>
      </c>
      <c r="M369" t="s">
        <v>99</v>
      </c>
      <c r="N369" t="s">
        <v>23</v>
      </c>
      <c r="O369" t="s">
        <v>169</v>
      </c>
      <c r="P369" t="s">
        <v>170</v>
      </c>
      <c r="Q369" t="s">
        <v>171</v>
      </c>
      <c r="R369" t="s">
        <v>632</v>
      </c>
    </row>
    <row r="370" spans="1:18">
      <c r="A370" t="s">
        <v>499</v>
      </c>
      <c r="B370" t="s">
        <v>633</v>
      </c>
      <c r="C370" s="1">
        <v>1300</v>
      </c>
      <c r="D370" t="s">
        <v>22</v>
      </c>
      <c r="E370" s="1">
        <v>1300</v>
      </c>
      <c r="F370">
        <v>2001.1</v>
      </c>
      <c r="G370" t="s">
        <v>501</v>
      </c>
      <c r="H370" t="s">
        <v>501</v>
      </c>
      <c r="I370" t="s">
        <v>99</v>
      </c>
      <c r="J370" t="s">
        <v>524</v>
      </c>
      <c r="K370" t="s">
        <v>524</v>
      </c>
      <c r="L370" t="s">
        <v>515</v>
      </c>
      <c r="M370" t="s">
        <v>99</v>
      </c>
      <c r="N370" t="s">
        <v>23</v>
      </c>
      <c r="O370" t="s">
        <v>30</v>
      </c>
      <c r="P370" t="s">
        <v>16</v>
      </c>
      <c r="Q370" t="s">
        <v>171</v>
      </c>
      <c r="R370" t="s">
        <v>634</v>
      </c>
    </row>
    <row r="371" spans="1:18">
      <c r="A371" t="s">
        <v>499</v>
      </c>
      <c r="B371" t="s">
        <v>635</v>
      </c>
      <c r="C371" s="1">
        <v>1060</v>
      </c>
      <c r="D371" t="s">
        <v>22</v>
      </c>
      <c r="E371" s="1">
        <v>1060</v>
      </c>
      <c r="F371">
        <v>1996.1</v>
      </c>
      <c r="G371" t="s">
        <v>501</v>
      </c>
      <c r="H371" t="s">
        <v>501</v>
      </c>
      <c r="I371" t="s">
        <v>99</v>
      </c>
      <c r="J371" t="s">
        <v>636</v>
      </c>
      <c r="K371" t="s">
        <v>636</v>
      </c>
      <c r="L371" t="s">
        <v>515</v>
      </c>
      <c r="M371" t="s">
        <v>99</v>
      </c>
      <c r="N371" t="s">
        <v>23</v>
      </c>
      <c r="O371" t="s">
        <v>30</v>
      </c>
      <c r="P371" t="s">
        <v>16</v>
      </c>
      <c r="Q371" t="s">
        <v>171</v>
      </c>
      <c r="R371" t="s">
        <v>637</v>
      </c>
    </row>
    <row r="372" spans="1:18">
      <c r="A372" t="s">
        <v>499</v>
      </c>
      <c r="B372" t="s">
        <v>638</v>
      </c>
      <c r="C372" s="1">
        <v>2120</v>
      </c>
      <c r="D372" t="s">
        <v>22</v>
      </c>
      <c r="E372" s="1">
        <v>2120</v>
      </c>
      <c r="F372">
        <v>1987.3</v>
      </c>
      <c r="G372" t="s">
        <v>501</v>
      </c>
      <c r="H372" t="s">
        <v>501</v>
      </c>
      <c r="I372" t="s">
        <v>99</v>
      </c>
      <c r="J372" t="s">
        <v>636</v>
      </c>
      <c r="K372" t="s">
        <v>636</v>
      </c>
      <c r="L372" t="s">
        <v>639</v>
      </c>
      <c r="M372" t="s">
        <v>99</v>
      </c>
      <c r="N372" t="s">
        <v>23</v>
      </c>
      <c r="O372" t="s">
        <v>30</v>
      </c>
      <c r="P372" t="s">
        <v>16</v>
      </c>
      <c r="Q372" t="s">
        <v>171</v>
      </c>
      <c r="R372" t="s">
        <v>640</v>
      </c>
    </row>
    <row r="373" spans="1:18">
      <c r="A373" t="s">
        <v>499</v>
      </c>
      <c r="B373" t="s">
        <v>641</v>
      </c>
      <c r="C373" s="1">
        <v>430</v>
      </c>
      <c r="D373" t="s">
        <v>22</v>
      </c>
      <c r="E373" s="1">
        <v>430</v>
      </c>
      <c r="F373">
        <v>2007.5</v>
      </c>
      <c r="G373" t="s">
        <v>501</v>
      </c>
      <c r="H373" t="s">
        <v>501</v>
      </c>
      <c r="I373" t="s">
        <v>99</v>
      </c>
      <c r="J373" t="s">
        <v>524</v>
      </c>
      <c r="K373" t="s">
        <v>524</v>
      </c>
      <c r="L373" t="s">
        <v>508</v>
      </c>
      <c r="M373" t="s">
        <v>99</v>
      </c>
      <c r="N373" t="s">
        <v>23</v>
      </c>
      <c r="O373" t="s">
        <v>30</v>
      </c>
      <c r="P373" t="s">
        <v>16</v>
      </c>
      <c r="Q373" t="s">
        <v>171</v>
      </c>
      <c r="R373" t="s">
        <v>642</v>
      </c>
    </row>
    <row r="374" spans="1:18">
      <c r="A374" t="s">
        <v>499</v>
      </c>
      <c r="B374" t="s">
        <v>643</v>
      </c>
      <c r="C374" s="1">
        <v>160</v>
      </c>
      <c r="D374" t="s">
        <v>22</v>
      </c>
      <c r="E374" s="1">
        <v>160</v>
      </c>
      <c r="F374">
        <v>2014.5</v>
      </c>
      <c r="G374" t="s">
        <v>501</v>
      </c>
      <c r="H374" t="s">
        <v>501</v>
      </c>
      <c r="I374" t="s">
        <v>99</v>
      </c>
      <c r="J374" t="s">
        <v>506</v>
      </c>
      <c r="K374" t="s">
        <v>506</v>
      </c>
      <c r="L374" t="s">
        <v>508</v>
      </c>
      <c r="M374" t="s">
        <v>99</v>
      </c>
      <c r="N374" t="s">
        <v>23</v>
      </c>
      <c r="O374" t="s">
        <v>30</v>
      </c>
      <c r="P374" t="s">
        <v>16</v>
      </c>
      <c r="Q374" t="s">
        <v>171</v>
      </c>
      <c r="R374" t="s">
        <v>644</v>
      </c>
    </row>
    <row r="375" spans="1:18">
      <c r="A375" t="s">
        <v>499</v>
      </c>
      <c r="B375" t="s">
        <v>645</v>
      </c>
      <c r="C375" s="1">
        <v>2640</v>
      </c>
      <c r="D375" t="s">
        <v>22</v>
      </c>
      <c r="E375" s="1">
        <v>2640</v>
      </c>
      <c r="F375">
        <v>2011.12</v>
      </c>
      <c r="G375" t="s">
        <v>501</v>
      </c>
      <c r="H375" t="s">
        <v>501</v>
      </c>
      <c r="I375" t="s">
        <v>99</v>
      </c>
      <c r="J375" t="s">
        <v>518</v>
      </c>
      <c r="K375" t="s">
        <v>203</v>
      </c>
      <c r="L375" t="s">
        <v>515</v>
      </c>
      <c r="M375" t="s">
        <v>99</v>
      </c>
      <c r="N375" t="s">
        <v>23</v>
      </c>
      <c r="O375" t="s">
        <v>30</v>
      </c>
      <c r="P375" t="s">
        <v>16</v>
      </c>
      <c r="Q375" t="s">
        <v>171</v>
      </c>
      <c r="R375" t="s">
        <v>646</v>
      </c>
    </row>
    <row r="376" spans="1:18">
      <c r="A376" t="s">
        <v>499</v>
      </c>
      <c r="B376" t="s">
        <v>647</v>
      </c>
      <c r="C376" s="1">
        <v>145</v>
      </c>
      <c r="D376" t="s">
        <v>22</v>
      </c>
      <c r="E376" s="1">
        <v>145</v>
      </c>
      <c r="F376">
        <v>1997.12</v>
      </c>
      <c r="G376" t="s">
        <v>501</v>
      </c>
      <c r="H376" t="s">
        <v>501</v>
      </c>
      <c r="I376" t="s">
        <v>99</v>
      </c>
      <c r="J376" t="s">
        <v>544</v>
      </c>
      <c r="K376" t="s">
        <v>648</v>
      </c>
      <c r="L376" t="s">
        <v>515</v>
      </c>
      <c r="M376" t="s">
        <v>99</v>
      </c>
      <c r="N376" t="s">
        <v>23</v>
      </c>
      <c r="O376" t="s">
        <v>30</v>
      </c>
      <c r="P376" t="s">
        <v>16</v>
      </c>
      <c r="Q376" t="s">
        <v>171</v>
      </c>
      <c r="R376" t="s">
        <v>649</v>
      </c>
    </row>
    <row r="377" spans="1:18">
      <c r="A377" t="s">
        <v>499</v>
      </c>
      <c r="B377" t="s">
        <v>647</v>
      </c>
      <c r="C377" s="1">
        <v>556</v>
      </c>
      <c r="D377" t="s">
        <v>22</v>
      </c>
      <c r="E377" s="1">
        <v>556</v>
      </c>
      <c r="F377">
        <v>1999.3</v>
      </c>
      <c r="G377" t="s">
        <v>501</v>
      </c>
      <c r="H377" t="s">
        <v>501</v>
      </c>
      <c r="I377" t="s">
        <v>99</v>
      </c>
      <c r="J377" t="s">
        <v>376</v>
      </c>
      <c r="K377" t="s">
        <v>376</v>
      </c>
      <c r="L377" t="s">
        <v>515</v>
      </c>
      <c r="M377" t="s">
        <v>99</v>
      </c>
      <c r="N377" t="s">
        <v>23</v>
      </c>
      <c r="O377" t="s">
        <v>30</v>
      </c>
      <c r="P377" t="s">
        <v>16</v>
      </c>
      <c r="Q377" t="s">
        <v>171</v>
      </c>
      <c r="R377" t="s">
        <v>649</v>
      </c>
    </row>
    <row r="378" spans="1:18">
      <c r="A378" t="s">
        <v>499</v>
      </c>
      <c r="B378" t="s">
        <v>650</v>
      </c>
      <c r="C378" s="1">
        <v>5000</v>
      </c>
      <c r="D378" t="s">
        <v>22</v>
      </c>
      <c r="E378" s="1">
        <v>5000</v>
      </c>
      <c r="F378">
        <v>2009.7</v>
      </c>
      <c r="G378" t="s">
        <v>501</v>
      </c>
      <c r="H378" t="s">
        <v>501</v>
      </c>
      <c r="I378" t="s">
        <v>99</v>
      </c>
      <c r="J378" t="s">
        <v>524</v>
      </c>
      <c r="K378" t="s">
        <v>524</v>
      </c>
      <c r="L378" t="s">
        <v>651</v>
      </c>
      <c r="M378" t="s">
        <v>99</v>
      </c>
      <c r="N378" t="s">
        <v>23</v>
      </c>
      <c r="O378" t="s">
        <v>30</v>
      </c>
      <c r="P378" t="s">
        <v>16</v>
      </c>
      <c r="Q378" t="s">
        <v>171</v>
      </c>
      <c r="R378" t="s">
        <v>92</v>
      </c>
    </row>
    <row r="379" spans="1:18">
      <c r="A379" t="s">
        <v>499</v>
      </c>
      <c r="B379" t="s">
        <v>652</v>
      </c>
      <c r="C379" s="1">
        <v>2500</v>
      </c>
      <c r="D379" t="s">
        <v>22</v>
      </c>
      <c r="E379" s="1">
        <v>2500</v>
      </c>
      <c r="F379">
        <v>2008.6</v>
      </c>
      <c r="G379" t="s">
        <v>501</v>
      </c>
      <c r="H379" t="s">
        <v>501</v>
      </c>
      <c r="I379" t="s">
        <v>99</v>
      </c>
      <c r="J379" t="s">
        <v>524</v>
      </c>
      <c r="K379" t="s">
        <v>524</v>
      </c>
      <c r="L379" t="s">
        <v>651</v>
      </c>
      <c r="M379" t="s">
        <v>99</v>
      </c>
      <c r="N379" t="s">
        <v>23</v>
      </c>
      <c r="O379" t="s">
        <v>30</v>
      </c>
      <c r="P379" t="s">
        <v>16</v>
      </c>
      <c r="Q379" t="s">
        <v>171</v>
      </c>
      <c r="R379" t="s">
        <v>62</v>
      </c>
    </row>
    <row r="380" spans="1:18">
      <c r="A380" t="s">
        <v>499</v>
      </c>
      <c r="B380" t="s">
        <v>653</v>
      </c>
      <c r="C380" s="1">
        <v>4500</v>
      </c>
      <c r="D380" t="s">
        <v>22</v>
      </c>
      <c r="E380" s="1">
        <v>4500</v>
      </c>
      <c r="F380">
        <v>1990.5</v>
      </c>
      <c r="G380" t="s">
        <v>501</v>
      </c>
      <c r="H380" t="s">
        <v>501</v>
      </c>
      <c r="I380" t="s">
        <v>99</v>
      </c>
      <c r="J380" t="s">
        <v>123</v>
      </c>
      <c r="K380" t="s">
        <v>86</v>
      </c>
      <c r="L380" t="s">
        <v>511</v>
      </c>
      <c r="M380" t="s">
        <v>99</v>
      </c>
      <c r="N380" t="s">
        <v>23</v>
      </c>
      <c r="O380" t="s">
        <v>30</v>
      </c>
      <c r="P380" t="s">
        <v>16</v>
      </c>
      <c r="Q380" t="s">
        <v>171</v>
      </c>
      <c r="R380" t="s">
        <v>654</v>
      </c>
    </row>
    <row r="381" spans="1:18">
      <c r="A381" t="s">
        <v>499</v>
      </c>
      <c r="B381" t="s">
        <v>655</v>
      </c>
      <c r="C381" s="1">
        <v>350</v>
      </c>
      <c r="D381" t="s">
        <v>22</v>
      </c>
      <c r="E381" s="1">
        <v>350</v>
      </c>
      <c r="F381">
        <v>2016.5</v>
      </c>
      <c r="G381" t="s">
        <v>501</v>
      </c>
      <c r="H381" t="s">
        <v>501</v>
      </c>
      <c r="I381" t="s">
        <v>99</v>
      </c>
      <c r="J381" t="s">
        <v>656</v>
      </c>
      <c r="K381" t="s">
        <v>657</v>
      </c>
      <c r="L381" t="s">
        <v>658</v>
      </c>
      <c r="M381" t="s">
        <v>99</v>
      </c>
      <c r="N381" t="s">
        <v>23</v>
      </c>
      <c r="O381" t="s">
        <v>30</v>
      </c>
      <c r="P381" t="s">
        <v>16</v>
      </c>
      <c r="Q381" t="s">
        <v>171</v>
      </c>
      <c r="R381" t="s">
        <v>659</v>
      </c>
    </row>
    <row r="382" spans="1:18">
      <c r="A382" t="s">
        <v>499</v>
      </c>
      <c r="B382" t="s">
        <v>660</v>
      </c>
      <c r="C382" s="1">
        <v>170</v>
      </c>
      <c r="D382" t="s">
        <v>22</v>
      </c>
      <c r="E382" s="1">
        <v>170</v>
      </c>
      <c r="F382">
        <v>2017.5</v>
      </c>
      <c r="G382" t="s">
        <v>501</v>
      </c>
      <c r="H382" t="s">
        <v>501</v>
      </c>
      <c r="I382" t="s">
        <v>99</v>
      </c>
      <c r="J382" t="s">
        <v>99</v>
      </c>
      <c r="K382" t="s">
        <v>99</v>
      </c>
      <c r="L382" t="s">
        <v>515</v>
      </c>
      <c r="M382" t="s">
        <v>99</v>
      </c>
      <c r="N382" t="s">
        <v>23</v>
      </c>
      <c r="O382" t="s">
        <v>30</v>
      </c>
      <c r="P382" t="s">
        <v>16</v>
      </c>
      <c r="Q382" t="s">
        <v>171</v>
      </c>
      <c r="R382" t="s">
        <v>661</v>
      </c>
    </row>
    <row r="383" spans="1:18">
      <c r="A383" t="s">
        <v>499</v>
      </c>
      <c r="B383" t="s">
        <v>662</v>
      </c>
      <c r="C383" s="1">
        <v>2100</v>
      </c>
      <c r="D383" t="s">
        <v>22</v>
      </c>
      <c r="E383" s="1">
        <v>2100</v>
      </c>
      <c r="F383">
        <v>1988.9</v>
      </c>
      <c r="G383" t="s">
        <v>501</v>
      </c>
      <c r="H383" t="s">
        <v>501</v>
      </c>
      <c r="I383" t="s">
        <v>99</v>
      </c>
      <c r="J383" t="s">
        <v>663</v>
      </c>
      <c r="K383" t="s">
        <v>174</v>
      </c>
      <c r="L383" t="s">
        <v>567</v>
      </c>
      <c r="M383" t="s">
        <v>99</v>
      </c>
      <c r="N383" t="s">
        <v>23</v>
      </c>
      <c r="O383" t="s">
        <v>30</v>
      </c>
      <c r="P383" t="s">
        <v>16</v>
      </c>
      <c r="Q383" t="s">
        <v>171</v>
      </c>
      <c r="R383" t="s">
        <v>664</v>
      </c>
    </row>
    <row r="384" spans="1:18">
      <c r="A384" t="s">
        <v>499</v>
      </c>
      <c r="B384" t="s">
        <v>662</v>
      </c>
      <c r="F384">
        <v>2011.1</v>
      </c>
      <c r="G384" t="s">
        <v>501</v>
      </c>
      <c r="H384" t="s">
        <v>501</v>
      </c>
      <c r="I384" t="s">
        <v>99</v>
      </c>
      <c r="J384" t="s">
        <v>99</v>
      </c>
      <c r="K384" t="s">
        <v>99</v>
      </c>
      <c r="L384" t="s">
        <v>99</v>
      </c>
      <c r="M384" t="s">
        <v>99</v>
      </c>
      <c r="N384" t="s">
        <v>99</v>
      </c>
      <c r="O384" t="s">
        <v>99</v>
      </c>
      <c r="P384" t="s">
        <v>99</v>
      </c>
      <c r="Q384" t="s">
        <v>99</v>
      </c>
      <c r="R384" t="s">
        <v>99</v>
      </c>
    </row>
    <row r="385" spans="1:18">
      <c r="A385" t="s">
        <v>499</v>
      </c>
      <c r="B385" t="s">
        <v>665</v>
      </c>
      <c r="C385" s="1">
        <v>193</v>
      </c>
      <c r="D385" t="s">
        <v>22</v>
      </c>
      <c r="E385" s="1">
        <v>193</v>
      </c>
      <c r="F385">
        <v>1998.6</v>
      </c>
      <c r="G385" t="s">
        <v>501</v>
      </c>
      <c r="H385" t="s">
        <v>501</v>
      </c>
      <c r="I385" t="s">
        <v>99</v>
      </c>
      <c r="J385" t="s">
        <v>544</v>
      </c>
      <c r="K385" t="s">
        <v>648</v>
      </c>
      <c r="L385" t="s">
        <v>515</v>
      </c>
      <c r="M385" t="s">
        <v>99</v>
      </c>
      <c r="N385" t="s">
        <v>23</v>
      </c>
      <c r="O385" t="s">
        <v>30</v>
      </c>
      <c r="P385" t="s">
        <v>16</v>
      </c>
      <c r="Q385" t="s">
        <v>171</v>
      </c>
      <c r="R385" t="s">
        <v>666</v>
      </c>
    </row>
    <row r="386" spans="1:18">
      <c r="A386" t="s">
        <v>499</v>
      </c>
      <c r="B386" t="s">
        <v>667</v>
      </c>
      <c r="C386" s="1">
        <v>600</v>
      </c>
      <c r="D386" t="s">
        <v>22</v>
      </c>
      <c r="E386" s="1">
        <v>600</v>
      </c>
      <c r="F386">
        <v>2013.1</v>
      </c>
      <c r="G386" t="s">
        <v>501</v>
      </c>
      <c r="H386" t="s">
        <v>501</v>
      </c>
      <c r="I386" t="s">
        <v>99</v>
      </c>
      <c r="J386" t="s">
        <v>506</v>
      </c>
      <c r="K386" t="s">
        <v>506</v>
      </c>
      <c r="L386" t="s">
        <v>515</v>
      </c>
      <c r="M386" t="s">
        <v>99</v>
      </c>
      <c r="N386" t="s">
        <v>23</v>
      </c>
      <c r="O386" t="s">
        <v>30</v>
      </c>
      <c r="P386" t="s">
        <v>16</v>
      </c>
      <c r="Q386" t="s">
        <v>171</v>
      </c>
      <c r="R386" t="s">
        <v>668</v>
      </c>
    </row>
    <row r="387" spans="1:18">
      <c r="A387" t="s">
        <v>499</v>
      </c>
      <c r="B387" t="s">
        <v>669</v>
      </c>
      <c r="C387" s="1">
        <v>5000</v>
      </c>
      <c r="D387" t="s">
        <v>22</v>
      </c>
      <c r="E387" s="1">
        <v>5000</v>
      </c>
      <c r="F387">
        <v>2016.1</v>
      </c>
      <c r="G387" t="s">
        <v>501</v>
      </c>
      <c r="H387" t="s">
        <v>501</v>
      </c>
      <c r="I387" t="s">
        <v>99</v>
      </c>
      <c r="J387" t="s">
        <v>670</v>
      </c>
      <c r="K387" t="s">
        <v>285</v>
      </c>
      <c r="L387" t="s">
        <v>73</v>
      </c>
      <c r="M387" t="s">
        <v>99</v>
      </c>
      <c r="N387" t="s">
        <v>23</v>
      </c>
      <c r="O387" t="s">
        <v>30</v>
      </c>
      <c r="P387" t="s">
        <v>16</v>
      </c>
      <c r="Q387" t="s">
        <v>171</v>
      </c>
      <c r="R387" t="s">
        <v>74</v>
      </c>
    </row>
    <row r="388" spans="1:18">
      <c r="A388" t="s">
        <v>499</v>
      </c>
      <c r="B388" t="s">
        <v>671</v>
      </c>
      <c r="C388" s="1">
        <v>820</v>
      </c>
      <c r="D388" t="s">
        <v>22</v>
      </c>
      <c r="E388" s="1">
        <v>820</v>
      </c>
      <c r="F388">
        <v>1989.9</v>
      </c>
      <c r="G388" t="s">
        <v>501</v>
      </c>
      <c r="H388" t="s">
        <v>501</v>
      </c>
      <c r="I388" t="s">
        <v>99</v>
      </c>
      <c r="J388" t="s">
        <v>672</v>
      </c>
      <c r="K388" t="s">
        <v>673</v>
      </c>
      <c r="L388" t="s">
        <v>674</v>
      </c>
      <c r="M388" t="s">
        <v>99</v>
      </c>
      <c r="N388" t="s">
        <v>23</v>
      </c>
      <c r="O388" t="s">
        <v>30</v>
      </c>
      <c r="P388" t="s">
        <v>16</v>
      </c>
      <c r="Q388" t="s">
        <v>171</v>
      </c>
      <c r="R388" t="s">
        <v>675</v>
      </c>
    </row>
    <row r="389" spans="1:18">
      <c r="A389" t="s">
        <v>499</v>
      </c>
      <c r="B389" t="s">
        <v>676</v>
      </c>
      <c r="C389" s="1">
        <v>400</v>
      </c>
      <c r="D389" t="s">
        <v>22</v>
      </c>
      <c r="E389" s="1">
        <v>995</v>
      </c>
      <c r="F389">
        <v>2001.12</v>
      </c>
      <c r="G389" t="s">
        <v>501</v>
      </c>
      <c r="H389" t="s">
        <v>501</v>
      </c>
      <c r="I389" t="s">
        <v>99</v>
      </c>
      <c r="J389" t="s">
        <v>25</v>
      </c>
      <c r="K389" t="s">
        <v>25</v>
      </c>
      <c r="L389" t="s">
        <v>511</v>
      </c>
      <c r="M389" t="s">
        <v>99</v>
      </c>
      <c r="N389" t="s">
        <v>23</v>
      </c>
      <c r="O389" t="s">
        <v>30</v>
      </c>
      <c r="P389" t="s">
        <v>16</v>
      </c>
      <c r="Q389" t="s">
        <v>171</v>
      </c>
      <c r="R389" t="s">
        <v>677</v>
      </c>
    </row>
    <row r="390" spans="1:18">
      <c r="A390" t="s">
        <v>499</v>
      </c>
      <c r="B390" t="s">
        <v>676</v>
      </c>
      <c r="C390" s="1">
        <v>595</v>
      </c>
      <c r="D390" t="s">
        <v>22</v>
      </c>
      <c r="F390">
        <v>2010.11</v>
      </c>
      <c r="G390" t="s">
        <v>501</v>
      </c>
      <c r="H390" t="s">
        <v>501</v>
      </c>
      <c r="I390" t="s">
        <v>99</v>
      </c>
      <c r="J390" t="s">
        <v>678</v>
      </c>
      <c r="K390" t="s">
        <v>678</v>
      </c>
      <c r="L390" t="s">
        <v>511</v>
      </c>
      <c r="M390" t="s">
        <v>99</v>
      </c>
      <c r="N390" t="s">
        <v>23</v>
      </c>
      <c r="O390" t="s">
        <v>30</v>
      </c>
      <c r="P390" t="s">
        <v>16</v>
      </c>
      <c r="Q390" t="s">
        <v>171</v>
      </c>
      <c r="R390" t="s">
        <v>677</v>
      </c>
    </row>
    <row r="391" spans="1:18">
      <c r="A391" t="s">
        <v>499</v>
      </c>
      <c r="B391" t="s">
        <v>679</v>
      </c>
      <c r="C391" s="1">
        <v>350000</v>
      </c>
      <c r="D391" t="s">
        <v>22</v>
      </c>
      <c r="E391" s="1">
        <v>350000</v>
      </c>
      <c r="F391">
        <v>2001.9</v>
      </c>
      <c r="G391" t="s">
        <v>628</v>
      </c>
      <c r="H391" t="s">
        <v>628</v>
      </c>
      <c r="I391" t="s">
        <v>99</v>
      </c>
      <c r="J391" t="s">
        <v>25</v>
      </c>
      <c r="K391" t="s">
        <v>25</v>
      </c>
      <c r="L391" t="s">
        <v>511</v>
      </c>
      <c r="M391" t="s">
        <v>318</v>
      </c>
      <c r="N391" t="s">
        <v>29</v>
      </c>
      <c r="O391" t="s">
        <v>30</v>
      </c>
      <c r="P391" t="s">
        <v>16</v>
      </c>
      <c r="Q391" t="s">
        <v>31</v>
      </c>
      <c r="R391" t="s">
        <v>677</v>
      </c>
    </row>
    <row r="392" spans="1:18">
      <c r="A392" t="s">
        <v>499</v>
      </c>
      <c r="B392" t="s">
        <v>679</v>
      </c>
      <c r="C392" s="1">
        <v>350000</v>
      </c>
      <c r="D392" t="s">
        <v>22</v>
      </c>
      <c r="E392" s="1">
        <v>350000</v>
      </c>
      <c r="F392">
        <v>2001.11</v>
      </c>
      <c r="G392" t="s">
        <v>628</v>
      </c>
      <c r="H392" t="s">
        <v>628</v>
      </c>
      <c r="I392" t="s">
        <v>99</v>
      </c>
      <c r="J392" t="s">
        <v>25</v>
      </c>
      <c r="K392" t="s">
        <v>25</v>
      </c>
      <c r="L392" t="s">
        <v>511</v>
      </c>
      <c r="M392" t="s">
        <v>318</v>
      </c>
      <c r="N392" t="s">
        <v>29</v>
      </c>
      <c r="O392" t="s">
        <v>30</v>
      </c>
      <c r="P392" t="s">
        <v>16</v>
      </c>
      <c r="Q392" t="s">
        <v>31</v>
      </c>
      <c r="R392" t="s">
        <v>677</v>
      </c>
    </row>
    <row r="393" spans="1:18">
      <c r="A393" t="s">
        <v>499</v>
      </c>
      <c r="B393" t="s">
        <v>680</v>
      </c>
      <c r="C393" s="1">
        <v>300000</v>
      </c>
      <c r="D393" t="s">
        <v>22</v>
      </c>
      <c r="E393" s="1">
        <v>300000</v>
      </c>
      <c r="F393">
        <v>1985.11</v>
      </c>
      <c r="G393" t="s">
        <v>628</v>
      </c>
      <c r="H393" t="s">
        <v>628</v>
      </c>
      <c r="I393" t="s">
        <v>99</v>
      </c>
      <c r="J393" t="s">
        <v>681</v>
      </c>
      <c r="K393" t="s">
        <v>682</v>
      </c>
      <c r="L393" t="s">
        <v>511</v>
      </c>
      <c r="M393" t="s">
        <v>318</v>
      </c>
      <c r="N393" t="s">
        <v>29</v>
      </c>
      <c r="O393" t="s">
        <v>30</v>
      </c>
      <c r="P393" t="s">
        <v>16</v>
      </c>
      <c r="Q393" t="s">
        <v>31</v>
      </c>
      <c r="R393" t="s">
        <v>683</v>
      </c>
    </row>
    <row r="394" spans="1:18">
      <c r="A394" t="s">
        <v>499</v>
      </c>
      <c r="B394" t="s">
        <v>680</v>
      </c>
      <c r="C394" s="1">
        <v>300000</v>
      </c>
      <c r="D394" t="s">
        <v>22</v>
      </c>
      <c r="E394" s="1">
        <v>300000</v>
      </c>
      <c r="F394">
        <v>1985.12</v>
      </c>
      <c r="G394" t="s">
        <v>628</v>
      </c>
      <c r="H394" t="s">
        <v>628</v>
      </c>
      <c r="I394" t="s">
        <v>99</v>
      </c>
      <c r="J394" t="s">
        <v>681</v>
      </c>
      <c r="K394" t="s">
        <v>682</v>
      </c>
      <c r="L394" t="s">
        <v>511</v>
      </c>
      <c r="M394" t="s">
        <v>318</v>
      </c>
      <c r="N394" t="s">
        <v>29</v>
      </c>
      <c r="O394" t="s">
        <v>30</v>
      </c>
      <c r="P394" t="s">
        <v>16</v>
      </c>
      <c r="Q394" t="s">
        <v>31</v>
      </c>
      <c r="R394" t="s">
        <v>683</v>
      </c>
    </row>
    <row r="395" spans="1:18">
      <c r="A395" t="s">
        <v>499</v>
      </c>
      <c r="B395" t="s">
        <v>684</v>
      </c>
      <c r="C395" s="1">
        <v>2750</v>
      </c>
      <c r="D395" t="s">
        <v>22</v>
      </c>
      <c r="E395" s="1">
        <v>2750</v>
      </c>
      <c r="F395">
        <v>2017.8</v>
      </c>
      <c r="G395" t="s">
        <v>501</v>
      </c>
      <c r="H395" t="s">
        <v>501</v>
      </c>
      <c r="I395" t="s">
        <v>99</v>
      </c>
      <c r="J395" t="s">
        <v>506</v>
      </c>
      <c r="K395" t="s">
        <v>685</v>
      </c>
      <c r="L395" t="s">
        <v>686</v>
      </c>
      <c r="M395" t="s">
        <v>99</v>
      </c>
      <c r="N395" t="s">
        <v>23</v>
      </c>
      <c r="O395" t="s">
        <v>30</v>
      </c>
      <c r="P395" t="s">
        <v>16</v>
      </c>
      <c r="Q395" t="s">
        <v>171</v>
      </c>
      <c r="R395" t="s">
        <v>78</v>
      </c>
    </row>
    <row r="396" spans="1:18">
      <c r="A396" t="s">
        <v>499</v>
      </c>
      <c r="B396" t="s">
        <v>687</v>
      </c>
      <c r="C396" s="1">
        <v>1000</v>
      </c>
      <c r="D396">
        <v>6</v>
      </c>
      <c r="E396" s="1">
        <v>6000</v>
      </c>
      <c r="F396">
        <v>2007.2</v>
      </c>
      <c r="G396" t="s">
        <v>501</v>
      </c>
      <c r="H396" t="s">
        <v>501</v>
      </c>
      <c r="I396" t="s">
        <v>99</v>
      </c>
      <c r="J396" t="s">
        <v>688</v>
      </c>
      <c r="K396" t="s">
        <v>689</v>
      </c>
      <c r="L396" t="s">
        <v>690</v>
      </c>
      <c r="M396" t="s">
        <v>99</v>
      </c>
      <c r="N396" t="s">
        <v>23</v>
      </c>
      <c r="O396" t="s">
        <v>30</v>
      </c>
      <c r="P396" t="s">
        <v>16</v>
      </c>
      <c r="Q396" t="s">
        <v>171</v>
      </c>
      <c r="R396" t="s">
        <v>691</v>
      </c>
    </row>
    <row r="397" spans="1:18">
      <c r="A397" t="s">
        <v>499</v>
      </c>
      <c r="B397" t="s">
        <v>692</v>
      </c>
      <c r="C397" s="1">
        <v>2800</v>
      </c>
      <c r="D397" t="s">
        <v>22</v>
      </c>
      <c r="E397" s="1">
        <v>2800</v>
      </c>
      <c r="F397">
        <v>2014.9</v>
      </c>
      <c r="G397" t="s">
        <v>501</v>
      </c>
      <c r="H397" t="s">
        <v>501</v>
      </c>
      <c r="I397" t="s">
        <v>99</v>
      </c>
      <c r="J397" t="s">
        <v>99</v>
      </c>
      <c r="K397" t="s">
        <v>99</v>
      </c>
      <c r="L397" t="s">
        <v>693</v>
      </c>
      <c r="M397" t="s">
        <v>99</v>
      </c>
      <c r="N397" t="s">
        <v>23</v>
      </c>
      <c r="O397" t="s">
        <v>30</v>
      </c>
      <c r="P397" t="s">
        <v>16</v>
      </c>
      <c r="Q397" t="s">
        <v>171</v>
      </c>
      <c r="R397" t="s">
        <v>694</v>
      </c>
    </row>
    <row r="398" spans="1:18">
      <c r="A398" t="s">
        <v>499</v>
      </c>
      <c r="B398" t="s">
        <v>695</v>
      </c>
      <c r="C398" s="1">
        <v>400</v>
      </c>
      <c r="D398" t="s">
        <v>22</v>
      </c>
      <c r="E398" s="1">
        <v>400</v>
      </c>
      <c r="F398">
        <v>2011.8</v>
      </c>
      <c r="G398" t="s">
        <v>501</v>
      </c>
      <c r="H398" t="s">
        <v>501</v>
      </c>
      <c r="I398" t="s">
        <v>99</v>
      </c>
      <c r="J398" t="s">
        <v>506</v>
      </c>
      <c r="K398" t="s">
        <v>506</v>
      </c>
      <c r="L398" t="s">
        <v>508</v>
      </c>
      <c r="M398" t="s">
        <v>99</v>
      </c>
      <c r="N398" t="s">
        <v>23</v>
      </c>
      <c r="O398" t="s">
        <v>30</v>
      </c>
      <c r="P398" t="s">
        <v>16</v>
      </c>
      <c r="Q398" t="s">
        <v>171</v>
      </c>
      <c r="R398" t="s">
        <v>696</v>
      </c>
    </row>
    <row r="399" spans="1:18">
      <c r="A399" t="s">
        <v>499</v>
      </c>
      <c r="B399" t="s">
        <v>697</v>
      </c>
      <c r="C399" s="1">
        <v>3000</v>
      </c>
      <c r="D399" t="s">
        <v>22</v>
      </c>
      <c r="E399" s="1">
        <v>3000</v>
      </c>
      <c r="F399">
        <v>2012.6</v>
      </c>
      <c r="G399" t="s">
        <v>501</v>
      </c>
      <c r="H399" t="s">
        <v>501</v>
      </c>
      <c r="I399" t="s">
        <v>99</v>
      </c>
      <c r="J399" t="s">
        <v>578</v>
      </c>
      <c r="K399" t="s">
        <v>578</v>
      </c>
      <c r="L399" t="s">
        <v>515</v>
      </c>
      <c r="M399" t="s">
        <v>99</v>
      </c>
      <c r="N399" t="s">
        <v>23</v>
      </c>
      <c r="O399" t="s">
        <v>30</v>
      </c>
      <c r="P399" t="s">
        <v>16</v>
      </c>
      <c r="Q399" t="s">
        <v>171</v>
      </c>
      <c r="R399" t="s">
        <v>698</v>
      </c>
    </row>
    <row r="400" spans="1:18">
      <c r="A400" t="s">
        <v>499</v>
      </c>
      <c r="B400" t="s">
        <v>699</v>
      </c>
      <c r="C400" s="1">
        <v>1500</v>
      </c>
      <c r="D400" t="s">
        <v>22</v>
      </c>
      <c r="E400" s="1">
        <v>1500</v>
      </c>
      <c r="F400">
        <v>2010.1</v>
      </c>
      <c r="G400" t="s">
        <v>501</v>
      </c>
      <c r="H400" t="s">
        <v>501</v>
      </c>
      <c r="I400" t="s">
        <v>99</v>
      </c>
      <c r="J400" t="s">
        <v>524</v>
      </c>
      <c r="K400" t="s">
        <v>524</v>
      </c>
      <c r="L400" t="s">
        <v>700</v>
      </c>
      <c r="M400" t="s">
        <v>99</v>
      </c>
      <c r="N400" t="s">
        <v>23</v>
      </c>
      <c r="O400" t="s">
        <v>30</v>
      </c>
      <c r="P400" t="s">
        <v>16</v>
      </c>
      <c r="Q400" t="s">
        <v>171</v>
      </c>
      <c r="R400" t="s">
        <v>701</v>
      </c>
    </row>
    <row r="401" spans="1:18">
      <c r="A401" t="s">
        <v>499</v>
      </c>
      <c r="B401" t="s">
        <v>702</v>
      </c>
      <c r="C401" s="1">
        <v>350</v>
      </c>
      <c r="D401" t="s">
        <v>22</v>
      </c>
      <c r="E401" s="1">
        <v>350</v>
      </c>
      <c r="F401">
        <v>2014.9</v>
      </c>
      <c r="G401" t="s">
        <v>501</v>
      </c>
      <c r="H401" t="s">
        <v>501</v>
      </c>
      <c r="I401" t="s">
        <v>99</v>
      </c>
      <c r="J401" t="s">
        <v>536</v>
      </c>
      <c r="K401" t="s">
        <v>537</v>
      </c>
      <c r="L401" t="s">
        <v>508</v>
      </c>
      <c r="M401" t="s">
        <v>99</v>
      </c>
      <c r="N401" t="s">
        <v>23</v>
      </c>
      <c r="O401" t="s">
        <v>30</v>
      </c>
      <c r="P401" t="s">
        <v>16</v>
      </c>
      <c r="Q401" t="s">
        <v>171</v>
      </c>
      <c r="R401" t="s">
        <v>703</v>
      </c>
    </row>
    <row r="402" spans="1:18">
      <c r="A402" t="s">
        <v>499</v>
      </c>
      <c r="B402" t="s">
        <v>704</v>
      </c>
      <c r="C402" s="1">
        <v>1650</v>
      </c>
      <c r="D402" t="s">
        <v>22</v>
      </c>
      <c r="E402" s="1">
        <v>1650</v>
      </c>
      <c r="F402">
        <v>2016.7</v>
      </c>
      <c r="G402" t="s">
        <v>501</v>
      </c>
      <c r="H402" t="s">
        <v>501</v>
      </c>
      <c r="I402" t="s">
        <v>99</v>
      </c>
      <c r="J402" t="s">
        <v>705</v>
      </c>
      <c r="K402" t="s">
        <v>285</v>
      </c>
      <c r="L402" t="s">
        <v>515</v>
      </c>
      <c r="M402" t="s">
        <v>99</v>
      </c>
      <c r="N402" t="s">
        <v>23</v>
      </c>
      <c r="O402" t="s">
        <v>30</v>
      </c>
      <c r="P402" t="s">
        <v>16</v>
      </c>
      <c r="Q402" t="s">
        <v>171</v>
      </c>
      <c r="R402" t="s">
        <v>706</v>
      </c>
    </row>
    <row r="403" spans="1:18">
      <c r="A403" t="s">
        <v>499</v>
      </c>
      <c r="B403" t="s">
        <v>707</v>
      </c>
      <c r="C403" s="1">
        <v>340</v>
      </c>
      <c r="D403" t="s">
        <v>22</v>
      </c>
      <c r="E403" s="1">
        <v>340</v>
      </c>
      <c r="F403">
        <v>2004.2</v>
      </c>
      <c r="G403" t="s">
        <v>501</v>
      </c>
      <c r="H403" t="s">
        <v>501</v>
      </c>
      <c r="I403" t="s">
        <v>99</v>
      </c>
      <c r="J403" t="s">
        <v>524</v>
      </c>
      <c r="K403" t="s">
        <v>524</v>
      </c>
      <c r="L403" t="s">
        <v>515</v>
      </c>
      <c r="M403" t="s">
        <v>99</v>
      </c>
      <c r="N403" t="s">
        <v>23</v>
      </c>
      <c r="O403" t="s">
        <v>30</v>
      </c>
      <c r="P403" t="s">
        <v>16</v>
      </c>
      <c r="Q403" t="s">
        <v>171</v>
      </c>
      <c r="R403" t="s">
        <v>708</v>
      </c>
    </row>
    <row r="404" spans="1:18">
      <c r="A404" t="s">
        <v>499</v>
      </c>
      <c r="B404" t="s">
        <v>709</v>
      </c>
      <c r="C404" s="1">
        <v>360</v>
      </c>
      <c r="D404" t="s">
        <v>22</v>
      </c>
      <c r="E404" s="1">
        <v>360</v>
      </c>
      <c r="F404">
        <v>2008.12</v>
      </c>
      <c r="G404" t="s">
        <v>501</v>
      </c>
      <c r="H404" t="s">
        <v>501</v>
      </c>
      <c r="I404" t="s">
        <v>99</v>
      </c>
      <c r="J404" t="s">
        <v>710</v>
      </c>
      <c r="K404" t="s">
        <v>190</v>
      </c>
      <c r="L404" t="s">
        <v>515</v>
      </c>
      <c r="M404" t="s">
        <v>99</v>
      </c>
      <c r="N404" t="s">
        <v>23</v>
      </c>
      <c r="O404" t="s">
        <v>30</v>
      </c>
      <c r="P404" t="s">
        <v>16</v>
      </c>
      <c r="Q404" t="s">
        <v>171</v>
      </c>
      <c r="R404" t="s">
        <v>708</v>
      </c>
    </row>
    <row r="405" spans="1:18">
      <c r="A405" t="s">
        <v>499</v>
      </c>
      <c r="B405" t="s">
        <v>711</v>
      </c>
      <c r="C405" s="1">
        <v>230</v>
      </c>
      <c r="D405" t="s">
        <v>22</v>
      </c>
      <c r="E405" s="1">
        <v>230</v>
      </c>
      <c r="F405">
        <v>2014.9</v>
      </c>
      <c r="G405" t="s">
        <v>501</v>
      </c>
      <c r="H405" t="s">
        <v>501</v>
      </c>
      <c r="I405" t="s">
        <v>99</v>
      </c>
      <c r="J405" t="s">
        <v>705</v>
      </c>
      <c r="K405" t="s">
        <v>712</v>
      </c>
      <c r="L405" t="s">
        <v>515</v>
      </c>
      <c r="M405" t="s">
        <v>99</v>
      </c>
      <c r="N405" t="s">
        <v>23</v>
      </c>
      <c r="O405" t="s">
        <v>30</v>
      </c>
      <c r="P405" t="s">
        <v>16</v>
      </c>
      <c r="Q405" t="s">
        <v>171</v>
      </c>
      <c r="R405" t="s">
        <v>713</v>
      </c>
    </row>
    <row r="406" spans="1:18">
      <c r="A406" t="s">
        <v>499</v>
      </c>
      <c r="B406" t="s">
        <v>714</v>
      </c>
      <c r="C406" s="1">
        <v>1800</v>
      </c>
      <c r="D406" t="s">
        <v>22</v>
      </c>
      <c r="E406" s="1">
        <v>1800</v>
      </c>
      <c r="F406">
        <v>1999.9</v>
      </c>
      <c r="G406" t="s">
        <v>501</v>
      </c>
      <c r="H406" t="s">
        <v>501</v>
      </c>
      <c r="I406" t="s">
        <v>99</v>
      </c>
      <c r="J406" t="s">
        <v>524</v>
      </c>
      <c r="K406" t="s">
        <v>524</v>
      </c>
      <c r="L406" t="s">
        <v>715</v>
      </c>
      <c r="M406" t="s">
        <v>99</v>
      </c>
      <c r="N406" t="s">
        <v>23</v>
      </c>
      <c r="O406" t="s">
        <v>30</v>
      </c>
      <c r="P406" t="s">
        <v>16</v>
      </c>
      <c r="Q406" t="s">
        <v>171</v>
      </c>
      <c r="R406" t="s">
        <v>716</v>
      </c>
    </row>
    <row r="407" spans="1:18">
      <c r="A407" t="s">
        <v>499</v>
      </c>
      <c r="B407" t="s">
        <v>717</v>
      </c>
      <c r="C407" s="1">
        <v>2310</v>
      </c>
      <c r="D407" t="s">
        <v>22</v>
      </c>
      <c r="E407" s="1">
        <v>2310</v>
      </c>
      <c r="F407">
        <v>2011.8</v>
      </c>
      <c r="G407" t="s">
        <v>501</v>
      </c>
      <c r="H407" t="s">
        <v>501</v>
      </c>
      <c r="I407" t="s">
        <v>99</v>
      </c>
      <c r="J407" t="s">
        <v>518</v>
      </c>
      <c r="K407" t="s">
        <v>203</v>
      </c>
      <c r="L407" t="s">
        <v>515</v>
      </c>
      <c r="M407" t="s">
        <v>99</v>
      </c>
      <c r="N407" t="s">
        <v>23</v>
      </c>
      <c r="O407" t="s">
        <v>30</v>
      </c>
      <c r="P407" t="s">
        <v>16</v>
      </c>
      <c r="Q407" t="s">
        <v>171</v>
      </c>
      <c r="R407" t="s">
        <v>718</v>
      </c>
    </row>
    <row r="408" spans="1:18">
      <c r="A408" t="s">
        <v>499</v>
      </c>
      <c r="B408" t="s">
        <v>719</v>
      </c>
      <c r="C408" s="1">
        <v>100000</v>
      </c>
      <c r="D408">
        <v>2</v>
      </c>
      <c r="E408" s="1">
        <v>200000</v>
      </c>
      <c r="F408">
        <v>1973.1</v>
      </c>
      <c r="G408" t="s">
        <v>499</v>
      </c>
      <c r="H408" t="s">
        <v>499</v>
      </c>
      <c r="I408" t="s">
        <v>99</v>
      </c>
      <c r="J408" t="s">
        <v>123</v>
      </c>
      <c r="K408" t="s">
        <v>123</v>
      </c>
      <c r="L408" t="s">
        <v>515</v>
      </c>
      <c r="M408" t="s">
        <v>720</v>
      </c>
      <c r="N408" t="s">
        <v>29</v>
      </c>
      <c r="O408" t="s">
        <v>30</v>
      </c>
      <c r="P408" t="s">
        <v>16</v>
      </c>
      <c r="Q408" t="s">
        <v>31</v>
      </c>
      <c r="R408" t="s">
        <v>721</v>
      </c>
    </row>
    <row r="409" spans="1:18">
      <c r="A409" t="s">
        <v>499</v>
      </c>
      <c r="B409" t="s">
        <v>719</v>
      </c>
      <c r="C409" s="1">
        <v>100000</v>
      </c>
      <c r="D409">
        <v>2</v>
      </c>
      <c r="E409" s="1">
        <v>200000</v>
      </c>
      <c r="F409">
        <v>1973.1</v>
      </c>
      <c r="G409" t="s">
        <v>499</v>
      </c>
      <c r="H409" t="s">
        <v>499</v>
      </c>
      <c r="I409" t="s">
        <v>99</v>
      </c>
      <c r="J409" t="s">
        <v>123</v>
      </c>
      <c r="K409" t="s">
        <v>123</v>
      </c>
      <c r="L409" t="s">
        <v>515</v>
      </c>
      <c r="M409" t="s">
        <v>720</v>
      </c>
      <c r="N409" t="s">
        <v>29</v>
      </c>
      <c r="O409" t="s">
        <v>30</v>
      </c>
      <c r="P409" t="s">
        <v>16</v>
      </c>
      <c r="Q409" t="s">
        <v>31</v>
      </c>
      <c r="R409" t="s">
        <v>721</v>
      </c>
    </row>
    <row r="410" spans="1:18">
      <c r="A410" t="s">
        <v>499</v>
      </c>
      <c r="B410" t="s">
        <v>722</v>
      </c>
      <c r="C410" s="1">
        <v>2400</v>
      </c>
      <c r="D410" t="s">
        <v>22</v>
      </c>
      <c r="E410" s="1">
        <v>2400</v>
      </c>
      <c r="F410">
        <v>1987.7</v>
      </c>
      <c r="G410" t="s">
        <v>501</v>
      </c>
      <c r="H410" t="s">
        <v>501</v>
      </c>
      <c r="I410" t="s">
        <v>99</v>
      </c>
      <c r="J410" t="s">
        <v>636</v>
      </c>
      <c r="K410" t="s">
        <v>636</v>
      </c>
      <c r="L410" t="s">
        <v>723</v>
      </c>
      <c r="M410" t="s">
        <v>99</v>
      </c>
      <c r="N410" t="s">
        <v>23</v>
      </c>
      <c r="O410" t="s">
        <v>30</v>
      </c>
      <c r="P410" t="s">
        <v>16</v>
      </c>
      <c r="Q410" t="s">
        <v>171</v>
      </c>
      <c r="R410" t="s">
        <v>724</v>
      </c>
    </row>
    <row r="411" spans="1:18">
      <c r="A411" t="s">
        <v>499</v>
      </c>
      <c r="B411" t="s">
        <v>725</v>
      </c>
      <c r="C411" s="1">
        <v>3000</v>
      </c>
      <c r="D411" t="s">
        <v>22</v>
      </c>
      <c r="E411" s="1">
        <v>3000</v>
      </c>
      <c r="F411">
        <v>2018.12</v>
      </c>
      <c r="G411" t="s">
        <v>501</v>
      </c>
      <c r="H411" t="s">
        <v>501</v>
      </c>
      <c r="I411" t="s">
        <v>99</v>
      </c>
      <c r="J411" t="s">
        <v>99</v>
      </c>
      <c r="K411" t="s">
        <v>99</v>
      </c>
      <c r="L411" t="s">
        <v>508</v>
      </c>
      <c r="M411" t="s">
        <v>99</v>
      </c>
      <c r="N411" t="s">
        <v>23</v>
      </c>
      <c r="O411" t="s">
        <v>30</v>
      </c>
      <c r="P411" t="s">
        <v>16</v>
      </c>
      <c r="Q411" t="s">
        <v>171</v>
      </c>
      <c r="R411" t="s">
        <v>726</v>
      </c>
    </row>
    <row r="412" spans="1:18">
      <c r="A412" t="s">
        <v>499</v>
      </c>
      <c r="B412" t="s">
        <v>727</v>
      </c>
      <c r="C412" s="1">
        <v>340</v>
      </c>
      <c r="D412" t="s">
        <v>22</v>
      </c>
      <c r="E412" s="1">
        <v>340</v>
      </c>
      <c r="F412">
        <v>2011.12</v>
      </c>
      <c r="G412" t="s">
        <v>501</v>
      </c>
      <c r="H412" t="s">
        <v>501</v>
      </c>
      <c r="I412" t="s">
        <v>99</v>
      </c>
      <c r="J412" t="s">
        <v>99</v>
      </c>
      <c r="K412" t="s">
        <v>99</v>
      </c>
      <c r="L412" t="s">
        <v>99</v>
      </c>
      <c r="M412" t="s">
        <v>99</v>
      </c>
      <c r="N412" t="s">
        <v>23</v>
      </c>
      <c r="O412" t="s">
        <v>169</v>
      </c>
      <c r="P412" t="s">
        <v>170</v>
      </c>
      <c r="Q412" t="s">
        <v>171</v>
      </c>
      <c r="R412" t="s">
        <v>728</v>
      </c>
    </row>
    <row r="413" spans="1:18">
      <c r="A413" t="s">
        <v>499</v>
      </c>
      <c r="B413" t="s">
        <v>729</v>
      </c>
      <c r="C413" s="1">
        <v>800</v>
      </c>
      <c r="D413" t="s">
        <v>22</v>
      </c>
      <c r="E413" s="1">
        <v>800</v>
      </c>
      <c r="F413">
        <v>2011.12</v>
      </c>
      <c r="G413" t="s">
        <v>501</v>
      </c>
      <c r="H413" t="s">
        <v>501</v>
      </c>
      <c r="I413" t="s">
        <v>99</v>
      </c>
      <c r="J413" t="s">
        <v>514</v>
      </c>
      <c r="K413" t="s">
        <v>190</v>
      </c>
      <c r="L413" t="s">
        <v>515</v>
      </c>
      <c r="M413" t="s">
        <v>99</v>
      </c>
      <c r="N413" t="s">
        <v>23</v>
      </c>
      <c r="O413" t="s">
        <v>30</v>
      </c>
      <c r="P413" t="s">
        <v>16</v>
      </c>
      <c r="Q413" t="s">
        <v>171</v>
      </c>
      <c r="R413" t="s">
        <v>730</v>
      </c>
    </row>
    <row r="414" spans="1:18">
      <c r="A414" t="s">
        <v>499</v>
      </c>
      <c r="B414" t="s">
        <v>731</v>
      </c>
      <c r="C414" s="1">
        <v>5000</v>
      </c>
      <c r="D414" t="s">
        <v>22</v>
      </c>
      <c r="E414" s="1">
        <v>5000</v>
      </c>
      <c r="F414">
        <v>2016.1</v>
      </c>
      <c r="G414" t="s">
        <v>501</v>
      </c>
      <c r="H414" t="s">
        <v>501</v>
      </c>
      <c r="I414" t="s">
        <v>99</v>
      </c>
      <c r="J414" t="s">
        <v>506</v>
      </c>
      <c r="K414" t="s">
        <v>506</v>
      </c>
      <c r="L414" t="s">
        <v>651</v>
      </c>
      <c r="M414" t="s">
        <v>99</v>
      </c>
      <c r="N414" t="s">
        <v>23</v>
      </c>
      <c r="O414" t="s">
        <v>30</v>
      </c>
      <c r="P414" t="s">
        <v>16</v>
      </c>
      <c r="Q414" t="s">
        <v>171</v>
      </c>
      <c r="R414" t="s">
        <v>732</v>
      </c>
    </row>
    <row r="415" spans="1:18">
      <c r="A415" t="s">
        <v>499</v>
      </c>
      <c r="B415" t="s">
        <v>733</v>
      </c>
      <c r="C415" s="1">
        <v>990</v>
      </c>
      <c r="D415" t="s">
        <v>22</v>
      </c>
      <c r="E415" s="1">
        <v>990</v>
      </c>
      <c r="F415">
        <v>2013.2</v>
      </c>
      <c r="G415" t="s">
        <v>501</v>
      </c>
      <c r="H415" t="s">
        <v>501</v>
      </c>
      <c r="I415" t="s">
        <v>99</v>
      </c>
      <c r="J415" t="s">
        <v>734</v>
      </c>
      <c r="K415" t="s">
        <v>190</v>
      </c>
      <c r="L415" t="s">
        <v>515</v>
      </c>
      <c r="M415" t="s">
        <v>99</v>
      </c>
      <c r="N415" t="s">
        <v>23</v>
      </c>
      <c r="O415" t="s">
        <v>30</v>
      </c>
      <c r="P415" t="s">
        <v>16</v>
      </c>
      <c r="Q415" t="s">
        <v>171</v>
      </c>
      <c r="R415" t="s">
        <v>735</v>
      </c>
    </row>
    <row r="416" spans="1:18">
      <c r="A416" t="s">
        <v>499</v>
      </c>
      <c r="B416" t="s">
        <v>736</v>
      </c>
      <c r="C416" s="1">
        <v>45000</v>
      </c>
      <c r="D416">
        <v>2</v>
      </c>
      <c r="E416" s="1">
        <v>90000</v>
      </c>
      <c r="F416">
        <v>1976.1</v>
      </c>
      <c r="G416" t="s">
        <v>499</v>
      </c>
      <c r="H416" t="s">
        <v>499</v>
      </c>
      <c r="I416" t="s">
        <v>99</v>
      </c>
      <c r="J416" t="s">
        <v>737</v>
      </c>
      <c r="K416" t="s">
        <v>123</v>
      </c>
      <c r="L416" t="s">
        <v>515</v>
      </c>
      <c r="M416" t="s">
        <v>738</v>
      </c>
      <c r="N416" t="s">
        <v>29</v>
      </c>
      <c r="O416" t="s">
        <v>30</v>
      </c>
      <c r="P416" t="s">
        <v>16</v>
      </c>
      <c r="Q416" t="s">
        <v>31</v>
      </c>
      <c r="R416" t="s">
        <v>739</v>
      </c>
    </row>
    <row r="417" spans="1:18">
      <c r="A417" t="s">
        <v>499</v>
      </c>
      <c r="B417" t="s">
        <v>740</v>
      </c>
      <c r="C417" s="1">
        <v>1500</v>
      </c>
      <c r="D417" t="s">
        <v>22</v>
      </c>
      <c r="E417" s="1">
        <v>1500</v>
      </c>
      <c r="F417">
        <v>2003.9</v>
      </c>
      <c r="G417" t="s">
        <v>501</v>
      </c>
      <c r="H417" t="s">
        <v>501</v>
      </c>
      <c r="I417" t="s">
        <v>99</v>
      </c>
      <c r="J417" t="s">
        <v>524</v>
      </c>
      <c r="K417" t="s">
        <v>524</v>
      </c>
      <c r="L417" t="s">
        <v>515</v>
      </c>
      <c r="M417" t="s">
        <v>99</v>
      </c>
      <c r="N417" t="s">
        <v>23</v>
      </c>
      <c r="O417" t="s">
        <v>30</v>
      </c>
      <c r="P417" t="s">
        <v>16</v>
      </c>
      <c r="Q417" t="s">
        <v>171</v>
      </c>
      <c r="R417" t="s">
        <v>741</v>
      </c>
    </row>
    <row r="418" spans="1:18">
      <c r="A418" t="s">
        <v>499</v>
      </c>
      <c r="B418" t="s">
        <v>742</v>
      </c>
      <c r="C418" s="1">
        <v>450</v>
      </c>
      <c r="D418" t="s">
        <v>22</v>
      </c>
      <c r="E418" s="1">
        <v>450</v>
      </c>
      <c r="F418">
        <v>1978.5</v>
      </c>
      <c r="G418" t="s">
        <v>501</v>
      </c>
      <c r="H418" t="s">
        <v>501</v>
      </c>
      <c r="I418" t="s">
        <v>99</v>
      </c>
      <c r="J418" t="s">
        <v>190</v>
      </c>
      <c r="K418" t="s">
        <v>190</v>
      </c>
      <c r="L418" t="s">
        <v>511</v>
      </c>
      <c r="M418" t="s">
        <v>99</v>
      </c>
      <c r="N418" t="s">
        <v>23</v>
      </c>
      <c r="O418" t="s">
        <v>30</v>
      </c>
      <c r="P418" t="s">
        <v>16</v>
      </c>
      <c r="Q418" t="s">
        <v>171</v>
      </c>
      <c r="R418" t="s">
        <v>743</v>
      </c>
    </row>
    <row r="419" spans="1:18">
      <c r="A419" t="s">
        <v>499</v>
      </c>
      <c r="B419" t="s">
        <v>628</v>
      </c>
      <c r="C419" s="1">
        <v>400000</v>
      </c>
      <c r="D419" t="s">
        <v>22</v>
      </c>
      <c r="E419" s="1">
        <v>400000</v>
      </c>
      <c r="F419">
        <v>2011.1</v>
      </c>
      <c r="G419" t="s">
        <v>628</v>
      </c>
      <c r="H419" t="s">
        <v>628</v>
      </c>
      <c r="I419" t="s">
        <v>99</v>
      </c>
      <c r="J419" t="s">
        <v>744</v>
      </c>
      <c r="K419" t="s">
        <v>744</v>
      </c>
      <c r="L419" t="s">
        <v>511</v>
      </c>
      <c r="M419" t="s">
        <v>318</v>
      </c>
      <c r="N419" t="s">
        <v>29</v>
      </c>
      <c r="O419" t="s">
        <v>30</v>
      </c>
      <c r="P419" t="s">
        <v>16</v>
      </c>
      <c r="Q419" t="s">
        <v>31</v>
      </c>
      <c r="R419" t="s">
        <v>745</v>
      </c>
    </row>
    <row r="420" spans="1:18">
      <c r="A420" t="s">
        <v>499</v>
      </c>
      <c r="B420" t="s">
        <v>746</v>
      </c>
      <c r="C420" s="1">
        <v>1400</v>
      </c>
      <c r="D420" t="s">
        <v>22</v>
      </c>
      <c r="E420" s="1">
        <v>1400</v>
      </c>
      <c r="F420">
        <v>2005.8</v>
      </c>
      <c r="G420" t="s">
        <v>501</v>
      </c>
      <c r="H420" t="s">
        <v>501</v>
      </c>
      <c r="I420" t="s">
        <v>99</v>
      </c>
      <c r="J420" t="s">
        <v>524</v>
      </c>
      <c r="K420" t="s">
        <v>524</v>
      </c>
      <c r="L420" t="s">
        <v>511</v>
      </c>
      <c r="M420" t="s">
        <v>99</v>
      </c>
      <c r="N420" t="s">
        <v>23</v>
      </c>
      <c r="O420" t="s">
        <v>30</v>
      </c>
      <c r="P420" t="s">
        <v>16</v>
      </c>
      <c r="Q420" t="s">
        <v>171</v>
      </c>
      <c r="R420" t="s">
        <v>747</v>
      </c>
    </row>
    <row r="421" spans="1:18">
      <c r="A421" t="s">
        <v>499</v>
      </c>
      <c r="B421" t="s">
        <v>748</v>
      </c>
      <c r="C421" s="1">
        <v>250000</v>
      </c>
      <c r="D421" t="s">
        <v>22</v>
      </c>
      <c r="E421" s="1">
        <v>250000</v>
      </c>
      <c r="F421">
        <v>2006.2</v>
      </c>
      <c r="G421" t="s">
        <v>628</v>
      </c>
      <c r="H421" t="s">
        <v>628</v>
      </c>
      <c r="I421" t="s">
        <v>99</v>
      </c>
      <c r="J421" t="s">
        <v>25</v>
      </c>
      <c r="K421" t="s">
        <v>25</v>
      </c>
      <c r="L421" t="s">
        <v>511</v>
      </c>
      <c r="M421" t="s">
        <v>318</v>
      </c>
      <c r="N421" t="s">
        <v>29</v>
      </c>
      <c r="O421" t="s">
        <v>30</v>
      </c>
      <c r="P421" t="s">
        <v>16</v>
      </c>
      <c r="Q421" t="s">
        <v>31</v>
      </c>
      <c r="R421" t="s">
        <v>747</v>
      </c>
    </row>
    <row r="422" spans="1:18">
      <c r="A422" t="s">
        <v>499</v>
      </c>
      <c r="B422" t="s">
        <v>748</v>
      </c>
      <c r="C422" s="1">
        <v>250000</v>
      </c>
      <c r="D422" t="s">
        <v>22</v>
      </c>
      <c r="E422" s="1">
        <v>250000</v>
      </c>
      <c r="F422">
        <v>2006.4</v>
      </c>
      <c r="G422" t="s">
        <v>628</v>
      </c>
      <c r="H422" t="s">
        <v>628</v>
      </c>
      <c r="I422" t="s">
        <v>99</v>
      </c>
      <c r="J422" t="s">
        <v>25</v>
      </c>
      <c r="K422" t="s">
        <v>25</v>
      </c>
      <c r="L422" t="s">
        <v>511</v>
      </c>
      <c r="M422" t="s">
        <v>318</v>
      </c>
      <c r="N422" t="s">
        <v>29</v>
      </c>
      <c r="O422" t="s">
        <v>30</v>
      </c>
      <c r="P422" t="s">
        <v>16</v>
      </c>
      <c r="Q422" t="s">
        <v>31</v>
      </c>
      <c r="R422" t="s">
        <v>747</v>
      </c>
    </row>
    <row r="423" spans="1:18">
      <c r="A423" t="s">
        <v>499</v>
      </c>
      <c r="B423" t="s">
        <v>748</v>
      </c>
      <c r="C423" s="1">
        <v>250000</v>
      </c>
      <c r="D423" t="s">
        <v>22</v>
      </c>
      <c r="E423" s="1">
        <v>250000</v>
      </c>
      <c r="F423">
        <v>2006.6</v>
      </c>
      <c r="G423" t="s">
        <v>628</v>
      </c>
      <c r="H423" t="s">
        <v>628</v>
      </c>
      <c r="I423" t="s">
        <v>99</v>
      </c>
      <c r="J423" t="s">
        <v>25</v>
      </c>
      <c r="K423" t="s">
        <v>25</v>
      </c>
      <c r="L423" t="s">
        <v>511</v>
      </c>
      <c r="M423" t="s">
        <v>318</v>
      </c>
      <c r="N423" t="s">
        <v>29</v>
      </c>
      <c r="O423" t="s">
        <v>30</v>
      </c>
      <c r="P423" t="s">
        <v>16</v>
      </c>
      <c r="Q423" t="s">
        <v>31</v>
      </c>
      <c r="R423" t="s">
        <v>747</v>
      </c>
    </row>
    <row r="424" spans="1:18">
      <c r="A424" t="s">
        <v>499</v>
      </c>
      <c r="B424" t="s">
        <v>748</v>
      </c>
      <c r="C424" s="1">
        <v>250000</v>
      </c>
      <c r="D424" t="s">
        <v>22</v>
      </c>
      <c r="E424" s="1">
        <v>250000</v>
      </c>
      <c r="F424">
        <v>2006.8</v>
      </c>
      <c r="G424" t="s">
        <v>628</v>
      </c>
      <c r="H424" t="s">
        <v>628</v>
      </c>
      <c r="I424" t="s">
        <v>99</v>
      </c>
      <c r="J424" t="s">
        <v>25</v>
      </c>
      <c r="K424" t="s">
        <v>25</v>
      </c>
      <c r="L424" t="s">
        <v>511</v>
      </c>
      <c r="M424" t="s">
        <v>318</v>
      </c>
      <c r="N424" t="s">
        <v>29</v>
      </c>
      <c r="O424" t="s">
        <v>30</v>
      </c>
      <c r="P424" t="s">
        <v>16</v>
      </c>
      <c r="Q424" t="s">
        <v>31</v>
      </c>
      <c r="R424" t="s">
        <v>747</v>
      </c>
    </row>
    <row r="425" spans="1:18">
      <c r="A425" t="s">
        <v>499</v>
      </c>
      <c r="B425" t="s">
        <v>749</v>
      </c>
      <c r="C425" s="1">
        <v>4950</v>
      </c>
      <c r="D425" t="s">
        <v>22</v>
      </c>
      <c r="E425" s="1">
        <v>4950</v>
      </c>
      <c r="F425">
        <v>2012.3</v>
      </c>
      <c r="G425" t="s">
        <v>501</v>
      </c>
      <c r="H425" t="s">
        <v>501</v>
      </c>
      <c r="I425" t="s">
        <v>99</v>
      </c>
      <c r="J425" t="s">
        <v>578</v>
      </c>
      <c r="K425" t="s">
        <v>578</v>
      </c>
      <c r="L425" t="s">
        <v>515</v>
      </c>
      <c r="M425" t="s">
        <v>99</v>
      </c>
      <c r="N425" t="s">
        <v>23</v>
      </c>
      <c r="O425" t="s">
        <v>30</v>
      </c>
      <c r="P425" t="s">
        <v>16</v>
      </c>
      <c r="Q425" t="s">
        <v>171</v>
      </c>
      <c r="R425" t="s">
        <v>750</v>
      </c>
    </row>
    <row r="426" spans="1:18">
      <c r="A426" t="s">
        <v>499</v>
      </c>
      <c r="B426" t="s">
        <v>751</v>
      </c>
      <c r="C426" s="1">
        <v>5000</v>
      </c>
      <c r="D426" t="s">
        <v>22</v>
      </c>
      <c r="E426" s="1">
        <v>5000</v>
      </c>
      <c r="F426">
        <v>2016.8</v>
      </c>
      <c r="G426" t="s">
        <v>501</v>
      </c>
      <c r="H426" t="s">
        <v>501</v>
      </c>
      <c r="I426" t="s">
        <v>99</v>
      </c>
      <c r="J426" t="s">
        <v>506</v>
      </c>
      <c r="K426" t="s">
        <v>506</v>
      </c>
      <c r="L426" t="s">
        <v>515</v>
      </c>
      <c r="M426" t="s">
        <v>99</v>
      </c>
      <c r="N426" t="s">
        <v>23</v>
      </c>
      <c r="O426" t="s">
        <v>30</v>
      </c>
      <c r="P426" t="s">
        <v>16</v>
      </c>
      <c r="Q426" t="s">
        <v>171</v>
      </c>
      <c r="R426" t="s">
        <v>752</v>
      </c>
    </row>
    <row r="427" spans="1:18">
      <c r="A427" t="s">
        <v>499</v>
      </c>
      <c r="B427" t="s">
        <v>753</v>
      </c>
      <c r="C427" s="1">
        <v>1000</v>
      </c>
      <c r="D427" t="s">
        <v>22</v>
      </c>
      <c r="E427" s="1">
        <v>1000</v>
      </c>
      <c r="F427">
        <v>2001.8</v>
      </c>
      <c r="G427" t="s">
        <v>501</v>
      </c>
      <c r="H427" t="s">
        <v>501</v>
      </c>
      <c r="I427" t="s">
        <v>99</v>
      </c>
      <c r="J427" t="s">
        <v>524</v>
      </c>
      <c r="K427" t="s">
        <v>524</v>
      </c>
      <c r="L427" t="s">
        <v>515</v>
      </c>
      <c r="M427" t="s">
        <v>99</v>
      </c>
      <c r="N427" t="s">
        <v>23</v>
      </c>
      <c r="O427" t="s">
        <v>30</v>
      </c>
      <c r="P427" t="s">
        <v>16</v>
      </c>
      <c r="Q427" t="s">
        <v>171</v>
      </c>
      <c r="R427" t="s">
        <v>754</v>
      </c>
    </row>
    <row r="428" spans="1:18">
      <c r="A428" t="s">
        <v>499</v>
      </c>
      <c r="B428" t="s">
        <v>755</v>
      </c>
      <c r="C428" s="1">
        <v>3000</v>
      </c>
      <c r="D428" t="s">
        <v>22</v>
      </c>
      <c r="E428" s="1">
        <v>3000</v>
      </c>
      <c r="F428">
        <v>2008.3</v>
      </c>
      <c r="G428" t="s">
        <v>501</v>
      </c>
      <c r="H428" t="s">
        <v>501</v>
      </c>
      <c r="I428" t="s">
        <v>99</v>
      </c>
      <c r="J428" t="s">
        <v>756</v>
      </c>
      <c r="K428" t="s">
        <v>757</v>
      </c>
      <c r="L428" t="s">
        <v>690</v>
      </c>
      <c r="M428" t="s">
        <v>99</v>
      </c>
      <c r="N428" t="s">
        <v>23</v>
      </c>
      <c r="O428" t="s">
        <v>30</v>
      </c>
      <c r="P428" t="s">
        <v>16</v>
      </c>
      <c r="Q428" t="s">
        <v>171</v>
      </c>
      <c r="R428" t="s">
        <v>108</v>
      </c>
    </row>
    <row r="429" spans="1:18">
      <c r="A429" t="s">
        <v>499</v>
      </c>
      <c r="B429" t="s">
        <v>758</v>
      </c>
      <c r="C429" s="1">
        <v>4599</v>
      </c>
      <c r="D429" t="s">
        <v>22</v>
      </c>
      <c r="E429" s="1">
        <v>4599</v>
      </c>
      <c r="F429">
        <v>2011.9</v>
      </c>
      <c r="G429" t="s">
        <v>501</v>
      </c>
      <c r="H429" t="s">
        <v>501</v>
      </c>
      <c r="I429" t="s">
        <v>99</v>
      </c>
      <c r="J429" t="s">
        <v>759</v>
      </c>
      <c r="K429" t="s">
        <v>203</v>
      </c>
      <c r="L429" t="s">
        <v>690</v>
      </c>
      <c r="M429" t="s">
        <v>99</v>
      </c>
      <c r="N429" t="s">
        <v>23</v>
      </c>
      <c r="O429" t="s">
        <v>30</v>
      </c>
      <c r="P429" t="s">
        <v>16</v>
      </c>
      <c r="Q429" t="s">
        <v>171</v>
      </c>
      <c r="R429" t="s">
        <v>760</v>
      </c>
    </row>
    <row r="430" spans="1:18">
      <c r="A430" t="s">
        <v>499</v>
      </c>
      <c r="B430" t="s">
        <v>761</v>
      </c>
      <c r="C430" s="1">
        <v>5000</v>
      </c>
      <c r="D430" t="s">
        <v>22</v>
      </c>
      <c r="E430" s="1">
        <v>5000</v>
      </c>
      <c r="F430">
        <v>2014.5</v>
      </c>
      <c r="G430" t="s">
        <v>501</v>
      </c>
      <c r="H430" t="s">
        <v>501</v>
      </c>
      <c r="I430" t="s">
        <v>99</v>
      </c>
      <c r="J430" t="s">
        <v>762</v>
      </c>
      <c r="K430" t="s">
        <v>190</v>
      </c>
      <c r="L430" t="s">
        <v>690</v>
      </c>
      <c r="M430" t="s">
        <v>99</v>
      </c>
      <c r="N430" t="s">
        <v>23</v>
      </c>
      <c r="O430" t="s">
        <v>30</v>
      </c>
      <c r="P430" t="s">
        <v>16</v>
      </c>
      <c r="Q430" t="s">
        <v>171</v>
      </c>
      <c r="R430" t="s">
        <v>108</v>
      </c>
    </row>
    <row r="431" spans="1:18">
      <c r="A431" t="s">
        <v>499</v>
      </c>
      <c r="B431" t="s">
        <v>763</v>
      </c>
      <c r="C431" s="1">
        <v>480</v>
      </c>
      <c r="D431" t="s">
        <v>22</v>
      </c>
      <c r="E431" s="1">
        <v>480</v>
      </c>
      <c r="F431">
        <v>2012.1</v>
      </c>
      <c r="G431" t="s">
        <v>501</v>
      </c>
      <c r="H431" t="s">
        <v>501</v>
      </c>
      <c r="I431" t="s">
        <v>99</v>
      </c>
      <c r="J431" t="s">
        <v>99</v>
      </c>
      <c r="K431" t="s">
        <v>99</v>
      </c>
      <c r="L431" t="s">
        <v>99</v>
      </c>
      <c r="M431" t="s">
        <v>99</v>
      </c>
      <c r="N431" t="s">
        <v>23</v>
      </c>
      <c r="O431" t="s">
        <v>169</v>
      </c>
      <c r="P431" t="s">
        <v>170</v>
      </c>
      <c r="Q431" t="s">
        <v>171</v>
      </c>
      <c r="R431" t="s">
        <v>764</v>
      </c>
    </row>
    <row r="432" spans="1:18">
      <c r="A432" t="s">
        <v>499</v>
      </c>
      <c r="B432" t="s">
        <v>765</v>
      </c>
      <c r="C432" s="1">
        <v>400000</v>
      </c>
      <c r="D432" t="s">
        <v>22</v>
      </c>
      <c r="E432" s="1">
        <v>400000</v>
      </c>
      <c r="F432">
        <v>2011.8</v>
      </c>
      <c r="G432" t="s">
        <v>628</v>
      </c>
      <c r="H432" t="s">
        <v>628</v>
      </c>
      <c r="I432" t="s">
        <v>99</v>
      </c>
      <c r="J432" t="s">
        <v>744</v>
      </c>
      <c r="K432" t="s">
        <v>744</v>
      </c>
      <c r="L432" t="s">
        <v>511</v>
      </c>
      <c r="M432" t="s">
        <v>318</v>
      </c>
      <c r="N432" t="s">
        <v>29</v>
      </c>
      <c r="O432" t="s">
        <v>30</v>
      </c>
      <c r="P432" t="s">
        <v>16</v>
      </c>
      <c r="Q432" t="s">
        <v>31</v>
      </c>
      <c r="R432" t="s">
        <v>745</v>
      </c>
    </row>
    <row r="433" spans="1:18">
      <c r="A433" t="s">
        <v>499</v>
      </c>
      <c r="B433" t="s">
        <v>766</v>
      </c>
      <c r="C433" s="1">
        <v>900</v>
      </c>
      <c r="D433" t="s">
        <v>22</v>
      </c>
      <c r="E433" s="1">
        <v>900</v>
      </c>
      <c r="F433">
        <v>2011.12</v>
      </c>
      <c r="G433" t="s">
        <v>501</v>
      </c>
      <c r="H433" t="s">
        <v>501</v>
      </c>
      <c r="I433" t="s">
        <v>99</v>
      </c>
      <c r="J433" t="s">
        <v>99</v>
      </c>
      <c r="K433" t="s">
        <v>99</v>
      </c>
      <c r="L433" t="s">
        <v>511</v>
      </c>
      <c r="M433" t="s">
        <v>99</v>
      </c>
      <c r="N433" t="s">
        <v>23</v>
      </c>
      <c r="O433" t="s">
        <v>30</v>
      </c>
      <c r="P433" t="s">
        <v>16</v>
      </c>
      <c r="Q433" t="s">
        <v>171</v>
      </c>
      <c r="R433" t="s">
        <v>767</v>
      </c>
    </row>
    <row r="434" spans="1:18">
      <c r="A434" t="s">
        <v>499</v>
      </c>
      <c r="B434" t="s">
        <v>768</v>
      </c>
      <c r="C434" s="1">
        <v>530</v>
      </c>
      <c r="D434" t="s">
        <v>22</v>
      </c>
      <c r="E434" s="1">
        <v>530</v>
      </c>
      <c r="F434">
        <v>2012.6</v>
      </c>
      <c r="G434" t="s">
        <v>501</v>
      </c>
      <c r="H434" t="s">
        <v>501</v>
      </c>
      <c r="I434" t="s">
        <v>99</v>
      </c>
      <c r="J434" t="s">
        <v>99</v>
      </c>
      <c r="K434" t="s">
        <v>99</v>
      </c>
      <c r="L434" t="s">
        <v>99</v>
      </c>
      <c r="M434" t="s">
        <v>99</v>
      </c>
      <c r="N434" t="s">
        <v>23</v>
      </c>
      <c r="O434" t="s">
        <v>169</v>
      </c>
      <c r="P434" t="s">
        <v>170</v>
      </c>
      <c r="Q434" t="s">
        <v>171</v>
      </c>
      <c r="R434" t="s">
        <v>769</v>
      </c>
    </row>
    <row r="435" spans="1:18">
      <c r="A435" t="s">
        <v>499</v>
      </c>
      <c r="B435" t="s">
        <v>770</v>
      </c>
      <c r="C435" s="1">
        <v>2300</v>
      </c>
      <c r="D435" t="s">
        <v>22</v>
      </c>
      <c r="E435" s="1">
        <v>4100</v>
      </c>
      <c r="F435">
        <v>2001.9</v>
      </c>
      <c r="G435" t="s">
        <v>501</v>
      </c>
      <c r="H435" t="s">
        <v>501</v>
      </c>
      <c r="I435" t="s">
        <v>99</v>
      </c>
      <c r="J435" t="s">
        <v>123</v>
      </c>
      <c r="K435" t="s">
        <v>123</v>
      </c>
      <c r="L435" t="s">
        <v>515</v>
      </c>
      <c r="M435" t="s">
        <v>99</v>
      </c>
      <c r="N435" t="s">
        <v>23</v>
      </c>
      <c r="O435" t="s">
        <v>30</v>
      </c>
      <c r="P435" t="s">
        <v>16</v>
      </c>
      <c r="Q435" t="s">
        <v>171</v>
      </c>
      <c r="R435" t="s">
        <v>771</v>
      </c>
    </row>
    <row r="436" spans="1:18">
      <c r="A436" t="s">
        <v>499</v>
      </c>
      <c r="B436" t="s">
        <v>770</v>
      </c>
      <c r="C436" s="1">
        <v>1800</v>
      </c>
      <c r="D436" t="s">
        <v>22</v>
      </c>
      <c r="E436" s="1">
        <v>1800</v>
      </c>
      <c r="F436">
        <v>2004.12</v>
      </c>
      <c r="G436" t="s">
        <v>501</v>
      </c>
      <c r="H436" t="s">
        <v>501</v>
      </c>
      <c r="I436" t="s">
        <v>99</v>
      </c>
      <c r="J436" t="s">
        <v>123</v>
      </c>
      <c r="K436" t="s">
        <v>203</v>
      </c>
      <c r="L436" t="s">
        <v>515</v>
      </c>
      <c r="M436" t="s">
        <v>99</v>
      </c>
      <c r="N436" t="s">
        <v>23</v>
      </c>
      <c r="O436" t="s">
        <v>30</v>
      </c>
      <c r="P436" t="s">
        <v>16</v>
      </c>
      <c r="Q436" t="s">
        <v>171</v>
      </c>
      <c r="R436" t="s">
        <v>771</v>
      </c>
    </row>
    <row r="437" spans="1:18">
      <c r="A437" t="s">
        <v>499</v>
      </c>
      <c r="B437" t="s">
        <v>772</v>
      </c>
      <c r="C437" s="1">
        <v>11050</v>
      </c>
      <c r="D437">
        <v>2</v>
      </c>
      <c r="E437" s="1">
        <v>22100</v>
      </c>
      <c r="F437">
        <v>2001.9</v>
      </c>
      <c r="G437" t="s">
        <v>499</v>
      </c>
      <c r="H437" t="s">
        <v>499</v>
      </c>
      <c r="I437" t="s">
        <v>99</v>
      </c>
      <c r="J437" t="s">
        <v>123</v>
      </c>
      <c r="K437" t="s">
        <v>123</v>
      </c>
      <c r="L437" t="s">
        <v>515</v>
      </c>
      <c r="M437" t="s">
        <v>28</v>
      </c>
      <c r="N437" t="s">
        <v>29</v>
      </c>
      <c r="O437" t="s">
        <v>30</v>
      </c>
      <c r="P437" t="s">
        <v>16</v>
      </c>
      <c r="Q437" t="s">
        <v>31</v>
      </c>
      <c r="R437" t="s">
        <v>771</v>
      </c>
    </row>
    <row r="438" spans="1:18">
      <c r="A438" t="s">
        <v>499</v>
      </c>
      <c r="B438" t="s">
        <v>773</v>
      </c>
      <c r="C438" s="1">
        <v>800</v>
      </c>
      <c r="D438" t="s">
        <v>22</v>
      </c>
      <c r="E438" s="1">
        <v>800</v>
      </c>
      <c r="F438">
        <v>2016.7</v>
      </c>
      <c r="G438" t="s">
        <v>501</v>
      </c>
      <c r="H438" t="s">
        <v>501</v>
      </c>
      <c r="I438" t="s">
        <v>99</v>
      </c>
      <c r="J438" t="s">
        <v>774</v>
      </c>
      <c r="K438" t="s">
        <v>537</v>
      </c>
      <c r="L438" t="s">
        <v>515</v>
      </c>
      <c r="M438" t="s">
        <v>99</v>
      </c>
      <c r="N438" t="s">
        <v>23</v>
      </c>
      <c r="O438" t="s">
        <v>30</v>
      </c>
      <c r="P438" t="s">
        <v>16</v>
      </c>
      <c r="Q438" t="s">
        <v>171</v>
      </c>
      <c r="R438" t="s">
        <v>775</v>
      </c>
    </row>
    <row r="439" spans="1:18">
      <c r="A439" t="s">
        <v>499</v>
      </c>
      <c r="B439" t="s">
        <v>776</v>
      </c>
      <c r="C439" s="1">
        <v>600</v>
      </c>
      <c r="D439" t="s">
        <v>22</v>
      </c>
      <c r="E439" s="1">
        <v>600</v>
      </c>
      <c r="F439">
        <v>2011.12</v>
      </c>
      <c r="G439" t="s">
        <v>501</v>
      </c>
      <c r="H439" t="s">
        <v>501</v>
      </c>
      <c r="I439" t="s">
        <v>99</v>
      </c>
      <c r="J439" t="s">
        <v>506</v>
      </c>
      <c r="K439" t="s">
        <v>506</v>
      </c>
      <c r="L439" t="s">
        <v>508</v>
      </c>
      <c r="M439" t="s">
        <v>99</v>
      </c>
      <c r="N439" t="s">
        <v>23</v>
      </c>
      <c r="O439" t="s">
        <v>30</v>
      </c>
      <c r="P439" t="s">
        <v>16</v>
      </c>
      <c r="Q439" t="s">
        <v>171</v>
      </c>
      <c r="R439" t="s">
        <v>777</v>
      </c>
    </row>
    <row r="440" spans="1:18">
      <c r="A440" t="s">
        <v>499</v>
      </c>
      <c r="B440" t="s">
        <v>778</v>
      </c>
      <c r="C440" s="1">
        <v>760</v>
      </c>
      <c r="D440" t="s">
        <v>22</v>
      </c>
      <c r="E440" s="1">
        <v>760</v>
      </c>
      <c r="F440">
        <v>2016.6</v>
      </c>
      <c r="G440" t="s">
        <v>501</v>
      </c>
      <c r="H440" t="s">
        <v>501</v>
      </c>
      <c r="I440" t="s">
        <v>99</v>
      </c>
      <c r="J440" t="s">
        <v>506</v>
      </c>
      <c r="K440" t="s">
        <v>506</v>
      </c>
      <c r="L440" t="s">
        <v>613</v>
      </c>
      <c r="M440" t="s">
        <v>99</v>
      </c>
      <c r="N440" t="s">
        <v>23</v>
      </c>
      <c r="O440" t="s">
        <v>30</v>
      </c>
      <c r="P440" t="s">
        <v>16</v>
      </c>
      <c r="Q440" t="s">
        <v>171</v>
      </c>
      <c r="R440" t="s">
        <v>779</v>
      </c>
    </row>
    <row r="441" spans="1:18">
      <c r="A441" t="s">
        <v>499</v>
      </c>
      <c r="B441" t="s">
        <v>780</v>
      </c>
      <c r="C441" s="1">
        <v>360</v>
      </c>
      <c r="D441" t="s">
        <v>22</v>
      </c>
      <c r="E441" s="1">
        <v>360</v>
      </c>
      <c r="F441">
        <v>1998.1</v>
      </c>
      <c r="G441" t="s">
        <v>501</v>
      </c>
      <c r="H441" t="s">
        <v>501</v>
      </c>
      <c r="I441" t="s">
        <v>99</v>
      </c>
      <c r="J441" t="s">
        <v>524</v>
      </c>
      <c r="K441" t="s">
        <v>524</v>
      </c>
      <c r="L441" t="s">
        <v>515</v>
      </c>
      <c r="M441" t="s">
        <v>99</v>
      </c>
      <c r="N441" t="s">
        <v>23</v>
      </c>
      <c r="O441" t="s">
        <v>30</v>
      </c>
      <c r="P441" t="s">
        <v>16</v>
      </c>
      <c r="Q441" t="s">
        <v>171</v>
      </c>
      <c r="R441" t="s">
        <v>781</v>
      </c>
    </row>
    <row r="442" spans="1:18">
      <c r="A442" t="s">
        <v>499</v>
      </c>
      <c r="B442" t="s">
        <v>782</v>
      </c>
      <c r="C442" s="1">
        <v>400</v>
      </c>
      <c r="D442" t="s">
        <v>22</v>
      </c>
      <c r="E442" s="1">
        <v>400</v>
      </c>
      <c r="F442">
        <v>2014.9</v>
      </c>
      <c r="G442" t="s">
        <v>501</v>
      </c>
      <c r="H442" t="s">
        <v>501</v>
      </c>
      <c r="I442" t="s">
        <v>99</v>
      </c>
      <c r="J442" t="s">
        <v>783</v>
      </c>
      <c r="K442" t="s">
        <v>784</v>
      </c>
      <c r="L442" t="s">
        <v>785</v>
      </c>
      <c r="M442" t="s">
        <v>99</v>
      </c>
      <c r="N442" t="s">
        <v>23</v>
      </c>
      <c r="O442" t="s">
        <v>30</v>
      </c>
      <c r="P442" t="s">
        <v>16</v>
      </c>
      <c r="Q442" t="s">
        <v>171</v>
      </c>
      <c r="R442" t="s">
        <v>786</v>
      </c>
    </row>
    <row r="443" spans="1:18">
      <c r="A443" t="s">
        <v>499</v>
      </c>
      <c r="B443" t="s">
        <v>787</v>
      </c>
      <c r="C443" s="1">
        <v>600</v>
      </c>
      <c r="D443" t="s">
        <v>22</v>
      </c>
      <c r="E443" s="1">
        <v>600</v>
      </c>
      <c r="F443">
        <v>2007.5</v>
      </c>
      <c r="G443" t="s">
        <v>501</v>
      </c>
      <c r="H443" t="s">
        <v>501</v>
      </c>
      <c r="I443" t="s">
        <v>99</v>
      </c>
      <c r="J443" t="s">
        <v>524</v>
      </c>
      <c r="K443" t="s">
        <v>524</v>
      </c>
      <c r="L443" t="s">
        <v>788</v>
      </c>
      <c r="M443" t="s">
        <v>99</v>
      </c>
      <c r="N443" t="s">
        <v>23</v>
      </c>
      <c r="O443" t="s">
        <v>30</v>
      </c>
      <c r="P443" t="s">
        <v>16</v>
      </c>
      <c r="Q443" t="s">
        <v>171</v>
      </c>
      <c r="R443" t="s">
        <v>319</v>
      </c>
    </row>
    <row r="444" spans="1:18">
      <c r="A444" t="s">
        <v>499</v>
      </c>
      <c r="B444" t="s">
        <v>789</v>
      </c>
      <c r="C444" s="1">
        <v>200</v>
      </c>
      <c r="D444" t="s">
        <v>22</v>
      </c>
      <c r="E444" s="1">
        <v>200</v>
      </c>
      <c r="F444">
        <v>2011.8</v>
      </c>
      <c r="G444" t="s">
        <v>501</v>
      </c>
      <c r="H444" t="s">
        <v>501</v>
      </c>
      <c r="I444" t="s">
        <v>99</v>
      </c>
      <c r="J444" t="s">
        <v>506</v>
      </c>
      <c r="K444" t="s">
        <v>506</v>
      </c>
      <c r="L444" t="s">
        <v>700</v>
      </c>
      <c r="M444" t="s">
        <v>99</v>
      </c>
      <c r="N444" t="s">
        <v>23</v>
      </c>
      <c r="O444" t="s">
        <v>30</v>
      </c>
      <c r="P444" t="s">
        <v>16</v>
      </c>
      <c r="Q444" t="s">
        <v>171</v>
      </c>
      <c r="R444" t="s">
        <v>790</v>
      </c>
    </row>
    <row r="445" spans="1:18">
      <c r="A445" t="s">
        <v>499</v>
      </c>
      <c r="B445" t="s">
        <v>791</v>
      </c>
      <c r="C445" s="1">
        <v>560</v>
      </c>
      <c r="D445" t="s">
        <v>22</v>
      </c>
      <c r="E445" s="1">
        <v>560</v>
      </c>
      <c r="F445">
        <v>2008.1</v>
      </c>
      <c r="G445" t="s">
        <v>501</v>
      </c>
      <c r="H445" t="s">
        <v>501</v>
      </c>
      <c r="I445" t="s">
        <v>99</v>
      </c>
      <c r="J445" t="s">
        <v>99</v>
      </c>
      <c r="K445" t="s">
        <v>99</v>
      </c>
      <c r="L445" t="s">
        <v>508</v>
      </c>
      <c r="M445" t="s">
        <v>99</v>
      </c>
      <c r="N445" t="s">
        <v>23</v>
      </c>
      <c r="O445" t="s">
        <v>30</v>
      </c>
      <c r="P445" t="s">
        <v>16</v>
      </c>
      <c r="Q445" t="s">
        <v>171</v>
      </c>
      <c r="R445" t="s">
        <v>792</v>
      </c>
    </row>
    <row r="446" spans="1:18">
      <c r="A446" t="s">
        <v>499</v>
      </c>
      <c r="B446" t="s">
        <v>793</v>
      </c>
      <c r="C446" s="1">
        <v>24000</v>
      </c>
      <c r="D446">
        <v>2</v>
      </c>
      <c r="E446" s="1">
        <v>48000</v>
      </c>
      <c r="F446">
        <v>1967.8</v>
      </c>
      <c r="G446" t="s">
        <v>499</v>
      </c>
      <c r="H446" t="s">
        <v>499</v>
      </c>
      <c r="I446" t="s">
        <v>99</v>
      </c>
      <c r="J446" t="s">
        <v>60</v>
      </c>
      <c r="K446" t="s">
        <v>60</v>
      </c>
      <c r="L446" t="s">
        <v>511</v>
      </c>
      <c r="M446" t="s">
        <v>738</v>
      </c>
      <c r="N446" t="s">
        <v>29</v>
      </c>
      <c r="O446" t="s">
        <v>30</v>
      </c>
      <c r="P446" t="s">
        <v>16</v>
      </c>
      <c r="Q446" t="s">
        <v>31</v>
      </c>
      <c r="R446" t="s">
        <v>794</v>
      </c>
    </row>
    <row r="447" spans="1:18">
      <c r="A447" t="s">
        <v>499</v>
      </c>
      <c r="B447" t="s">
        <v>795</v>
      </c>
      <c r="C447" s="1">
        <v>3000</v>
      </c>
      <c r="D447" t="s">
        <v>22</v>
      </c>
      <c r="E447" s="1">
        <v>3000</v>
      </c>
      <c r="F447">
        <v>2011.12</v>
      </c>
      <c r="G447" t="s">
        <v>501</v>
      </c>
      <c r="H447" t="s">
        <v>501</v>
      </c>
      <c r="I447" t="s">
        <v>99</v>
      </c>
      <c r="J447" t="s">
        <v>514</v>
      </c>
      <c r="K447" t="s">
        <v>203</v>
      </c>
      <c r="L447" t="s">
        <v>515</v>
      </c>
      <c r="M447" t="s">
        <v>99</v>
      </c>
      <c r="N447" t="s">
        <v>23</v>
      </c>
      <c r="O447" t="s">
        <v>30</v>
      </c>
      <c r="P447" t="s">
        <v>16</v>
      </c>
      <c r="Q447" t="s">
        <v>171</v>
      </c>
      <c r="R447" t="s">
        <v>796</v>
      </c>
    </row>
    <row r="448" spans="1:18">
      <c r="A448" t="s">
        <v>499</v>
      </c>
      <c r="B448" t="s">
        <v>797</v>
      </c>
      <c r="C448" s="1">
        <v>250</v>
      </c>
      <c r="D448" t="s">
        <v>22</v>
      </c>
      <c r="E448" s="1">
        <v>250</v>
      </c>
      <c r="F448">
        <v>2017.6</v>
      </c>
      <c r="G448" t="s">
        <v>501</v>
      </c>
      <c r="H448" t="s">
        <v>501</v>
      </c>
      <c r="I448" t="s">
        <v>99</v>
      </c>
      <c r="J448" t="s">
        <v>798</v>
      </c>
      <c r="K448" t="s">
        <v>285</v>
      </c>
      <c r="L448" t="s">
        <v>515</v>
      </c>
      <c r="M448" t="s">
        <v>99</v>
      </c>
      <c r="N448" t="s">
        <v>23</v>
      </c>
      <c r="O448" t="s">
        <v>30</v>
      </c>
      <c r="P448" t="s">
        <v>16</v>
      </c>
      <c r="Q448" t="s">
        <v>171</v>
      </c>
      <c r="R448" t="s">
        <v>799</v>
      </c>
    </row>
    <row r="449" spans="1:18">
      <c r="A449" t="s">
        <v>499</v>
      </c>
      <c r="B449" t="s">
        <v>800</v>
      </c>
      <c r="C449" s="1">
        <v>1200</v>
      </c>
      <c r="D449" t="s">
        <v>22</v>
      </c>
      <c r="E449" s="1">
        <v>1200</v>
      </c>
      <c r="F449">
        <v>1986.8</v>
      </c>
      <c r="G449" t="s">
        <v>501</v>
      </c>
      <c r="H449" t="s">
        <v>501</v>
      </c>
      <c r="I449" t="s">
        <v>99</v>
      </c>
      <c r="J449" t="s">
        <v>524</v>
      </c>
      <c r="K449" t="s">
        <v>524</v>
      </c>
      <c r="L449" t="s">
        <v>801</v>
      </c>
      <c r="M449" t="s">
        <v>99</v>
      </c>
      <c r="N449" t="s">
        <v>23</v>
      </c>
      <c r="O449" t="s">
        <v>30</v>
      </c>
      <c r="P449" t="s">
        <v>16</v>
      </c>
      <c r="Q449" t="s">
        <v>171</v>
      </c>
      <c r="R449" t="s">
        <v>724</v>
      </c>
    </row>
    <row r="450" spans="1:18">
      <c r="A450" t="s">
        <v>499</v>
      </c>
      <c r="B450" t="s">
        <v>802</v>
      </c>
      <c r="C450" s="1">
        <v>25000</v>
      </c>
      <c r="D450">
        <v>2</v>
      </c>
      <c r="E450" s="1">
        <v>50000</v>
      </c>
      <c r="F450">
        <v>1992.7</v>
      </c>
      <c r="G450" t="s">
        <v>499</v>
      </c>
      <c r="H450" t="s">
        <v>499</v>
      </c>
      <c r="I450" t="s">
        <v>99</v>
      </c>
      <c r="J450" t="s">
        <v>803</v>
      </c>
      <c r="K450" t="s">
        <v>804</v>
      </c>
      <c r="L450" t="s">
        <v>515</v>
      </c>
      <c r="M450" t="s">
        <v>738</v>
      </c>
      <c r="N450" t="s">
        <v>29</v>
      </c>
      <c r="O450" t="s">
        <v>30</v>
      </c>
      <c r="P450" t="s">
        <v>16</v>
      </c>
      <c r="Q450" t="s">
        <v>31</v>
      </c>
      <c r="R450" t="s">
        <v>805</v>
      </c>
    </row>
    <row r="451" spans="1:18">
      <c r="A451" t="s">
        <v>499</v>
      </c>
      <c r="B451" t="s">
        <v>806</v>
      </c>
      <c r="C451" s="1">
        <v>65</v>
      </c>
      <c r="D451" t="s">
        <v>22</v>
      </c>
      <c r="E451" s="1">
        <v>65</v>
      </c>
      <c r="F451">
        <v>2012.12</v>
      </c>
      <c r="G451" t="s">
        <v>501</v>
      </c>
      <c r="H451" t="s">
        <v>501</v>
      </c>
      <c r="I451" t="s">
        <v>99</v>
      </c>
      <c r="J451" t="s">
        <v>506</v>
      </c>
      <c r="K451" t="s">
        <v>190</v>
      </c>
      <c r="L451" t="s">
        <v>515</v>
      </c>
      <c r="M451" t="s">
        <v>99</v>
      </c>
      <c r="N451" t="s">
        <v>23</v>
      </c>
      <c r="O451" t="s">
        <v>30</v>
      </c>
      <c r="P451" t="s">
        <v>16</v>
      </c>
      <c r="Q451" t="s">
        <v>171</v>
      </c>
      <c r="R451" t="s">
        <v>807</v>
      </c>
    </row>
    <row r="452" spans="1:18">
      <c r="A452" t="s">
        <v>499</v>
      </c>
      <c r="B452" t="s">
        <v>808</v>
      </c>
      <c r="C452" s="1">
        <v>1392</v>
      </c>
      <c r="D452" t="s">
        <v>22</v>
      </c>
      <c r="E452" s="1">
        <v>1392</v>
      </c>
      <c r="F452">
        <v>2013.7</v>
      </c>
      <c r="G452" t="s">
        <v>501</v>
      </c>
      <c r="H452" t="s">
        <v>501</v>
      </c>
      <c r="I452" t="s">
        <v>99</v>
      </c>
      <c r="J452" t="s">
        <v>809</v>
      </c>
      <c r="K452" t="s">
        <v>507</v>
      </c>
      <c r="L452" t="s">
        <v>508</v>
      </c>
      <c r="M452" t="s">
        <v>99</v>
      </c>
      <c r="N452" t="s">
        <v>23</v>
      </c>
      <c r="O452" t="s">
        <v>30</v>
      </c>
      <c r="P452" t="s">
        <v>16</v>
      </c>
      <c r="Q452" t="s">
        <v>171</v>
      </c>
      <c r="R452" t="s">
        <v>810</v>
      </c>
    </row>
    <row r="453" spans="1:18">
      <c r="A453" t="s">
        <v>499</v>
      </c>
      <c r="B453" t="s">
        <v>811</v>
      </c>
      <c r="C453" s="1">
        <v>800</v>
      </c>
      <c r="D453" t="s">
        <v>22</v>
      </c>
      <c r="E453" s="1">
        <v>800</v>
      </c>
      <c r="F453">
        <v>2005.2</v>
      </c>
      <c r="G453" t="s">
        <v>501</v>
      </c>
      <c r="H453" t="s">
        <v>501</v>
      </c>
      <c r="I453" t="s">
        <v>99</v>
      </c>
      <c r="J453" t="s">
        <v>524</v>
      </c>
      <c r="K453" t="s">
        <v>524</v>
      </c>
      <c r="L453" t="s">
        <v>515</v>
      </c>
      <c r="M453" t="s">
        <v>99</v>
      </c>
      <c r="N453" t="s">
        <v>23</v>
      </c>
      <c r="O453" t="s">
        <v>30</v>
      </c>
      <c r="P453" t="s">
        <v>16</v>
      </c>
      <c r="Q453" t="s">
        <v>171</v>
      </c>
      <c r="R453" t="s">
        <v>812</v>
      </c>
    </row>
    <row r="454" spans="1:18">
      <c r="A454" t="s">
        <v>499</v>
      </c>
      <c r="B454" t="s">
        <v>813</v>
      </c>
      <c r="C454" s="1">
        <v>1920</v>
      </c>
      <c r="D454" t="s">
        <v>22</v>
      </c>
      <c r="E454" s="1">
        <v>1920</v>
      </c>
      <c r="F454">
        <v>1993.5</v>
      </c>
      <c r="G454" t="s">
        <v>501</v>
      </c>
      <c r="H454" t="s">
        <v>501</v>
      </c>
      <c r="I454" t="s">
        <v>99</v>
      </c>
      <c r="J454" t="s">
        <v>636</v>
      </c>
      <c r="K454" t="s">
        <v>636</v>
      </c>
      <c r="L454" t="s">
        <v>814</v>
      </c>
      <c r="M454" t="s">
        <v>99</v>
      </c>
      <c r="N454" t="s">
        <v>23</v>
      </c>
      <c r="O454" t="s">
        <v>30</v>
      </c>
      <c r="P454" t="s">
        <v>16</v>
      </c>
      <c r="Q454" t="s">
        <v>171</v>
      </c>
      <c r="R454" t="s">
        <v>815</v>
      </c>
    </row>
    <row r="455" spans="1:18">
      <c r="A455" t="s">
        <v>499</v>
      </c>
      <c r="B455" t="s">
        <v>816</v>
      </c>
      <c r="C455" s="1">
        <v>75</v>
      </c>
      <c r="D455" t="s">
        <v>22</v>
      </c>
      <c r="E455" s="1">
        <v>75</v>
      </c>
      <c r="F455">
        <v>2013.7</v>
      </c>
      <c r="G455" t="s">
        <v>501</v>
      </c>
      <c r="H455" t="s">
        <v>501</v>
      </c>
      <c r="I455" t="s">
        <v>99</v>
      </c>
      <c r="J455" t="s">
        <v>536</v>
      </c>
      <c r="K455" t="s">
        <v>507</v>
      </c>
      <c r="L455" t="s">
        <v>508</v>
      </c>
      <c r="M455" t="s">
        <v>99</v>
      </c>
      <c r="N455" t="s">
        <v>23</v>
      </c>
      <c r="O455" t="s">
        <v>30</v>
      </c>
      <c r="P455" t="s">
        <v>16</v>
      </c>
      <c r="Q455" t="s">
        <v>171</v>
      </c>
      <c r="R455" t="s">
        <v>817</v>
      </c>
    </row>
    <row r="456" spans="1:18">
      <c r="A456" t="s">
        <v>499</v>
      </c>
      <c r="B456" t="s">
        <v>818</v>
      </c>
      <c r="C456" s="1">
        <v>11250</v>
      </c>
      <c r="D456">
        <v>2</v>
      </c>
      <c r="E456" s="1">
        <v>22500</v>
      </c>
      <c r="F456">
        <v>1991.4</v>
      </c>
      <c r="G456" t="s">
        <v>499</v>
      </c>
      <c r="H456" t="s">
        <v>499</v>
      </c>
      <c r="I456" t="s">
        <v>99</v>
      </c>
      <c r="J456" t="s">
        <v>819</v>
      </c>
      <c r="K456" t="s">
        <v>60</v>
      </c>
      <c r="L456" t="s">
        <v>515</v>
      </c>
      <c r="M456" t="s">
        <v>820</v>
      </c>
      <c r="N456" t="s">
        <v>29</v>
      </c>
      <c r="O456" t="s">
        <v>30</v>
      </c>
      <c r="P456" t="s">
        <v>16</v>
      </c>
      <c r="Q456" t="s">
        <v>31</v>
      </c>
      <c r="R456" t="s">
        <v>821</v>
      </c>
    </row>
    <row r="457" spans="1:18">
      <c r="A457" t="s">
        <v>499</v>
      </c>
      <c r="B457" t="s">
        <v>818</v>
      </c>
      <c r="C457" s="1">
        <v>1000</v>
      </c>
      <c r="D457" t="s">
        <v>22</v>
      </c>
      <c r="E457" s="1">
        <v>1000</v>
      </c>
      <c r="F457">
        <v>2007.5</v>
      </c>
      <c r="G457" t="s">
        <v>501</v>
      </c>
      <c r="H457" t="s">
        <v>501</v>
      </c>
      <c r="I457" t="s">
        <v>99</v>
      </c>
      <c r="J457" t="s">
        <v>524</v>
      </c>
      <c r="K457" t="s">
        <v>524</v>
      </c>
      <c r="L457" t="s">
        <v>515</v>
      </c>
      <c r="M457" t="s">
        <v>99</v>
      </c>
      <c r="N457" t="s">
        <v>23</v>
      </c>
      <c r="O457" t="s">
        <v>30</v>
      </c>
      <c r="P457" t="s">
        <v>16</v>
      </c>
      <c r="Q457" t="s">
        <v>171</v>
      </c>
      <c r="R457" t="s">
        <v>545</v>
      </c>
    </row>
    <row r="458" spans="1:18">
      <c r="A458" t="s">
        <v>499</v>
      </c>
      <c r="B458" t="s">
        <v>822</v>
      </c>
      <c r="C458" s="1">
        <v>55</v>
      </c>
      <c r="D458" t="s">
        <v>22</v>
      </c>
      <c r="E458" s="1">
        <v>55</v>
      </c>
      <c r="F458">
        <v>2012.11</v>
      </c>
      <c r="G458" t="s">
        <v>501</v>
      </c>
      <c r="H458" t="s">
        <v>501</v>
      </c>
      <c r="I458" t="s">
        <v>99</v>
      </c>
      <c r="J458" t="s">
        <v>536</v>
      </c>
      <c r="K458" t="s">
        <v>203</v>
      </c>
      <c r="L458" t="s">
        <v>515</v>
      </c>
      <c r="M458" t="s">
        <v>99</v>
      </c>
      <c r="N458" t="s">
        <v>23</v>
      </c>
      <c r="O458" t="s">
        <v>30</v>
      </c>
      <c r="P458" t="s">
        <v>16</v>
      </c>
      <c r="Q458" t="s">
        <v>171</v>
      </c>
      <c r="R458" t="s">
        <v>823</v>
      </c>
    </row>
    <row r="459" spans="1:18">
      <c r="A459" t="s">
        <v>499</v>
      </c>
      <c r="B459" t="s">
        <v>824</v>
      </c>
      <c r="C459" s="1">
        <v>1220</v>
      </c>
      <c r="D459" t="s">
        <v>22</v>
      </c>
      <c r="E459" s="1">
        <v>1220</v>
      </c>
      <c r="F459">
        <v>2011.12</v>
      </c>
      <c r="G459" t="s">
        <v>501</v>
      </c>
      <c r="H459" t="s">
        <v>501</v>
      </c>
      <c r="I459" t="s">
        <v>99</v>
      </c>
      <c r="J459" t="s">
        <v>518</v>
      </c>
      <c r="K459" t="s">
        <v>203</v>
      </c>
      <c r="L459" t="s">
        <v>515</v>
      </c>
      <c r="M459" t="s">
        <v>99</v>
      </c>
      <c r="N459" t="s">
        <v>23</v>
      </c>
      <c r="O459" t="s">
        <v>30</v>
      </c>
      <c r="P459" t="s">
        <v>16</v>
      </c>
      <c r="Q459" t="s">
        <v>171</v>
      </c>
      <c r="R459" t="s">
        <v>825</v>
      </c>
    </row>
    <row r="460" spans="1:18">
      <c r="A460" t="s">
        <v>499</v>
      </c>
      <c r="B460" t="s">
        <v>826</v>
      </c>
      <c r="C460" s="1">
        <v>190</v>
      </c>
      <c r="D460" t="s">
        <v>22</v>
      </c>
      <c r="E460" s="1">
        <v>190</v>
      </c>
      <c r="F460">
        <v>2014.6</v>
      </c>
      <c r="G460" t="s">
        <v>501</v>
      </c>
      <c r="H460" t="s">
        <v>501</v>
      </c>
      <c r="I460" t="s">
        <v>99</v>
      </c>
      <c r="J460" t="s">
        <v>506</v>
      </c>
      <c r="K460" t="s">
        <v>506</v>
      </c>
      <c r="L460" t="s">
        <v>508</v>
      </c>
      <c r="M460" t="s">
        <v>99</v>
      </c>
      <c r="N460" t="s">
        <v>23</v>
      </c>
      <c r="O460" t="s">
        <v>30</v>
      </c>
      <c r="P460" t="s">
        <v>16</v>
      </c>
      <c r="Q460" t="s">
        <v>171</v>
      </c>
      <c r="R460" t="s">
        <v>827</v>
      </c>
    </row>
    <row r="461" spans="1:18">
      <c r="A461" t="s">
        <v>499</v>
      </c>
      <c r="B461" t="s">
        <v>828</v>
      </c>
      <c r="C461" s="1">
        <v>300000</v>
      </c>
      <c r="D461" t="s">
        <v>22</v>
      </c>
      <c r="E461" s="1">
        <v>300000</v>
      </c>
      <c r="F461">
        <v>2006.9</v>
      </c>
      <c r="G461" t="s">
        <v>628</v>
      </c>
      <c r="H461" t="s">
        <v>628</v>
      </c>
      <c r="I461" t="s">
        <v>99</v>
      </c>
      <c r="J461" t="s">
        <v>316</v>
      </c>
      <c r="K461" t="s">
        <v>316</v>
      </c>
      <c r="L461" t="s">
        <v>511</v>
      </c>
      <c r="M461" t="s">
        <v>318</v>
      </c>
      <c r="N461" t="s">
        <v>29</v>
      </c>
      <c r="O461" t="s">
        <v>30</v>
      </c>
      <c r="P461" t="s">
        <v>16</v>
      </c>
      <c r="Q461" t="s">
        <v>31</v>
      </c>
      <c r="R461" t="s">
        <v>829</v>
      </c>
    </row>
    <row r="462" spans="1:18">
      <c r="A462" t="s">
        <v>499</v>
      </c>
      <c r="B462" t="s">
        <v>828</v>
      </c>
      <c r="C462" s="1">
        <v>300000</v>
      </c>
      <c r="D462" t="s">
        <v>22</v>
      </c>
      <c r="E462" s="1">
        <v>300000</v>
      </c>
      <c r="F462">
        <v>2006.12</v>
      </c>
      <c r="G462" t="s">
        <v>628</v>
      </c>
      <c r="H462" t="s">
        <v>628</v>
      </c>
      <c r="I462" t="s">
        <v>99</v>
      </c>
      <c r="J462" t="s">
        <v>316</v>
      </c>
      <c r="K462" t="s">
        <v>316</v>
      </c>
      <c r="L462" t="s">
        <v>511</v>
      </c>
      <c r="M462" t="s">
        <v>318</v>
      </c>
      <c r="N462" t="s">
        <v>29</v>
      </c>
      <c r="O462" t="s">
        <v>30</v>
      </c>
      <c r="P462" t="s">
        <v>16</v>
      </c>
      <c r="Q462" t="s">
        <v>31</v>
      </c>
      <c r="R462" t="s">
        <v>829</v>
      </c>
    </row>
    <row r="463" spans="1:18">
      <c r="A463" t="s">
        <v>499</v>
      </c>
      <c r="B463" t="s">
        <v>830</v>
      </c>
      <c r="C463" s="1">
        <v>19800</v>
      </c>
      <c r="D463">
        <v>2</v>
      </c>
      <c r="E463" s="1">
        <v>39600</v>
      </c>
      <c r="F463">
        <v>1943.1</v>
      </c>
      <c r="G463" t="s">
        <v>499</v>
      </c>
      <c r="H463" t="s">
        <v>499</v>
      </c>
      <c r="I463" t="s">
        <v>99</v>
      </c>
      <c r="J463" t="s">
        <v>101</v>
      </c>
      <c r="K463" t="s">
        <v>101</v>
      </c>
      <c r="L463" t="s">
        <v>511</v>
      </c>
      <c r="M463" t="s">
        <v>738</v>
      </c>
      <c r="N463" t="s">
        <v>29</v>
      </c>
      <c r="O463" t="s">
        <v>30</v>
      </c>
      <c r="P463" t="s">
        <v>16</v>
      </c>
      <c r="Q463" t="s">
        <v>31</v>
      </c>
      <c r="R463" t="s">
        <v>831</v>
      </c>
    </row>
    <row r="464" spans="1:18">
      <c r="A464" t="s">
        <v>499</v>
      </c>
      <c r="B464" t="s">
        <v>830</v>
      </c>
      <c r="C464" s="1">
        <v>40500</v>
      </c>
      <c r="D464" t="s">
        <v>22</v>
      </c>
      <c r="E464" s="1">
        <v>40500</v>
      </c>
      <c r="F464">
        <v>1968.4</v>
      </c>
      <c r="G464" t="s">
        <v>499</v>
      </c>
      <c r="H464" t="s">
        <v>499</v>
      </c>
      <c r="I464" t="s">
        <v>99</v>
      </c>
      <c r="J464" t="s">
        <v>123</v>
      </c>
      <c r="K464" t="s">
        <v>123</v>
      </c>
      <c r="L464" t="s">
        <v>511</v>
      </c>
      <c r="M464" t="s">
        <v>738</v>
      </c>
      <c r="N464" t="s">
        <v>29</v>
      </c>
      <c r="O464" t="s">
        <v>30</v>
      </c>
      <c r="P464" t="s">
        <v>16</v>
      </c>
      <c r="Q464" t="s">
        <v>31</v>
      </c>
      <c r="R464" t="s">
        <v>831</v>
      </c>
    </row>
    <row r="465" spans="1:18">
      <c r="A465" t="s">
        <v>499</v>
      </c>
      <c r="B465" t="s">
        <v>830</v>
      </c>
      <c r="C465" s="1">
        <v>60000</v>
      </c>
      <c r="D465" t="s">
        <v>22</v>
      </c>
      <c r="E465" s="1">
        <v>60000</v>
      </c>
      <c r="F465">
        <v>2011.12</v>
      </c>
      <c r="G465" t="s">
        <v>499</v>
      </c>
      <c r="H465" t="s">
        <v>499</v>
      </c>
      <c r="I465" t="s">
        <v>99</v>
      </c>
      <c r="J465" t="s">
        <v>123</v>
      </c>
      <c r="K465" t="s">
        <v>123</v>
      </c>
      <c r="L465" t="s">
        <v>511</v>
      </c>
      <c r="M465" t="s">
        <v>28</v>
      </c>
      <c r="N465" t="s">
        <v>29</v>
      </c>
      <c r="O465" t="s">
        <v>30</v>
      </c>
      <c r="P465" t="s">
        <v>16</v>
      </c>
      <c r="Q465" t="s">
        <v>31</v>
      </c>
      <c r="R465" t="s">
        <v>831</v>
      </c>
    </row>
    <row r="466" spans="1:18">
      <c r="A466" t="s">
        <v>499</v>
      </c>
      <c r="B466" t="s">
        <v>832</v>
      </c>
      <c r="C466" s="1">
        <v>200000</v>
      </c>
      <c r="D466" t="s">
        <v>22</v>
      </c>
      <c r="E466" s="1">
        <v>200000</v>
      </c>
      <c r="F466">
        <v>1979.11</v>
      </c>
      <c r="G466" t="s">
        <v>628</v>
      </c>
      <c r="H466" t="s">
        <v>628</v>
      </c>
      <c r="I466" t="s">
        <v>99</v>
      </c>
      <c r="J466" t="s">
        <v>681</v>
      </c>
      <c r="K466" t="s">
        <v>682</v>
      </c>
      <c r="L466" t="s">
        <v>511</v>
      </c>
      <c r="M466" t="s">
        <v>318</v>
      </c>
      <c r="N466" t="s">
        <v>29</v>
      </c>
      <c r="O466" t="s">
        <v>30</v>
      </c>
      <c r="P466" t="s">
        <v>16</v>
      </c>
      <c r="Q466" t="s">
        <v>31</v>
      </c>
      <c r="R466" t="s">
        <v>683</v>
      </c>
    </row>
    <row r="467" spans="1:18">
      <c r="A467" t="s">
        <v>499</v>
      </c>
      <c r="B467" t="s">
        <v>832</v>
      </c>
      <c r="C467" s="1">
        <v>200000</v>
      </c>
      <c r="D467" t="s">
        <v>22</v>
      </c>
      <c r="E467" s="1">
        <v>200000</v>
      </c>
      <c r="F467">
        <v>1980.2</v>
      </c>
      <c r="G467" t="s">
        <v>628</v>
      </c>
      <c r="H467" t="s">
        <v>628</v>
      </c>
      <c r="I467" t="s">
        <v>99</v>
      </c>
      <c r="J467" t="s">
        <v>681</v>
      </c>
      <c r="K467" t="s">
        <v>682</v>
      </c>
      <c r="L467" t="s">
        <v>511</v>
      </c>
      <c r="M467" t="s">
        <v>318</v>
      </c>
      <c r="N467" t="s">
        <v>29</v>
      </c>
      <c r="O467" t="s">
        <v>30</v>
      </c>
      <c r="P467" t="s">
        <v>16</v>
      </c>
      <c r="Q467" t="s">
        <v>31</v>
      </c>
      <c r="R467" t="s">
        <v>683</v>
      </c>
    </row>
    <row r="468" spans="1:18">
      <c r="A468" t="s">
        <v>499</v>
      </c>
      <c r="B468" t="s">
        <v>833</v>
      </c>
      <c r="C468" s="1">
        <v>600</v>
      </c>
      <c r="D468" t="s">
        <v>22</v>
      </c>
      <c r="E468" s="1">
        <v>600</v>
      </c>
      <c r="F468">
        <v>1969.5</v>
      </c>
      <c r="G468" t="s">
        <v>501</v>
      </c>
      <c r="H468" t="s">
        <v>501</v>
      </c>
      <c r="I468" t="s">
        <v>99</v>
      </c>
      <c r="J468" t="s">
        <v>834</v>
      </c>
      <c r="K468" t="s">
        <v>673</v>
      </c>
      <c r="L468" t="s">
        <v>168</v>
      </c>
      <c r="M468" t="s">
        <v>99</v>
      </c>
      <c r="N468" t="s">
        <v>23</v>
      </c>
      <c r="O468" t="s">
        <v>169</v>
      </c>
      <c r="P468" t="s">
        <v>170</v>
      </c>
      <c r="Q468" t="s">
        <v>171</v>
      </c>
      <c r="R468" t="s">
        <v>835</v>
      </c>
    </row>
    <row r="469" spans="1:18">
      <c r="A469" t="s">
        <v>499</v>
      </c>
      <c r="B469" t="s">
        <v>833</v>
      </c>
      <c r="C469" s="1">
        <v>100</v>
      </c>
      <c r="D469" t="s">
        <v>22</v>
      </c>
      <c r="E469" s="1">
        <v>100</v>
      </c>
      <c r="F469">
        <v>1978.6</v>
      </c>
      <c r="G469" t="s">
        <v>501</v>
      </c>
      <c r="H469" t="s">
        <v>501</v>
      </c>
      <c r="I469" t="s">
        <v>99</v>
      </c>
      <c r="J469" t="s">
        <v>673</v>
      </c>
      <c r="K469" t="s">
        <v>673</v>
      </c>
      <c r="L469" t="s">
        <v>168</v>
      </c>
      <c r="M469" t="s">
        <v>99</v>
      </c>
      <c r="N469" t="s">
        <v>23</v>
      </c>
      <c r="O469" t="s">
        <v>169</v>
      </c>
      <c r="P469" t="s">
        <v>170</v>
      </c>
      <c r="Q469" t="s">
        <v>171</v>
      </c>
      <c r="R469" t="s">
        <v>835</v>
      </c>
    </row>
    <row r="470" spans="1:18">
      <c r="A470" t="s">
        <v>499</v>
      </c>
      <c r="B470" t="s">
        <v>836</v>
      </c>
      <c r="C470" s="1">
        <v>31140</v>
      </c>
      <c r="D470" t="s">
        <v>22</v>
      </c>
      <c r="E470" s="1">
        <v>31140</v>
      </c>
      <c r="F470">
        <v>1965.1</v>
      </c>
      <c r="G470" t="s">
        <v>499</v>
      </c>
      <c r="H470" t="s">
        <v>499</v>
      </c>
      <c r="I470" t="s">
        <v>99</v>
      </c>
      <c r="J470" t="s">
        <v>60</v>
      </c>
      <c r="K470" t="s">
        <v>60</v>
      </c>
      <c r="L470" t="s">
        <v>511</v>
      </c>
      <c r="M470" t="s">
        <v>738</v>
      </c>
      <c r="N470" t="s">
        <v>29</v>
      </c>
      <c r="O470" t="s">
        <v>30</v>
      </c>
      <c r="P470" t="s">
        <v>16</v>
      </c>
      <c r="Q470" t="s">
        <v>31</v>
      </c>
      <c r="R470" t="s">
        <v>837</v>
      </c>
    </row>
    <row r="471" spans="1:18">
      <c r="A471" t="s">
        <v>499</v>
      </c>
      <c r="B471" t="s">
        <v>836</v>
      </c>
      <c r="C471" s="1">
        <v>31140</v>
      </c>
      <c r="D471" t="s">
        <v>22</v>
      </c>
      <c r="E471" s="1">
        <v>31140</v>
      </c>
      <c r="F471">
        <v>1965.2</v>
      </c>
      <c r="G471" t="s">
        <v>499</v>
      </c>
      <c r="H471" t="s">
        <v>499</v>
      </c>
      <c r="I471" t="s">
        <v>99</v>
      </c>
      <c r="J471" t="s">
        <v>60</v>
      </c>
      <c r="K471" t="s">
        <v>60</v>
      </c>
      <c r="L471" t="s">
        <v>511</v>
      </c>
      <c r="M471" t="s">
        <v>738</v>
      </c>
      <c r="N471" t="s">
        <v>29</v>
      </c>
      <c r="O471" t="s">
        <v>30</v>
      </c>
      <c r="P471" t="s">
        <v>16</v>
      </c>
      <c r="Q471" t="s">
        <v>31</v>
      </c>
      <c r="R471" t="s">
        <v>837</v>
      </c>
    </row>
    <row r="472" spans="1:18">
      <c r="A472" t="s">
        <v>499</v>
      </c>
      <c r="B472" t="s">
        <v>838</v>
      </c>
      <c r="C472" s="1">
        <v>100000</v>
      </c>
      <c r="D472">
        <v>2</v>
      </c>
      <c r="E472" s="1">
        <v>200000</v>
      </c>
      <c r="F472">
        <v>1985.5</v>
      </c>
      <c r="G472" t="s">
        <v>499</v>
      </c>
      <c r="H472" t="s">
        <v>499</v>
      </c>
      <c r="I472" t="s">
        <v>99</v>
      </c>
      <c r="J472" t="s">
        <v>60</v>
      </c>
      <c r="K472" t="s">
        <v>60</v>
      </c>
      <c r="L472" t="s">
        <v>515</v>
      </c>
      <c r="M472" t="s">
        <v>28</v>
      </c>
      <c r="N472" t="s">
        <v>29</v>
      </c>
      <c r="O472" t="s">
        <v>30</v>
      </c>
      <c r="P472" t="s">
        <v>16</v>
      </c>
      <c r="Q472" t="s">
        <v>31</v>
      </c>
      <c r="R472" t="s">
        <v>839</v>
      </c>
    </row>
    <row r="473" spans="1:18">
      <c r="A473" t="s">
        <v>499</v>
      </c>
      <c r="B473" t="s">
        <v>838</v>
      </c>
      <c r="C473" s="1">
        <v>100000</v>
      </c>
      <c r="D473">
        <v>2</v>
      </c>
      <c r="E473" s="1">
        <v>200000</v>
      </c>
      <c r="F473">
        <v>1985.5</v>
      </c>
      <c r="G473" t="s">
        <v>499</v>
      </c>
      <c r="H473" t="s">
        <v>499</v>
      </c>
      <c r="I473" t="s">
        <v>99</v>
      </c>
      <c r="J473" t="s">
        <v>60</v>
      </c>
      <c r="K473" t="s">
        <v>60</v>
      </c>
      <c r="L473" t="s">
        <v>515</v>
      </c>
      <c r="M473" t="s">
        <v>28</v>
      </c>
      <c r="N473" t="s">
        <v>29</v>
      </c>
      <c r="O473" t="s">
        <v>30</v>
      </c>
      <c r="P473" t="s">
        <v>16</v>
      </c>
      <c r="Q473" t="s">
        <v>31</v>
      </c>
      <c r="R473" t="s">
        <v>839</v>
      </c>
    </row>
    <row r="474" spans="1:18">
      <c r="A474" t="s">
        <v>499</v>
      </c>
      <c r="B474" t="s">
        <v>838</v>
      </c>
      <c r="C474" s="1">
        <v>6000</v>
      </c>
      <c r="D474" t="s">
        <v>22</v>
      </c>
      <c r="E474" s="1">
        <v>6000</v>
      </c>
      <c r="F474">
        <v>1985.7</v>
      </c>
      <c r="G474" t="s">
        <v>499</v>
      </c>
      <c r="H474" t="s">
        <v>499</v>
      </c>
      <c r="I474" t="s">
        <v>99</v>
      </c>
      <c r="J474" t="s">
        <v>123</v>
      </c>
      <c r="K474" t="s">
        <v>123</v>
      </c>
      <c r="L474" t="s">
        <v>515</v>
      </c>
      <c r="M474" t="s">
        <v>28</v>
      </c>
      <c r="N474" t="s">
        <v>29</v>
      </c>
      <c r="O474" t="s">
        <v>30</v>
      </c>
      <c r="P474" t="s">
        <v>16</v>
      </c>
      <c r="Q474" t="s">
        <v>31</v>
      </c>
      <c r="R474" t="s">
        <v>839</v>
      </c>
    </row>
    <row r="475" spans="1:18">
      <c r="A475" t="s">
        <v>499</v>
      </c>
      <c r="B475" t="s">
        <v>838</v>
      </c>
      <c r="C475" s="1">
        <v>6000</v>
      </c>
      <c r="D475" t="s">
        <v>22</v>
      </c>
      <c r="E475" s="1">
        <v>6000</v>
      </c>
      <c r="F475">
        <v>1985.7</v>
      </c>
      <c r="G475" t="s">
        <v>499</v>
      </c>
      <c r="H475" t="s">
        <v>499</v>
      </c>
      <c r="I475" t="s">
        <v>99</v>
      </c>
      <c r="J475" t="s">
        <v>123</v>
      </c>
      <c r="K475" t="s">
        <v>123</v>
      </c>
      <c r="L475" t="s">
        <v>515</v>
      </c>
      <c r="M475" t="s">
        <v>28</v>
      </c>
      <c r="N475" t="s">
        <v>29</v>
      </c>
      <c r="O475" t="s">
        <v>30</v>
      </c>
      <c r="P475" t="s">
        <v>16</v>
      </c>
      <c r="Q475" t="s">
        <v>31</v>
      </c>
      <c r="R475" t="s">
        <v>839</v>
      </c>
    </row>
    <row r="476" spans="1:18">
      <c r="A476" t="s">
        <v>499</v>
      </c>
      <c r="B476" t="s">
        <v>840</v>
      </c>
      <c r="C476" s="1">
        <v>3000</v>
      </c>
      <c r="D476" t="s">
        <v>22</v>
      </c>
      <c r="E476" s="1">
        <v>3000</v>
      </c>
      <c r="F476">
        <v>2012.6</v>
      </c>
      <c r="G476" t="s">
        <v>501</v>
      </c>
      <c r="H476" t="s">
        <v>501</v>
      </c>
      <c r="I476" t="s">
        <v>99</v>
      </c>
      <c r="J476" t="s">
        <v>578</v>
      </c>
      <c r="K476" t="s">
        <v>578</v>
      </c>
      <c r="L476" t="s">
        <v>515</v>
      </c>
      <c r="M476" t="s">
        <v>99</v>
      </c>
      <c r="N476" t="s">
        <v>23</v>
      </c>
      <c r="O476" t="s">
        <v>30</v>
      </c>
      <c r="P476" t="s">
        <v>16</v>
      </c>
      <c r="Q476" t="s">
        <v>171</v>
      </c>
      <c r="R476" t="s">
        <v>841</v>
      </c>
    </row>
    <row r="477" spans="1:18">
      <c r="A477" t="s">
        <v>499</v>
      </c>
      <c r="B477" t="s">
        <v>842</v>
      </c>
      <c r="C477" s="1">
        <v>14400</v>
      </c>
      <c r="D477" t="s">
        <v>22</v>
      </c>
      <c r="E477" s="1">
        <v>14400</v>
      </c>
      <c r="F477">
        <v>1945.4</v>
      </c>
      <c r="G477" t="s">
        <v>499</v>
      </c>
      <c r="H477" t="s">
        <v>499</v>
      </c>
      <c r="I477" t="s">
        <v>99</v>
      </c>
      <c r="J477" t="s">
        <v>324</v>
      </c>
      <c r="K477" t="s">
        <v>324</v>
      </c>
      <c r="L477" t="s">
        <v>511</v>
      </c>
      <c r="M477" t="s">
        <v>738</v>
      </c>
      <c r="N477" t="s">
        <v>29</v>
      </c>
      <c r="O477" t="s">
        <v>30</v>
      </c>
      <c r="P477" t="s">
        <v>16</v>
      </c>
      <c r="Q477" t="s">
        <v>31</v>
      </c>
      <c r="R477" t="s">
        <v>843</v>
      </c>
    </row>
    <row r="478" spans="1:18">
      <c r="A478" t="s">
        <v>499</v>
      </c>
      <c r="B478" t="s">
        <v>842</v>
      </c>
      <c r="C478" s="1">
        <v>14400</v>
      </c>
      <c r="D478" t="s">
        <v>22</v>
      </c>
      <c r="E478" s="1">
        <v>14600</v>
      </c>
      <c r="F478">
        <v>1965.12</v>
      </c>
      <c r="G478" t="s">
        <v>499</v>
      </c>
      <c r="H478" t="s">
        <v>499</v>
      </c>
      <c r="I478" t="s">
        <v>99</v>
      </c>
      <c r="J478" t="s">
        <v>324</v>
      </c>
      <c r="K478" t="s">
        <v>324</v>
      </c>
      <c r="L478" t="s">
        <v>511</v>
      </c>
      <c r="M478" t="s">
        <v>738</v>
      </c>
      <c r="N478" t="s">
        <v>29</v>
      </c>
      <c r="O478" t="s">
        <v>30</v>
      </c>
      <c r="P478" t="s">
        <v>16</v>
      </c>
      <c r="Q478" t="s">
        <v>31</v>
      </c>
      <c r="R478" t="s">
        <v>843</v>
      </c>
    </row>
    <row r="479" spans="1:18">
      <c r="A479" t="s">
        <v>499</v>
      </c>
      <c r="B479" t="s">
        <v>842</v>
      </c>
      <c r="C479" s="1">
        <v>6000</v>
      </c>
      <c r="D479" t="s">
        <v>22</v>
      </c>
      <c r="E479" s="1">
        <v>6000</v>
      </c>
      <c r="F479">
        <v>1985.3</v>
      </c>
      <c r="G479" t="s">
        <v>499</v>
      </c>
      <c r="H479" t="s">
        <v>499</v>
      </c>
      <c r="I479" t="s">
        <v>99</v>
      </c>
      <c r="J479" t="s">
        <v>324</v>
      </c>
      <c r="K479" t="s">
        <v>324</v>
      </c>
      <c r="L479" t="s">
        <v>511</v>
      </c>
      <c r="M479" t="s">
        <v>738</v>
      </c>
      <c r="N479" t="s">
        <v>29</v>
      </c>
      <c r="O479" t="s">
        <v>30</v>
      </c>
      <c r="P479" t="s">
        <v>16</v>
      </c>
      <c r="Q479" t="s">
        <v>31</v>
      </c>
      <c r="R479" t="s">
        <v>843</v>
      </c>
    </row>
    <row r="480" spans="1:18">
      <c r="A480" t="s">
        <v>499</v>
      </c>
      <c r="B480" t="s">
        <v>844</v>
      </c>
      <c r="C480" s="1">
        <v>320</v>
      </c>
      <c r="D480" t="s">
        <v>22</v>
      </c>
      <c r="E480" s="1">
        <v>320</v>
      </c>
      <c r="F480">
        <v>2010.1</v>
      </c>
      <c r="G480" t="s">
        <v>501</v>
      </c>
      <c r="H480" t="s">
        <v>501</v>
      </c>
      <c r="I480" t="s">
        <v>99</v>
      </c>
      <c r="J480" t="s">
        <v>99</v>
      </c>
      <c r="K480" t="s">
        <v>99</v>
      </c>
      <c r="L480" t="s">
        <v>844</v>
      </c>
      <c r="M480" t="s">
        <v>99</v>
      </c>
      <c r="N480" t="s">
        <v>23</v>
      </c>
      <c r="O480" t="s">
        <v>169</v>
      </c>
      <c r="P480" t="s">
        <v>170</v>
      </c>
      <c r="Q480" t="s">
        <v>171</v>
      </c>
      <c r="R480" t="s">
        <v>845</v>
      </c>
    </row>
    <row r="481" spans="1:18">
      <c r="A481" t="s">
        <v>499</v>
      </c>
      <c r="B481" t="s">
        <v>846</v>
      </c>
      <c r="C481" s="1">
        <v>2200</v>
      </c>
      <c r="D481" t="s">
        <v>22</v>
      </c>
      <c r="E481" s="1">
        <v>2200</v>
      </c>
      <c r="F481">
        <v>2008.6</v>
      </c>
      <c r="G481" t="s">
        <v>501</v>
      </c>
      <c r="H481" t="s">
        <v>501</v>
      </c>
      <c r="I481" t="s">
        <v>847</v>
      </c>
      <c r="J481" t="s">
        <v>848</v>
      </c>
      <c r="K481" t="s">
        <v>25</v>
      </c>
      <c r="L481" t="s">
        <v>849</v>
      </c>
      <c r="M481" t="s">
        <v>99</v>
      </c>
      <c r="N481" t="s">
        <v>23</v>
      </c>
      <c r="O481" t="s">
        <v>30</v>
      </c>
      <c r="P481" t="s">
        <v>16</v>
      </c>
      <c r="Q481" t="s">
        <v>171</v>
      </c>
      <c r="R481" t="s">
        <v>850</v>
      </c>
    </row>
    <row r="482" spans="1:18">
      <c r="A482" t="s">
        <v>499</v>
      </c>
      <c r="B482" t="s">
        <v>851</v>
      </c>
      <c r="C482" s="1">
        <v>45</v>
      </c>
      <c r="D482" t="s">
        <v>22</v>
      </c>
      <c r="E482" s="1">
        <v>45</v>
      </c>
      <c r="F482">
        <v>2011.12</v>
      </c>
      <c r="G482" t="s">
        <v>501</v>
      </c>
      <c r="H482" t="s">
        <v>501</v>
      </c>
      <c r="I482" t="s">
        <v>99</v>
      </c>
      <c r="J482" t="s">
        <v>99</v>
      </c>
      <c r="K482" t="s">
        <v>99</v>
      </c>
      <c r="L482" t="s">
        <v>511</v>
      </c>
      <c r="M482" t="s">
        <v>99</v>
      </c>
      <c r="N482" t="s">
        <v>23</v>
      </c>
      <c r="O482" t="s">
        <v>169</v>
      </c>
      <c r="P482" t="s">
        <v>170</v>
      </c>
      <c r="Q482" t="s">
        <v>171</v>
      </c>
      <c r="R482" t="s">
        <v>852</v>
      </c>
    </row>
    <row r="483" spans="1:18">
      <c r="A483" t="s">
        <v>499</v>
      </c>
      <c r="B483" t="s">
        <v>853</v>
      </c>
      <c r="C483" s="1">
        <v>200</v>
      </c>
      <c r="D483" t="s">
        <v>22</v>
      </c>
      <c r="E483" s="1">
        <v>200</v>
      </c>
      <c r="F483">
        <v>2011.8</v>
      </c>
      <c r="G483" t="s">
        <v>501</v>
      </c>
      <c r="H483" t="s">
        <v>501</v>
      </c>
      <c r="I483" t="s">
        <v>99</v>
      </c>
      <c r="J483" t="s">
        <v>518</v>
      </c>
      <c r="K483" t="s">
        <v>190</v>
      </c>
      <c r="L483" t="s">
        <v>515</v>
      </c>
      <c r="M483" t="s">
        <v>99</v>
      </c>
      <c r="N483" t="s">
        <v>23</v>
      </c>
      <c r="O483" t="s">
        <v>30</v>
      </c>
      <c r="P483" t="s">
        <v>16</v>
      </c>
      <c r="Q483" t="s">
        <v>171</v>
      </c>
      <c r="R483" t="s">
        <v>854</v>
      </c>
    </row>
    <row r="484" spans="1:18">
      <c r="A484" t="s">
        <v>499</v>
      </c>
      <c r="B484" t="s">
        <v>855</v>
      </c>
      <c r="C484" s="1">
        <v>30000</v>
      </c>
      <c r="D484">
        <v>4</v>
      </c>
      <c r="E484" s="1">
        <v>120000</v>
      </c>
      <c r="F484">
        <v>1973.12</v>
      </c>
      <c r="G484" t="s">
        <v>499</v>
      </c>
      <c r="H484" t="s">
        <v>499</v>
      </c>
      <c r="I484" t="s">
        <v>99</v>
      </c>
      <c r="J484" t="s">
        <v>856</v>
      </c>
      <c r="K484" t="s">
        <v>857</v>
      </c>
      <c r="L484" t="s">
        <v>511</v>
      </c>
      <c r="M484" t="s">
        <v>858</v>
      </c>
      <c r="N484" t="s">
        <v>29</v>
      </c>
      <c r="O484" t="s">
        <v>30</v>
      </c>
      <c r="P484" t="s">
        <v>16</v>
      </c>
      <c r="Q484" t="s">
        <v>31</v>
      </c>
      <c r="R484" t="s">
        <v>859</v>
      </c>
    </row>
    <row r="485" spans="1:18">
      <c r="A485" t="s">
        <v>499</v>
      </c>
      <c r="B485" t="s">
        <v>855</v>
      </c>
      <c r="C485" s="1">
        <v>30000</v>
      </c>
      <c r="D485">
        <v>4</v>
      </c>
      <c r="E485" s="1">
        <v>120000</v>
      </c>
      <c r="F485">
        <v>1973.12</v>
      </c>
      <c r="G485" t="s">
        <v>499</v>
      </c>
      <c r="H485" t="s">
        <v>499</v>
      </c>
      <c r="I485" t="s">
        <v>99</v>
      </c>
      <c r="J485" t="s">
        <v>856</v>
      </c>
      <c r="K485" t="s">
        <v>857</v>
      </c>
      <c r="L485" t="s">
        <v>511</v>
      </c>
      <c r="M485" t="s">
        <v>858</v>
      </c>
      <c r="N485" t="s">
        <v>29</v>
      </c>
      <c r="O485" t="s">
        <v>30</v>
      </c>
      <c r="P485" t="s">
        <v>16</v>
      </c>
      <c r="Q485" t="s">
        <v>31</v>
      </c>
      <c r="R485" t="s">
        <v>859</v>
      </c>
    </row>
    <row r="486" spans="1:18">
      <c r="A486" t="s">
        <v>499</v>
      </c>
      <c r="B486" t="s">
        <v>860</v>
      </c>
      <c r="C486" s="1">
        <v>825</v>
      </c>
      <c r="D486" t="s">
        <v>22</v>
      </c>
      <c r="E486" s="1">
        <v>825</v>
      </c>
      <c r="F486">
        <v>2006.6</v>
      </c>
      <c r="G486" t="s">
        <v>501</v>
      </c>
      <c r="H486" t="s">
        <v>501</v>
      </c>
      <c r="I486" t="s">
        <v>99</v>
      </c>
      <c r="J486" t="s">
        <v>524</v>
      </c>
      <c r="K486" t="s">
        <v>524</v>
      </c>
      <c r="L486" t="s">
        <v>508</v>
      </c>
      <c r="M486" t="s">
        <v>99</v>
      </c>
      <c r="N486" t="s">
        <v>23</v>
      </c>
      <c r="O486" t="s">
        <v>30</v>
      </c>
      <c r="P486" t="s">
        <v>16</v>
      </c>
      <c r="Q486" t="s">
        <v>171</v>
      </c>
      <c r="R486" t="s">
        <v>861</v>
      </c>
    </row>
    <row r="487" spans="1:18">
      <c r="A487" t="s">
        <v>499</v>
      </c>
      <c r="B487" t="s">
        <v>862</v>
      </c>
      <c r="C487" s="1">
        <v>1000</v>
      </c>
      <c r="D487" t="s">
        <v>22</v>
      </c>
      <c r="E487" s="1">
        <v>1000</v>
      </c>
      <c r="F487">
        <v>2009.5</v>
      </c>
      <c r="G487" t="s">
        <v>23</v>
      </c>
      <c r="H487" t="s">
        <v>863</v>
      </c>
      <c r="I487" t="s">
        <v>99</v>
      </c>
      <c r="J487" t="s">
        <v>99</v>
      </c>
      <c r="K487" t="s">
        <v>99</v>
      </c>
      <c r="L487" t="s">
        <v>864</v>
      </c>
      <c r="M487" t="s">
        <v>99</v>
      </c>
      <c r="N487" t="s">
        <v>23</v>
      </c>
      <c r="O487" t="s">
        <v>30</v>
      </c>
      <c r="P487" t="s">
        <v>16</v>
      </c>
      <c r="Q487" t="s">
        <v>171</v>
      </c>
      <c r="R487" t="s">
        <v>865</v>
      </c>
    </row>
    <row r="488" spans="1:18">
      <c r="A488" t="s">
        <v>499</v>
      </c>
      <c r="B488" t="s">
        <v>866</v>
      </c>
      <c r="C488" s="1">
        <v>2214</v>
      </c>
      <c r="D488" t="s">
        <v>22</v>
      </c>
      <c r="E488" s="1">
        <v>2214</v>
      </c>
      <c r="F488">
        <v>1989.4</v>
      </c>
      <c r="G488" t="s">
        <v>501</v>
      </c>
      <c r="H488" t="s">
        <v>501</v>
      </c>
      <c r="I488" t="s">
        <v>99</v>
      </c>
      <c r="J488" t="s">
        <v>867</v>
      </c>
      <c r="K488" t="s">
        <v>203</v>
      </c>
      <c r="L488" t="s">
        <v>868</v>
      </c>
      <c r="M488" t="s">
        <v>99</v>
      </c>
      <c r="N488" t="s">
        <v>23</v>
      </c>
      <c r="O488" t="s">
        <v>30</v>
      </c>
      <c r="P488" t="s">
        <v>16</v>
      </c>
      <c r="Q488" t="s">
        <v>171</v>
      </c>
      <c r="R488" t="s">
        <v>869</v>
      </c>
    </row>
    <row r="489" spans="1:18">
      <c r="A489" t="s">
        <v>499</v>
      </c>
      <c r="B489" t="s">
        <v>870</v>
      </c>
      <c r="C489" s="1">
        <v>5000</v>
      </c>
      <c r="D489" t="s">
        <v>22</v>
      </c>
      <c r="E489" s="1">
        <v>5000</v>
      </c>
      <c r="F489">
        <v>2012.3</v>
      </c>
      <c r="G489" t="s">
        <v>501</v>
      </c>
      <c r="H489" t="s">
        <v>501</v>
      </c>
      <c r="I489" t="s">
        <v>99</v>
      </c>
      <c r="J489" t="s">
        <v>578</v>
      </c>
      <c r="K489" t="s">
        <v>578</v>
      </c>
      <c r="L489" t="s">
        <v>515</v>
      </c>
      <c r="M489" t="s">
        <v>99</v>
      </c>
      <c r="N489" t="s">
        <v>23</v>
      </c>
      <c r="O489" t="s">
        <v>30</v>
      </c>
      <c r="P489" t="s">
        <v>16</v>
      </c>
      <c r="Q489" t="s">
        <v>171</v>
      </c>
      <c r="R489" t="s">
        <v>871</v>
      </c>
    </row>
    <row r="490" spans="1:18">
      <c r="A490" t="s">
        <v>499</v>
      </c>
      <c r="B490" t="s">
        <v>872</v>
      </c>
      <c r="C490" s="1">
        <v>50000</v>
      </c>
      <c r="D490">
        <v>2</v>
      </c>
      <c r="E490" s="1">
        <v>100000</v>
      </c>
      <c r="F490">
        <v>1989.3</v>
      </c>
      <c r="G490" t="s">
        <v>499</v>
      </c>
      <c r="H490" t="s">
        <v>499</v>
      </c>
      <c r="I490" t="s">
        <v>99</v>
      </c>
      <c r="J490" t="s">
        <v>123</v>
      </c>
      <c r="K490" t="s">
        <v>123</v>
      </c>
      <c r="L490" t="s">
        <v>515</v>
      </c>
      <c r="M490" t="s">
        <v>603</v>
      </c>
      <c r="N490" t="s">
        <v>29</v>
      </c>
      <c r="O490" t="s">
        <v>30</v>
      </c>
      <c r="P490" t="s">
        <v>16</v>
      </c>
      <c r="Q490" t="s">
        <v>31</v>
      </c>
      <c r="R490" t="s">
        <v>873</v>
      </c>
    </row>
    <row r="491" spans="1:18">
      <c r="A491" t="s">
        <v>499</v>
      </c>
      <c r="B491" t="s">
        <v>874</v>
      </c>
      <c r="C491" s="1">
        <v>5000</v>
      </c>
      <c r="D491" t="s">
        <v>22</v>
      </c>
      <c r="E491" s="1">
        <v>5000</v>
      </c>
      <c r="F491">
        <v>2012.6</v>
      </c>
      <c r="G491" t="s">
        <v>501</v>
      </c>
      <c r="H491" t="s">
        <v>501</v>
      </c>
      <c r="I491" t="s">
        <v>99</v>
      </c>
      <c r="J491" t="s">
        <v>514</v>
      </c>
      <c r="K491" t="s">
        <v>203</v>
      </c>
      <c r="L491" t="s">
        <v>515</v>
      </c>
      <c r="M491" t="s">
        <v>99</v>
      </c>
      <c r="N491" t="s">
        <v>23</v>
      </c>
      <c r="O491" t="s">
        <v>30</v>
      </c>
      <c r="P491" t="s">
        <v>16</v>
      </c>
      <c r="Q491" t="s">
        <v>171</v>
      </c>
      <c r="R491" t="s">
        <v>875</v>
      </c>
    </row>
    <row r="492" spans="1:18">
      <c r="A492" t="s">
        <v>499</v>
      </c>
      <c r="B492" t="s">
        <v>876</v>
      </c>
      <c r="C492" s="1">
        <v>1800</v>
      </c>
      <c r="D492" t="s">
        <v>22</v>
      </c>
      <c r="E492" s="1">
        <v>1800</v>
      </c>
      <c r="F492">
        <v>2017.12</v>
      </c>
      <c r="G492" t="s">
        <v>501</v>
      </c>
      <c r="H492" t="s">
        <v>501</v>
      </c>
      <c r="I492" t="s">
        <v>99</v>
      </c>
      <c r="J492" t="s">
        <v>506</v>
      </c>
      <c r="K492" t="s">
        <v>506</v>
      </c>
      <c r="L492" t="s">
        <v>515</v>
      </c>
      <c r="M492" t="s">
        <v>99</v>
      </c>
      <c r="N492" t="s">
        <v>23</v>
      </c>
      <c r="O492" t="s">
        <v>30</v>
      </c>
      <c r="P492" t="s">
        <v>16</v>
      </c>
      <c r="Q492" t="s">
        <v>171</v>
      </c>
      <c r="R492" t="s">
        <v>877</v>
      </c>
    </row>
    <row r="493" spans="1:18">
      <c r="A493" t="s">
        <v>499</v>
      </c>
      <c r="B493" t="s">
        <v>878</v>
      </c>
      <c r="C493" s="1">
        <v>60</v>
      </c>
      <c r="D493" t="s">
        <v>22</v>
      </c>
      <c r="E493" s="1">
        <v>60</v>
      </c>
      <c r="F493">
        <v>2010.11</v>
      </c>
      <c r="G493" t="s">
        <v>501</v>
      </c>
      <c r="H493" t="s">
        <v>501</v>
      </c>
      <c r="I493" t="s">
        <v>99</v>
      </c>
      <c r="J493" t="s">
        <v>524</v>
      </c>
      <c r="K493" t="s">
        <v>524</v>
      </c>
      <c r="L493" t="s">
        <v>686</v>
      </c>
      <c r="M493" t="s">
        <v>99</v>
      </c>
      <c r="N493" t="s">
        <v>23</v>
      </c>
      <c r="O493" t="s">
        <v>30</v>
      </c>
      <c r="P493" t="s">
        <v>16</v>
      </c>
      <c r="Q493" t="s">
        <v>171</v>
      </c>
      <c r="R493" t="s">
        <v>879</v>
      </c>
    </row>
    <row r="494" spans="1:18">
      <c r="A494" t="s">
        <v>499</v>
      </c>
      <c r="B494" t="s">
        <v>880</v>
      </c>
      <c r="C494" s="1">
        <v>850</v>
      </c>
      <c r="D494" t="s">
        <v>22</v>
      </c>
      <c r="E494" s="1">
        <v>850</v>
      </c>
      <c r="F494">
        <v>2008.6</v>
      </c>
      <c r="G494" t="s">
        <v>501</v>
      </c>
      <c r="H494" t="s">
        <v>501</v>
      </c>
      <c r="I494" t="s">
        <v>99</v>
      </c>
      <c r="J494" t="s">
        <v>99</v>
      </c>
      <c r="K494" t="s">
        <v>99</v>
      </c>
      <c r="L494" t="s">
        <v>881</v>
      </c>
      <c r="M494" t="s">
        <v>99</v>
      </c>
      <c r="N494" t="s">
        <v>23</v>
      </c>
      <c r="O494" t="s">
        <v>30</v>
      </c>
      <c r="P494" t="s">
        <v>16</v>
      </c>
      <c r="Q494" t="s">
        <v>171</v>
      </c>
      <c r="R494" t="s">
        <v>882</v>
      </c>
    </row>
    <row r="495" spans="1:18">
      <c r="A495" t="s">
        <v>499</v>
      </c>
      <c r="B495" t="s">
        <v>883</v>
      </c>
      <c r="C495" s="1">
        <v>27000</v>
      </c>
      <c r="D495">
        <v>2</v>
      </c>
      <c r="E495" s="1">
        <v>54000</v>
      </c>
      <c r="F495">
        <v>1944.1</v>
      </c>
      <c r="G495" t="s">
        <v>499</v>
      </c>
      <c r="H495" t="s">
        <v>499</v>
      </c>
      <c r="I495" t="s">
        <v>99</v>
      </c>
      <c r="J495" t="s">
        <v>101</v>
      </c>
      <c r="K495" t="s">
        <v>101</v>
      </c>
      <c r="L495" t="s">
        <v>511</v>
      </c>
      <c r="M495" t="s">
        <v>738</v>
      </c>
      <c r="N495" t="s">
        <v>29</v>
      </c>
      <c r="O495" t="s">
        <v>30</v>
      </c>
      <c r="P495" t="s">
        <v>16</v>
      </c>
      <c r="Q495" t="s">
        <v>31</v>
      </c>
      <c r="R495" t="s">
        <v>884</v>
      </c>
    </row>
    <row r="496" spans="1:18">
      <c r="A496" t="s">
        <v>499</v>
      </c>
      <c r="B496" t="s">
        <v>883</v>
      </c>
      <c r="C496" s="1">
        <v>27000</v>
      </c>
      <c r="D496" t="s">
        <v>22</v>
      </c>
      <c r="E496" s="1">
        <v>27000</v>
      </c>
      <c r="F496">
        <v>1957.11</v>
      </c>
      <c r="G496" t="s">
        <v>499</v>
      </c>
      <c r="H496" t="s">
        <v>499</v>
      </c>
      <c r="I496" t="s">
        <v>99</v>
      </c>
      <c r="J496" t="s">
        <v>101</v>
      </c>
      <c r="K496" t="s">
        <v>101</v>
      </c>
      <c r="L496" t="s">
        <v>511</v>
      </c>
      <c r="M496" t="s">
        <v>738</v>
      </c>
      <c r="N496" t="s">
        <v>29</v>
      </c>
      <c r="O496" t="s">
        <v>30</v>
      </c>
      <c r="P496" t="s">
        <v>16</v>
      </c>
      <c r="Q496" t="s">
        <v>31</v>
      </c>
      <c r="R496" t="s">
        <v>884</v>
      </c>
    </row>
    <row r="497" spans="1:18">
      <c r="A497" t="s">
        <v>499</v>
      </c>
      <c r="B497" t="s">
        <v>883</v>
      </c>
      <c r="C497" s="1">
        <v>27000</v>
      </c>
      <c r="D497" t="s">
        <v>22</v>
      </c>
      <c r="E497" s="1">
        <v>27000</v>
      </c>
      <c r="F497">
        <v>1968.6</v>
      </c>
      <c r="G497" t="s">
        <v>499</v>
      </c>
      <c r="H497" t="s">
        <v>499</v>
      </c>
      <c r="I497" t="s">
        <v>99</v>
      </c>
      <c r="J497" t="s">
        <v>101</v>
      </c>
      <c r="K497" t="s">
        <v>101</v>
      </c>
      <c r="L497" t="s">
        <v>511</v>
      </c>
      <c r="M497" t="s">
        <v>738</v>
      </c>
      <c r="N497" t="s">
        <v>29</v>
      </c>
      <c r="O497" t="s">
        <v>30</v>
      </c>
      <c r="P497" t="s">
        <v>16</v>
      </c>
      <c r="Q497" t="s">
        <v>31</v>
      </c>
      <c r="R497" t="s">
        <v>884</v>
      </c>
    </row>
    <row r="498" spans="1:18">
      <c r="A498" t="s">
        <v>499</v>
      </c>
      <c r="B498" t="s">
        <v>885</v>
      </c>
      <c r="C498" s="1">
        <v>55</v>
      </c>
      <c r="D498" t="s">
        <v>22</v>
      </c>
      <c r="E498" s="1">
        <v>55</v>
      </c>
      <c r="F498">
        <v>2012.12</v>
      </c>
      <c r="G498" t="s">
        <v>501</v>
      </c>
      <c r="H498" t="s">
        <v>501</v>
      </c>
      <c r="I498" t="s">
        <v>99</v>
      </c>
      <c r="J498" t="s">
        <v>507</v>
      </c>
      <c r="K498" t="s">
        <v>507</v>
      </c>
      <c r="L498" t="s">
        <v>99</v>
      </c>
      <c r="M498" t="s">
        <v>99</v>
      </c>
      <c r="N498" t="s">
        <v>23</v>
      </c>
      <c r="O498" t="s">
        <v>169</v>
      </c>
      <c r="P498" t="s">
        <v>170</v>
      </c>
      <c r="Q498" t="s">
        <v>171</v>
      </c>
      <c r="R498" t="s">
        <v>886</v>
      </c>
    </row>
    <row r="499" spans="1:18">
      <c r="A499" t="s">
        <v>499</v>
      </c>
      <c r="B499" t="s">
        <v>887</v>
      </c>
      <c r="C499" s="1">
        <v>1000</v>
      </c>
      <c r="D499" t="s">
        <v>22</v>
      </c>
      <c r="E499" s="1">
        <v>1000</v>
      </c>
      <c r="F499">
        <v>2000.8</v>
      </c>
      <c r="G499" t="s">
        <v>501</v>
      </c>
      <c r="H499" t="s">
        <v>501</v>
      </c>
      <c r="I499" t="s">
        <v>99</v>
      </c>
      <c r="J499" t="s">
        <v>524</v>
      </c>
      <c r="K499" t="s">
        <v>524</v>
      </c>
      <c r="L499" t="s">
        <v>515</v>
      </c>
      <c r="M499" t="s">
        <v>99</v>
      </c>
      <c r="N499" t="s">
        <v>23</v>
      </c>
      <c r="O499" t="s">
        <v>30</v>
      </c>
      <c r="P499" t="s">
        <v>16</v>
      </c>
      <c r="Q499" t="s">
        <v>171</v>
      </c>
      <c r="R499" t="s">
        <v>888</v>
      </c>
    </row>
    <row r="500" spans="1:18">
      <c r="A500" t="s">
        <v>499</v>
      </c>
      <c r="B500" t="s">
        <v>889</v>
      </c>
      <c r="C500" s="1">
        <v>300</v>
      </c>
      <c r="D500" t="s">
        <v>22</v>
      </c>
      <c r="E500" s="1">
        <v>300</v>
      </c>
      <c r="F500">
        <v>2011.1</v>
      </c>
      <c r="G500" t="s">
        <v>501</v>
      </c>
      <c r="H500" t="s">
        <v>501</v>
      </c>
      <c r="I500" t="s">
        <v>99</v>
      </c>
      <c r="J500" t="s">
        <v>558</v>
      </c>
      <c r="K500" t="s">
        <v>190</v>
      </c>
      <c r="L500" t="s">
        <v>515</v>
      </c>
      <c r="M500" t="s">
        <v>99</v>
      </c>
      <c r="N500" t="s">
        <v>23</v>
      </c>
      <c r="O500" t="s">
        <v>30</v>
      </c>
      <c r="P500" t="s">
        <v>16</v>
      </c>
      <c r="Q500" t="s">
        <v>171</v>
      </c>
      <c r="R500" t="s">
        <v>888</v>
      </c>
    </row>
    <row r="501" spans="1:18">
      <c r="A501" t="s">
        <v>890</v>
      </c>
      <c r="B501" t="s">
        <v>891</v>
      </c>
      <c r="C501" s="1">
        <v>650000</v>
      </c>
      <c r="D501" t="s">
        <v>22</v>
      </c>
      <c r="E501" s="1">
        <v>650000</v>
      </c>
      <c r="F501">
        <v>1983.7</v>
      </c>
      <c r="G501" t="s">
        <v>892</v>
      </c>
      <c r="H501" t="s">
        <v>893</v>
      </c>
      <c r="I501" t="s">
        <v>423</v>
      </c>
      <c r="J501" t="s">
        <v>894</v>
      </c>
      <c r="K501" t="s">
        <v>894</v>
      </c>
      <c r="L501" t="s">
        <v>511</v>
      </c>
      <c r="M501" t="s">
        <v>38</v>
      </c>
      <c r="N501" t="s">
        <v>29</v>
      </c>
      <c r="O501" t="s">
        <v>30</v>
      </c>
      <c r="P501" t="s">
        <v>16</v>
      </c>
      <c r="Q501" t="s">
        <v>31</v>
      </c>
      <c r="R501" t="s">
        <v>895</v>
      </c>
    </row>
    <row r="502" spans="1:18">
      <c r="A502" t="s">
        <v>890</v>
      </c>
      <c r="B502" t="s">
        <v>896</v>
      </c>
      <c r="C502" s="1">
        <v>950000</v>
      </c>
      <c r="D502" t="s">
        <v>22</v>
      </c>
      <c r="E502" s="1">
        <v>950000</v>
      </c>
      <c r="F502">
        <v>1985.9</v>
      </c>
      <c r="G502" t="s">
        <v>892</v>
      </c>
      <c r="H502" t="s">
        <v>893</v>
      </c>
      <c r="I502" t="s">
        <v>423</v>
      </c>
      <c r="J502" t="s">
        <v>894</v>
      </c>
      <c r="K502" t="s">
        <v>894</v>
      </c>
      <c r="L502" t="s">
        <v>511</v>
      </c>
      <c r="M502" t="s">
        <v>38</v>
      </c>
      <c r="N502" t="s">
        <v>29</v>
      </c>
      <c r="O502" t="s">
        <v>30</v>
      </c>
      <c r="P502" t="s">
        <v>16</v>
      </c>
      <c r="Q502" t="s">
        <v>31</v>
      </c>
      <c r="R502" t="s">
        <v>895</v>
      </c>
    </row>
    <row r="503" spans="1:18">
      <c r="A503" t="s">
        <v>890</v>
      </c>
      <c r="B503" t="s">
        <v>897</v>
      </c>
      <c r="C503" s="1">
        <v>950000</v>
      </c>
      <c r="D503" t="s">
        <v>22</v>
      </c>
      <c r="E503" s="1">
        <v>950000</v>
      </c>
      <c r="F503">
        <v>1986.4</v>
      </c>
      <c r="G503" t="s">
        <v>892</v>
      </c>
      <c r="H503" t="s">
        <v>893</v>
      </c>
      <c r="I503" t="s">
        <v>423</v>
      </c>
      <c r="J503" t="s">
        <v>894</v>
      </c>
      <c r="K503" t="s">
        <v>894</v>
      </c>
      <c r="L503" t="s">
        <v>511</v>
      </c>
      <c r="M503" t="s">
        <v>38</v>
      </c>
      <c r="N503" t="s">
        <v>29</v>
      </c>
      <c r="O503" t="s">
        <v>30</v>
      </c>
      <c r="P503" t="s">
        <v>16</v>
      </c>
      <c r="Q503" t="s">
        <v>31</v>
      </c>
      <c r="R503" t="s">
        <v>895</v>
      </c>
    </row>
    <row r="504" spans="1:18">
      <c r="A504" t="s">
        <v>890</v>
      </c>
      <c r="B504" t="s">
        <v>898</v>
      </c>
      <c r="C504" s="1">
        <v>1000000</v>
      </c>
      <c r="D504" t="s">
        <v>22</v>
      </c>
      <c r="E504" s="1">
        <v>1000000</v>
      </c>
      <c r="F504">
        <v>2011.2</v>
      </c>
      <c r="G504" t="s">
        <v>892</v>
      </c>
      <c r="H504" t="s">
        <v>893</v>
      </c>
      <c r="I504" t="s">
        <v>899</v>
      </c>
      <c r="J504" t="s">
        <v>899</v>
      </c>
      <c r="K504" t="s">
        <v>899</v>
      </c>
      <c r="L504" t="s">
        <v>511</v>
      </c>
      <c r="M504" t="s">
        <v>158</v>
      </c>
      <c r="N504" t="s">
        <v>29</v>
      </c>
      <c r="O504" t="s">
        <v>30</v>
      </c>
      <c r="P504" t="s">
        <v>16</v>
      </c>
      <c r="Q504" t="s">
        <v>31</v>
      </c>
      <c r="R504" t="s">
        <v>900</v>
      </c>
    </row>
    <row r="505" spans="1:18">
      <c r="A505" t="s">
        <v>890</v>
      </c>
      <c r="B505" t="s">
        <v>901</v>
      </c>
      <c r="C505" s="1">
        <v>1000000</v>
      </c>
      <c r="D505" t="s">
        <v>22</v>
      </c>
      <c r="E505" s="1">
        <v>1000000</v>
      </c>
      <c r="F505">
        <v>2012.7</v>
      </c>
      <c r="G505" t="s">
        <v>892</v>
      </c>
      <c r="H505" t="s">
        <v>893</v>
      </c>
      <c r="I505" t="s">
        <v>899</v>
      </c>
      <c r="J505" t="s">
        <v>899</v>
      </c>
      <c r="K505" t="s">
        <v>899</v>
      </c>
      <c r="L505" t="s">
        <v>511</v>
      </c>
      <c r="M505" t="s">
        <v>158</v>
      </c>
      <c r="N505" t="s">
        <v>29</v>
      </c>
      <c r="O505" t="s">
        <v>30</v>
      </c>
      <c r="P505" t="s">
        <v>16</v>
      </c>
      <c r="Q505" t="s">
        <v>31</v>
      </c>
      <c r="R505" t="s">
        <v>900</v>
      </c>
    </row>
    <row r="506" spans="1:18">
      <c r="A506" t="s">
        <v>890</v>
      </c>
      <c r="B506" t="s">
        <v>902</v>
      </c>
      <c r="C506" s="1">
        <v>1400000</v>
      </c>
      <c r="D506" t="s">
        <v>22</v>
      </c>
      <c r="E506" s="1">
        <v>1400000</v>
      </c>
      <c r="F506">
        <v>2016.12</v>
      </c>
      <c r="G506" t="s">
        <v>892</v>
      </c>
      <c r="H506" t="s">
        <v>893</v>
      </c>
      <c r="I506" t="s">
        <v>25</v>
      </c>
      <c r="J506" t="s">
        <v>25</v>
      </c>
      <c r="K506" t="s">
        <v>25</v>
      </c>
      <c r="L506" t="s">
        <v>511</v>
      </c>
      <c r="M506" t="s">
        <v>158</v>
      </c>
      <c r="N506" t="s">
        <v>29</v>
      </c>
      <c r="O506" t="s">
        <v>30</v>
      </c>
      <c r="P506" t="s">
        <v>16</v>
      </c>
      <c r="Q506" t="s">
        <v>31</v>
      </c>
      <c r="R506" t="s">
        <v>900</v>
      </c>
    </row>
    <row r="507" spans="1:18">
      <c r="A507" t="s">
        <v>890</v>
      </c>
      <c r="B507" t="s">
        <v>903</v>
      </c>
      <c r="C507" s="1">
        <v>1400000</v>
      </c>
      <c r="D507" t="s">
        <v>22</v>
      </c>
      <c r="E507" s="1">
        <v>1400000</v>
      </c>
      <c r="F507">
        <v>2019.8</v>
      </c>
      <c r="G507" t="s">
        <v>892</v>
      </c>
      <c r="H507" t="s">
        <v>893</v>
      </c>
      <c r="I507" t="s">
        <v>25</v>
      </c>
      <c r="J507" t="s">
        <v>25</v>
      </c>
      <c r="K507" t="s">
        <v>25</v>
      </c>
      <c r="L507" t="s">
        <v>511</v>
      </c>
      <c r="M507" t="s">
        <v>158</v>
      </c>
      <c r="N507" t="s">
        <v>29</v>
      </c>
      <c r="O507" t="s">
        <v>30</v>
      </c>
      <c r="P507" t="s">
        <v>16</v>
      </c>
      <c r="Q507" t="s">
        <v>31</v>
      </c>
      <c r="R507" t="s">
        <v>900</v>
      </c>
    </row>
    <row r="508" spans="1:18">
      <c r="A508" t="s">
        <v>890</v>
      </c>
      <c r="B508" t="s">
        <v>904</v>
      </c>
      <c r="C508" s="1">
        <v>1000000</v>
      </c>
      <c r="D508" t="s">
        <v>22</v>
      </c>
      <c r="E508" s="1">
        <v>1000000</v>
      </c>
      <c r="F508">
        <v>2012.7</v>
      </c>
      <c r="G508" t="s">
        <v>892</v>
      </c>
      <c r="H508" t="s">
        <v>893</v>
      </c>
      <c r="I508" t="s">
        <v>899</v>
      </c>
      <c r="J508" t="s">
        <v>899</v>
      </c>
      <c r="K508" t="s">
        <v>899</v>
      </c>
      <c r="L508" t="s">
        <v>511</v>
      </c>
      <c r="M508" t="s">
        <v>38</v>
      </c>
      <c r="N508" t="s">
        <v>29</v>
      </c>
      <c r="O508" t="s">
        <v>30</v>
      </c>
      <c r="P508" t="s">
        <v>16</v>
      </c>
      <c r="Q508" t="s">
        <v>31</v>
      </c>
      <c r="R508" t="s">
        <v>905</v>
      </c>
    </row>
    <row r="509" spans="1:18">
      <c r="A509" t="s">
        <v>890</v>
      </c>
      <c r="B509" t="s">
        <v>906</v>
      </c>
      <c r="C509" s="1">
        <v>1000000</v>
      </c>
      <c r="D509" t="s">
        <v>22</v>
      </c>
      <c r="E509" s="1">
        <v>1000000</v>
      </c>
      <c r="F509">
        <v>2015.7</v>
      </c>
      <c r="G509" t="s">
        <v>892</v>
      </c>
      <c r="H509" t="s">
        <v>893</v>
      </c>
      <c r="I509" t="s">
        <v>899</v>
      </c>
      <c r="J509" t="s">
        <v>899</v>
      </c>
      <c r="K509" t="s">
        <v>899</v>
      </c>
      <c r="L509" t="s">
        <v>511</v>
      </c>
      <c r="M509" t="s">
        <v>38</v>
      </c>
      <c r="N509" t="s">
        <v>29</v>
      </c>
      <c r="O509" t="s">
        <v>30</v>
      </c>
      <c r="P509" t="s">
        <v>16</v>
      </c>
      <c r="Q509" t="s">
        <v>31</v>
      </c>
      <c r="R509" t="s">
        <v>905</v>
      </c>
    </row>
    <row r="510" spans="1:18">
      <c r="A510" t="s">
        <v>890</v>
      </c>
      <c r="B510" t="s">
        <v>907</v>
      </c>
      <c r="C510" s="1">
        <v>700000</v>
      </c>
      <c r="D510" t="s">
        <v>22</v>
      </c>
      <c r="E510" s="1">
        <v>700000</v>
      </c>
      <c r="F510">
        <v>1997.7</v>
      </c>
      <c r="G510" t="s">
        <v>908</v>
      </c>
      <c r="H510" t="s">
        <v>909</v>
      </c>
      <c r="I510" t="s">
        <v>910</v>
      </c>
      <c r="J510" t="s">
        <v>54</v>
      </c>
      <c r="K510" t="s">
        <v>54</v>
      </c>
      <c r="L510" t="s">
        <v>511</v>
      </c>
      <c r="M510" t="s">
        <v>38</v>
      </c>
      <c r="N510" t="s">
        <v>29</v>
      </c>
      <c r="O510" t="s">
        <v>30</v>
      </c>
      <c r="P510" t="s">
        <v>16</v>
      </c>
      <c r="Q510" t="s">
        <v>31</v>
      </c>
      <c r="R510" t="s">
        <v>905</v>
      </c>
    </row>
    <row r="511" spans="1:18">
      <c r="A511" t="s">
        <v>890</v>
      </c>
      <c r="B511" t="s">
        <v>911</v>
      </c>
      <c r="C511" s="1">
        <v>700000</v>
      </c>
      <c r="D511" t="s">
        <v>22</v>
      </c>
      <c r="E511" s="1">
        <v>700000</v>
      </c>
      <c r="F511">
        <v>1998.7</v>
      </c>
      <c r="G511" t="s">
        <v>908</v>
      </c>
      <c r="H511" t="s">
        <v>909</v>
      </c>
      <c r="I511" t="s">
        <v>912</v>
      </c>
      <c r="J511" t="s">
        <v>54</v>
      </c>
      <c r="K511" t="s">
        <v>54</v>
      </c>
      <c r="L511" t="s">
        <v>511</v>
      </c>
      <c r="M511" t="s">
        <v>38</v>
      </c>
      <c r="N511" t="s">
        <v>29</v>
      </c>
      <c r="O511" t="s">
        <v>30</v>
      </c>
      <c r="P511" t="s">
        <v>16</v>
      </c>
      <c r="Q511" t="s">
        <v>31</v>
      </c>
      <c r="R511" t="s">
        <v>905</v>
      </c>
    </row>
    <row r="512" spans="1:18">
      <c r="A512" t="s">
        <v>890</v>
      </c>
      <c r="B512" t="s">
        <v>913</v>
      </c>
      <c r="C512" s="1">
        <v>700000</v>
      </c>
      <c r="D512" t="s">
        <v>22</v>
      </c>
      <c r="E512" s="1">
        <v>700000</v>
      </c>
      <c r="F512">
        <v>1999.1</v>
      </c>
      <c r="G512" t="s">
        <v>908</v>
      </c>
      <c r="H512" t="s">
        <v>909</v>
      </c>
      <c r="I512" t="s">
        <v>912</v>
      </c>
      <c r="J512" t="s">
        <v>54</v>
      </c>
      <c r="K512" t="s">
        <v>54</v>
      </c>
      <c r="L512" t="s">
        <v>511</v>
      </c>
      <c r="M512" t="s">
        <v>38</v>
      </c>
      <c r="N512" t="s">
        <v>29</v>
      </c>
      <c r="O512" t="s">
        <v>30</v>
      </c>
      <c r="P512" t="s">
        <v>16</v>
      </c>
      <c r="Q512" t="s">
        <v>31</v>
      </c>
      <c r="R512" t="s">
        <v>905</v>
      </c>
    </row>
    <row r="513" spans="1:18">
      <c r="A513" t="s">
        <v>890</v>
      </c>
      <c r="B513" t="s">
        <v>914</v>
      </c>
      <c r="C513" s="1">
        <v>950000</v>
      </c>
      <c r="D513" t="s">
        <v>22</v>
      </c>
      <c r="E513" s="1">
        <v>950000</v>
      </c>
      <c r="F513">
        <v>1986.8</v>
      </c>
      <c r="G513" t="s">
        <v>892</v>
      </c>
      <c r="H513" t="s">
        <v>893</v>
      </c>
      <c r="I513" t="s">
        <v>423</v>
      </c>
      <c r="J513" t="s">
        <v>423</v>
      </c>
      <c r="K513" t="s">
        <v>423</v>
      </c>
      <c r="L513" t="s">
        <v>511</v>
      </c>
      <c r="M513" t="s">
        <v>38</v>
      </c>
      <c r="N513" t="s">
        <v>29</v>
      </c>
      <c r="O513" t="s">
        <v>30</v>
      </c>
      <c r="P513" t="s">
        <v>16</v>
      </c>
      <c r="Q513" t="s">
        <v>31</v>
      </c>
      <c r="R513" t="s">
        <v>915</v>
      </c>
    </row>
    <row r="514" spans="1:18">
      <c r="A514" t="s">
        <v>890</v>
      </c>
      <c r="B514" t="s">
        <v>916</v>
      </c>
      <c r="C514" s="1">
        <v>950000</v>
      </c>
      <c r="D514" t="s">
        <v>22</v>
      </c>
      <c r="E514" s="1">
        <v>950000</v>
      </c>
      <c r="F514">
        <v>1987.6</v>
      </c>
      <c r="G514" t="s">
        <v>892</v>
      </c>
      <c r="H514" t="s">
        <v>893</v>
      </c>
      <c r="I514" t="s">
        <v>423</v>
      </c>
      <c r="J514" t="s">
        <v>423</v>
      </c>
      <c r="K514" t="s">
        <v>423</v>
      </c>
      <c r="L514" t="s">
        <v>511</v>
      </c>
      <c r="M514" t="s">
        <v>38</v>
      </c>
      <c r="N514" t="s">
        <v>29</v>
      </c>
      <c r="O514" t="s">
        <v>30</v>
      </c>
      <c r="P514" t="s">
        <v>16</v>
      </c>
      <c r="Q514" t="s">
        <v>31</v>
      </c>
      <c r="R514" t="s">
        <v>915</v>
      </c>
    </row>
    <row r="515" spans="1:18">
      <c r="A515" t="s">
        <v>890</v>
      </c>
      <c r="B515" t="s">
        <v>917</v>
      </c>
      <c r="C515" s="1">
        <v>1000000</v>
      </c>
      <c r="D515" t="s">
        <v>22</v>
      </c>
      <c r="E515" s="1">
        <v>1000000</v>
      </c>
      <c r="F515">
        <v>1995.3</v>
      </c>
      <c r="G515" t="s">
        <v>892</v>
      </c>
      <c r="H515" t="s">
        <v>893</v>
      </c>
      <c r="I515" t="s">
        <v>918</v>
      </c>
      <c r="J515" t="s">
        <v>54</v>
      </c>
      <c r="K515" t="s">
        <v>54</v>
      </c>
      <c r="L515" t="s">
        <v>511</v>
      </c>
      <c r="M515" t="s">
        <v>38</v>
      </c>
      <c r="N515" t="s">
        <v>29</v>
      </c>
      <c r="O515" t="s">
        <v>30</v>
      </c>
      <c r="P515" t="s">
        <v>16</v>
      </c>
      <c r="Q515" t="s">
        <v>31</v>
      </c>
      <c r="R515" t="s">
        <v>915</v>
      </c>
    </row>
    <row r="516" spans="1:18">
      <c r="A516" t="s">
        <v>890</v>
      </c>
      <c r="B516" t="s">
        <v>919</v>
      </c>
      <c r="C516" s="1">
        <v>1000000</v>
      </c>
      <c r="D516" t="s">
        <v>22</v>
      </c>
      <c r="E516" s="1">
        <v>1000000</v>
      </c>
      <c r="F516">
        <v>1996.1</v>
      </c>
      <c r="G516" t="s">
        <v>892</v>
      </c>
      <c r="H516" t="s">
        <v>893</v>
      </c>
      <c r="I516" t="s">
        <v>918</v>
      </c>
      <c r="J516" t="s">
        <v>54</v>
      </c>
      <c r="K516" t="s">
        <v>54</v>
      </c>
      <c r="L516" t="s">
        <v>511</v>
      </c>
      <c r="M516" t="s">
        <v>38</v>
      </c>
      <c r="N516" t="s">
        <v>29</v>
      </c>
      <c r="O516" t="s">
        <v>30</v>
      </c>
      <c r="P516" t="s">
        <v>16</v>
      </c>
      <c r="Q516" t="s">
        <v>31</v>
      </c>
      <c r="R516" t="s">
        <v>915</v>
      </c>
    </row>
    <row r="517" spans="1:18">
      <c r="A517" t="s">
        <v>890</v>
      </c>
      <c r="B517" t="s">
        <v>920</v>
      </c>
      <c r="C517" s="1">
        <v>1000000</v>
      </c>
      <c r="D517" t="s">
        <v>22</v>
      </c>
      <c r="E517" s="1">
        <v>1000000</v>
      </c>
      <c r="F517">
        <v>2002.5</v>
      </c>
      <c r="G517" t="s">
        <v>892</v>
      </c>
      <c r="H517" t="s">
        <v>893</v>
      </c>
      <c r="I517" t="s">
        <v>25</v>
      </c>
      <c r="J517" t="s">
        <v>25</v>
      </c>
      <c r="K517" t="s">
        <v>25</v>
      </c>
      <c r="L517" t="s">
        <v>511</v>
      </c>
      <c r="M517" t="s">
        <v>38</v>
      </c>
      <c r="N517" t="s">
        <v>29</v>
      </c>
      <c r="O517" t="s">
        <v>30</v>
      </c>
      <c r="P517" t="s">
        <v>16</v>
      </c>
      <c r="Q517" t="s">
        <v>31</v>
      </c>
      <c r="R517" t="s">
        <v>915</v>
      </c>
    </row>
    <row r="518" spans="1:18">
      <c r="A518" t="s">
        <v>890</v>
      </c>
      <c r="B518" t="s">
        <v>921</v>
      </c>
      <c r="C518" s="1">
        <v>1000000</v>
      </c>
      <c r="D518" t="s">
        <v>22</v>
      </c>
      <c r="E518" s="1">
        <v>1000000</v>
      </c>
      <c r="F518">
        <v>2002.12</v>
      </c>
      <c r="G518" t="s">
        <v>892</v>
      </c>
      <c r="H518" t="s">
        <v>893</v>
      </c>
      <c r="I518" t="s">
        <v>25</v>
      </c>
      <c r="J518" t="s">
        <v>25</v>
      </c>
      <c r="K518" t="s">
        <v>25</v>
      </c>
      <c r="L518" t="s">
        <v>511</v>
      </c>
      <c r="M518" t="s">
        <v>38</v>
      </c>
      <c r="N518" t="s">
        <v>29</v>
      </c>
      <c r="O518" t="s">
        <v>30</v>
      </c>
      <c r="P518" t="s">
        <v>16</v>
      </c>
      <c r="Q518" t="s">
        <v>31</v>
      </c>
      <c r="R518" t="s">
        <v>915</v>
      </c>
    </row>
    <row r="519" spans="1:18">
      <c r="A519" t="s">
        <v>890</v>
      </c>
      <c r="B519" t="s">
        <v>922</v>
      </c>
      <c r="C519" s="1">
        <v>950000</v>
      </c>
      <c r="D519" t="s">
        <v>22</v>
      </c>
      <c r="E519" s="1">
        <v>950000</v>
      </c>
      <c r="F519">
        <v>1988.9</v>
      </c>
      <c r="G519" t="s">
        <v>892</v>
      </c>
      <c r="H519" t="s">
        <v>893</v>
      </c>
      <c r="I519" t="s">
        <v>923</v>
      </c>
      <c r="J519" t="s">
        <v>157</v>
      </c>
      <c r="K519" t="s">
        <v>157</v>
      </c>
      <c r="L519" t="s">
        <v>511</v>
      </c>
      <c r="M519" t="s">
        <v>38</v>
      </c>
      <c r="N519" t="s">
        <v>29</v>
      </c>
      <c r="O519" t="s">
        <v>30</v>
      </c>
      <c r="P519" t="s">
        <v>16</v>
      </c>
      <c r="Q519" t="s">
        <v>31</v>
      </c>
      <c r="R519" t="s">
        <v>924</v>
      </c>
    </row>
    <row r="520" spans="1:18">
      <c r="A520" t="s">
        <v>890</v>
      </c>
      <c r="B520" t="s">
        <v>925</v>
      </c>
      <c r="C520" s="1">
        <v>950000</v>
      </c>
      <c r="D520" t="s">
        <v>22</v>
      </c>
      <c r="E520" s="1">
        <v>950000</v>
      </c>
      <c r="F520">
        <v>1989.9</v>
      </c>
      <c r="G520" t="s">
        <v>892</v>
      </c>
      <c r="H520" t="s">
        <v>893</v>
      </c>
      <c r="I520" t="s">
        <v>923</v>
      </c>
      <c r="J520" t="s">
        <v>157</v>
      </c>
      <c r="K520" t="s">
        <v>157</v>
      </c>
      <c r="L520" t="s">
        <v>511</v>
      </c>
      <c r="M520" t="s">
        <v>38</v>
      </c>
      <c r="N520" t="s">
        <v>29</v>
      </c>
      <c r="O520" t="s">
        <v>30</v>
      </c>
      <c r="P520" t="s">
        <v>16</v>
      </c>
      <c r="Q520" t="s">
        <v>31</v>
      </c>
      <c r="R520" t="s">
        <v>924</v>
      </c>
    </row>
    <row r="521" spans="1:18">
      <c r="A521" t="s">
        <v>890</v>
      </c>
      <c r="B521" t="s">
        <v>926</v>
      </c>
      <c r="C521" s="1">
        <v>1000000</v>
      </c>
      <c r="D521" t="s">
        <v>22</v>
      </c>
      <c r="E521" s="1">
        <v>1000000</v>
      </c>
      <c r="F521">
        <v>1998.8</v>
      </c>
      <c r="G521" t="s">
        <v>892</v>
      </c>
      <c r="H521" t="s">
        <v>893</v>
      </c>
      <c r="I521" t="s">
        <v>927</v>
      </c>
      <c r="J521" t="s">
        <v>54</v>
      </c>
      <c r="K521" t="s">
        <v>54</v>
      </c>
      <c r="L521" t="s">
        <v>511</v>
      </c>
      <c r="M521" t="s">
        <v>38</v>
      </c>
      <c r="N521" t="s">
        <v>29</v>
      </c>
      <c r="O521" t="s">
        <v>30</v>
      </c>
      <c r="P521" t="s">
        <v>16</v>
      </c>
      <c r="Q521" t="s">
        <v>31</v>
      </c>
      <c r="R521" t="s">
        <v>924</v>
      </c>
    </row>
    <row r="522" spans="1:18">
      <c r="A522" t="s">
        <v>890</v>
      </c>
      <c r="B522" t="s">
        <v>928</v>
      </c>
      <c r="C522" s="1">
        <v>1000000</v>
      </c>
      <c r="D522" t="s">
        <v>22</v>
      </c>
      <c r="E522" s="1">
        <v>1000000</v>
      </c>
      <c r="F522">
        <v>1999.12</v>
      </c>
      <c r="G522" t="s">
        <v>892</v>
      </c>
      <c r="H522" t="s">
        <v>893</v>
      </c>
      <c r="I522" t="s">
        <v>927</v>
      </c>
      <c r="J522" t="s">
        <v>54</v>
      </c>
      <c r="K522" t="s">
        <v>54</v>
      </c>
      <c r="L522" t="s">
        <v>511</v>
      </c>
      <c r="M522" t="s">
        <v>38</v>
      </c>
      <c r="N522" t="s">
        <v>29</v>
      </c>
      <c r="O522" t="s">
        <v>30</v>
      </c>
      <c r="P522" t="s">
        <v>16</v>
      </c>
      <c r="Q522" t="s">
        <v>31</v>
      </c>
      <c r="R522" t="s">
        <v>924</v>
      </c>
    </row>
    <row r="523" spans="1:18">
      <c r="A523" t="s">
        <v>890</v>
      </c>
      <c r="B523" t="s">
        <v>929</v>
      </c>
      <c r="C523" s="1">
        <v>1000000</v>
      </c>
      <c r="D523" t="s">
        <v>22</v>
      </c>
      <c r="E523" s="1">
        <v>1000000</v>
      </c>
      <c r="F523">
        <v>2004.7</v>
      </c>
      <c r="G523" t="s">
        <v>892</v>
      </c>
      <c r="H523" t="s">
        <v>893</v>
      </c>
      <c r="I523" t="s">
        <v>930</v>
      </c>
      <c r="J523" t="s">
        <v>899</v>
      </c>
      <c r="K523" t="s">
        <v>899</v>
      </c>
      <c r="L523" t="s">
        <v>511</v>
      </c>
      <c r="M523" t="s">
        <v>38</v>
      </c>
      <c r="N523" t="s">
        <v>29</v>
      </c>
      <c r="O523" t="s">
        <v>30</v>
      </c>
      <c r="P523" t="s">
        <v>16</v>
      </c>
      <c r="Q523" t="s">
        <v>31</v>
      </c>
      <c r="R523" t="s">
        <v>924</v>
      </c>
    </row>
    <row r="524" spans="1:18">
      <c r="A524" t="s">
        <v>890</v>
      </c>
      <c r="B524" t="s">
        <v>931</v>
      </c>
      <c r="C524" s="1">
        <v>1000000</v>
      </c>
      <c r="D524" t="s">
        <v>22</v>
      </c>
      <c r="E524" s="1">
        <v>1000000</v>
      </c>
      <c r="F524">
        <v>2005.4</v>
      </c>
      <c r="G524" t="s">
        <v>892</v>
      </c>
      <c r="H524" t="s">
        <v>893</v>
      </c>
      <c r="I524" t="s">
        <v>930</v>
      </c>
      <c r="J524" t="s">
        <v>899</v>
      </c>
      <c r="K524" t="s">
        <v>899</v>
      </c>
      <c r="L524" t="s">
        <v>511</v>
      </c>
      <c r="M524" t="s">
        <v>38</v>
      </c>
      <c r="N524" t="s">
        <v>29</v>
      </c>
      <c r="O524" t="s">
        <v>30</v>
      </c>
      <c r="P524" t="s">
        <v>16</v>
      </c>
      <c r="Q524" t="s">
        <v>31</v>
      </c>
      <c r="R524" t="s">
        <v>924</v>
      </c>
    </row>
    <row r="525" spans="1:18">
      <c r="A525" t="s">
        <v>932</v>
      </c>
      <c r="B525" t="s">
        <v>933</v>
      </c>
      <c r="C525" s="1">
        <v>102588</v>
      </c>
      <c r="D525" t="s">
        <v>22</v>
      </c>
      <c r="E525" s="1">
        <v>102588</v>
      </c>
      <c r="F525">
        <v>2012.11</v>
      </c>
      <c r="G525" t="s">
        <v>934</v>
      </c>
      <c r="H525" t="s">
        <v>315</v>
      </c>
      <c r="I525" t="s">
        <v>99</v>
      </c>
      <c r="J525" t="s">
        <v>329</v>
      </c>
      <c r="K525" t="s">
        <v>329</v>
      </c>
      <c r="L525" t="s">
        <v>935</v>
      </c>
      <c r="M525" t="s">
        <v>28</v>
      </c>
      <c r="N525" t="s">
        <v>936</v>
      </c>
      <c r="O525" t="s">
        <v>30</v>
      </c>
      <c r="P525" t="s">
        <v>16</v>
      </c>
      <c r="Q525" t="s">
        <v>31</v>
      </c>
      <c r="R525" t="s">
        <v>937</v>
      </c>
    </row>
    <row r="526" spans="1:18">
      <c r="A526" t="s">
        <v>932</v>
      </c>
      <c r="B526" t="s">
        <v>933</v>
      </c>
      <c r="C526" s="1">
        <v>42200</v>
      </c>
      <c r="D526" t="s">
        <v>22</v>
      </c>
      <c r="E526" s="1">
        <v>42200</v>
      </c>
      <c r="F526">
        <v>2012.11</v>
      </c>
      <c r="G526" t="s">
        <v>934</v>
      </c>
      <c r="H526" t="s">
        <v>315</v>
      </c>
      <c r="I526" t="s">
        <v>938</v>
      </c>
      <c r="J526" t="s">
        <v>329</v>
      </c>
      <c r="K526" t="s">
        <v>376</v>
      </c>
      <c r="L526" t="s">
        <v>935</v>
      </c>
      <c r="M526" t="s">
        <v>28</v>
      </c>
      <c r="N526" t="s">
        <v>936</v>
      </c>
      <c r="O526" t="s">
        <v>30</v>
      </c>
      <c r="P526" t="s">
        <v>16</v>
      </c>
      <c r="Q526" t="s">
        <v>31</v>
      </c>
      <c r="R526" t="s">
        <v>937</v>
      </c>
    </row>
    <row r="527" spans="1:18">
      <c r="A527" t="s">
        <v>932</v>
      </c>
      <c r="B527" t="s">
        <v>939</v>
      </c>
      <c r="C527" s="1">
        <v>85500</v>
      </c>
      <c r="D527" t="s">
        <v>22</v>
      </c>
      <c r="E527" s="1">
        <v>85500</v>
      </c>
      <c r="F527">
        <v>1991.11</v>
      </c>
      <c r="G527" t="s">
        <v>934</v>
      </c>
      <c r="H527" t="s">
        <v>35</v>
      </c>
      <c r="I527" t="s">
        <v>425</v>
      </c>
      <c r="J527" t="s">
        <v>376</v>
      </c>
      <c r="K527" t="s">
        <v>376</v>
      </c>
      <c r="L527" t="s">
        <v>940</v>
      </c>
      <c r="M527" t="s">
        <v>99</v>
      </c>
      <c r="N527" t="s">
        <v>936</v>
      </c>
      <c r="O527" t="s">
        <v>30</v>
      </c>
      <c r="P527" t="s">
        <v>16</v>
      </c>
      <c r="Q527" t="s">
        <v>171</v>
      </c>
      <c r="R527" t="s">
        <v>941</v>
      </c>
    </row>
    <row r="528" spans="1:18">
      <c r="A528" t="s">
        <v>932</v>
      </c>
      <c r="B528" t="s">
        <v>939</v>
      </c>
      <c r="C528" s="1">
        <v>11600</v>
      </c>
      <c r="D528" t="s">
        <v>22</v>
      </c>
      <c r="E528" s="1">
        <v>11600</v>
      </c>
      <c r="F528">
        <v>1991.11</v>
      </c>
      <c r="G528" t="s">
        <v>934</v>
      </c>
      <c r="H528" t="s">
        <v>115</v>
      </c>
      <c r="I528" t="s">
        <v>425</v>
      </c>
      <c r="J528" t="s">
        <v>376</v>
      </c>
      <c r="K528" t="s">
        <v>376</v>
      </c>
      <c r="L528" t="s">
        <v>940</v>
      </c>
      <c r="M528" t="s">
        <v>99</v>
      </c>
      <c r="N528" t="s">
        <v>936</v>
      </c>
      <c r="O528" t="s">
        <v>30</v>
      </c>
      <c r="P528" t="s">
        <v>16</v>
      </c>
      <c r="Q528" t="s">
        <v>171</v>
      </c>
      <c r="R528" t="s">
        <v>941</v>
      </c>
    </row>
    <row r="529" spans="1:18">
      <c r="A529" t="s">
        <v>932</v>
      </c>
      <c r="B529" t="s">
        <v>942</v>
      </c>
      <c r="C529" s="1">
        <v>54529</v>
      </c>
      <c r="D529" t="s">
        <v>22</v>
      </c>
      <c r="E529" s="1">
        <v>54529</v>
      </c>
      <c r="F529">
        <v>2008.1</v>
      </c>
      <c r="G529" t="s">
        <v>934</v>
      </c>
      <c r="H529" t="s">
        <v>35</v>
      </c>
      <c r="I529" t="s">
        <v>203</v>
      </c>
      <c r="J529" t="s">
        <v>329</v>
      </c>
      <c r="K529" t="s">
        <v>329</v>
      </c>
      <c r="L529" t="s">
        <v>943</v>
      </c>
      <c r="M529" t="s">
        <v>99</v>
      </c>
      <c r="N529" t="s">
        <v>936</v>
      </c>
      <c r="O529" t="s">
        <v>30</v>
      </c>
      <c r="P529" t="s">
        <v>16</v>
      </c>
      <c r="Q529" t="s">
        <v>171</v>
      </c>
      <c r="R529" t="s">
        <v>944</v>
      </c>
    </row>
    <row r="530" spans="1:18">
      <c r="A530" t="s">
        <v>932</v>
      </c>
      <c r="B530" t="s">
        <v>945</v>
      </c>
      <c r="C530" s="1">
        <v>30540</v>
      </c>
      <c r="D530" t="s">
        <v>22</v>
      </c>
      <c r="E530" s="1">
        <v>30540</v>
      </c>
      <c r="F530">
        <v>2009.11</v>
      </c>
      <c r="G530" t="s">
        <v>934</v>
      </c>
      <c r="H530" t="s">
        <v>35</v>
      </c>
      <c r="I530" t="s">
        <v>203</v>
      </c>
      <c r="J530" t="s">
        <v>329</v>
      </c>
      <c r="K530" t="s">
        <v>329</v>
      </c>
      <c r="L530" t="s">
        <v>943</v>
      </c>
      <c r="M530" t="s">
        <v>99</v>
      </c>
      <c r="N530" t="s">
        <v>936</v>
      </c>
      <c r="O530" t="s">
        <v>30</v>
      </c>
      <c r="P530" t="s">
        <v>16</v>
      </c>
      <c r="Q530" t="s">
        <v>171</v>
      </c>
      <c r="R530" t="s">
        <v>944</v>
      </c>
    </row>
    <row r="531" spans="1:18">
      <c r="A531" t="s">
        <v>932</v>
      </c>
      <c r="B531" t="s">
        <v>946</v>
      </c>
      <c r="C531" s="1">
        <v>60000</v>
      </c>
      <c r="D531" t="s">
        <v>22</v>
      </c>
      <c r="E531" s="1">
        <v>60000</v>
      </c>
      <c r="F531">
        <v>2014.1</v>
      </c>
      <c r="G531" t="s">
        <v>934</v>
      </c>
      <c r="H531" t="s">
        <v>947</v>
      </c>
      <c r="I531" t="s">
        <v>203</v>
      </c>
      <c r="J531" t="s">
        <v>329</v>
      </c>
      <c r="K531" t="s">
        <v>291</v>
      </c>
      <c r="L531" t="s">
        <v>943</v>
      </c>
      <c r="M531" t="s">
        <v>28</v>
      </c>
      <c r="N531" t="s">
        <v>936</v>
      </c>
      <c r="O531" t="s">
        <v>30</v>
      </c>
      <c r="P531" t="s">
        <v>16</v>
      </c>
      <c r="Q531" t="s">
        <v>171</v>
      </c>
      <c r="R531" t="s">
        <v>944</v>
      </c>
    </row>
    <row r="532" spans="1:18">
      <c r="A532" t="s">
        <v>932</v>
      </c>
      <c r="B532" t="s">
        <v>948</v>
      </c>
      <c r="C532" s="1">
        <v>250000</v>
      </c>
      <c r="D532" t="s">
        <v>22</v>
      </c>
      <c r="E532" s="1">
        <v>250000</v>
      </c>
      <c r="F532">
        <v>2016.4</v>
      </c>
      <c r="G532" t="s">
        <v>934</v>
      </c>
      <c r="H532" t="s">
        <v>35</v>
      </c>
      <c r="I532" t="s">
        <v>949</v>
      </c>
      <c r="J532" t="s">
        <v>329</v>
      </c>
      <c r="K532" t="s">
        <v>329</v>
      </c>
      <c r="L532" t="s">
        <v>943</v>
      </c>
      <c r="M532" t="s">
        <v>950</v>
      </c>
      <c r="N532" t="s">
        <v>936</v>
      </c>
      <c r="O532" t="s">
        <v>30</v>
      </c>
      <c r="P532" t="s">
        <v>16</v>
      </c>
      <c r="Q532" t="s">
        <v>171</v>
      </c>
      <c r="R532" t="s">
        <v>944</v>
      </c>
    </row>
    <row r="533" spans="1:18">
      <c r="A533" t="s">
        <v>932</v>
      </c>
      <c r="B533" t="s">
        <v>951</v>
      </c>
      <c r="C533" s="1">
        <v>28500</v>
      </c>
      <c r="D533" t="s">
        <v>22</v>
      </c>
      <c r="E533" s="1">
        <v>28500</v>
      </c>
      <c r="F533">
        <v>2017.4</v>
      </c>
      <c r="G533" t="s">
        <v>934</v>
      </c>
      <c r="H533" t="s">
        <v>35</v>
      </c>
      <c r="I533" t="s">
        <v>99</v>
      </c>
      <c r="J533" t="s">
        <v>329</v>
      </c>
      <c r="K533" t="s">
        <v>329</v>
      </c>
      <c r="L533" t="s">
        <v>943</v>
      </c>
      <c r="M533" t="s">
        <v>28</v>
      </c>
      <c r="N533" t="s">
        <v>936</v>
      </c>
      <c r="O533" t="s">
        <v>30</v>
      </c>
      <c r="P533" t="s">
        <v>16</v>
      </c>
      <c r="Q533" t="s">
        <v>171</v>
      </c>
      <c r="R533" t="s">
        <v>944</v>
      </c>
    </row>
    <row r="534" spans="1:18">
      <c r="A534" t="s">
        <v>932</v>
      </c>
      <c r="B534" t="s">
        <v>952</v>
      </c>
      <c r="C534" s="1">
        <v>119130</v>
      </c>
      <c r="D534" t="s">
        <v>22</v>
      </c>
      <c r="E534" s="1">
        <v>119130</v>
      </c>
      <c r="F534">
        <v>2009.4</v>
      </c>
      <c r="G534" t="s">
        <v>934</v>
      </c>
      <c r="H534" t="s">
        <v>35</v>
      </c>
      <c r="I534" t="s">
        <v>953</v>
      </c>
      <c r="J534" t="s">
        <v>954</v>
      </c>
      <c r="K534" t="s">
        <v>329</v>
      </c>
      <c r="L534" t="s">
        <v>955</v>
      </c>
      <c r="M534" t="s">
        <v>99</v>
      </c>
      <c r="N534" t="s">
        <v>936</v>
      </c>
      <c r="O534" t="s">
        <v>30</v>
      </c>
      <c r="P534" t="s">
        <v>16</v>
      </c>
      <c r="Q534" t="s">
        <v>171</v>
      </c>
      <c r="R534" t="s">
        <v>956</v>
      </c>
    </row>
    <row r="535" spans="1:18">
      <c r="A535" t="s">
        <v>932</v>
      </c>
      <c r="B535" t="s">
        <v>952</v>
      </c>
      <c r="C535" s="1">
        <v>144970</v>
      </c>
      <c r="D535" t="s">
        <v>22</v>
      </c>
      <c r="E535" s="1">
        <v>144970</v>
      </c>
      <c r="F535">
        <v>2016.2</v>
      </c>
      <c r="G535" t="s">
        <v>934</v>
      </c>
      <c r="H535" t="s">
        <v>35</v>
      </c>
      <c r="I535" t="s">
        <v>957</v>
      </c>
      <c r="J535" t="s">
        <v>329</v>
      </c>
      <c r="K535" t="s">
        <v>329</v>
      </c>
      <c r="L535" t="s">
        <v>955</v>
      </c>
      <c r="M535" t="s">
        <v>28</v>
      </c>
      <c r="N535" t="s">
        <v>936</v>
      </c>
      <c r="O535" t="s">
        <v>30</v>
      </c>
      <c r="P535" t="s">
        <v>16</v>
      </c>
      <c r="Q535" t="s">
        <v>171</v>
      </c>
      <c r="R535" t="s">
        <v>956</v>
      </c>
    </row>
    <row r="536" spans="1:18">
      <c r="A536" t="s">
        <v>932</v>
      </c>
      <c r="B536" t="s">
        <v>958</v>
      </c>
      <c r="C536" s="1">
        <v>59000</v>
      </c>
      <c r="D536" t="s">
        <v>22</v>
      </c>
      <c r="E536" s="1">
        <v>59000</v>
      </c>
      <c r="F536">
        <v>2013.4</v>
      </c>
      <c r="G536" t="s">
        <v>934</v>
      </c>
      <c r="H536" t="s">
        <v>35</v>
      </c>
      <c r="I536" t="s">
        <v>99</v>
      </c>
      <c r="J536" t="s">
        <v>99</v>
      </c>
      <c r="K536" t="s">
        <v>99</v>
      </c>
      <c r="L536" t="s">
        <v>959</v>
      </c>
      <c r="M536" t="s">
        <v>99</v>
      </c>
      <c r="N536" t="s">
        <v>936</v>
      </c>
      <c r="O536" t="s">
        <v>30</v>
      </c>
      <c r="P536" t="s">
        <v>16</v>
      </c>
      <c r="Q536" t="s">
        <v>171</v>
      </c>
      <c r="R536" t="s">
        <v>960</v>
      </c>
    </row>
    <row r="537" spans="1:18">
      <c r="A537" t="s">
        <v>932</v>
      </c>
      <c r="B537" t="s">
        <v>961</v>
      </c>
      <c r="C537" s="1">
        <v>37000</v>
      </c>
      <c r="D537" t="s">
        <v>22</v>
      </c>
      <c r="E537" s="1">
        <v>37000</v>
      </c>
      <c r="F537">
        <v>1994.12</v>
      </c>
      <c r="G537" t="s">
        <v>934</v>
      </c>
      <c r="H537" t="s">
        <v>315</v>
      </c>
      <c r="I537" t="s">
        <v>25</v>
      </c>
      <c r="J537" t="s">
        <v>962</v>
      </c>
      <c r="K537" t="s">
        <v>963</v>
      </c>
      <c r="L537" t="s">
        <v>964</v>
      </c>
      <c r="M537" t="s">
        <v>28</v>
      </c>
      <c r="N537" t="s">
        <v>936</v>
      </c>
      <c r="O537" t="s">
        <v>30</v>
      </c>
      <c r="P537" t="s">
        <v>16</v>
      </c>
      <c r="Q537" t="s">
        <v>31</v>
      </c>
      <c r="R537" t="s">
        <v>965</v>
      </c>
    </row>
    <row r="538" spans="1:18">
      <c r="A538" t="s">
        <v>932</v>
      </c>
      <c r="B538" t="s">
        <v>966</v>
      </c>
      <c r="C538" s="1">
        <v>24000</v>
      </c>
      <c r="D538" t="s">
        <v>22</v>
      </c>
      <c r="E538" s="1">
        <v>24000</v>
      </c>
      <c r="F538">
        <v>2007.1</v>
      </c>
      <c r="G538" t="s">
        <v>934</v>
      </c>
      <c r="H538" t="s">
        <v>315</v>
      </c>
      <c r="I538" t="s">
        <v>967</v>
      </c>
      <c r="J538" t="s">
        <v>968</v>
      </c>
      <c r="K538" t="s">
        <v>968</v>
      </c>
      <c r="L538" t="s">
        <v>969</v>
      </c>
      <c r="M538" t="s">
        <v>28</v>
      </c>
      <c r="N538" t="s">
        <v>936</v>
      </c>
      <c r="O538" t="s">
        <v>30</v>
      </c>
      <c r="P538" t="s">
        <v>16</v>
      </c>
      <c r="Q538" t="s">
        <v>31</v>
      </c>
      <c r="R538" t="s">
        <v>970</v>
      </c>
    </row>
    <row r="539" spans="1:18">
      <c r="A539" t="s">
        <v>932</v>
      </c>
      <c r="B539" t="s">
        <v>971</v>
      </c>
      <c r="C539" s="1">
        <v>239900</v>
      </c>
      <c r="D539" t="s">
        <v>22</v>
      </c>
      <c r="E539" s="1">
        <v>239900</v>
      </c>
      <c r="F539">
        <v>2014.12</v>
      </c>
      <c r="G539" t="s">
        <v>934</v>
      </c>
      <c r="H539" t="s">
        <v>315</v>
      </c>
      <c r="I539" t="s">
        <v>99</v>
      </c>
      <c r="J539" t="s">
        <v>329</v>
      </c>
      <c r="K539" t="s">
        <v>329</v>
      </c>
      <c r="L539" t="s">
        <v>972</v>
      </c>
      <c r="M539" t="s">
        <v>339</v>
      </c>
      <c r="N539" t="s">
        <v>936</v>
      </c>
      <c r="O539" t="s">
        <v>30</v>
      </c>
      <c r="P539" t="s">
        <v>16</v>
      </c>
      <c r="Q539" t="s">
        <v>31</v>
      </c>
      <c r="R539" t="s">
        <v>973</v>
      </c>
    </row>
    <row r="540" spans="1:18">
      <c r="A540" t="s">
        <v>932</v>
      </c>
      <c r="B540" t="s">
        <v>971</v>
      </c>
      <c r="C540" s="1">
        <v>130800</v>
      </c>
      <c r="D540" t="s">
        <v>22</v>
      </c>
      <c r="E540" s="1">
        <v>130800</v>
      </c>
      <c r="F540">
        <v>2014.12</v>
      </c>
      <c r="G540" t="s">
        <v>934</v>
      </c>
      <c r="H540" t="s">
        <v>315</v>
      </c>
      <c r="I540" t="s">
        <v>72</v>
      </c>
      <c r="J540" t="s">
        <v>329</v>
      </c>
      <c r="K540" t="s">
        <v>329</v>
      </c>
      <c r="L540" t="s">
        <v>972</v>
      </c>
      <c r="M540" t="s">
        <v>339</v>
      </c>
      <c r="N540" t="s">
        <v>936</v>
      </c>
      <c r="O540" t="s">
        <v>30</v>
      </c>
      <c r="P540" t="s">
        <v>16</v>
      </c>
      <c r="Q540" t="s">
        <v>31</v>
      </c>
      <c r="R540" t="s">
        <v>973</v>
      </c>
    </row>
    <row r="541" spans="1:18">
      <c r="A541" t="s">
        <v>932</v>
      </c>
      <c r="B541" t="s">
        <v>974</v>
      </c>
      <c r="C541" s="1">
        <v>43500</v>
      </c>
      <c r="D541" t="s">
        <v>22</v>
      </c>
      <c r="E541" s="1">
        <v>43500</v>
      </c>
      <c r="F541">
        <v>1997.3</v>
      </c>
      <c r="G541" t="s">
        <v>934</v>
      </c>
      <c r="H541" t="s">
        <v>115</v>
      </c>
      <c r="I541" t="s">
        <v>819</v>
      </c>
      <c r="J541" t="s">
        <v>834</v>
      </c>
      <c r="K541" t="s">
        <v>975</v>
      </c>
      <c r="L541" t="s">
        <v>935</v>
      </c>
      <c r="M541" t="s">
        <v>28</v>
      </c>
      <c r="N541" t="s">
        <v>936</v>
      </c>
      <c r="O541" t="s">
        <v>30</v>
      </c>
      <c r="P541" t="s">
        <v>16</v>
      </c>
      <c r="Q541" t="s">
        <v>31</v>
      </c>
      <c r="R541" t="s">
        <v>976</v>
      </c>
    </row>
    <row r="542" spans="1:18">
      <c r="A542" t="s">
        <v>932</v>
      </c>
      <c r="B542" t="s">
        <v>977</v>
      </c>
      <c r="C542" s="1">
        <v>39400</v>
      </c>
      <c r="D542" t="s">
        <v>22</v>
      </c>
      <c r="E542" s="1">
        <v>39400</v>
      </c>
      <c r="F542">
        <v>2004.2</v>
      </c>
      <c r="G542" t="s">
        <v>934</v>
      </c>
      <c r="H542" t="s">
        <v>35</v>
      </c>
      <c r="I542" t="s">
        <v>978</v>
      </c>
      <c r="J542" t="s">
        <v>329</v>
      </c>
      <c r="K542" t="s">
        <v>329</v>
      </c>
      <c r="L542" t="s">
        <v>979</v>
      </c>
      <c r="M542" t="s">
        <v>28</v>
      </c>
      <c r="N542" t="s">
        <v>936</v>
      </c>
      <c r="O542" t="s">
        <v>30</v>
      </c>
      <c r="P542" t="s">
        <v>16</v>
      </c>
      <c r="Q542" t="s">
        <v>171</v>
      </c>
      <c r="R542" t="s">
        <v>980</v>
      </c>
    </row>
    <row r="543" spans="1:18">
      <c r="A543" t="s">
        <v>932</v>
      </c>
      <c r="B543" t="s">
        <v>977</v>
      </c>
      <c r="C543" s="1">
        <v>13500</v>
      </c>
      <c r="D543" t="s">
        <v>22</v>
      </c>
      <c r="E543" s="1">
        <v>13500</v>
      </c>
      <c r="F543">
        <v>2004.2</v>
      </c>
      <c r="G543" t="s">
        <v>934</v>
      </c>
      <c r="H543" t="s">
        <v>35</v>
      </c>
      <c r="I543" t="s">
        <v>978</v>
      </c>
      <c r="J543" t="s">
        <v>329</v>
      </c>
      <c r="K543" t="s">
        <v>329</v>
      </c>
      <c r="L543" t="s">
        <v>979</v>
      </c>
      <c r="M543" t="s">
        <v>28</v>
      </c>
      <c r="N543" t="s">
        <v>936</v>
      </c>
      <c r="O543" t="s">
        <v>30</v>
      </c>
      <c r="P543" t="s">
        <v>16</v>
      </c>
      <c r="Q543" t="s">
        <v>171</v>
      </c>
      <c r="R543" t="s">
        <v>980</v>
      </c>
    </row>
    <row r="544" spans="1:18">
      <c r="A544" t="s">
        <v>932</v>
      </c>
      <c r="B544" t="s">
        <v>977</v>
      </c>
      <c r="C544" s="1">
        <v>20000</v>
      </c>
      <c r="D544" t="s">
        <v>22</v>
      </c>
      <c r="E544" s="1">
        <v>20000</v>
      </c>
      <c r="F544">
        <v>2004.7</v>
      </c>
      <c r="G544" t="s">
        <v>934</v>
      </c>
      <c r="H544" t="s">
        <v>35</v>
      </c>
      <c r="I544" t="s">
        <v>978</v>
      </c>
      <c r="J544" t="s">
        <v>329</v>
      </c>
      <c r="K544" t="s">
        <v>329</v>
      </c>
      <c r="L544" t="s">
        <v>979</v>
      </c>
      <c r="M544" t="s">
        <v>28</v>
      </c>
      <c r="N544" t="s">
        <v>936</v>
      </c>
      <c r="O544" t="s">
        <v>30</v>
      </c>
      <c r="P544" t="s">
        <v>16</v>
      </c>
      <c r="Q544" t="s">
        <v>171</v>
      </c>
      <c r="R544" t="s">
        <v>980</v>
      </c>
    </row>
    <row r="545" spans="1:18">
      <c r="A545" t="s">
        <v>932</v>
      </c>
      <c r="B545" t="s">
        <v>981</v>
      </c>
      <c r="C545" s="1">
        <v>48300</v>
      </c>
      <c r="D545" t="s">
        <v>22</v>
      </c>
      <c r="E545" s="1">
        <v>48300</v>
      </c>
      <c r="F545">
        <v>2011.1</v>
      </c>
      <c r="G545" t="s">
        <v>934</v>
      </c>
      <c r="H545" t="s">
        <v>315</v>
      </c>
      <c r="I545" t="s">
        <v>982</v>
      </c>
      <c r="J545" t="s">
        <v>834</v>
      </c>
      <c r="K545" t="s">
        <v>963</v>
      </c>
      <c r="L545" t="s">
        <v>983</v>
      </c>
      <c r="M545" t="s">
        <v>28</v>
      </c>
      <c r="N545" t="s">
        <v>936</v>
      </c>
      <c r="O545" t="s">
        <v>30</v>
      </c>
      <c r="P545" t="s">
        <v>16</v>
      </c>
      <c r="Q545" t="s">
        <v>31</v>
      </c>
      <c r="R545" t="s">
        <v>984</v>
      </c>
    </row>
    <row r="546" spans="1:18">
      <c r="A546" t="s">
        <v>932</v>
      </c>
      <c r="B546" t="s">
        <v>985</v>
      </c>
      <c r="C546" s="1">
        <v>88000</v>
      </c>
      <c r="D546" t="s">
        <v>22</v>
      </c>
      <c r="E546" s="1">
        <v>88000</v>
      </c>
      <c r="F546">
        <v>1997.7</v>
      </c>
      <c r="G546" t="s">
        <v>934</v>
      </c>
      <c r="H546" t="s">
        <v>115</v>
      </c>
      <c r="I546" t="s">
        <v>203</v>
      </c>
      <c r="J546" t="s">
        <v>376</v>
      </c>
      <c r="K546" t="s">
        <v>376</v>
      </c>
      <c r="L546" t="s">
        <v>986</v>
      </c>
      <c r="M546" t="s">
        <v>28</v>
      </c>
      <c r="N546" t="s">
        <v>936</v>
      </c>
      <c r="O546" t="s">
        <v>30</v>
      </c>
      <c r="P546" t="s">
        <v>16</v>
      </c>
      <c r="Q546" t="s">
        <v>31</v>
      </c>
      <c r="R546" t="s">
        <v>987</v>
      </c>
    </row>
    <row r="547" spans="1:18">
      <c r="A547" t="s">
        <v>932</v>
      </c>
      <c r="B547" t="s">
        <v>988</v>
      </c>
      <c r="C547" s="1">
        <v>246470</v>
      </c>
      <c r="D547" t="s">
        <v>22</v>
      </c>
      <c r="E547" s="1">
        <v>246470</v>
      </c>
      <c r="F547">
        <v>2017.11</v>
      </c>
      <c r="G547" t="s">
        <v>934</v>
      </c>
      <c r="H547" t="s">
        <v>315</v>
      </c>
      <c r="I547" t="s">
        <v>989</v>
      </c>
      <c r="J547" t="s">
        <v>25</v>
      </c>
      <c r="K547" t="s">
        <v>25</v>
      </c>
      <c r="L547" t="s">
        <v>935</v>
      </c>
      <c r="M547" t="s">
        <v>318</v>
      </c>
      <c r="N547" t="s">
        <v>936</v>
      </c>
      <c r="O547" t="s">
        <v>30</v>
      </c>
      <c r="P547" t="s">
        <v>16</v>
      </c>
      <c r="Q547" t="s">
        <v>31</v>
      </c>
      <c r="R547" t="s">
        <v>990</v>
      </c>
    </row>
    <row r="548" spans="1:18">
      <c r="A548" t="s">
        <v>932</v>
      </c>
      <c r="B548" t="s">
        <v>991</v>
      </c>
      <c r="C548" s="1">
        <v>131910</v>
      </c>
      <c r="D548" t="s">
        <v>22</v>
      </c>
      <c r="E548" s="1">
        <v>131910</v>
      </c>
      <c r="F548">
        <v>2017.11</v>
      </c>
      <c r="G548" t="s">
        <v>934</v>
      </c>
      <c r="H548" t="s">
        <v>315</v>
      </c>
      <c r="I548" t="s">
        <v>989</v>
      </c>
      <c r="J548" t="s">
        <v>25</v>
      </c>
      <c r="K548" t="s">
        <v>25</v>
      </c>
      <c r="L548" t="s">
        <v>935</v>
      </c>
      <c r="M548" t="s">
        <v>379</v>
      </c>
      <c r="N548" t="s">
        <v>936</v>
      </c>
      <c r="O548" t="s">
        <v>30</v>
      </c>
      <c r="P548" t="s">
        <v>16</v>
      </c>
      <c r="Q548" t="s">
        <v>31</v>
      </c>
      <c r="R548" t="s">
        <v>990</v>
      </c>
    </row>
    <row r="549" spans="1:18">
      <c r="A549" t="s">
        <v>932</v>
      </c>
      <c r="B549" t="s">
        <v>992</v>
      </c>
      <c r="C549" s="1">
        <v>246470</v>
      </c>
      <c r="D549" t="s">
        <v>22</v>
      </c>
      <c r="E549" s="1">
        <v>246470</v>
      </c>
      <c r="F549">
        <v>2017.12</v>
      </c>
      <c r="G549" t="s">
        <v>934</v>
      </c>
      <c r="H549" t="s">
        <v>315</v>
      </c>
      <c r="I549" t="s">
        <v>989</v>
      </c>
      <c r="J549" t="s">
        <v>25</v>
      </c>
      <c r="K549" t="s">
        <v>25</v>
      </c>
      <c r="L549" t="s">
        <v>935</v>
      </c>
      <c r="M549" t="s">
        <v>318</v>
      </c>
      <c r="N549" t="s">
        <v>936</v>
      </c>
      <c r="O549" t="s">
        <v>30</v>
      </c>
      <c r="P549" t="s">
        <v>16</v>
      </c>
      <c r="Q549" t="s">
        <v>31</v>
      </c>
      <c r="R549" t="s">
        <v>990</v>
      </c>
    </row>
    <row r="550" spans="1:18">
      <c r="A550" t="s">
        <v>932</v>
      </c>
      <c r="B550" t="s">
        <v>993</v>
      </c>
      <c r="C550" s="1">
        <v>131910</v>
      </c>
      <c r="D550" t="s">
        <v>22</v>
      </c>
      <c r="E550" s="1">
        <v>131910</v>
      </c>
      <c r="F550">
        <v>2017.12</v>
      </c>
      <c r="G550" t="s">
        <v>934</v>
      </c>
      <c r="H550" t="s">
        <v>315</v>
      </c>
      <c r="I550" t="s">
        <v>989</v>
      </c>
      <c r="J550" t="s">
        <v>25</v>
      </c>
      <c r="K550" t="s">
        <v>25</v>
      </c>
      <c r="L550" t="s">
        <v>935</v>
      </c>
      <c r="M550" t="s">
        <v>379</v>
      </c>
      <c r="N550" t="s">
        <v>936</v>
      </c>
      <c r="O550" t="s">
        <v>30</v>
      </c>
      <c r="P550" t="s">
        <v>16</v>
      </c>
      <c r="Q550" t="s">
        <v>31</v>
      </c>
      <c r="R550" t="s">
        <v>990</v>
      </c>
    </row>
    <row r="551" spans="1:18">
      <c r="A551" t="s">
        <v>932</v>
      </c>
      <c r="B551" t="s">
        <v>994</v>
      </c>
      <c r="C551" s="1">
        <v>289300</v>
      </c>
      <c r="D551" t="s">
        <v>22</v>
      </c>
      <c r="E551" s="1">
        <v>289300</v>
      </c>
      <c r="F551">
        <v>2016.2</v>
      </c>
      <c r="G551" t="s">
        <v>934</v>
      </c>
      <c r="H551" t="s">
        <v>315</v>
      </c>
      <c r="I551" t="s">
        <v>99</v>
      </c>
      <c r="J551" t="s">
        <v>41</v>
      </c>
      <c r="K551" t="s">
        <v>41</v>
      </c>
      <c r="L551" t="s">
        <v>995</v>
      </c>
      <c r="M551" t="s">
        <v>55</v>
      </c>
      <c r="N551" t="s">
        <v>936</v>
      </c>
      <c r="O551" t="s">
        <v>30</v>
      </c>
      <c r="P551" t="s">
        <v>16</v>
      </c>
      <c r="Q551" t="s">
        <v>31</v>
      </c>
      <c r="R551" t="s">
        <v>996</v>
      </c>
    </row>
    <row r="552" spans="1:18">
      <c r="A552" t="s">
        <v>932</v>
      </c>
      <c r="B552" t="s">
        <v>994</v>
      </c>
      <c r="C552" s="1">
        <v>146800</v>
      </c>
      <c r="D552" t="s">
        <v>22</v>
      </c>
      <c r="E552" s="1">
        <v>146800</v>
      </c>
      <c r="F552">
        <v>2016.2</v>
      </c>
      <c r="G552" t="s">
        <v>934</v>
      </c>
      <c r="H552" t="s">
        <v>315</v>
      </c>
      <c r="I552" t="s">
        <v>997</v>
      </c>
      <c r="J552" t="s">
        <v>41</v>
      </c>
      <c r="K552" t="s">
        <v>41</v>
      </c>
      <c r="L552" t="s">
        <v>995</v>
      </c>
      <c r="M552" t="s">
        <v>318</v>
      </c>
      <c r="N552" t="s">
        <v>936</v>
      </c>
      <c r="O552" t="s">
        <v>30</v>
      </c>
      <c r="P552" t="s">
        <v>16</v>
      </c>
      <c r="Q552" t="s">
        <v>31</v>
      </c>
      <c r="R552" t="s">
        <v>996</v>
      </c>
    </row>
    <row r="553" spans="1:18">
      <c r="A553" t="s">
        <v>932</v>
      </c>
      <c r="B553" t="s">
        <v>998</v>
      </c>
      <c r="C553" s="1">
        <v>21000</v>
      </c>
      <c r="D553" t="s">
        <v>22</v>
      </c>
      <c r="E553" s="1">
        <v>21000</v>
      </c>
      <c r="F553">
        <v>1987.12</v>
      </c>
      <c r="G553" t="s">
        <v>934</v>
      </c>
      <c r="H553" t="s">
        <v>315</v>
      </c>
      <c r="I553" t="s">
        <v>25</v>
      </c>
      <c r="J553" t="s">
        <v>329</v>
      </c>
      <c r="K553" t="s">
        <v>329</v>
      </c>
      <c r="L553" t="s">
        <v>964</v>
      </c>
      <c r="M553" t="s">
        <v>28</v>
      </c>
      <c r="N553" t="s">
        <v>936</v>
      </c>
      <c r="O553" t="s">
        <v>30</v>
      </c>
      <c r="P553" t="s">
        <v>16</v>
      </c>
      <c r="Q553" t="s">
        <v>31</v>
      </c>
      <c r="R553" t="s">
        <v>999</v>
      </c>
    </row>
    <row r="554" spans="1:18">
      <c r="A554" t="s">
        <v>932</v>
      </c>
      <c r="B554" t="s">
        <v>1000</v>
      </c>
      <c r="C554" s="1">
        <v>26300</v>
      </c>
      <c r="D554" t="s">
        <v>22</v>
      </c>
      <c r="E554" s="1">
        <v>26300</v>
      </c>
      <c r="F554">
        <v>1999.4</v>
      </c>
      <c r="G554" t="s">
        <v>934</v>
      </c>
      <c r="H554" t="s">
        <v>115</v>
      </c>
      <c r="I554" t="s">
        <v>1001</v>
      </c>
      <c r="J554" t="s">
        <v>834</v>
      </c>
      <c r="K554" t="s">
        <v>834</v>
      </c>
      <c r="L554" t="s">
        <v>1002</v>
      </c>
      <c r="M554" t="s">
        <v>738</v>
      </c>
      <c r="N554" t="s">
        <v>936</v>
      </c>
      <c r="O554" t="s">
        <v>30</v>
      </c>
      <c r="P554" t="s">
        <v>16</v>
      </c>
      <c r="Q554" t="s">
        <v>31</v>
      </c>
      <c r="R554" t="s">
        <v>1003</v>
      </c>
    </row>
    <row r="555" spans="1:18">
      <c r="A555" t="s">
        <v>932</v>
      </c>
      <c r="B555" t="s">
        <v>1004</v>
      </c>
      <c r="C555" s="1">
        <v>56700</v>
      </c>
      <c r="D555" t="s">
        <v>22</v>
      </c>
      <c r="E555" s="1">
        <v>56700</v>
      </c>
      <c r="F555">
        <v>1990.8</v>
      </c>
      <c r="G555" t="s">
        <v>934</v>
      </c>
      <c r="H555" t="s">
        <v>35</v>
      </c>
      <c r="I555" t="s">
        <v>86</v>
      </c>
      <c r="J555" t="s">
        <v>376</v>
      </c>
      <c r="K555" t="s">
        <v>376</v>
      </c>
      <c r="L555" t="s">
        <v>940</v>
      </c>
      <c r="M555" t="s">
        <v>28</v>
      </c>
      <c r="N555" t="s">
        <v>936</v>
      </c>
      <c r="O555" t="s">
        <v>30</v>
      </c>
      <c r="P555" t="s">
        <v>16</v>
      </c>
      <c r="Q555" t="s">
        <v>171</v>
      </c>
      <c r="R555" t="s">
        <v>1005</v>
      </c>
    </row>
    <row r="556" spans="1:18">
      <c r="A556" t="s">
        <v>932</v>
      </c>
      <c r="B556" t="s">
        <v>1004</v>
      </c>
      <c r="C556" s="1">
        <v>6000</v>
      </c>
      <c r="D556" t="s">
        <v>22</v>
      </c>
      <c r="E556" s="1">
        <v>6000</v>
      </c>
      <c r="F556">
        <v>1990.8</v>
      </c>
      <c r="G556" t="s">
        <v>934</v>
      </c>
      <c r="H556" t="s">
        <v>35</v>
      </c>
      <c r="I556" t="s">
        <v>86</v>
      </c>
      <c r="J556" t="s">
        <v>1006</v>
      </c>
      <c r="K556" t="s">
        <v>1007</v>
      </c>
      <c r="L556" t="s">
        <v>940</v>
      </c>
      <c r="M556" t="s">
        <v>28</v>
      </c>
      <c r="N556" t="s">
        <v>936</v>
      </c>
      <c r="O556" t="s">
        <v>30</v>
      </c>
      <c r="P556" t="s">
        <v>16</v>
      </c>
      <c r="Q556" t="s">
        <v>171</v>
      </c>
      <c r="R556" t="s">
        <v>1005</v>
      </c>
    </row>
    <row r="557" spans="1:18">
      <c r="A557" t="s">
        <v>932</v>
      </c>
      <c r="B557" t="s">
        <v>1004</v>
      </c>
      <c r="C557" s="1">
        <v>14255</v>
      </c>
      <c r="D557" t="s">
        <v>22</v>
      </c>
      <c r="E557" s="1">
        <v>14255</v>
      </c>
      <c r="F557">
        <v>2006.5</v>
      </c>
      <c r="G557" t="s">
        <v>934</v>
      </c>
      <c r="H557" t="s">
        <v>35</v>
      </c>
      <c r="I557" t="s">
        <v>86</v>
      </c>
      <c r="J557" t="s">
        <v>1008</v>
      </c>
      <c r="K557" t="s">
        <v>376</v>
      </c>
      <c r="L557" t="s">
        <v>940</v>
      </c>
      <c r="M557" t="s">
        <v>28</v>
      </c>
      <c r="N557" t="s">
        <v>936</v>
      </c>
      <c r="O557" t="s">
        <v>30</v>
      </c>
      <c r="P557" t="s">
        <v>16</v>
      </c>
      <c r="Q557" t="s">
        <v>171</v>
      </c>
      <c r="R557" t="s">
        <v>1005</v>
      </c>
    </row>
    <row r="558" spans="1:18">
      <c r="A558" t="s">
        <v>932</v>
      </c>
      <c r="B558" t="s">
        <v>1009</v>
      </c>
      <c r="C558" s="1">
        <v>40030</v>
      </c>
      <c r="D558">
        <v>2</v>
      </c>
      <c r="E558" s="1">
        <v>80060</v>
      </c>
      <c r="F558">
        <v>2013.7</v>
      </c>
      <c r="G558" t="s">
        <v>934</v>
      </c>
      <c r="H558" t="s">
        <v>315</v>
      </c>
      <c r="I558" t="s">
        <v>99</v>
      </c>
      <c r="J558" t="s">
        <v>329</v>
      </c>
      <c r="K558" t="s">
        <v>376</v>
      </c>
      <c r="L558" t="s">
        <v>1010</v>
      </c>
      <c r="M558" t="s">
        <v>28</v>
      </c>
      <c r="N558" t="s">
        <v>936</v>
      </c>
      <c r="O558" t="s">
        <v>30</v>
      </c>
      <c r="P558" t="s">
        <v>16</v>
      </c>
      <c r="Q558" t="s">
        <v>31</v>
      </c>
      <c r="R558" t="s">
        <v>1011</v>
      </c>
    </row>
    <row r="559" spans="1:18">
      <c r="A559" t="s">
        <v>932</v>
      </c>
      <c r="B559" t="s">
        <v>1009</v>
      </c>
      <c r="C559" s="1">
        <v>35350</v>
      </c>
      <c r="D559" t="s">
        <v>22</v>
      </c>
      <c r="E559" s="1">
        <v>35350</v>
      </c>
      <c r="F559">
        <v>2013.7</v>
      </c>
      <c r="G559" t="s">
        <v>934</v>
      </c>
      <c r="H559" t="s">
        <v>315</v>
      </c>
      <c r="I559" t="s">
        <v>1012</v>
      </c>
      <c r="J559" t="s">
        <v>1013</v>
      </c>
      <c r="K559" t="s">
        <v>1014</v>
      </c>
      <c r="L559" t="s">
        <v>1010</v>
      </c>
      <c r="M559" t="s">
        <v>28</v>
      </c>
      <c r="N559" t="s">
        <v>936</v>
      </c>
      <c r="O559" t="s">
        <v>30</v>
      </c>
      <c r="P559" t="s">
        <v>16</v>
      </c>
      <c r="Q559" t="s">
        <v>31</v>
      </c>
      <c r="R559" t="s">
        <v>1011</v>
      </c>
    </row>
    <row r="560" spans="1:18">
      <c r="A560" t="s">
        <v>932</v>
      </c>
      <c r="B560" t="s">
        <v>1015</v>
      </c>
      <c r="C560" s="1">
        <v>19000</v>
      </c>
      <c r="D560" t="s">
        <v>22</v>
      </c>
      <c r="E560" s="1">
        <v>19000</v>
      </c>
      <c r="F560">
        <v>1993.2</v>
      </c>
      <c r="G560" t="s">
        <v>934</v>
      </c>
      <c r="H560" t="s">
        <v>35</v>
      </c>
      <c r="I560" t="s">
        <v>819</v>
      </c>
      <c r="J560" t="s">
        <v>1016</v>
      </c>
      <c r="K560" t="s">
        <v>1017</v>
      </c>
      <c r="L560" t="s">
        <v>1018</v>
      </c>
      <c r="M560" t="s">
        <v>99</v>
      </c>
      <c r="N560" t="s">
        <v>936</v>
      </c>
      <c r="O560" t="s">
        <v>30</v>
      </c>
      <c r="P560" t="s">
        <v>16</v>
      </c>
      <c r="Q560" t="s">
        <v>171</v>
      </c>
      <c r="R560" t="s">
        <v>1019</v>
      </c>
    </row>
    <row r="561" spans="1:18">
      <c r="A561" t="s">
        <v>932</v>
      </c>
      <c r="B561" t="s">
        <v>1020</v>
      </c>
      <c r="C561" s="1">
        <v>100000</v>
      </c>
      <c r="D561">
        <v>2</v>
      </c>
      <c r="E561" s="1">
        <v>200000</v>
      </c>
      <c r="F561">
        <v>1993.1</v>
      </c>
      <c r="G561" t="s">
        <v>934</v>
      </c>
      <c r="H561" t="s">
        <v>315</v>
      </c>
      <c r="I561" t="s">
        <v>99</v>
      </c>
      <c r="J561" t="s">
        <v>423</v>
      </c>
      <c r="K561" t="s">
        <v>291</v>
      </c>
      <c r="L561" t="s">
        <v>613</v>
      </c>
      <c r="M561" t="s">
        <v>28</v>
      </c>
      <c r="N561" t="s">
        <v>936</v>
      </c>
      <c r="O561" t="s">
        <v>30</v>
      </c>
      <c r="P561" t="s">
        <v>16</v>
      </c>
      <c r="Q561" t="s">
        <v>31</v>
      </c>
      <c r="R561" t="s">
        <v>1021</v>
      </c>
    </row>
    <row r="562" spans="1:18">
      <c r="A562" t="s">
        <v>932</v>
      </c>
      <c r="B562" t="s">
        <v>1020</v>
      </c>
      <c r="C562" s="1">
        <v>100000</v>
      </c>
      <c r="D562" t="s">
        <v>22</v>
      </c>
      <c r="E562" s="1">
        <v>100000</v>
      </c>
      <c r="F562">
        <v>1993.2</v>
      </c>
      <c r="G562" t="s">
        <v>934</v>
      </c>
      <c r="H562" t="s">
        <v>315</v>
      </c>
      <c r="I562" t="s">
        <v>99</v>
      </c>
      <c r="J562" t="s">
        <v>423</v>
      </c>
      <c r="K562" t="s">
        <v>291</v>
      </c>
      <c r="L562" t="s">
        <v>613</v>
      </c>
      <c r="M562" t="s">
        <v>28</v>
      </c>
      <c r="N562" t="s">
        <v>936</v>
      </c>
      <c r="O562" t="s">
        <v>30</v>
      </c>
      <c r="P562" t="s">
        <v>16</v>
      </c>
      <c r="Q562" t="s">
        <v>31</v>
      </c>
      <c r="R562" t="s">
        <v>1021</v>
      </c>
    </row>
    <row r="563" spans="1:18">
      <c r="A563" t="s">
        <v>932</v>
      </c>
      <c r="B563" t="s">
        <v>1022</v>
      </c>
      <c r="C563" s="1">
        <v>150000</v>
      </c>
      <c r="D563" t="s">
        <v>22</v>
      </c>
      <c r="E563" s="1">
        <v>150000</v>
      </c>
      <c r="F563">
        <v>1993.11</v>
      </c>
      <c r="G563" t="s">
        <v>934</v>
      </c>
      <c r="H563" t="s">
        <v>315</v>
      </c>
      <c r="I563" t="s">
        <v>324</v>
      </c>
      <c r="J563" t="s">
        <v>324</v>
      </c>
      <c r="K563" t="s">
        <v>423</v>
      </c>
      <c r="L563" t="s">
        <v>613</v>
      </c>
      <c r="M563" t="s">
        <v>318</v>
      </c>
      <c r="N563" t="s">
        <v>936</v>
      </c>
      <c r="O563" t="s">
        <v>30</v>
      </c>
      <c r="P563" t="s">
        <v>16</v>
      </c>
      <c r="Q563" t="s">
        <v>31</v>
      </c>
      <c r="R563" t="s">
        <v>1021</v>
      </c>
    </row>
    <row r="564" spans="1:18">
      <c r="A564" t="s">
        <v>932</v>
      </c>
      <c r="B564" t="s">
        <v>1023</v>
      </c>
      <c r="C564" s="1">
        <v>9800</v>
      </c>
      <c r="D564" t="s">
        <v>22</v>
      </c>
      <c r="E564" s="1">
        <v>9800</v>
      </c>
      <c r="F564">
        <v>2012.3</v>
      </c>
      <c r="G564" t="s">
        <v>934</v>
      </c>
      <c r="H564" t="s">
        <v>35</v>
      </c>
      <c r="I564" t="s">
        <v>99</v>
      </c>
      <c r="J564" t="s">
        <v>99</v>
      </c>
      <c r="K564" t="s">
        <v>99</v>
      </c>
      <c r="L564" t="s">
        <v>1024</v>
      </c>
      <c r="M564" t="s">
        <v>99</v>
      </c>
      <c r="N564" t="s">
        <v>936</v>
      </c>
      <c r="O564" t="s">
        <v>30</v>
      </c>
      <c r="P564" t="s">
        <v>16</v>
      </c>
      <c r="Q564" t="s">
        <v>171</v>
      </c>
      <c r="R564" t="s">
        <v>1025</v>
      </c>
    </row>
    <row r="565" spans="1:18">
      <c r="A565" t="s">
        <v>932</v>
      </c>
      <c r="B565" t="s">
        <v>1026</v>
      </c>
      <c r="C565" s="1">
        <v>151500</v>
      </c>
      <c r="D565" t="s">
        <v>22</v>
      </c>
      <c r="E565" s="1">
        <v>151500</v>
      </c>
      <c r="F565">
        <v>2015.1</v>
      </c>
      <c r="G565" t="s">
        <v>934</v>
      </c>
      <c r="H565" t="s">
        <v>35</v>
      </c>
      <c r="I565" t="s">
        <v>25</v>
      </c>
      <c r="J565" t="s">
        <v>25</v>
      </c>
      <c r="K565" t="s">
        <v>25</v>
      </c>
      <c r="L565" t="s">
        <v>1027</v>
      </c>
      <c r="M565" t="s">
        <v>379</v>
      </c>
      <c r="N565" t="s">
        <v>936</v>
      </c>
      <c r="O565" t="s">
        <v>30</v>
      </c>
      <c r="P565" t="s">
        <v>16</v>
      </c>
      <c r="Q565" t="s">
        <v>171</v>
      </c>
      <c r="R565" t="s">
        <v>1028</v>
      </c>
    </row>
    <row r="566" spans="1:18">
      <c r="A566" t="s">
        <v>932</v>
      </c>
      <c r="B566" t="s">
        <v>1026</v>
      </c>
      <c r="C566" s="1">
        <v>151500</v>
      </c>
      <c r="D566" t="s">
        <v>22</v>
      </c>
      <c r="E566" s="1">
        <v>151500</v>
      </c>
      <c r="F566">
        <v>2015.11</v>
      </c>
      <c r="G566" t="s">
        <v>934</v>
      </c>
      <c r="H566" t="s">
        <v>35</v>
      </c>
      <c r="I566" t="s">
        <v>25</v>
      </c>
      <c r="J566" t="s">
        <v>25</v>
      </c>
      <c r="K566" t="s">
        <v>25</v>
      </c>
      <c r="L566" t="s">
        <v>1027</v>
      </c>
      <c r="M566" t="s">
        <v>379</v>
      </c>
      <c r="N566" t="s">
        <v>936</v>
      </c>
      <c r="O566" t="s">
        <v>30</v>
      </c>
      <c r="P566" t="s">
        <v>16</v>
      </c>
      <c r="Q566" t="s">
        <v>171</v>
      </c>
      <c r="R566" t="s">
        <v>1028</v>
      </c>
    </row>
    <row r="567" spans="1:18">
      <c r="A567" t="s">
        <v>932</v>
      </c>
      <c r="B567" t="s">
        <v>1029</v>
      </c>
      <c r="C567" s="1">
        <v>167104</v>
      </c>
      <c r="D567">
        <v>2</v>
      </c>
      <c r="E567" s="1">
        <v>334208</v>
      </c>
      <c r="F567">
        <v>2013.11</v>
      </c>
      <c r="G567" t="s">
        <v>934</v>
      </c>
      <c r="H567" t="s">
        <v>315</v>
      </c>
      <c r="I567" t="s">
        <v>99</v>
      </c>
      <c r="J567" t="s">
        <v>25</v>
      </c>
      <c r="K567" t="s">
        <v>25</v>
      </c>
      <c r="L567" t="s">
        <v>61</v>
      </c>
      <c r="M567" t="s">
        <v>318</v>
      </c>
      <c r="N567" t="s">
        <v>936</v>
      </c>
      <c r="O567" t="s">
        <v>30</v>
      </c>
      <c r="P567" t="s">
        <v>16</v>
      </c>
      <c r="Q567" t="s">
        <v>31</v>
      </c>
      <c r="R567" t="s">
        <v>1030</v>
      </c>
    </row>
    <row r="568" spans="1:18">
      <c r="A568" t="s">
        <v>932</v>
      </c>
      <c r="B568" t="s">
        <v>1029</v>
      </c>
      <c r="C568" s="1">
        <v>196233</v>
      </c>
      <c r="D568" t="s">
        <v>22</v>
      </c>
      <c r="E568" s="1">
        <v>196233</v>
      </c>
      <c r="F568">
        <v>2013.11</v>
      </c>
      <c r="G568" t="s">
        <v>934</v>
      </c>
      <c r="H568" t="s">
        <v>315</v>
      </c>
      <c r="I568" t="s">
        <v>25</v>
      </c>
      <c r="J568" t="s">
        <v>25</v>
      </c>
      <c r="K568" t="s">
        <v>25</v>
      </c>
      <c r="L568" t="s">
        <v>61</v>
      </c>
      <c r="M568" t="s">
        <v>318</v>
      </c>
      <c r="N568" t="s">
        <v>936</v>
      </c>
      <c r="O568" t="s">
        <v>30</v>
      </c>
      <c r="P568" t="s">
        <v>16</v>
      </c>
      <c r="Q568" t="s">
        <v>31</v>
      </c>
      <c r="R568" t="s">
        <v>1030</v>
      </c>
    </row>
    <row r="569" spans="1:18">
      <c r="A569" t="s">
        <v>932</v>
      </c>
      <c r="B569" t="s">
        <v>1031</v>
      </c>
      <c r="C569" s="1">
        <v>67450</v>
      </c>
      <c r="D569">
        <v>2</v>
      </c>
      <c r="E569" s="1">
        <v>134900</v>
      </c>
      <c r="F569">
        <v>2010.4</v>
      </c>
      <c r="G569" t="s">
        <v>934</v>
      </c>
      <c r="H569" t="s">
        <v>315</v>
      </c>
      <c r="I569" t="s">
        <v>444</v>
      </c>
      <c r="J569" t="s">
        <v>316</v>
      </c>
      <c r="K569" t="s">
        <v>316</v>
      </c>
      <c r="L569" t="s">
        <v>1032</v>
      </c>
      <c r="M569" t="s">
        <v>28</v>
      </c>
      <c r="N569" t="s">
        <v>936</v>
      </c>
      <c r="O569" t="s">
        <v>30</v>
      </c>
      <c r="P569" t="s">
        <v>16</v>
      </c>
      <c r="Q569" t="s">
        <v>31</v>
      </c>
      <c r="R569" t="s">
        <v>1033</v>
      </c>
    </row>
    <row r="570" spans="1:18">
      <c r="A570" t="s">
        <v>932</v>
      </c>
      <c r="B570" t="s">
        <v>1031</v>
      </c>
      <c r="C570" s="1">
        <v>52400</v>
      </c>
      <c r="D570" t="s">
        <v>22</v>
      </c>
      <c r="E570" s="1">
        <v>52400</v>
      </c>
      <c r="F570">
        <v>2010.4</v>
      </c>
      <c r="G570" t="s">
        <v>934</v>
      </c>
      <c r="H570" t="s">
        <v>315</v>
      </c>
      <c r="I570" t="s">
        <v>444</v>
      </c>
      <c r="J570" t="s">
        <v>316</v>
      </c>
      <c r="K570" t="s">
        <v>324</v>
      </c>
      <c r="L570" t="s">
        <v>1032</v>
      </c>
      <c r="M570" t="s">
        <v>28</v>
      </c>
      <c r="N570" t="s">
        <v>936</v>
      </c>
      <c r="O570" t="s">
        <v>30</v>
      </c>
      <c r="P570" t="s">
        <v>16</v>
      </c>
      <c r="Q570" t="s">
        <v>31</v>
      </c>
      <c r="R570" t="s">
        <v>1033</v>
      </c>
    </row>
    <row r="571" spans="1:18">
      <c r="A571" t="s">
        <v>932</v>
      </c>
      <c r="B571" t="s">
        <v>1034</v>
      </c>
      <c r="C571" s="1">
        <v>40033</v>
      </c>
      <c r="D571">
        <v>2</v>
      </c>
      <c r="E571" s="1">
        <v>80066</v>
      </c>
      <c r="F571">
        <v>2010.4</v>
      </c>
      <c r="G571" t="s">
        <v>934</v>
      </c>
      <c r="H571" t="s">
        <v>315</v>
      </c>
      <c r="I571" t="s">
        <v>99</v>
      </c>
      <c r="J571" t="s">
        <v>329</v>
      </c>
      <c r="K571" t="s">
        <v>376</v>
      </c>
      <c r="L571" t="s">
        <v>1035</v>
      </c>
      <c r="M571" t="s">
        <v>28</v>
      </c>
      <c r="N571" t="s">
        <v>936</v>
      </c>
      <c r="O571" t="s">
        <v>30</v>
      </c>
      <c r="P571" t="s">
        <v>16</v>
      </c>
      <c r="Q571" t="s">
        <v>31</v>
      </c>
      <c r="R571" t="s">
        <v>1036</v>
      </c>
    </row>
    <row r="572" spans="1:18">
      <c r="A572" t="s">
        <v>932</v>
      </c>
      <c r="B572" t="s">
        <v>1034</v>
      </c>
      <c r="F572">
        <v>2013.3</v>
      </c>
      <c r="G572" t="s">
        <v>934</v>
      </c>
      <c r="H572" t="s">
        <v>315</v>
      </c>
      <c r="I572" t="s">
        <v>99</v>
      </c>
      <c r="J572" t="s">
        <v>99</v>
      </c>
      <c r="K572" t="s">
        <v>99</v>
      </c>
      <c r="L572" t="s">
        <v>99</v>
      </c>
      <c r="M572" t="s">
        <v>99</v>
      </c>
      <c r="N572" t="s">
        <v>99</v>
      </c>
      <c r="O572" t="s">
        <v>99</v>
      </c>
      <c r="P572" t="s">
        <v>99</v>
      </c>
      <c r="Q572" t="s">
        <v>99</v>
      </c>
      <c r="R572" t="s">
        <v>99</v>
      </c>
    </row>
    <row r="573" spans="1:18">
      <c r="A573" t="s">
        <v>932</v>
      </c>
      <c r="B573" t="s">
        <v>1034</v>
      </c>
      <c r="C573" s="1">
        <v>35180</v>
      </c>
      <c r="D573" t="s">
        <v>22</v>
      </c>
      <c r="E573" s="1">
        <v>35180</v>
      </c>
      <c r="F573">
        <v>2010.4</v>
      </c>
      <c r="G573" t="s">
        <v>934</v>
      </c>
      <c r="H573" t="s">
        <v>315</v>
      </c>
      <c r="I573" t="s">
        <v>982</v>
      </c>
      <c r="J573" t="s">
        <v>1037</v>
      </c>
      <c r="K573" t="s">
        <v>486</v>
      </c>
      <c r="L573" t="s">
        <v>1035</v>
      </c>
      <c r="M573" t="s">
        <v>28</v>
      </c>
      <c r="N573" t="s">
        <v>936</v>
      </c>
      <c r="O573" t="s">
        <v>30</v>
      </c>
      <c r="P573" t="s">
        <v>16</v>
      </c>
      <c r="Q573" t="s">
        <v>31</v>
      </c>
      <c r="R573" t="s">
        <v>1036</v>
      </c>
    </row>
    <row r="574" spans="1:18">
      <c r="A574" t="s">
        <v>932</v>
      </c>
      <c r="B574" t="s">
        <v>1034</v>
      </c>
      <c r="F574">
        <v>2013.3</v>
      </c>
      <c r="G574" t="s">
        <v>934</v>
      </c>
      <c r="H574" t="s">
        <v>315</v>
      </c>
      <c r="I574" t="s">
        <v>99</v>
      </c>
      <c r="J574" t="s">
        <v>99</v>
      </c>
      <c r="K574" t="s">
        <v>99</v>
      </c>
      <c r="L574" t="s">
        <v>99</v>
      </c>
      <c r="M574" t="s">
        <v>99</v>
      </c>
      <c r="N574" t="s">
        <v>99</v>
      </c>
      <c r="O574" t="s">
        <v>99</v>
      </c>
      <c r="P574" t="s">
        <v>99</v>
      </c>
      <c r="Q574" t="s">
        <v>99</v>
      </c>
      <c r="R574" t="s">
        <v>99</v>
      </c>
    </row>
    <row r="575" spans="1:18">
      <c r="A575" t="s">
        <v>932</v>
      </c>
      <c r="B575" t="s">
        <v>1038</v>
      </c>
      <c r="C575" s="1">
        <v>43200</v>
      </c>
      <c r="D575" t="s">
        <v>22</v>
      </c>
      <c r="E575" s="1">
        <v>43200</v>
      </c>
      <c r="F575">
        <v>1997.12</v>
      </c>
      <c r="G575" t="s">
        <v>934</v>
      </c>
      <c r="H575" t="s">
        <v>115</v>
      </c>
      <c r="I575" t="s">
        <v>1039</v>
      </c>
      <c r="J575" t="s">
        <v>324</v>
      </c>
      <c r="K575" t="s">
        <v>425</v>
      </c>
      <c r="L575" t="s">
        <v>935</v>
      </c>
      <c r="M575" t="s">
        <v>28</v>
      </c>
      <c r="N575" t="s">
        <v>936</v>
      </c>
      <c r="O575" t="s">
        <v>30</v>
      </c>
      <c r="P575" t="s">
        <v>16</v>
      </c>
      <c r="Q575" t="s">
        <v>31</v>
      </c>
      <c r="R575" t="s">
        <v>1040</v>
      </c>
    </row>
    <row r="576" spans="1:18">
      <c r="A576" t="s">
        <v>932</v>
      </c>
      <c r="B576" t="s">
        <v>1041</v>
      </c>
      <c r="C576" s="1">
        <v>3000</v>
      </c>
      <c r="D576">
        <v>2</v>
      </c>
      <c r="E576" s="1">
        <v>6000</v>
      </c>
      <c r="F576">
        <v>2011.8</v>
      </c>
      <c r="G576" t="s">
        <v>934</v>
      </c>
      <c r="H576" t="s">
        <v>315</v>
      </c>
      <c r="I576" t="s">
        <v>99</v>
      </c>
      <c r="J576" t="s">
        <v>1042</v>
      </c>
      <c r="K576" t="s">
        <v>99</v>
      </c>
      <c r="L576" t="s">
        <v>964</v>
      </c>
      <c r="M576" t="s">
        <v>820</v>
      </c>
      <c r="N576" t="s">
        <v>936</v>
      </c>
      <c r="O576" t="s">
        <v>30</v>
      </c>
      <c r="P576" t="s">
        <v>16</v>
      </c>
      <c r="Q576" t="s">
        <v>171</v>
      </c>
      <c r="R576" t="s">
        <v>1043</v>
      </c>
    </row>
    <row r="577" spans="1:18">
      <c r="A577" t="s">
        <v>932</v>
      </c>
      <c r="B577" t="s">
        <v>1044</v>
      </c>
      <c r="C577" s="1">
        <v>39650</v>
      </c>
      <c r="D577">
        <v>2</v>
      </c>
      <c r="E577" s="1">
        <v>79300</v>
      </c>
      <c r="F577">
        <v>2011.1</v>
      </c>
      <c r="G577" t="s">
        <v>934</v>
      </c>
      <c r="H577" t="s">
        <v>315</v>
      </c>
      <c r="I577" t="s">
        <v>1045</v>
      </c>
      <c r="J577" t="s">
        <v>329</v>
      </c>
      <c r="K577" t="s">
        <v>376</v>
      </c>
      <c r="L577" t="s">
        <v>983</v>
      </c>
      <c r="M577" t="s">
        <v>28</v>
      </c>
      <c r="N577" t="s">
        <v>936</v>
      </c>
      <c r="O577" t="s">
        <v>30</v>
      </c>
      <c r="P577" t="s">
        <v>16</v>
      </c>
      <c r="Q577" t="s">
        <v>31</v>
      </c>
      <c r="R577" t="s">
        <v>1046</v>
      </c>
    </row>
    <row r="578" spans="1:18">
      <c r="A578" t="s">
        <v>932</v>
      </c>
      <c r="B578" t="s">
        <v>1044</v>
      </c>
      <c r="F578">
        <v>2014.1</v>
      </c>
      <c r="G578" t="s">
        <v>934</v>
      </c>
      <c r="H578" t="s">
        <v>315</v>
      </c>
      <c r="I578" t="s">
        <v>99</v>
      </c>
      <c r="J578" t="s">
        <v>99</v>
      </c>
      <c r="K578" t="s">
        <v>99</v>
      </c>
      <c r="L578" t="s">
        <v>99</v>
      </c>
      <c r="M578" t="s">
        <v>99</v>
      </c>
      <c r="N578" t="s">
        <v>99</v>
      </c>
      <c r="O578" t="s">
        <v>99</v>
      </c>
      <c r="P578" t="s">
        <v>99</v>
      </c>
      <c r="Q578" t="s">
        <v>99</v>
      </c>
      <c r="R578" t="s">
        <v>99</v>
      </c>
    </row>
    <row r="579" spans="1:18">
      <c r="A579" t="s">
        <v>932</v>
      </c>
      <c r="B579" t="s">
        <v>1044</v>
      </c>
      <c r="C579" s="1">
        <v>22400</v>
      </c>
      <c r="D579" t="s">
        <v>22</v>
      </c>
      <c r="E579" s="1">
        <v>22400</v>
      </c>
      <c r="F579">
        <v>2011.1</v>
      </c>
      <c r="G579" t="s">
        <v>934</v>
      </c>
      <c r="H579" t="s">
        <v>315</v>
      </c>
      <c r="I579" t="s">
        <v>1045</v>
      </c>
      <c r="J579" t="s">
        <v>1047</v>
      </c>
      <c r="K579" t="s">
        <v>1048</v>
      </c>
      <c r="L579" t="s">
        <v>983</v>
      </c>
      <c r="M579" t="s">
        <v>28</v>
      </c>
      <c r="N579" t="s">
        <v>936</v>
      </c>
      <c r="O579" t="s">
        <v>30</v>
      </c>
      <c r="P579" t="s">
        <v>16</v>
      </c>
      <c r="Q579" t="s">
        <v>31</v>
      </c>
      <c r="R579" t="s">
        <v>1046</v>
      </c>
    </row>
    <row r="580" spans="1:18">
      <c r="A580" t="s">
        <v>932</v>
      </c>
      <c r="B580" t="s">
        <v>1044</v>
      </c>
      <c r="F580">
        <v>2014.1</v>
      </c>
      <c r="G580" t="s">
        <v>934</v>
      </c>
      <c r="H580" t="s">
        <v>315</v>
      </c>
      <c r="I580" t="s">
        <v>99</v>
      </c>
      <c r="J580" t="s">
        <v>99</v>
      </c>
      <c r="K580" t="s">
        <v>99</v>
      </c>
      <c r="L580" t="s">
        <v>99</v>
      </c>
      <c r="M580" t="s">
        <v>99</v>
      </c>
      <c r="N580" t="s">
        <v>99</v>
      </c>
      <c r="O580" t="s">
        <v>99</v>
      </c>
      <c r="P580" t="s">
        <v>99</v>
      </c>
      <c r="Q580" t="s">
        <v>99</v>
      </c>
      <c r="R580" t="s">
        <v>99</v>
      </c>
    </row>
    <row r="581" spans="1:18">
      <c r="A581" t="s">
        <v>932</v>
      </c>
      <c r="B581" t="s">
        <v>1049</v>
      </c>
      <c r="C581" s="1">
        <v>60000</v>
      </c>
      <c r="D581" t="s">
        <v>22</v>
      </c>
      <c r="E581" s="1">
        <v>60000</v>
      </c>
      <c r="F581">
        <v>2001.7</v>
      </c>
      <c r="G581" t="s">
        <v>934</v>
      </c>
      <c r="H581" t="s">
        <v>315</v>
      </c>
      <c r="I581" t="s">
        <v>1050</v>
      </c>
      <c r="J581" t="s">
        <v>324</v>
      </c>
      <c r="K581" t="s">
        <v>295</v>
      </c>
      <c r="L581" t="s">
        <v>1051</v>
      </c>
      <c r="M581" t="s">
        <v>28</v>
      </c>
      <c r="N581" t="s">
        <v>936</v>
      </c>
      <c r="O581" t="s">
        <v>30</v>
      </c>
      <c r="P581" t="s">
        <v>16</v>
      </c>
      <c r="Q581" t="s">
        <v>31</v>
      </c>
      <c r="R581" t="s">
        <v>1005</v>
      </c>
    </row>
    <row r="582" spans="1:18">
      <c r="A582" t="s">
        <v>932</v>
      </c>
      <c r="B582" t="s">
        <v>1052</v>
      </c>
      <c r="C582" s="1">
        <v>75000</v>
      </c>
      <c r="D582">
        <v>4</v>
      </c>
      <c r="E582" s="1">
        <v>300000</v>
      </c>
      <c r="F582">
        <v>1992.6</v>
      </c>
      <c r="G582" t="s">
        <v>934</v>
      </c>
      <c r="H582" t="s">
        <v>315</v>
      </c>
      <c r="I582" t="s">
        <v>99</v>
      </c>
      <c r="J582" t="s">
        <v>376</v>
      </c>
      <c r="K582" t="s">
        <v>376</v>
      </c>
      <c r="L582" t="s">
        <v>613</v>
      </c>
      <c r="M582" t="s">
        <v>28</v>
      </c>
      <c r="N582" t="s">
        <v>936</v>
      </c>
      <c r="O582" t="s">
        <v>30</v>
      </c>
      <c r="P582" t="s">
        <v>16</v>
      </c>
      <c r="Q582" t="s">
        <v>31</v>
      </c>
      <c r="R582" t="s">
        <v>1053</v>
      </c>
    </row>
    <row r="583" spans="1:18">
      <c r="A583" t="s">
        <v>932</v>
      </c>
      <c r="B583" t="s">
        <v>1054</v>
      </c>
      <c r="C583" s="1">
        <v>150000</v>
      </c>
      <c r="D583" t="s">
        <v>22</v>
      </c>
      <c r="E583" s="1">
        <v>150000</v>
      </c>
      <c r="F583">
        <v>1993.9</v>
      </c>
      <c r="G583" t="s">
        <v>934</v>
      </c>
      <c r="H583" t="s">
        <v>315</v>
      </c>
      <c r="I583" t="s">
        <v>53</v>
      </c>
      <c r="J583" t="s">
        <v>376</v>
      </c>
      <c r="K583" t="s">
        <v>376</v>
      </c>
      <c r="L583" t="s">
        <v>613</v>
      </c>
      <c r="M583" t="s">
        <v>331</v>
      </c>
      <c r="N583" t="s">
        <v>936</v>
      </c>
      <c r="O583" t="s">
        <v>30</v>
      </c>
      <c r="P583" t="s">
        <v>16</v>
      </c>
      <c r="Q583" t="s">
        <v>31</v>
      </c>
      <c r="R583" t="s">
        <v>1053</v>
      </c>
    </row>
    <row r="584" spans="1:18">
      <c r="A584" t="s">
        <v>932</v>
      </c>
      <c r="B584" t="s">
        <v>1055</v>
      </c>
      <c r="C584" s="1">
        <v>320720</v>
      </c>
      <c r="D584" t="s">
        <v>22</v>
      </c>
      <c r="E584" s="1">
        <v>320720</v>
      </c>
      <c r="F584">
        <v>2018.5</v>
      </c>
      <c r="G584" t="s">
        <v>934</v>
      </c>
      <c r="H584" t="s">
        <v>315</v>
      </c>
      <c r="I584" t="s">
        <v>72</v>
      </c>
      <c r="J584" t="s">
        <v>316</v>
      </c>
      <c r="K584" t="s">
        <v>316</v>
      </c>
      <c r="L584" t="s">
        <v>613</v>
      </c>
      <c r="M584" t="s">
        <v>99</v>
      </c>
      <c r="N584" t="s">
        <v>936</v>
      </c>
      <c r="O584" t="s">
        <v>30</v>
      </c>
      <c r="P584" t="s">
        <v>16</v>
      </c>
      <c r="Q584" t="s">
        <v>31</v>
      </c>
      <c r="R584" t="s">
        <v>1056</v>
      </c>
    </row>
    <row r="585" spans="1:18">
      <c r="A585" t="s">
        <v>932</v>
      </c>
      <c r="B585" t="s">
        <v>1057</v>
      </c>
      <c r="C585" s="1">
        <v>160970</v>
      </c>
      <c r="D585" t="s">
        <v>22</v>
      </c>
      <c r="E585" s="1">
        <v>160970</v>
      </c>
      <c r="F585">
        <v>2018.5</v>
      </c>
      <c r="G585" t="s">
        <v>934</v>
      </c>
      <c r="H585" t="s">
        <v>315</v>
      </c>
      <c r="I585" t="s">
        <v>72</v>
      </c>
      <c r="J585" t="s">
        <v>316</v>
      </c>
      <c r="K585" t="s">
        <v>316</v>
      </c>
      <c r="L585" t="s">
        <v>613</v>
      </c>
      <c r="M585" t="s">
        <v>99</v>
      </c>
      <c r="N585" t="s">
        <v>936</v>
      </c>
      <c r="O585" t="s">
        <v>30</v>
      </c>
      <c r="P585" t="s">
        <v>16</v>
      </c>
      <c r="Q585" t="s">
        <v>31</v>
      </c>
      <c r="R585" t="s">
        <v>1056</v>
      </c>
    </row>
    <row r="586" spans="1:18">
      <c r="A586" t="s">
        <v>932</v>
      </c>
      <c r="B586" t="s">
        <v>1058</v>
      </c>
      <c r="C586" s="1">
        <v>165000</v>
      </c>
      <c r="D586">
        <v>2</v>
      </c>
      <c r="E586" s="1">
        <v>330000</v>
      </c>
      <c r="F586">
        <v>2014.4</v>
      </c>
      <c r="G586" t="s">
        <v>934</v>
      </c>
      <c r="H586" t="s">
        <v>315</v>
      </c>
      <c r="I586" t="s">
        <v>99</v>
      </c>
      <c r="J586" t="s">
        <v>25</v>
      </c>
      <c r="K586" t="s">
        <v>25</v>
      </c>
      <c r="L586" t="s">
        <v>1059</v>
      </c>
      <c r="M586" t="s">
        <v>318</v>
      </c>
      <c r="N586" t="s">
        <v>936</v>
      </c>
      <c r="O586" t="s">
        <v>30</v>
      </c>
      <c r="P586" t="s">
        <v>16</v>
      </c>
      <c r="Q586" t="s">
        <v>31</v>
      </c>
      <c r="R586" t="s">
        <v>1060</v>
      </c>
    </row>
    <row r="587" spans="1:18">
      <c r="A587" t="s">
        <v>932</v>
      </c>
      <c r="B587" t="s">
        <v>1058</v>
      </c>
      <c r="C587" s="1">
        <v>194300</v>
      </c>
      <c r="D587" t="s">
        <v>22</v>
      </c>
      <c r="E587" s="1">
        <v>194300</v>
      </c>
      <c r="F587">
        <v>2014.4</v>
      </c>
      <c r="G587" t="s">
        <v>934</v>
      </c>
      <c r="H587" t="s">
        <v>315</v>
      </c>
      <c r="I587" t="s">
        <v>25</v>
      </c>
      <c r="J587" t="s">
        <v>25</v>
      </c>
      <c r="K587" t="s">
        <v>25</v>
      </c>
      <c r="L587" t="s">
        <v>1059</v>
      </c>
      <c r="M587" t="s">
        <v>318</v>
      </c>
      <c r="N587" t="s">
        <v>936</v>
      </c>
      <c r="O587" t="s">
        <v>30</v>
      </c>
      <c r="P587" t="s">
        <v>16</v>
      </c>
      <c r="Q587" t="s">
        <v>31</v>
      </c>
      <c r="R587" t="s">
        <v>1060</v>
      </c>
    </row>
    <row r="588" spans="1:18">
      <c r="A588" t="s">
        <v>932</v>
      </c>
      <c r="B588" t="s">
        <v>1061</v>
      </c>
      <c r="C588" s="1">
        <v>24200</v>
      </c>
      <c r="D588">
        <v>2</v>
      </c>
      <c r="E588" s="1">
        <v>48400</v>
      </c>
      <c r="F588">
        <v>2013.3</v>
      </c>
      <c r="G588" t="s">
        <v>934</v>
      </c>
      <c r="H588" t="s">
        <v>35</v>
      </c>
      <c r="I588" t="s">
        <v>99</v>
      </c>
      <c r="J588" t="s">
        <v>99</v>
      </c>
      <c r="K588" t="s">
        <v>99</v>
      </c>
      <c r="L588" t="s">
        <v>1062</v>
      </c>
      <c r="M588" t="s">
        <v>99</v>
      </c>
      <c r="N588" t="s">
        <v>936</v>
      </c>
      <c r="O588" t="s">
        <v>30</v>
      </c>
      <c r="P588" t="s">
        <v>16</v>
      </c>
      <c r="Q588" t="s">
        <v>171</v>
      </c>
      <c r="R588" t="s">
        <v>1063</v>
      </c>
    </row>
    <row r="589" spans="1:18">
      <c r="A589" t="s">
        <v>932</v>
      </c>
      <c r="B589" t="s">
        <v>1064</v>
      </c>
      <c r="C589" s="1">
        <v>270400</v>
      </c>
      <c r="D589" t="s">
        <v>22</v>
      </c>
      <c r="E589" s="1">
        <v>270400</v>
      </c>
      <c r="F589">
        <v>2017.4</v>
      </c>
      <c r="G589" t="s">
        <v>934</v>
      </c>
      <c r="H589" t="s">
        <v>315</v>
      </c>
      <c r="I589" t="s">
        <v>329</v>
      </c>
      <c r="J589" t="s">
        <v>329</v>
      </c>
      <c r="K589" t="s">
        <v>329</v>
      </c>
      <c r="L589" t="s">
        <v>1065</v>
      </c>
      <c r="M589" t="s">
        <v>339</v>
      </c>
      <c r="N589" t="s">
        <v>936</v>
      </c>
      <c r="O589" t="s">
        <v>30</v>
      </c>
      <c r="P589" t="s">
        <v>16</v>
      </c>
      <c r="Q589" t="s">
        <v>31</v>
      </c>
      <c r="R589" t="s">
        <v>1066</v>
      </c>
    </row>
    <row r="590" spans="1:18">
      <c r="A590" t="s">
        <v>932</v>
      </c>
      <c r="B590" t="s">
        <v>1064</v>
      </c>
      <c r="C590" s="1">
        <v>142200</v>
      </c>
      <c r="D590" t="s">
        <v>22</v>
      </c>
      <c r="E590" s="1">
        <v>142200</v>
      </c>
      <c r="F590">
        <v>2017.4</v>
      </c>
      <c r="G590" t="s">
        <v>934</v>
      </c>
      <c r="H590" t="s">
        <v>315</v>
      </c>
      <c r="I590" t="s">
        <v>329</v>
      </c>
      <c r="J590" t="s">
        <v>329</v>
      </c>
      <c r="K590" t="s">
        <v>329</v>
      </c>
      <c r="L590" t="s">
        <v>1065</v>
      </c>
      <c r="M590" t="s">
        <v>339</v>
      </c>
      <c r="N590" t="s">
        <v>936</v>
      </c>
      <c r="O590" t="s">
        <v>30</v>
      </c>
      <c r="P590" t="s">
        <v>16</v>
      </c>
      <c r="Q590" t="s">
        <v>31</v>
      </c>
      <c r="R590" t="s">
        <v>1066</v>
      </c>
    </row>
    <row r="591" spans="1:18">
      <c r="A591" t="s">
        <v>932</v>
      </c>
      <c r="B591" t="s">
        <v>1067</v>
      </c>
      <c r="C591" s="1">
        <v>19000</v>
      </c>
      <c r="D591" t="s">
        <v>22</v>
      </c>
      <c r="E591" s="1">
        <v>19000</v>
      </c>
      <c r="F591">
        <v>1992.4</v>
      </c>
      <c r="G591" t="s">
        <v>934</v>
      </c>
      <c r="H591" t="s">
        <v>35</v>
      </c>
      <c r="I591" t="s">
        <v>834</v>
      </c>
      <c r="J591" t="s">
        <v>834</v>
      </c>
      <c r="K591" t="s">
        <v>834</v>
      </c>
      <c r="L591" t="s">
        <v>1068</v>
      </c>
      <c r="M591" t="s">
        <v>99</v>
      </c>
      <c r="N591" t="s">
        <v>936</v>
      </c>
      <c r="O591" t="s">
        <v>30</v>
      </c>
      <c r="P591" t="s">
        <v>16</v>
      </c>
      <c r="Q591" t="s">
        <v>171</v>
      </c>
      <c r="R591" t="s">
        <v>1069</v>
      </c>
    </row>
    <row r="592" spans="1:18">
      <c r="A592" t="s">
        <v>932</v>
      </c>
      <c r="B592" t="s">
        <v>1070</v>
      </c>
      <c r="C592" s="1">
        <v>47000</v>
      </c>
      <c r="D592">
        <v>2</v>
      </c>
      <c r="E592" s="1">
        <v>94000</v>
      </c>
      <c r="F592">
        <v>2001.3</v>
      </c>
      <c r="G592" t="s">
        <v>934</v>
      </c>
      <c r="H592" t="s">
        <v>315</v>
      </c>
      <c r="I592" t="s">
        <v>99</v>
      </c>
      <c r="J592" t="s">
        <v>345</v>
      </c>
      <c r="K592" t="s">
        <v>291</v>
      </c>
      <c r="L592" t="s">
        <v>1071</v>
      </c>
      <c r="M592" t="s">
        <v>99</v>
      </c>
      <c r="N592" t="s">
        <v>936</v>
      </c>
      <c r="O592" t="s">
        <v>30</v>
      </c>
      <c r="P592" t="s">
        <v>16</v>
      </c>
      <c r="Q592" t="s">
        <v>31</v>
      </c>
      <c r="R592" t="s">
        <v>1072</v>
      </c>
    </row>
    <row r="593" spans="1:18">
      <c r="A593" t="s">
        <v>932</v>
      </c>
      <c r="B593" t="s">
        <v>1070</v>
      </c>
      <c r="C593" s="1">
        <v>33000</v>
      </c>
      <c r="D593" t="s">
        <v>22</v>
      </c>
      <c r="E593" s="1">
        <v>33000</v>
      </c>
      <c r="F593">
        <v>2001.3</v>
      </c>
      <c r="G593" t="s">
        <v>934</v>
      </c>
      <c r="H593" t="s">
        <v>315</v>
      </c>
      <c r="I593" t="s">
        <v>203</v>
      </c>
      <c r="J593" t="s">
        <v>1073</v>
      </c>
      <c r="K593" t="s">
        <v>963</v>
      </c>
      <c r="L593" t="s">
        <v>1071</v>
      </c>
      <c r="M593" t="s">
        <v>99</v>
      </c>
      <c r="N593" t="s">
        <v>936</v>
      </c>
      <c r="O593" t="s">
        <v>30</v>
      </c>
      <c r="P593" t="s">
        <v>16</v>
      </c>
      <c r="Q593" t="s">
        <v>31</v>
      </c>
      <c r="R593" t="s">
        <v>1072</v>
      </c>
    </row>
    <row r="594" spans="1:18">
      <c r="A594" t="s">
        <v>932</v>
      </c>
      <c r="B594" t="s">
        <v>1074</v>
      </c>
      <c r="C594" s="1">
        <v>58300</v>
      </c>
      <c r="D594" t="s">
        <v>22</v>
      </c>
      <c r="E594" s="1">
        <v>58300</v>
      </c>
      <c r="F594">
        <v>2000.1</v>
      </c>
      <c r="G594" t="s">
        <v>934</v>
      </c>
      <c r="H594" t="s">
        <v>115</v>
      </c>
      <c r="I594" t="s">
        <v>203</v>
      </c>
      <c r="J594" t="s">
        <v>324</v>
      </c>
      <c r="K594" t="s">
        <v>486</v>
      </c>
      <c r="L594" t="s">
        <v>935</v>
      </c>
      <c r="M594" t="s">
        <v>28</v>
      </c>
      <c r="N594" t="s">
        <v>936</v>
      </c>
      <c r="O594" t="s">
        <v>30</v>
      </c>
      <c r="P594" t="s">
        <v>16</v>
      </c>
      <c r="Q594" t="s">
        <v>31</v>
      </c>
      <c r="R594" t="s">
        <v>1075</v>
      </c>
    </row>
    <row r="595" spans="1:18">
      <c r="A595" t="s">
        <v>932</v>
      </c>
      <c r="B595" t="s">
        <v>1076</v>
      </c>
      <c r="C595" s="1">
        <v>287800</v>
      </c>
      <c r="D595" t="s">
        <v>22</v>
      </c>
      <c r="E595" s="1">
        <v>287800</v>
      </c>
      <c r="F595">
        <v>2017.5</v>
      </c>
      <c r="G595" t="s">
        <v>934</v>
      </c>
      <c r="H595" t="s">
        <v>315</v>
      </c>
      <c r="I595" t="s">
        <v>99</v>
      </c>
      <c r="J595" t="s">
        <v>41</v>
      </c>
      <c r="K595" t="s">
        <v>400</v>
      </c>
      <c r="L595" t="s">
        <v>1077</v>
      </c>
      <c r="M595" t="s">
        <v>102</v>
      </c>
      <c r="N595" t="s">
        <v>936</v>
      </c>
      <c r="O595" t="s">
        <v>30</v>
      </c>
      <c r="P595" t="s">
        <v>16</v>
      </c>
      <c r="Q595" t="s">
        <v>31</v>
      </c>
      <c r="R595" t="s">
        <v>1078</v>
      </c>
    </row>
    <row r="596" spans="1:18">
      <c r="A596" t="s">
        <v>932</v>
      </c>
      <c r="B596" t="s">
        <v>1076</v>
      </c>
      <c r="C596" s="1">
        <v>143400</v>
      </c>
      <c r="D596" t="s">
        <v>22</v>
      </c>
      <c r="E596" s="1">
        <v>143400</v>
      </c>
      <c r="F596">
        <v>2017.5</v>
      </c>
      <c r="G596" t="s">
        <v>934</v>
      </c>
      <c r="H596" t="s">
        <v>315</v>
      </c>
      <c r="I596" t="s">
        <v>72</v>
      </c>
      <c r="J596" t="s">
        <v>41</v>
      </c>
      <c r="K596" t="s">
        <v>400</v>
      </c>
      <c r="L596" t="s">
        <v>1077</v>
      </c>
      <c r="M596" t="s">
        <v>102</v>
      </c>
      <c r="N596" t="s">
        <v>936</v>
      </c>
      <c r="O596" t="s">
        <v>30</v>
      </c>
      <c r="P596" t="s">
        <v>16</v>
      </c>
      <c r="Q596" t="s">
        <v>31</v>
      </c>
      <c r="R596" t="s">
        <v>1078</v>
      </c>
    </row>
    <row r="597" spans="1:18">
      <c r="A597" t="s">
        <v>932</v>
      </c>
      <c r="B597" t="s">
        <v>1079</v>
      </c>
      <c r="C597" s="1">
        <v>163400</v>
      </c>
      <c r="D597">
        <v>2</v>
      </c>
      <c r="E597" s="1">
        <v>326800</v>
      </c>
      <c r="F597">
        <v>2011.1</v>
      </c>
      <c r="G597" t="s">
        <v>934</v>
      </c>
      <c r="H597" t="s">
        <v>315</v>
      </c>
      <c r="I597" t="s">
        <v>99</v>
      </c>
      <c r="J597" t="s">
        <v>324</v>
      </c>
      <c r="K597" t="s">
        <v>486</v>
      </c>
      <c r="L597" t="s">
        <v>935</v>
      </c>
      <c r="M597" t="s">
        <v>99</v>
      </c>
      <c r="N597" t="s">
        <v>936</v>
      </c>
      <c r="O597" t="s">
        <v>30</v>
      </c>
      <c r="P597" t="s">
        <v>16</v>
      </c>
      <c r="Q597" t="s">
        <v>31</v>
      </c>
      <c r="R597" t="s">
        <v>1080</v>
      </c>
    </row>
    <row r="598" spans="1:18">
      <c r="A598" t="s">
        <v>932</v>
      </c>
      <c r="B598" t="s">
        <v>1079</v>
      </c>
      <c r="C598" s="1">
        <v>188700</v>
      </c>
      <c r="D598" t="s">
        <v>22</v>
      </c>
      <c r="E598" s="1">
        <v>188700</v>
      </c>
      <c r="F598">
        <v>2011.1</v>
      </c>
      <c r="G598" t="s">
        <v>934</v>
      </c>
      <c r="H598" t="s">
        <v>315</v>
      </c>
      <c r="I598" t="s">
        <v>1081</v>
      </c>
      <c r="J598" t="s">
        <v>324</v>
      </c>
      <c r="K598" t="s">
        <v>486</v>
      </c>
      <c r="L598" t="s">
        <v>935</v>
      </c>
      <c r="M598" t="s">
        <v>99</v>
      </c>
      <c r="N598" t="s">
        <v>936</v>
      </c>
      <c r="O598" t="s">
        <v>30</v>
      </c>
      <c r="P598" t="s">
        <v>16</v>
      </c>
      <c r="Q598" t="s">
        <v>31</v>
      </c>
      <c r="R598" t="s">
        <v>1080</v>
      </c>
    </row>
    <row r="599" spans="1:18">
      <c r="A599" t="s">
        <v>932</v>
      </c>
      <c r="B599" t="s">
        <v>1082</v>
      </c>
      <c r="C599" s="1">
        <v>77863</v>
      </c>
      <c r="D599" t="s">
        <v>22</v>
      </c>
      <c r="E599" s="1">
        <v>77863</v>
      </c>
      <c r="F599">
        <v>2010.1</v>
      </c>
      <c r="G599" t="s">
        <v>934</v>
      </c>
      <c r="H599" t="s">
        <v>315</v>
      </c>
      <c r="I599" t="s">
        <v>1083</v>
      </c>
      <c r="J599" t="s">
        <v>316</v>
      </c>
      <c r="K599" t="s">
        <v>316</v>
      </c>
      <c r="L599" t="s">
        <v>935</v>
      </c>
      <c r="M599" t="s">
        <v>28</v>
      </c>
      <c r="N599" t="s">
        <v>936</v>
      </c>
      <c r="O599" t="s">
        <v>30</v>
      </c>
      <c r="P599" t="s">
        <v>16</v>
      </c>
      <c r="Q599" t="s">
        <v>31</v>
      </c>
      <c r="R599" t="s">
        <v>1084</v>
      </c>
    </row>
    <row r="600" spans="1:18">
      <c r="A600" t="s">
        <v>932</v>
      </c>
      <c r="B600" t="s">
        <v>1082</v>
      </c>
      <c r="C600" s="1">
        <v>68451</v>
      </c>
      <c r="D600" t="s">
        <v>22</v>
      </c>
      <c r="E600" s="1">
        <v>68451</v>
      </c>
      <c r="F600">
        <v>2010.1</v>
      </c>
      <c r="G600" t="s">
        <v>934</v>
      </c>
      <c r="H600" t="s">
        <v>315</v>
      </c>
      <c r="I600" t="s">
        <v>1083</v>
      </c>
      <c r="J600" t="s">
        <v>1037</v>
      </c>
      <c r="K600" t="s">
        <v>486</v>
      </c>
      <c r="L600" t="s">
        <v>935</v>
      </c>
      <c r="M600" t="s">
        <v>28</v>
      </c>
      <c r="N600" t="s">
        <v>936</v>
      </c>
      <c r="O600" t="s">
        <v>30</v>
      </c>
      <c r="P600" t="s">
        <v>16</v>
      </c>
      <c r="Q600" t="s">
        <v>31</v>
      </c>
      <c r="R600" t="s">
        <v>1084</v>
      </c>
    </row>
    <row r="601" spans="1:18">
      <c r="A601" t="s">
        <v>932</v>
      </c>
      <c r="B601" t="s">
        <v>1085</v>
      </c>
      <c r="C601" s="1">
        <v>169900</v>
      </c>
      <c r="D601" t="s">
        <v>22</v>
      </c>
      <c r="E601" s="1">
        <v>169900</v>
      </c>
      <c r="F601">
        <v>2018.5</v>
      </c>
      <c r="G601" t="s">
        <v>934</v>
      </c>
      <c r="H601" t="s">
        <v>35</v>
      </c>
      <c r="I601" t="s">
        <v>982</v>
      </c>
      <c r="J601" t="s">
        <v>329</v>
      </c>
      <c r="K601" t="s">
        <v>329</v>
      </c>
      <c r="L601" t="s">
        <v>1086</v>
      </c>
      <c r="M601" t="s">
        <v>1087</v>
      </c>
      <c r="N601" t="s">
        <v>936</v>
      </c>
      <c r="O601" t="s">
        <v>30</v>
      </c>
      <c r="P601" t="s">
        <v>16</v>
      </c>
      <c r="Q601" t="s">
        <v>171</v>
      </c>
      <c r="R601" t="s">
        <v>494</v>
      </c>
    </row>
    <row r="602" spans="1:18">
      <c r="A602" t="s">
        <v>932</v>
      </c>
      <c r="B602" t="s">
        <v>1088</v>
      </c>
      <c r="C602" s="1">
        <v>240750</v>
      </c>
      <c r="D602" t="s">
        <v>22</v>
      </c>
      <c r="E602" s="1">
        <v>240750</v>
      </c>
      <c r="F602">
        <v>2015.1</v>
      </c>
      <c r="G602" t="s">
        <v>934</v>
      </c>
      <c r="H602" t="s">
        <v>315</v>
      </c>
      <c r="I602" t="s">
        <v>25</v>
      </c>
      <c r="J602" t="s">
        <v>25</v>
      </c>
      <c r="K602" t="s">
        <v>25</v>
      </c>
      <c r="L602" t="s">
        <v>1089</v>
      </c>
      <c r="M602" t="s">
        <v>318</v>
      </c>
      <c r="N602" t="s">
        <v>936</v>
      </c>
      <c r="O602" t="s">
        <v>30</v>
      </c>
      <c r="P602" t="s">
        <v>16</v>
      </c>
      <c r="Q602" t="s">
        <v>31</v>
      </c>
      <c r="R602" t="s">
        <v>1090</v>
      </c>
    </row>
    <row r="603" spans="1:18">
      <c r="A603" t="s">
        <v>932</v>
      </c>
      <c r="B603" t="s">
        <v>1088</v>
      </c>
      <c r="C603" s="1">
        <v>123061</v>
      </c>
      <c r="D603" t="s">
        <v>22</v>
      </c>
      <c r="E603" s="1">
        <v>123061</v>
      </c>
      <c r="F603">
        <v>2015.1</v>
      </c>
      <c r="G603" t="s">
        <v>934</v>
      </c>
      <c r="H603" t="s">
        <v>315</v>
      </c>
      <c r="I603" t="s">
        <v>25</v>
      </c>
      <c r="J603" t="s">
        <v>25</v>
      </c>
      <c r="K603" t="s">
        <v>25</v>
      </c>
      <c r="L603" t="s">
        <v>1089</v>
      </c>
      <c r="M603" t="s">
        <v>318</v>
      </c>
      <c r="N603" t="s">
        <v>936</v>
      </c>
      <c r="O603" t="s">
        <v>30</v>
      </c>
      <c r="P603" t="s">
        <v>16</v>
      </c>
      <c r="Q603" t="s">
        <v>31</v>
      </c>
      <c r="R603" t="s">
        <v>1090</v>
      </c>
    </row>
    <row r="604" spans="1:18">
      <c r="A604" t="s">
        <v>932</v>
      </c>
      <c r="B604" t="s">
        <v>1091</v>
      </c>
      <c r="C604" s="1">
        <v>160800</v>
      </c>
      <c r="D604">
        <v>2</v>
      </c>
      <c r="E604" s="1">
        <v>321600</v>
      </c>
      <c r="F604">
        <v>2007.11</v>
      </c>
      <c r="G604" t="s">
        <v>934</v>
      </c>
      <c r="H604" t="s">
        <v>315</v>
      </c>
      <c r="I604" t="s">
        <v>99</v>
      </c>
      <c r="J604" t="s">
        <v>324</v>
      </c>
      <c r="K604" t="s">
        <v>99</v>
      </c>
      <c r="L604" t="s">
        <v>935</v>
      </c>
      <c r="M604" t="s">
        <v>318</v>
      </c>
      <c r="N604" t="s">
        <v>936</v>
      </c>
      <c r="O604" t="s">
        <v>30</v>
      </c>
      <c r="P604" t="s">
        <v>16</v>
      </c>
      <c r="Q604" t="s">
        <v>31</v>
      </c>
      <c r="R604" t="s">
        <v>1092</v>
      </c>
    </row>
    <row r="605" spans="1:18">
      <c r="A605" t="s">
        <v>932</v>
      </c>
      <c r="B605" t="s">
        <v>1091</v>
      </c>
      <c r="C605" s="1">
        <v>190200</v>
      </c>
      <c r="D605" t="s">
        <v>22</v>
      </c>
      <c r="E605" s="1">
        <v>190200</v>
      </c>
      <c r="F605">
        <v>2007.11</v>
      </c>
      <c r="G605" t="s">
        <v>934</v>
      </c>
      <c r="H605" t="s">
        <v>315</v>
      </c>
      <c r="I605" t="s">
        <v>99</v>
      </c>
      <c r="J605" t="s">
        <v>99</v>
      </c>
      <c r="K605" t="s">
        <v>99</v>
      </c>
      <c r="L605" t="s">
        <v>99</v>
      </c>
      <c r="M605" t="s">
        <v>386</v>
      </c>
      <c r="N605" t="s">
        <v>936</v>
      </c>
      <c r="O605" t="s">
        <v>30</v>
      </c>
      <c r="P605" t="s">
        <v>16</v>
      </c>
      <c r="Q605" t="s">
        <v>31</v>
      </c>
      <c r="R605" t="s">
        <v>1092</v>
      </c>
    </row>
  </sheetData>
  <autoFilter ref="A2:R605"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E275"/>
  <sheetViews>
    <sheetView tabSelected="1" topLeftCell="A4" workbookViewId="0">
      <pane ySplit="5" topLeftCell="A214" activePane="bottomLeft" state="frozen"/>
      <selection activeCell="A4" sqref="A4"/>
      <selection pane="bottomLeft" activeCell="B225" sqref="B225"/>
    </sheetView>
  </sheetViews>
  <sheetFormatPr defaultRowHeight="15"/>
  <cols>
    <col min="1" max="1" width="23.28515625" customWidth="1"/>
    <col min="2" max="2" width="40.7109375" customWidth="1"/>
    <col min="7" max="9" width="15.42578125" customWidth="1"/>
    <col min="10" max="10" width="13.7109375" customWidth="1"/>
    <col min="11" max="12" width="12.42578125" customWidth="1"/>
    <col min="13" max="13" width="16.28515625" customWidth="1"/>
    <col min="14" max="15" width="18.28515625" customWidth="1"/>
    <col min="16" max="16" width="23.28515625" style="295" customWidth="1"/>
    <col min="17" max="17" width="20.7109375" style="295" customWidth="1"/>
    <col min="18" max="18" width="22" style="297" customWidth="1"/>
    <col min="19" max="19" width="15" style="295" customWidth="1"/>
    <col min="20" max="20" width="8.42578125" style="297" customWidth="1"/>
    <col min="21" max="21" width="6.7109375" style="297" customWidth="1"/>
    <col min="22" max="23" width="15.42578125" style="297" customWidth="1"/>
    <col min="24" max="24" width="21.28515625" style="295" customWidth="1"/>
    <col min="25" max="25" width="18.7109375" style="297" bestFit="1" customWidth="1"/>
    <col min="26" max="26" width="18.7109375" style="297" customWidth="1"/>
    <col min="27" max="27" width="18.28515625" style="295" customWidth="1"/>
  </cols>
  <sheetData>
    <row r="1" spans="1:31">
      <c r="J1">
        <v>2020</v>
      </c>
      <c r="K1">
        <v>2035</v>
      </c>
      <c r="M1">
        <v>2020</v>
      </c>
      <c r="P1"/>
      <c r="Q1"/>
      <c r="R1"/>
      <c r="S1"/>
      <c r="T1"/>
      <c r="U1"/>
      <c r="V1"/>
      <c r="W1"/>
      <c r="X1"/>
      <c r="Y1"/>
      <c r="Z1"/>
      <c r="AA1"/>
    </row>
    <row r="2" spans="1:31">
      <c r="P2"/>
      <c r="Q2"/>
      <c r="R2"/>
      <c r="S2"/>
      <c r="T2"/>
      <c r="U2"/>
      <c r="V2"/>
      <c r="W2"/>
      <c r="X2"/>
      <c r="Y2"/>
      <c r="Z2"/>
      <c r="AA2"/>
    </row>
    <row r="3" spans="1:31">
      <c r="P3"/>
      <c r="Q3"/>
      <c r="R3"/>
      <c r="S3"/>
      <c r="T3"/>
      <c r="U3"/>
      <c r="V3"/>
      <c r="W3"/>
      <c r="X3"/>
      <c r="Y3"/>
      <c r="Z3"/>
      <c r="AA3"/>
    </row>
    <row r="4" spans="1:31">
      <c r="A4" t="s">
        <v>4777</v>
      </c>
      <c r="P4" s="295" t="s">
        <v>3466</v>
      </c>
      <c r="Q4"/>
      <c r="R4"/>
      <c r="S4"/>
      <c r="T4" s="303" t="s">
        <v>3504</v>
      </c>
      <c r="U4"/>
      <c r="V4"/>
      <c r="W4"/>
      <c r="X4"/>
      <c r="Y4"/>
      <c r="Z4"/>
      <c r="AA4"/>
    </row>
    <row r="5" spans="1:31">
      <c r="N5">
        <f>113.5/3</f>
        <v>37.833333333333336</v>
      </c>
      <c r="P5" s="297" t="s">
        <v>3468</v>
      </c>
      <c r="Q5"/>
      <c r="R5"/>
      <c r="S5"/>
      <c r="T5" s="6"/>
      <c r="U5"/>
      <c r="V5"/>
      <c r="W5"/>
      <c r="X5"/>
      <c r="Y5"/>
      <c r="Z5"/>
      <c r="AA5"/>
    </row>
    <row r="6" spans="1:31">
      <c r="P6"/>
      <c r="Q6"/>
      <c r="R6"/>
      <c r="S6"/>
      <c r="T6" s="304" t="s">
        <v>3505</v>
      </c>
      <c r="U6"/>
      <c r="V6"/>
      <c r="W6"/>
      <c r="X6"/>
      <c r="Y6"/>
      <c r="Z6"/>
      <c r="AA6"/>
    </row>
    <row r="7" spans="1:31">
      <c r="P7"/>
      <c r="Q7"/>
      <c r="R7"/>
      <c r="S7"/>
      <c r="T7"/>
      <c r="U7"/>
      <c r="V7"/>
      <c r="W7"/>
      <c r="X7"/>
      <c r="Y7"/>
      <c r="Z7"/>
      <c r="AA7"/>
    </row>
    <row r="8" spans="1:31" ht="30">
      <c r="A8" t="s">
        <v>4429</v>
      </c>
      <c r="B8" t="s">
        <v>4430</v>
      </c>
      <c r="C8" t="s">
        <v>1123</v>
      </c>
      <c r="D8" t="s">
        <v>3981</v>
      </c>
      <c r="E8" t="s">
        <v>4643</v>
      </c>
      <c r="F8" t="s">
        <v>1125</v>
      </c>
      <c r="G8" t="s">
        <v>4422</v>
      </c>
      <c r="H8" t="s">
        <v>4425</v>
      </c>
      <c r="I8" t="s">
        <v>4740</v>
      </c>
      <c r="J8" t="s">
        <v>2929</v>
      </c>
      <c r="K8" t="s">
        <v>2930</v>
      </c>
      <c r="L8" t="s">
        <v>4739</v>
      </c>
      <c r="M8" t="s">
        <v>1737</v>
      </c>
      <c r="N8" t="s">
        <v>1738</v>
      </c>
      <c r="O8" t="s">
        <v>4723</v>
      </c>
      <c r="P8" s="298" t="s">
        <v>3470</v>
      </c>
      <c r="Q8" s="295" t="s">
        <v>3469</v>
      </c>
      <c r="R8" s="301" t="s">
        <v>3472</v>
      </c>
      <c r="S8" s="295" t="s">
        <v>3473</v>
      </c>
      <c r="T8" s="303" t="s">
        <v>3474</v>
      </c>
      <c r="U8" s="303" t="s">
        <v>3475</v>
      </c>
      <c r="V8" s="306" t="s">
        <v>3506</v>
      </c>
      <c r="W8" s="306" t="s">
        <v>3507</v>
      </c>
      <c r="X8" s="295" t="s">
        <v>3476</v>
      </c>
      <c r="Y8" s="303" t="s">
        <v>3477</v>
      </c>
      <c r="Z8" s="306" t="s">
        <v>3508</v>
      </c>
      <c r="AA8" s="295" t="s">
        <v>3478</v>
      </c>
      <c r="AB8" s="297" t="s">
        <v>3479</v>
      </c>
      <c r="AC8" s="307" t="s">
        <v>3509</v>
      </c>
      <c r="AD8" t="s">
        <v>3982</v>
      </c>
      <c r="AE8" t="s">
        <v>3983</v>
      </c>
    </row>
    <row r="9" spans="1:31" ht="15" customHeight="1">
      <c r="A9" s="300" t="s">
        <v>1807</v>
      </c>
      <c r="B9" s="300" t="s">
        <v>4431</v>
      </c>
      <c r="C9" t="s">
        <v>1129</v>
      </c>
      <c r="D9" t="s">
        <v>3519</v>
      </c>
      <c r="F9" t="s">
        <v>1114</v>
      </c>
      <c r="G9">
        <v>500</v>
      </c>
      <c r="H9">
        <v>500</v>
      </c>
      <c r="I9">
        <v>500</v>
      </c>
      <c r="J9">
        <v>8</v>
      </c>
      <c r="K9">
        <v>4</v>
      </c>
      <c r="L9">
        <v>5</v>
      </c>
      <c r="M9">
        <f>$G9*J9</f>
        <v>4000</v>
      </c>
      <c r="N9">
        <f>$H9*K9</f>
        <v>2000</v>
      </c>
      <c r="O9">
        <f>I9*L9</f>
        <v>2500</v>
      </c>
      <c r="P9" s="299">
        <f>SUM('3.소별발전'!C67:C74)</f>
        <v>4000000</v>
      </c>
      <c r="Q9" s="299">
        <f>SUM('3.소별발전'!D67:D74)</f>
        <v>19042566.266722001</v>
      </c>
      <c r="R9" s="302">
        <f>Q9/(366*24)*1000</f>
        <v>2167869.5658836523</v>
      </c>
      <c r="S9" s="299">
        <f>SUM('3.소별발전'!F67:F74)</f>
        <v>4123704</v>
      </c>
      <c r="T9" s="302"/>
      <c r="U9" s="302"/>
      <c r="V9" s="305">
        <f>Q9/(S9*8.76)</f>
        <v>0.52714960495644358</v>
      </c>
      <c r="W9" s="305">
        <f>Q9/(P9*8.76)</f>
        <v>0.54345223363932649</v>
      </c>
      <c r="X9" s="299">
        <f>SUM('3.소별발전'!I67:I74)</f>
        <v>1053349.0267800007</v>
      </c>
      <c r="Y9" s="302">
        <f>X9/Q9*100</f>
        <v>5.5315497503127489</v>
      </c>
      <c r="Z9" s="305">
        <f>X9/Q9</f>
        <v>5.5315497503127489E-2</v>
      </c>
      <c r="AA9" s="299">
        <f>SUM('3.소별발전'!K67:K74)</f>
        <v>17989217.239941999</v>
      </c>
      <c r="AD9">
        <v>4000</v>
      </c>
      <c r="AE9">
        <v>2000</v>
      </c>
    </row>
    <row r="10" spans="1:31" ht="15" customHeight="1">
      <c r="A10" s="300" t="s">
        <v>1808</v>
      </c>
      <c r="B10" s="300" t="s">
        <v>4432</v>
      </c>
      <c r="C10" t="s">
        <v>1129</v>
      </c>
      <c r="D10" t="s">
        <v>3519</v>
      </c>
      <c r="F10" t="s">
        <v>1114</v>
      </c>
      <c r="G10">
        <v>1020</v>
      </c>
      <c r="H10">
        <v>1020</v>
      </c>
      <c r="I10">
        <v>1020</v>
      </c>
      <c r="J10">
        <v>2</v>
      </c>
      <c r="K10">
        <v>2</v>
      </c>
      <c r="L10">
        <v>2</v>
      </c>
      <c r="M10">
        <f t="shared" ref="M10:M78" si="0">$G10*J10</f>
        <v>2040</v>
      </c>
      <c r="N10">
        <f t="shared" ref="N10:O74" si="1">$H10*K10</f>
        <v>2040</v>
      </c>
      <c r="O10">
        <f t="shared" ref="O10:O73" si="2">I10*L10</f>
        <v>2040</v>
      </c>
      <c r="P10" s="299">
        <f>SUM('3.소별발전'!C75:C76)</f>
        <v>2040000</v>
      </c>
      <c r="Q10" s="299">
        <f>SUM('3.소별발전'!D75:D76)</f>
        <v>11975414.374</v>
      </c>
      <c r="R10" s="302">
        <f t="shared" ref="R10:R77" si="3">Q10/(366*24)*1000</f>
        <v>1363321.3085154828</v>
      </c>
      <c r="S10" s="299">
        <f>SUM('3.소별발전'!F75:F76)</f>
        <v>2059709</v>
      </c>
      <c r="T10" s="302"/>
      <c r="U10" s="302"/>
      <c r="V10" s="305">
        <f t="shared" ref="V10:V77" si="4">Q10/(S10*8.76)</f>
        <v>0.66371338639979138</v>
      </c>
      <c r="W10" s="305">
        <f t="shared" ref="W10:W77" si="5">Q10/(P10*8.76)</f>
        <v>0.67012570362163126</v>
      </c>
      <c r="X10" s="299">
        <f>SUM('3.소별발전'!I75:I76)</f>
        <v>579706.77312999964</v>
      </c>
      <c r="Y10" s="302">
        <f t="shared" ref="Y10:Y74" si="6">X10/Q10*100</f>
        <v>4.8408076332507513</v>
      </c>
      <c r="Z10" s="305">
        <f t="shared" ref="Z10:Z77" si="7">X10/Q10</f>
        <v>4.8408076332507509E-2</v>
      </c>
      <c r="AA10" s="299">
        <f>SUM('3.소별발전'!K75:K76)</f>
        <v>11395707.60087</v>
      </c>
      <c r="AD10">
        <v>2040</v>
      </c>
      <c r="AE10">
        <v>2040</v>
      </c>
    </row>
    <row r="11" spans="1:31" ht="16.5" customHeight="1">
      <c r="A11" s="308" t="s">
        <v>2012</v>
      </c>
      <c r="B11" s="300" t="s">
        <v>4433</v>
      </c>
      <c r="C11" t="s">
        <v>315</v>
      </c>
      <c r="D11" t="s">
        <v>3515</v>
      </c>
      <c r="F11" t="s">
        <v>1114</v>
      </c>
      <c r="G11">
        <v>500</v>
      </c>
      <c r="H11">
        <v>500</v>
      </c>
      <c r="I11">
        <v>500</v>
      </c>
      <c r="J11">
        <v>0</v>
      </c>
      <c r="K11">
        <v>4</v>
      </c>
      <c r="L11">
        <v>0</v>
      </c>
      <c r="M11">
        <f t="shared" si="0"/>
        <v>0</v>
      </c>
      <c r="N11">
        <f t="shared" si="1"/>
        <v>2000</v>
      </c>
      <c r="O11">
        <f t="shared" si="2"/>
        <v>0</v>
      </c>
      <c r="R11" s="302">
        <f t="shared" si="3"/>
        <v>0</v>
      </c>
      <c r="T11" s="301"/>
      <c r="U11" s="301"/>
      <c r="V11" s="305" t="e">
        <f t="shared" si="4"/>
        <v>#DIV/0!</v>
      </c>
      <c r="W11" s="305" t="e">
        <f t="shared" si="5"/>
        <v>#DIV/0!</v>
      </c>
      <c r="X11" s="296"/>
      <c r="Y11" s="302" t="e">
        <f t="shared" si="6"/>
        <v>#DIV/0!</v>
      </c>
      <c r="Z11" s="305" t="e">
        <f t="shared" si="7"/>
        <v>#DIV/0!</v>
      </c>
      <c r="AD11">
        <v>0</v>
      </c>
      <c r="AE11">
        <v>2000</v>
      </c>
    </row>
    <row r="12" spans="1:31" ht="15" customHeight="1">
      <c r="A12" s="300" t="s">
        <v>1806</v>
      </c>
      <c r="B12" s="300" t="s">
        <v>4434</v>
      </c>
      <c r="C12" t="s">
        <v>1132</v>
      </c>
      <c r="D12" t="s">
        <v>3519</v>
      </c>
      <c r="F12" t="s">
        <v>1115</v>
      </c>
      <c r="G12">
        <v>200</v>
      </c>
      <c r="H12">
        <v>200</v>
      </c>
      <c r="I12">
        <v>200</v>
      </c>
      <c r="J12">
        <v>2</v>
      </c>
      <c r="K12">
        <v>2</v>
      </c>
      <c r="L12">
        <v>3</v>
      </c>
      <c r="M12">
        <f t="shared" si="0"/>
        <v>400</v>
      </c>
      <c r="N12">
        <f t="shared" si="1"/>
        <v>400</v>
      </c>
      <c r="O12">
        <f t="shared" si="2"/>
        <v>600</v>
      </c>
      <c r="P12" s="299">
        <f>SUM('3.소별발전'!C64:C65)</f>
        <v>400000</v>
      </c>
      <c r="Q12" s="299">
        <f>SUM('3.소별발전'!D64:D65)</f>
        <v>2094210.1846710001</v>
      </c>
      <c r="R12" s="302">
        <f t="shared" si="3"/>
        <v>238411.90626946723</v>
      </c>
      <c r="S12" s="299">
        <f>SUM('3.소별발전'!F64:F65)</f>
        <v>403053</v>
      </c>
      <c r="T12" s="302"/>
      <c r="U12" s="302"/>
      <c r="V12" s="305">
        <f t="shared" si="4"/>
        <v>0.59313561634404188</v>
      </c>
      <c r="W12" s="305">
        <f t="shared" si="5"/>
        <v>0.59766272393578768</v>
      </c>
      <c r="X12" s="299">
        <f>SUM('3.소별발전'!I64:I65)</f>
        <v>215550.17527799995</v>
      </c>
      <c r="Y12" s="302">
        <f t="shared" si="6"/>
        <v>10.292671521500733</v>
      </c>
      <c r="Z12" s="305">
        <f t="shared" si="7"/>
        <v>0.10292671521500733</v>
      </c>
      <c r="AA12" s="299">
        <f>SUM('3.소별발전'!K64:K65)</f>
        <v>1878660.009393</v>
      </c>
      <c r="AD12">
        <v>400</v>
      </c>
      <c r="AE12">
        <v>400</v>
      </c>
    </row>
    <row r="13" spans="1:31" ht="15" customHeight="1">
      <c r="A13" s="300" t="s">
        <v>1809</v>
      </c>
      <c r="B13" s="300" t="s">
        <v>4435</v>
      </c>
      <c r="C13" t="s">
        <v>1129</v>
      </c>
      <c r="D13" t="s">
        <v>3519</v>
      </c>
      <c r="F13" t="s">
        <v>1114</v>
      </c>
      <c r="G13">
        <v>500</v>
      </c>
      <c r="H13">
        <v>500</v>
      </c>
      <c r="I13">
        <v>500</v>
      </c>
      <c r="J13">
        <v>7</v>
      </c>
      <c r="K13">
        <v>3</v>
      </c>
      <c r="L13">
        <v>3</v>
      </c>
      <c r="M13">
        <f t="shared" ref="M13" si="8">$G13*J13</f>
        <v>3500</v>
      </c>
      <c r="N13">
        <f t="shared" si="1"/>
        <v>1500</v>
      </c>
      <c r="O13">
        <f t="shared" si="2"/>
        <v>1500</v>
      </c>
      <c r="P13" s="299">
        <f>SUM('3.소별발전'!C77:C84)</f>
        <v>9590000</v>
      </c>
      <c r="Q13" s="299">
        <f>SUM('3.소별발전'!D77:D84)</f>
        <v>50033106.744721994</v>
      </c>
      <c r="R13" s="302">
        <f t="shared" ref="R13" si="9">Q13/(366*24)*1000</f>
        <v>5695936.5601914842</v>
      </c>
      <c r="S13" s="299">
        <f>SUM('3.소별발전'!F77:F84)</f>
        <v>10032940</v>
      </c>
      <c r="T13" s="302"/>
      <c r="U13" s="302"/>
      <c r="V13" s="305">
        <f t="shared" ref="V13" si="10">Q13/(S13*8.76)</f>
        <v>0.56927898161813428</v>
      </c>
      <c r="W13" s="305">
        <f t="shared" ref="W13" si="11">Q13/(P13*8.76)</f>
        <v>0.59557266588486379</v>
      </c>
      <c r="X13" s="299">
        <f>SUM('3.소별발전'!I77:I84)</f>
        <v>2728721.9280910003</v>
      </c>
      <c r="Y13" s="302">
        <f t="shared" si="6"/>
        <v>5.4538326832539816</v>
      </c>
      <c r="Z13" s="305">
        <f t="shared" ref="Z13" si="12">X13/Q13</f>
        <v>5.4538326832539813E-2</v>
      </c>
      <c r="AA13" s="299">
        <f>SUM('3.소별발전'!K77:K84)</f>
        <v>47304384.816630997</v>
      </c>
      <c r="AB13" t="s">
        <v>3480</v>
      </c>
      <c r="AC13" t="s">
        <v>3510</v>
      </c>
      <c r="AD13">
        <v>4000</v>
      </c>
      <c r="AE13">
        <v>2000</v>
      </c>
    </row>
    <row r="14" spans="1:31" ht="15" customHeight="1">
      <c r="A14" s="316" t="s">
        <v>4417</v>
      </c>
      <c r="B14" s="300" t="s">
        <v>4436</v>
      </c>
      <c r="C14" s="316" t="s">
        <v>1129</v>
      </c>
      <c r="D14" s="316" t="s">
        <v>3519</v>
      </c>
      <c r="E14" s="316"/>
      <c r="F14" s="316" t="s">
        <v>1114</v>
      </c>
      <c r="G14" s="316">
        <v>550</v>
      </c>
      <c r="H14" s="316">
        <v>550</v>
      </c>
      <c r="I14" s="316">
        <v>550</v>
      </c>
      <c r="J14">
        <v>1</v>
      </c>
      <c r="K14">
        <v>1</v>
      </c>
      <c r="L14">
        <v>1</v>
      </c>
      <c r="M14">
        <f t="shared" si="0"/>
        <v>550</v>
      </c>
      <c r="N14">
        <f t="shared" si="1"/>
        <v>550</v>
      </c>
      <c r="O14">
        <f t="shared" si="2"/>
        <v>550</v>
      </c>
      <c r="P14" s="299">
        <f>SUM('3.소별발전'!C78:C85)</f>
        <v>4050000</v>
      </c>
      <c r="Q14" s="299">
        <f>SUM('3.소별발전'!D78:D85)</f>
        <v>22072111.017000001</v>
      </c>
      <c r="R14" s="302">
        <f t="shared" si="3"/>
        <v>2512763.093920765</v>
      </c>
      <c r="S14" s="299">
        <f>SUM('3.소별발전'!F78:F85)</f>
        <v>4394560</v>
      </c>
      <c r="T14" s="302"/>
      <c r="U14" s="302"/>
      <c r="V14" s="305">
        <f t="shared" si="4"/>
        <v>0.5733560075115286</v>
      </c>
      <c r="W14" s="305">
        <f t="shared" si="5"/>
        <v>0.62213515465922542</v>
      </c>
      <c r="X14" s="299">
        <f>SUM('3.소별발전'!I78:I85)</f>
        <v>1268782.6515810003</v>
      </c>
      <c r="Y14" s="302">
        <f t="shared" si="6"/>
        <v>5.7483520747235302</v>
      </c>
      <c r="Z14" s="305">
        <f t="shared" si="7"/>
        <v>5.7483520747235298E-2</v>
      </c>
      <c r="AA14" s="299">
        <f>SUM('3.소별발전'!K78:K85)</f>
        <v>20803328.365419</v>
      </c>
      <c r="AB14" t="s">
        <v>3480</v>
      </c>
      <c r="AC14" t="s">
        <v>3510</v>
      </c>
      <c r="AD14">
        <v>4000</v>
      </c>
      <c r="AE14">
        <v>2000</v>
      </c>
    </row>
    <row r="15" spans="1:31">
      <c r="A15" s="308" t="s">
        <v>2013</v>
      </c>
      <c r="B15" s="300" t="s">
        <v>4437</v>
      </c>
      <c r="C15" t="s">
        <v>315</v>
      </c>
      <c r="D15" t="s">
        <v>3515</v>
      </c>
      <c r="F15" t="s">
        <v>1114</v>
      </c>
      <c r="G15">
        <v>500</v>
      </c>
      <c r="H15">
        <v>500</v>
      </c>
      <c r="I15">
        <v>500</v>
      </c>
      <c r="J15">
        <v>0</v>
      </c>
      <c r="K15">
        <v>2</v>
      </c>
      <c r="L15">
        <v>0</v>
      </c>
      <c r="M15">
        <f t="shared" si="0"/>
        <v>0</v>
      </c>
      <c r="N15">
        <f t="shared" si="1"/>
        <v>1000</v>
      </c>
      <c r="O15">
        <f t="shared" si="2"/>
        <v>0</v>
      </c>
      <c r="R15" s="302">
        <f t="shared" si="3"/>
        <v>0</v>
      </c>
      <c r="T15" s="301"/>
      <c r="U15" s="301"/>
      <c r="V15" s="305" t="e">
        <f t="shared" si="4"/>
        <v>#DIV/0!</v>
      </c>
      <c r="W15" s="305" t="e">
        <f t="shared" si="5"/>
        <v>#DIV/0!</v>
      </c>
      <c r="X15" s="296"/>
      <c r="Y15" s="302" t="e">
        <f t="shared" si="6"/>
        <v>#DIV/0!</v>
      </c>
      <c r="Z15" s="305" t="e">
        <f t="shared" si="7"/>
        <v>#DIV/0!</v>
      </c>
      <c r="AD15">
        <v>0</v>
      </c>
      <c r="AE15">
        <v>1000</v>
      </c>
    </row>
    <row r="16" spans="1:31" ht="15" customHeight="1">
      <c r="A16" s="300" t="s">
        <v>1810</v>
      </c>
      <c r="B16" s="300" t="s">
        <v>4438</v>
      </c>
      <c r="C16" t="s">
        <v>1129</v>
      </c>
      <c r="D16" t="s">
        <v>3519</v>
      </c>
      <c r="F16" t="s">
        <v>1115</v>
      </c>
      <c r="G16">
        <v>595</v>
      </c>
      <c r="H16">
        <v>595</v>
      </c>
      <c r="I16">
        <v>595</v>
      </c>
      <c r="J16">
        <v>2</v>
      </c>
      <c r="K16">
        <v>2</v>
      </c>
      <c r="L16">
        <v>2</v>
      </c>
      <c r="M16">
        <f t="shared" si="0"/>
        <v>1190</v>
      </c>
      <c r="N16">
        <f t="shared" si="1"/>
        <v>1190</v>
      </c>
      <c r="O16">
        <f t="shared" si="2"/>
        <v>1190</v>
      </c>
      <c r="P16" s="299">
        <f>SUM('3.소별발전'!C147:C148)</f>
        <v>1190000</v>
      </c>
      <c r="Q16" s="299">
        <f>SUM('3.소별발전'!D147:D148)</f>
        <v>8472057.0759999994</v>
      </c>
      <c r="R16" s="302">
        <f t="shared" si="3"/>
        <v>964487.37204007281</v>
      </c>
      <c r="S16" s="299">
        <f>SUM('3.소별발전'!F147:F148)</f>
        <v>0</v>
      </c>
      <c r="T16" s="302"/>
      <c r="U16" s="302"/>
      <c r="V16" s="305" t="e">
        <f t="shared" si="4"/>
        <v>#DIV/0!</v>
      </c>
      <c r="W16" s="305">
        <f t="shared" si="5"/>
        <v>0.81271412033306467</v>
      </c>
      <c r="X16" s="299">
        <f>SUM('3.소별발전'!I147:I148)</f>
        <v>473349.58839999977</v>
      </c>
      <c r="Y16" s="302">
        <f t="shared" si="6"/>
        <v>5.5871860181504731</v>
      </c>
      <c r="Z16" s="305">
        <f t="shared" si="7"/>
        <v>5.587186018150473E-2</v>
      </c>
      <c r="AA16" s="299">
        <f>SUM('3.소별발전'!K147:K148)</f>
        <v>7998707.4876000006</v>
      </c>
      <c r="AD16">
        <v>1190</v>
      </c>
      <c r="AE16">
        <v>1190</v>
      </c>
    </row>
    <row r="17" spans="1:31" ht="15" customHeight="1">
      <c r="A17" s="300" t="s">
        <v>1811</v>
      </c>
      <c r="B17" s="300" t="s">
        <v>4439</v>
      </c>
      <c r="C17" t="s">
        <v>1129</v>
      </c>
      <c r="D17" t="s">
        <v>3519</v>
      </c>
      <c r="F17" t="s">
        <v>1115</v>
      </c>
      <c r="G17">
        <v>1022</v>
      </c>
      <c r="H17">
        <v>1022</v>
      </c>
      <c r="I17">
        <v>1022</v>
      </c>
      <c r="J17">
        <v>2</v>
      </c>
      <c r="K17">
        <v>2</v>
      </c>
      <c r="L17">
        <v>2</v>
      </c>
      <c r="M17">
        <f t="shared" si="0"/>
        <v>2044</v>
      </c>
      <c r="N17">
        <f t="shared" si="1"/>
        <v>2044</v>
      </c>
      <c r="O17">
        <f t="shared" si="2"/>
        <v>2044</v>
      </c>
      <c r="P17" s="299">
        <f>SUM('3.소별발전'!C93:C94)</f>
        <v>2044000</v>
      </c>
      <c r="Q17" s="299">
        <f>SUM('3.소별발전'!D93:D94)</f>
        <v>8977612.4184000008</v>
      </c>
      <c r="R17" s="302">
        <f t="shared" si="3"/>
        <v>1022041.4866120219</v>
      </c>
      <c r="S17" s="299">
        <f>SUM('3.소별발전'!F93:F94)</f>
        <v>2235929</v>
      </c>
      <c r="T17" s="302"/>
      <c r="U17" s="302"/>
      <c r="V17" s="305">
        <f t="shared" si="4"/>
        <v>0.45835158463170017</v>
      </c>
      <c r="W17" s="305">
        <f t="shared" si="5"/>
        <v>0.50139021539822537</v>
      </c>
      <c r="X17" s="299">
        <f>SUM('3.소별발전'!I93:I94)</f>
        <v>578679.71794999996</v>
      </c>
      <c r="Y17" s="302">
        <f t="shared" si="6"/>
        <v>6.4458086513511219</v>
      </c>
      <c r="Z17" s="305">
        <f t="shared" si="7"/>
        <v>6.4458086513511217E-2</v>
      </c>
      <c r="AA17" s="299">
        <f>SUM('3.소별발전'!K93:K94)</f>
        <v>8398932.7004499994</v>
      </c>
      <c r="AD17">
        <v>2044</v>
      </c>
      <c r="AE17">
        <v>2044</v>
      </c>
    </row>
    <row r="18" spans="1:31" ht="15" customHeight="1">
      <c r="A18" s="300" t="s">
        <v>4419</v>
      </c>
      <c r="B18" s="300" t="s">
        <v>4419</v>
      </c>
      <c r="C18" t="s">
        <v>1129</v>
      </c>
      <c r="D18" t="s">
        <v>3519</v>
      </c>
      <c r="F18" t="s">
        <v>1115</v>
      </c>
      <c r="G18">
        <v>1050</v>
      </c>
      <c r="H18">
        <v>1050</v>
      </c>
      <c r="I18">
        <v>1050</v>
      </c>
      <c r="J18">
        <v>0</v>
      </c>
      <c r="K18">
        <v>2</v>
      </c>
      <c r="L18">
        <v>2</v>
      </c>
      <c r="M18">
        <f t="shared" ref="M18" si="13">$G18*J18</f>
        <v>0</v>
      </c>
      <c r="N18">
        <f t="shared" si="1"/>
        <v>2100</v>
      </c>
      <c r="O18">
        <f t="shared" si="2"/>
        <v>2100</v>
      </c>
      <c r="P18" s="299"/>
      <c r="Q18" s="299"/>
      <c r="R18" s="302"/>
      <c r="S18" s="299"/>
      <c r="T18" s="302"/>
      <c r="U18" s="302"/>
      <c r="V18" s="305"/>
      <c r="W18" s="305"/>
      <c r="X18" s="299"/>
      <c r="Y18" s="302" t="e">
        <f t="shared" si="6"/>
        <v>#DIV/0!</v>
      </c>
      <c r="Z18" s="305"/>
      <c r="AA18" s="299"/>
    </row>
    <row r="19" spans="1:31" ht="15" customHeight="1">
      <c r="A19" s="300" t="s">
        <v>1812</v>
      </c>
      <c r="B19" s="300" t="s">
        <v>4440</v>
      </c>
      <c r="C19" t="s">
        <v>1129</v>
      </c>
      <c r="D19" t="s">
        <v>3519</v>
      </c>
      <c r="F19" t="s">
        <v>1113</v>
      </c>
      <c r="G19">
        <v>560</v>
      </c>
      <c r="H19">
        <v>560</v>
      </c>
      <c r="I19">
        <v>560</v>
      </c>
      <c r="J19">
        <v>4</v>
      </c>
      <c r="K19">
        <v>0</v>
      </c>
      <c r="L19">
        <v>0</v>
      </c>
      <c r="M19">
        <f t="shared" si="0"/>
        <v>2240</v>
      </c>
      <c r="N19">
        <f t="shared" si="1"/>
        <v>0</v>
      </c>
      <c r="O19">
        <f t="shared" si="2"/>
        <v>0</v>
      </c>
      <c r="P19" s="299">
        <f>SUM('3.소별발전'!C96:C99)</f>
        <v>2240000</v>
      </c>
      <c r="Q19" s="299">
        <f>SUM('3.소별발전'!D96:D99)</f>
        <v>12303490</v>
      </c>
      <c r="R19" s="302">
        <f t="shared" si="3"/>
        <v>1400670.5373406194</v>
      </c>
      <c r="S19" s="299">
        <f>SUM('3.소별발전'!F96:F99)</f>
        <v>2240000</v>
      </c>
      <c r="T19" s="302"/>
      <c r="U19" s="302"/>
      <c r="V19" s="305">
        <f t="shared" si="4"/>
        <v>0.62701249592302677</v>
      </c>
      <c r="W19" s="305">
        <f t="shared" si="5"/>
        <v>0.62701249592302677</v>
      </c>
      <c r="X19" s="299">
        <f>SUM('3.소별발전'!I96:I99)</f>
        <v>756461.53543599998</v>
      </c>
      <c r="Y19" s="302">
        <f t="shared" si="6"/>
        <v>6.1483492524153718</v>
      </c>
      <c r="Z19" s="305">
        <f t="shared" si="7"/>
        <v>6.1483492524153714E-2</v>
      </c>
      <c r="AA19" s="299">
        <f>SUM('3.소별발전'!K96:K99)</f>
        <v>11547028.464563999</v>
      </c>
      <c r="AD19">
        <v>2240</v>
      </c>
      <c r="AE19">
        <v>0</v>
      </c>
    </row>
    <row r="20" spans="1:31" ht="15" customHeight="1">
      <c r="A20" s="300" t="s">
        <v>1813</v>
      </c>
      <c r="B20" s="300" t="s">
        <v>4441</v>
      </c>
      <c r="C20" t="s">
        <v>1129</v>
      </c>
      <c r="D20" t="s">
        <v>3519</v>
      </c>
      <c r="F20" t="s">
        <v>1113</v>
      </c>
      <c r="G20">
        <v>500</v>
      </c>
      <c r="H20">
        <v>500</v>
      </c>
      <c r="I20">
        <v>500</v>
      </c>
      <c r="J20">
        <v>2</v>
      </c>
      <c r="K20">
        <v>0</v>
      </c>
      <c r="L20">
        <v>0</v>
      </c>
      <c r="M20">
        <f t="shared" si="0"/>
        <v>1000</v>
      </c>
      <c r="N20">
        <f t="shared" si="1"/>
        <v>0</v>
      </c>
      <c r="O20">
        <f t="shared" si="2"/>
        <v>0</v>
      </c>
      <c r="P20" s="299">
        <f>SUM('3.소별발전'!C100:C101)</f>
        <v>1000000</v>
      </c>
      <c r="Q20" s="299">
        <f>SUM('3.소별발전'!D100:D101)</f>
        <v>0</v>
      </c>
      <c r="R20" s="302">
        <f t="shared" si="3"/>
        <v>0</v>
      </c>
      <c r="S20" s="299">
        <f>SUM('3.소별발전'!F100:F101)</f>
        <v>0</v>
      </c>
      <c r="T20" s="302"/>
      <c r="U20" s="302"/>
      <c r="V20" s="305" t="e">
        <f t="shared" si="4"/>
        <v>#DIV/0!</v>
      </c>
      <c r="W20" s="305">
        <f t="shared" si="5"/>
        <v>0</v>
      </c>
      <c r="X20" s="299">
        <f>SUM('3.소별발전'!I100:I101)</f>
        <v>0</v>
      </c>
      <c r="Y20" s="302" t="e">
        <f t="shared" si="6"/>
        <v>#DIV/0!</v>
      </c>
      <c r="Z20" s="305" t="e">
        <f t="shared" si="7"/>
        <v>#DIV/0!</v>
      </c>
      <c r="AA20" s="299">
        <f>SUM('3.소별발전'!K100:K101)</f>
        <v>0</v>
      </c>
      <c r="AD20">
        <v>1000</v>
      </c>
      <c r="AE20">
        <v>0</v>
      </c>
    </row>
    <row r="21" spans="1:31">
      <c r="A21" s="308" t="s">
        <v>2014</v>
      </c>
      <c r="B21" s="300" t="s">
        <v>4442</v>
      </c>
      <c r="C21" t="s">
        <v>315</v>
      </c>
      <c r="D21" t="s">
        <v>3515</v>
      </c>
      <c r="F21" t="s">
        <v>1113</v>
      </c>
      <c r="G21">
        <v>500</v>
      </c>
      <c r="H21">
        <v>500</v>
      </c>
      <c r="I21">
        <v>500</v>
      </c>
      <c r="J21">
        <v>0</v>
      </c>
      <c r="K21">
        <v>2</v>
      </c>
      <c r="L21">
        <v>0</v>
      </c>
      <c r="M21">
        <f t="shared" si="0"/>
        <v>0</v>
      </c>
      <c r="N21">
        <f t="shared" si="1"/>
        <v>1000</v>
      </c>
      <c r="O21">
        <f t="shared" si="2"/>
        <v>0</v>
      </c>
      <c r="R21" s="302">
        <f t="shared" si="3"/>
        <v>0</v>
      </c>
      <c r="T21" s="301"/>
      <c r="U21" s="301"/>
      <c r="V21" s="305" t="e">
        <f t="shared" si="4"/>
        <v>#DIV/0!</v>
      </c>
      <c r="W21" s="305" t="e">
        <f t="shared" si="5"/>
        <v>#DIV/0!</v>
      </c>
      <c r="X21" s="296"/>
      <c r="Y21" s="302" t="e">
        <f t="shared" si="6"/>
        <v>#DIV/0!</v>
      </c>
      <c r="Z21" s="305" t="e">
        <f t="shared" si="7"/>
        <v>#DIV/0!</v>
      </c>
      <c r="AD21">
        <v>0</v>
      </c>
      <c r="AE21">
        <v>1000</v>
      </c>
    </row>
    <row r="22" spans="1:31" ht="15" customHeight="1">
      <c r="A22" s="300" t="s">
        <v>1924</v>
      </c>
      <c r="B22" s="300" t="s">
        <v>4443</v>
      </c>
      <c r="C22" t="s">
        <v>1129</v>
      </c>
      <c r="D22" t="s">
        <v>3519</v>
      </c>
      <c r="F22" t="s">
        <v>1114</v>
      </c>
      <c r="G22">
        <v>1019</v>
      </c>
      <c r="H22">
        <v>1019</v>
      </c>
      <c r="I22">
        <v>1019</v>
      </c>
      <c r="J22">
        <v>2</v>
      </c>
      <c r="K22">
        <v>2</v>
      </c>
      <c r="L22">
        <v>2</v>
      </c>
      <c r="M22">
        <f t="shared" si="0"/>
        <v>2038</v>
      </c>
      <c r="N22">
        <f t="shared" si="1"/>
        <v>2038</v>
      </c>
      <c r="O22">
        <f t="shared" si="2"/>
        <v>2038</v>
      </c>
      <c r="P22" s="299">
        <f>SUM('3.소별발전'!C103:C104)</f>
        <v>2038058</v>
      </c>
      <c r="Q22" s="299">
        <f>SUM('3.소별발전'!D103:D104)</f>
        <v>13270173.628</v>
      </c>
      <c r="R22" s="302">
        <f t="shared" si="3"/>
        <v>1510721.0414389798</v>
      </c>
      <c r="S22" s="299">
        <f>SUM('3.소별발전'!F103:F104)</f>
        <v>2056666</v>
      </c>
      <c r="T22" s="302"/>
      <c r="U22" s="302"/>
      <c r="V22" s="305">
        <f t="shared" si="4"/>
        <v>0.73656101826759768</v>
      </c>
      <c r="W22" s="305">
        <f t="shared" si="5"/>
        <v>0.7432860120744097</v>
      </c>
      <c r="X22" s="299">
        <f>SUM('3.소별발전'!I103:I104)</f>
        <v>758960.11674000043</v>
      </c>
      <c r="Y22" s="302">
        <f t="shared" si="6"/>
        <v>5.7192930402854589</v>
      </c>
      <c r="Z22" s="305">
        <f t="shared" si="7"/>
        <v>5.7192930402854593E-2</v>
      </c>
      <c r="AA22" s="299">
        <f>SUM('3.소별발전'!K103:K104)</f>
        <v>12511213.511259999</v>
      </c>
      <c r="AD22">
        <v>2038</v>
      </c>
      <c r="AE22">
        <v>2038</v>
      </c>
    </row>
    <row r="23" spans="1:31" ht="15" customHeight="1">
      <c r="A23" s="300" t="s">
        <v>1814</v>
      </c>
      <c r="B23" s="300" t="s">
        <v>4444</v>
      </c>
      <c r="C23" t="s">
        <v>1129</v>
      </c>
      <c r="D23" t="s">
        <v>3519</v>
      </c>
      <c r="F23" t="s">
        <v>1116</v>
      </c>
      <c r="G23">
        <v>334.3</v>
      </c>
      <c r="H23">
        <v>334.3</v>
      </c>
      <c r="I23">
        <v>334.3</v>
      </c>
      <c r="J23">
        <v>2</v>
      </c>
      <c r="K23">
        <v>2</v>
      </c>
      <c r="L23">
        <v>2</v>
      </c>
      <c r="M23">
        <f t="shared" si="0"/>
        <v>668.6</v>
      </c>
      <c r="N23">
        <f t="shared" si="1"/>
        <v>668.6</v>
      </c>
      <c r="O23">
        <f t="shared" si="2"/>
        <v>668.6</v>
      </c>
      <c r="P23" s="299">
        <f>SUM('3.소별발전'!C106:C107)</f>
        <v>668600</v>
      </c>
      <c r="Q23" s="299">
        <f>SUM('3.소별발전'!D106:D107)</f>
        <v>3652802</v>
      </c>
      <c r="R23" s="302">
        <f t="shared" si="3"/>
        <v>415847.22222222225</v>
      </c>
      <c r="S23" s="299">
        <f>SUM('3.소별발전'!F106:F107)</f>
        <v>695000</v>
      </c>
      <c r="T23" s="302"/>
      <c r="U23" s="302"/>
      <c r="V23" s="305">
        <f t="shared" si="4"/>
        <v>0.59998061824512994</v>
      </c>
      <c r="W23" s="305">
        <f t="shared" si="5"/>
        <v>0.62367114819079461</v>
      </c>
      <c r="X23" s="299">
        <f>SUM('3.소별발전'!I106:I107)</f>
        <v>447547.71604000009</v>
      </c>
      <c r="Y23" s="302">
        <f t="shared" si="6"/>
        <v>12.252175618607307</v>
      </c>
      <c r="Z23" s="305">
        <f t="shared" si="7"/>
        <v>0.12252175618607307</v>
      </c>
      <c r="AA23" s="299">
        <f>SUM('3.소별발전'!K106:K107)</f>
        <v>3205254.2839599997</v>
      </c>
      <c r="AC23" t="s">
        <v>3511</v>
      </c>
      <c r="AD23">
        <v>668.6</v>
      </c>
      <c r="AE23">
        <v>668.6</v>
      </c>
    </row>
    <row r="24" spans="1:31" ht="15" customHeight="1">
      <c r="A24" s="316" t="s">
        <v>4420</v>
      </c>
      <c r="B24" s="300" t="s">
        <v>4445</v>
      </c>
      <c r="C24" s="316" t="s">
        <v>1129</v>
      </c>
      <c r="D24" s="316" t="s">
        <v>3519</v>
      </c>
      <c r="E24" s="316"/>
      <c r="F24" s="316" t="s">
        <v>1116</v>
      </c>
      <c r="G24" s="316">
        <v>250</v>
      </c>
      <c r="H24" s="316">
        <v>250</v>
      </c>
      <c r="I24" s="316">
        <v>250</v>
      </c>
      <c r="J24">
        <v>0</v>
      </c>
      <c r="K24">
        <v>1</v>
      </c>
      <c r="L24">
        <v>1</v>
      </c>
      <c r="M24">
        <f t="shared" si="0"/>
        <v>0</v>
      </c>
      <c r="N24">
        <f t="shared" si="1"/>
        <v>250</v>
      </c>
      <c r="O24">
        <f t="shared" si="2"/>
        <v>250</v>
      </c>
      <c r="P24" s="299"/>
      <c r="Q24" s="299"/>
      <c r="R24" s="302"/>
      <c r="S24" s="299"/>
      <c r="T24" s="302"/>
      <c r="U24" s="302"/>
      <c r="V24" s="305"/>
      <c r="W24" s="305"/>
      <c r="X24" s="299"/>
      <c r="Y24" s="302" t="e">
        <f t="shared" si="6"/>
        <v>#DIV/0!</v>
      </c>
      <c r="Z24" s="305"/>
      <c r="AA24" s="299"/>
    </row>
    <row r="25" spans="1:31" ht="15" customHeight="1">
      <c r="A25" s="300" t="s">
        <v>3980</v>
      </c>
      <c r="B25" s="300" t="s">
        <v>4446</v>
      </c>
      <c r="C25" t="s">
        <v>2914</v>
      </c>
      <c r="D25" t="s">
        <v>4612</v>
      </c>
      <c r="F25" t="s">
        <v>1115</v>
      </c>
      <c r="G25">
        <v>200</v>
      </c>
      <c r="H25">
        <v>200</v>
      </c>
      <c r="I25">
        <v>200</v>
      </c>
      <c r="J25">
        <v>0</v>
      </c>
      <c r="K25">
        <v>0</v>
      </c>
      <c r="L25">
        <v>0</v>
      </c>
      <c r="M25">
        <f t="shared" si="0"/>
        <v>0</v>
      </c>
      <c r="N25">
        <f t="shared" si="1"/>
        <v>0</v>
      </c>
      <c r="O25">
        <f t="shared" si="2"/>
        <v>0</v>
      </c>
      <c r="R25" s="302">
        <f t="shared" si="3"/>
        <v>0</v>
      </c>
      <c r="T25" s="301"/>
      <c r="U25" s="301"/>
      <c r="V25" s="305" t="e">
        <f t="shared" si="4"/>
        <v>#DIV/0!</v>
      </c>
      <c r="W25" s="305" t="e">
        <f t="shared" si="5"/>
        <v>#DIV/0!</v>
      </c>
      <c r="X25" s="296"/>
      <c r="Y25" s="302" t="e">
        <f t="shared" si="6"/>
        <v>#DIV/0!</v>
      </c>
      <c r="Z25" s="305" t="e">
        <f t="shared" si="7"/>
        <v>#DIV/0!</v>
      </c>
      <c r="AD25">
        <v>200</v>
      </c>
      <c r="AE25">
        <v>200</v>
      </c>
    </row>
    <row r="26" spans="1:31" ht="15" customHeight="1">
      <c r="A26" s="300" t="s">
        <v>1816</v>
      </c>
      <c r="B26" s="300" t="s">
        <v>4447</v>
      </c>
      <c r="C26" t="s">
        <v>1129</v>
      </c>
      <c r="D26" t="s">
        <v>3519</v>
      </c>
      <c r="F26" t="s">
        <v>1117</v>
      </c>
      <c r="G26">
        <v>800</v>
      </c>
      <c r="H26">
        <v>800</v>
      </c>
      <c r="I26">
        <v>800</v>
      </c>
      <c r="J26">
        <v>2</v>
      </c>
      <c r="K26">
        <v>0</v>
      </c>
      <c r="L26">
        <v>0</v>
      </c>
      <c r="M26">
        <f t="shared" si="0"/>
        <v>1600</v>
      </c>
      <c r="N26">
        <f t="shared" si="1"/>
        <v>0</v>
      </c>
      <c r="O26">
        <f t="shared" si="2"/>
        <v>0</v>
      </c>
      <c r="P26" s="299">
        <f>SUM('3.소별발전'!C109:C110)</f>
        <v>1600000</v>
      </c>
      <c r="Q26" s="299">
        <f>SUM('3.소별발전'!D109:D110)</f>
        <v>8535634</v>
      </c>
      <c r="R26" s="302">
        <f t="shared" si="3"/>
        <v>971725.18214936252</v>
      </c>
      <c r="S26" s="299">
        <f>SUM('3.소별발전'!F109:F110)</f>
        <v>1609543</v>
      </c>
      <c r="T26" s="302"/>
      <c r="U26" s="302"/>
      <c r="V26" s="305">
        <f t="shared" si="4"/>
        <v>0.60538142996016542</v>
      </c>
      <c r="W26" s="305">
        <f t="shared" si="5"/>
        <v>0.60899215182648403</v>
      </c>
      <c r="X26" s="299">
        <f>SUM('3.소별발전'!I109:I110)</f>
        <v>436712.44130000006</v>
      </c>
      <c r="Y26" s="302">
        <f t="shared" si="6"/>
        <v>5.1163445070395479</v>
      </c>
      <c r="Z26" s="305">
        <f t="shared" si="7"/>
        <v>5.1163445070395483E-2</v>
      </c>
      <c r="AA26" s="299">
        <f>SUM('3.소별발전'!K109:K110)</f>
        <v>8098921.5586999999</v>
      </c>
      <c r="AD26">
        <v>1600</v>
      </c>
      <c r="AE26">
        <v>0</v>
      </c>
    </row>
    <row r="27" spans="1:31" ht="15" customHeight="1">
      <c r="A27" s="300" t="s">
        <v>1817</v>
      </c>
      <c r="B27" s="300" t="s">
        <v>4448</v>
      </c>
      <c r="C27" t="s">
        <v>1129</v>
      </c>
      <c r="D27" t="s">
        <v>3519</v>
      </c>
      <c r="F27" t="s">
        <v>1117</v>
      </c>
      <c r="G27">
        <v>870</v>
      </c>
      <c r="H27">
        <v>870</v>
      </c>
      <c r="I27">
        <v>870</v>
      </c>
      <c r="J27">
        <v>4</v>
      </c>
      <c r="K27">
        <v>4</v>
      </c>
      <c r="L27">
        <v>4</v>
      </c>
      <c r="M27">
        <f t="shared" si="0"/>
        <v>3480</v>
      </c>
      <c r="N27">
        <f t="shared" si="1"/>
        <v>3480</v>
      </c>
      <c r="O27">
        <f t="shared" si="2"/>
        <v>3480</v>
      </c>
      <c r="P27" s="299">
        <f>SUM('3.소별발전'!C111:C114)</f>
        <v>3480000</v>
      </c>
      <c r="Q27" s="299">
        <f>SUM('3.소별발전'!D111:D114)</f>
        <v>23496146.164999999</v>
      </c>
      <c r="R27" s="302">
        <f t="shared" si="3"/>
        <v>2674880.027891621</v>
      </c>
      <c r="S27" s="299">
        <f>SUM('3.소별발전'!F111:F114)</f>
        <v>3515769</v>
      </c>
      <c r="T27" s="302"/>
      <c r="U27" s="302"/>
      <c r="V27" s="305">
        <f t="shared" si="4"/>
        <v>0.7629080483741113</v>
      </c>
      <c r="W27" s="305">
        <f t="shared" si="5"/>
        <v>0.77074955928856348</v>
      </c>
      <c r="X27" s="299">
        <f>SUM('3.소별발전'!I111:I114)</f>
        <v>1248432.7124399999</v>
      </c>
      <c r="Y27" s="302">
        <f t="shared" si="6"/>
        <v>5.313350979658412</v>
      </c>
      <c r="Z27" s="305">
        <f t="shared" si="7"/>
        <v>5.313350979658412E-2</v>
      </c>
      <c r="AA27" s="299">
        <f>SUM('3.소별발전'!K111:K114)</f>
        <v>22247713.45256</v>
      </c>
      <c r="AD27">
        <v>3480</v>
      </c>
      <c r="AE27">
        <v>3480</v>
      </c>
    </row>
    <row r="28" spans="1:31">
      <c r="A28" s="308" t="s">
        <v>1818</v>
      </c>
      <c r="B28" s="300" t="s">
        <v>4449</v>
      </c>
      <c r="C28" t="s">
        <v>315</v>
      </c>
      <c r="D28" t="s">
        <v>3515</v>
      </c>
      <c r="F28" t="s">
        <v>1117</v>
      </c>
      <c r="G28">
        <v>800</v>
      </c>
      <c r="H28">
        <v>800</v>
      </c>
      <c r="I28">
        <v>800</v>
      </c>
      <c r="J28">
        <v>0</v>
      </c>
      <c r="K28">
        <v>2</v>
      </c>
      <c r="L28">
        <v>0</v>
      </c>
      <c r="M28">
        <f t="shared" si="0"/>
        <v>0</v>
      </c>
      <c r="N28">
        <f t="shared" si="1"/>
        <v>1600</v>
      </c>
      <c r="O28">
        <f t="shared" si="2"/>
        <v>0</v>
      </c>
      <c r="R28" s="302">
        <f t="shared" si="3"/>
        <v>0</v>
      </c>
      <c r="T28" s="301"/>
      <c r="U28" s="301"/>
      <c r="V28" s="305" t="e">
        <f t="shared" si="4"/>
        <v>#DIV/0!</v>
      </c>
      <c r="W28" s="305" t="e">
        <f t="shared" si="5"/>
        <v>#DIV/0!</v>
      </c>
      <c r="Y28" s="302" t="e">
        <f t="shared" si="6"/>
        <v>#DIV/0!</v>
      </c>
      <c r="Z28" s="305" t="e">
        <f t="shared" si="7"/>
        <v>#DIV/0!</v>
      </c>
      <c r="AD28">
        <v>0</v>
      </c>
      <c r="AE28">
        <v>1600</v>
      </c>
    </row>
    <row r="29" spans="1:31" ht="15" customHeight="1">
      <c r="A29" s="300" t="s">
        <v>1819</v>
      </c>
      <c r="B29" s="300" t="s">
        <v>4450</v>
      </c>
      <c r="C29" t="s">
        <v>1129</v>
      </c>
      <c r="D29" t="s">
        <v>3519</v>
      </c>
      <c r="F29" t="s">
        <v>1114</v>
      </c>
      <c r="G29">
        <v>500</v>
      </c>
      <c r="H29">
        <v>500</v>
      </c>
      <c r="I29">
        <v>500</v>
      </c>
      <c r="J29">
        <v>8</v>
      </c>
      <c r="K29">
        <v>2</v>
      </c>
      <c r="L29">
        <v>3</v>
      </c>
      <c r="M29">
        <f t="shared" si="0"/>
        <v>4000</v>
      </c>
      <c r="N29">
        <f t="shared" si="1"/>
        <v>1000</v>
      </c>
      <c r="O29">
        <f t="shared" si="2"/>
        <v>1500</v>
      </c>
      <c r="P29" s="299">
        <f>SUM('3.소별발전'!C116:C123)</f>
        <v>4000000</v>
      </c>
      <c r="Q29" s="299">
        <f>SUM('3.소별발전'!D116:D123)</f>
        <v>17314464.269239999</v>
      </c>
      <c r="R29" s="302">
        <f t="shared" si="3"/>
        <v>1971136.6426730419</v>
      </c>
      <c r="S29" s="299">
        <f>SUM('3.소별발전'!F116:F123)</f>
        <v>4059421.9930000002</v>
      </c>
      <c r="T29" s="302"/>
      <c r="U29" s="302"/>
      <c r="V29" s="305">
        <f t="shared" si="4"/>
        <v>0.486901095881344</v>
      </c>
      <c r="W29" s="305">
        <f t="shared" si="5"/>
        <v>0.49413425425913238</v>
      </c>
      <c r="X29" s="299">
        <f>SUM('3.소별발전'!I116:I123)</f>
        <v>900243.45573900058</v>
      </c>
      <c r="Y29" s="302">
        <f t="shared" si="6"/>
        <v>5.1993722805407705</v>
      </c>
      <c r="Z29" s="305">
        <f t="shared" si="7"/>
        <v>5.1993722805407705E-2</v>
      </c>
      <c r="AA29" s="299">
        <f>SUM('3.소별발전'!K116:K123)</f>
        <v>16414220.813501002</v>
      </c>
      <c r="AD29">
        <v>4000</v>
      </c>
      <c r="AE29">
        <v>1000</v>
      </c>
    </row>
    <row r="30" spans="1:31" ht="15" customHeight="1">
      <c r="A30" s="300" t="s">
        <v>1820</v>
      </c>
      <c r="B30" s="300" t="s">
        <v>4451</v>
      </c>
      <c r="C30" t="s">
        <v>1129</v>
      </c>
      <c r="D30" t="s">
        <v>3519</v>
      </c>
      <c r="F30" t="s">
        <v>1114</v>
      </c>
      <c r="G30">
        <v>1050</v>
      </c>
      <c r="H30">
        <v>1050</v>
      </c>
      <c r="I30">
        <v>1050</v>
      </c>
      <c r="J30">
        <v>2</v>
      </c>
      <c r="K30">
        <v>2</v>
      </c>
      <c r="L30">
        <v>2</v>
      </c>
      <c r="M30">
        <f t="shared" si="0"/>
        <v>2100</v>
      </c>
      <c r="N30">
        <f t="shared" si="1"/>
        <v>2100</v>
      </c>
      <c r="O30">
        <f t="shared" si="2"/>
        <v>2100</v>
      </c>
      <c r="P30" s="299">
        <f>SUM('3.소별발전'!C124:C125)</f>
        <v>2100000</v>
      </c>
      <c r="Q30" s="299">
        <f>SUM('3.소별발전'!D124:D125)</f>
        <v>12310189.2305</v>
      </c>
      <c r="R30" s="302">
        <f t="shared" si="3"/>
        <v>1401433.2001935337</v>
      </c>
      <c r="S30" s="299">
        <f>SUM('3.소별발전'!F124:F125)</f>
        <v>2094828.65</v>
      </c>
      <c r="T30" s="302"/>
      <c r="U30" s="302"/>
      <c r="V30" s="305">
        <f t="shared" si="4"/>
        <v>0.67082944622118024</v>
      </c>
      <c r="W30" s="305">
        <f t="shared" si="5"/>
        <v>0.66917749676560123</v>
      </c>
      <c r="X30" s="299">
        <f>SUM('3.소별발전'!I124:I125)</f>
        <v>577656.22669999953</v>
      </c>
      <c r="Y30" s="302">
        <f t="shared" si="6"/>
        <v>4.6925048501186772</v>
      </c>
      <c r="Z30" s="305">
        <f t="shared" si="7"/>
        <v>4.692504850118677E-2</v>
      </c>
      <c r="AA30" s="299">
        <f>SUM('3.소별발전'!K124:K125)</f>
        <v>11732533.003800001</v>
      </c>
      <c r="AD30">
        <v>2100</v>
      </c>
      <c r="AE30">
        <v>2100</v>
      </c>
    </row>
    <row r="31" spans="1:31">
      <c r="A31" s="308" t="s">
        <v>2015</v>
      </c>
      <c r="B31" s="300" t="s">
        <v>4452</v>
      </c>
      <c r="C31" t="s">
        <v>315</v>
      </c>
      <c r="D31" t="s">
        <v>3515</v>
      </c>
      <c r="F31" t="s">
        <v>1114</v>
      </c>
      <c r="G31">
        <v>500</v>
      </c>
      <c r="H31">
        <v>500</v>
      </c>
      <c r="I31">
        <v>500</v>
      </c>
      <c r="J31">
        <v>0</v>
      </c>
      <c r="K31">
        <v>6</v>
      </c>
      <c r="L31">
        <v>0</v>
      </c>
      <c r="M31">
        <f t="shared" si="0"/>
        <v>0</v>
      </c>
      <c r="N31">
        <f t="shared" si="1"/>
        <v>3000</v>
      </c>
      <c r="O31">
        <f t="shared" si="2"/>
        <v>0</v>
      </c>
      <c r="R31" s="302">
        <f t="shared" si="3"/>
        <v>0</v>
      </c>
      <c r="T31" s="301"/>
      <c r="U31" s="301"/>
      <c r="V31" s="305" t="e">
        <f t="shared" si="4"/>
        <v>#DIV/0!</v>
      </c>
      <c r="W31" s="305" t="e">
        <f t="shared" si="5"/>
        <v>#DIV/0!</v>
      </c>
      <c r="Y31" s="302" t="e">
        <f t="shared" si="6"/>
        <v>#DIV/0!</v>
      </c>
      <c r="Z31" s="305" t="e">
        <f t="shared" si="7"/>
        <v>#DIV/0!</v>
      </c>
      <c r="AD31">
        <v>0</v>
      </c>
      <c r="AE31">
        <v>3000</v>
      </c>
    </row>
    <row r="32" spans="1:31" ht="15" customHeight="1">
      <c r="A32" s="300" t="s">
        <v>2036</v>
      </c>
      <c r="B32" s="300" t="s">
        <v>4453</v>
      </c>
      <c r="C32" t="s">
        <v>1129</v>
      </c>
      <c r="D32" t="s">
        <v>3519</v>
      </c>
      <c r="F32" t="s">
        <v>1113</v>
      </c>
      <c r="G32">
        <v>500</v>
      </c>
      <c r="H32">
        <v>500</v>
      </c>
      <c r="I32">
        <v>500</v>
      </c>
      <c r="J32">
        <v>6</v>
      </c>
      <c r="K32">
        <v>0</v>
      </c>
      <c r="L32">
        <v>0</v>
      </c>
      <c r="M32">
        <f t="shared" si="0"/>
        <v>3000</v>
      </c>
      <c r="N32">
        <f t="shared" si="1"/>
        <v>0</v>
      </c>
      <c r="O32">
        <f t="shared" si="2"/>
        <v>0</v>
      </c>
      <c r="P32" s="299">
        <f>SUM('3.소별발전'!C127:C130,'3.소별발전'!C138:C139)</f>
        <v>3000000</v>
      </c>
      <c r="Q32" s="299">
        <f>SUM('3.소별발전'!D127:D130,'3.소별발전'!D138:D139)</f>
        <v>14797666.91298</v>
      </c>
      <c r="R32" s="302">
        <f t="shared" si="3"/>
        <v>1684615.9964685792</v>
      </c>
      <c r="S32" s="299">
        <f>SUM('3.소별발전'!F127:F130,'3.소별발전'!F138:F139)</f>
        <v>3130781.75</v>
      </c>
      <c r="T32" s="302"/>
      <c r="U32" s="302"/>
      <c r="V32" s="305">
        <f t="shared" si="4"/>
        <v>0.53955577796512777</v>
      </c>
      <c r="W32" s="305">
        <f t="shared" si="5"/>
        <v>0.56307712758675799</v>
      </c>
      <c r="X32" s="299">
        <f>SUM('3.소별발전'!I127:I130,'3.소별발전'!I138:I139)</f>
        <v>732293.37889000122</v>
      </c>
      <c r="Y32" s="302">
        <f t="shared" si="6"/>
        <v>4.9487083551506279</v>
      </c>
      <c r="Z32" s="305">
        <f t="shared" si="7"/>
        <v>4.9487083551506279E-2</v>
      </c>
      <c r="AA32" s="299">
        <f>SUM('3.소별발전'!K127:K130,'3.소별발전'!K138:K139)</f>
        <v>14065373.534089999</v>
      </c>
      <c r="AD32">
        <v>3000</v>
      </c>
      <c r="AE32">
        <v>0</v>
      </c>
    </row>
    <row r="33" spans="1:31" ht="15" customHeight="1">
      <c r="A33" s="300" t="s">
        <v>2037</v>
      </c>
      <c r="B33" s="300" t="s">
        <v>4454</v>
      </c>
      <c r="C33" t="s">
        <v>1129</v>
      </c>
      <c r="D33" t="s">
        <v>3519</v>
      </c>
      <c r="F33" t="s">
        <v>1113</v>
      </c>
      <c r="G33">
        <v>500</v>
      </c>
      <c r="H33">
        <v>500</v>
      </c>
      <c r="I33">
        <v>500</v>
      </c>
      <c r="J33">
        <v>2</v>
      </c>
      <c r="K33">
        <v>2</v>
      </c>
      <c r="L33">
        <v>2</v>
      </c>
      <c r="M33">
        <f t="shared" si="0"/>
        <v>1000</v>
      </c>
      <c r="N33">
        <f t="shared" si="1"/>
        <v>1000</v>
      </c>
      <c r="O33">
        <f t="shared" si="2"/>
        <v>1000</v>
      </c>
      <c r="P33" s="299">
        <f>SUM('3.소별발전'!C140:C141)</f>
        <v>1000000</v>
      </c>
      <c r="Q33" s="299">
        <f>SUM('3.소별발전'!D140:D141)</f>
        <v>5706252.6114000008</v>
      </c>
      <c r="R33" s="302">
        <f t="shared" si="3"/>
        <v>649618.92206284159</v>
      </c>
      <c r="S33" s="299">
        <f>SUM('3.소별발전'!F140:F141)</f>
        <v>1035905.8</v>
      </c>
      <c r="T33" s="302"/>
      <c r="U33" s="302"/>
      <c r="V33" s="305">
        <f t="shared" si="4"/>
        <v>0.62882040039886533</v>
      </c>
      <c r="W33" s="305">
        <f t="shared" si="5"/>
        <v>0.6513986999315069</v>
      </c>
      <c r="X33" s="299">
        <f>SUM('3.소별발전'!I140:I141)</f>
        <v>255675.08939999994</v>
      </c>
      <c r="Y33" s="302">
        <f t="shared" si="6"/>
        <v>4.4806128787430479</v>
      </c>
      <c r="Z33" s="305">
        <f t="shared" si="7"/>
        <v>4.4806128787430483E-2</v>
      </c>
      <c r="AA33" s="299">
        <f>SUM('3.소별발전'!K140:K141)</f>
        <v>5450577.5219999999</v>
      </c>
      <c r="AD33">
        <v>1000</v>
      </c>
      <c r="AE33">
        <v>1000</v>
      </c>
    </row>
    <row r="34" spans="1:31">
      <c r="A34" s="308" t="s">
        <v>2016</v>
      </c>
      <c r="B34" s="300" t="s">
        <v>4455</v>
      </c>
      <c r="C34" t="s">
        <v>315</v>
      </c>
      <c r="D34" t="s">
        <v>3515</v>
      </c>
      <c r="F34" t="s">
        <v>1113</v>
      </c>
      <c r="G34">
        <v>500</v>
      </c>
      <c r="H34">
        <v>500</v>
      </c>
      <c r="I34">
        <v>500</v>
      </c>
      <c r="J34">
        <v>0</v>
      </c>
      <c r="K34">
        <v>6</v>
      </c>
      <c r="L34">
        <v>0</v>
      </c>
      <c r="M34">
        <f t="shared" si="0"/>
        <v>0</v>
      </c>
      <c r="N34">
        <f t="shared" si="1"/>
        <v>3000</v>
      </c>
      <c r="O34">
        <f t="shared" si="2"/>
        <v>0</v>
      </c>
      <c r="R34" s="302">
        <f t="shared" si="3"/>
        <v>0</v>
      </c>
      <c r="T34" s="301"/>
      <c r="U34" s="301"/>
      <c r="V34" s="305" t="e">
        <f t="shared" si="4"/>
        <v>#DIV/0!</v>
      </c>
      <c r="W34" s="305" t="e">
        <f t="shared" si="5"/>
        <v>#DIV/0!</v>
      </c>
      <c r="Y34" s="302" t="e">
        <f t="shared" si="6"/>
        <v>#DIV/0!</v>
      </c>
      <c r="Z34" s="305" t="e">
        <f t="shared" si="7"/>
        <v>#DIV/0!</v>
      </c>
      <c r="AD34">
        <v>0</v>
      </c>
      <c r="AE34">
        <v>3000</v>
      </c>
    </row>
    <row r="35" spans="1:31" ht="15" customHeight="1">
      <c r="A35" s="300" t="s">
        <v>1821</v>
      </c>
      <c r="B35" s="300" t="s">
        <v>4456</v>
      </c>
      <c r="C35" t="s">
        <v>1129</v>
      </c>
      <c r="D35" t="s">
        <v>3519</v>
      </c>
      <c r="F35" t="s">
        <v>1116</v>
      </c>
      <c r="G35">
        <v>250</v>
      </c>
      <c r="H35">
        <v>250</v>
      </c>
      <c r="I35">
        <v>250</v>
      </c>
      <c r="J35">
        <v>2</v>
      </c>
      <c r="K35">
        <v>0</v>
      </c>
      <c r="L35">
        <v>0</v>
      </c>
      <c r="M35">
        <f t="shared" si="0"/>
        <v>500</v>
      </c>
      <c r="N35">
        <f t="shared" si="1"/>
        <v>0</v>
      </c>
      <c r="O35">
        <f t="shared" si="2"/>
        <v>0</v>
      </c>
      <c r="P35" s="299">
        <f>SUM('3.소별발전'!C143:C144)</f>
        <v>500000</v>
      </c>
      <c r="Q35" s="299">
        <f>SUM('3.소별발전'!D143:D144)</f>
        <v>3259489.054</v>
      </c>
      <c r="R35" s="302">
        <f t="shared" si="3"/>
        <v>371071.15824225865</v>
      </c>
      <c r="S35" s="299">
        <f>SUM('3.소별발전'!F143:F144)</f>
        <v>501423</v>
      </c>
      <c r="T35" s="302"/>
      <c r="U35" s="302"/>
      <c r="V35" s="305">
        <f t="shared" si="4"/>
        <v>0.74206366990048611</v>
      </c>
      <c r="W35" s="305">
        <f t="shared" si="5"/>
        <v>0.74417558310502285</v>
      </c>
      <c r="X35" s="299">
        <f>SUM('3.소별발전'!I143:I144)</f>
        <v>316032.22864999971</v>
      </c>
      <c r="Y35" s="302">
        <f t="shared" si="6"/>
        <v>9.695759777507746</v>
      </c>
      <c r="Z35" s="305">
        <f t="shared" si="7"/>
        <v>9.6957597775077453E-2</v>
      </c>
      <c r="AA35" s="299">
        <f>SUM('3.소별발전'!K143:K144)</f>
        <v>2943456.8253500005</v>
      </c>
      <c r="AD35">
        <v>500</v>
      </c>
      <c r="AE35">
        <v>0</v>
      </c>
    </row>
    <row r="36" spans="1:31" ht="15" customHeight="1">
      <c r="A36" s="308" t="s">
        <v>1927</v>
      </c>
      <c r="B36" s="300" t="s">
        <v>4457</v>
      </c>
      <c r="C36" t="s">
        <v>1129</v>
      </c>
      <c r="D36" t="s">
        <v>3519</v>
      </c>
      <c r="F36" t="s">
        <v>1116</v>
      </c>
      <c r="G36">
        <v>250</v>
      </c>
      <c r="H36">
        <v>250</v>
      </c>
      <c r="I36">
        <v>250</v>
      </c>
      <c r="J36">
        <v>1</v>
      </c>
      <c r="K36">
        <v>1</v>
      </c>
      <c r="L36">
        <v>1</v>
      </c>
      <c r="M36">
        <f t="shared" si="0"/>
        <v>250</v>
      </c>
      <c r="N36">
        <f t="shared" si="1"/>
        <v>250</v>
      </c>
      <c r="O36">
        <f t="shared" si="2"/>
        <v>250</v>
      </c>
      <c r="R36" s="302">
        <f t="shared" si="3"/>
        <v>0</v>
      </c>
      <c r="T36" s="301"/>
      <c r="U36" s="301"/>
      <c r="V36" s="305" t="e">
        <f t="shared" si="4"/>
        <v>#DIV/0!</v>
      </c>
      <c r="W36" s="305" t="e">
        <f t="shared" si="5"/>
        <v>#DIV/0!</v>
      </c>
      <c r="Y36" s="302" t="e">
        <f t="shared" si="6"/>
        <v>#DIV/0!</v>
      </c>
      <c r="Z36" s="305" t="e">
        <f t="shared" si="7"/>
        <v>#DIV/0!</v>
      </c>
      <c r="AD36">
        <v>250</v>
      </c>
      <c r="AE36">
        <v>250</v>
      </c>
    </row>
    <row r="37" spans="1:31" ht="15" customHeight="1">
      <c r="A37" s="300" t="s">
        <v>1928</v>
      </c>
      <c r="B37" s="300" t="s">
        <v>4458</v>
      </c>
      <c r="C37" t="s">
        <v>1129</v>
      </c>
      <c r="D37" t="s">
        <v>3519</v>
      </c>
      <c r="F37" t="s">
        <v>1116</v>
      </c>
      <c r="G37" s="310">
        <v>37.83</v>
      </c>
      <c r="H37" s="310">
        <v>37.83</v>
      </c>
      <c r="I37" s="310">
        <v>37.83</v>
      </c>
      <c r="J37">
        <v>3</v>
      </c>
      <c r="K37">
        <v>3</v>
      </c>
      <c r="L37">
        <v>3</v>
      </c>
      <c r="M37">
        <f t="shared" si="0"/>
        <v>113.49</v>
      </c>
      <c r="N37">
        <f t="shared" si="1"/>
        <v>113.49</v>
      </c>
      <c r="O37">
        <f t="shared" si="2"/>
        <v>113.49</v>
      </c>
      <c r="R37" s="302">
        <f t="shared" si="3"/>
        <v>0</v>
      </c>
      <c r="T37" s="301"/>
      <c r="U37" s="301"/>
      <c r="V37" s="305" t="e">
        <f t="shared" si="4"/>
        <v>#DIV/0!</v>
      </c>
      <c r="W37" s="305" t="e">
        <f t="shared" si="5"/>
        <v>#DIV/0!</v>
      </c>
      <c r="Y37" s="302" t="e">
        <f t="shared" si="6"/>
        <v>#DIV/0!</v>
      </c>
      <c r="Z37" s="305" t="e">
        <f t="shared" si="7"/>
        <v>#DIV/0!</v>
      </c>
      <c r="AD37">
        <v>113.49</v>
      </c>
      <c r="AE37">
        <v>113.5</v>
      </c>
    </row>
    <row r="38" spans="1:31" ht="15" customHeight="1">
      <c r="A38" s="300" t="s">
        <v>1925</v>
      </c>
      <c r="B38" s="300" t="s">
        <v>4459</v>
      </c>
      <c r="C38" t="s">
        <v>1129</v>
      </c>
      <c r="D38" t="s">
        <v>3519</v>
      </c>
      <c r="F38" t="s">
        <v>1113</v>
      </c>
      <c r="G38">
        <v>85.5</v>
      </c>
      <c r="H38">
        <v>85.5</v>
      </c>
      <c r="I38">
        <v>85.5</v>
      </c>
      <c r="J38">
        <v>1</v>
      </c>
      <c r="K38">
        <v>1</v>
      </c>
      <c r="L38">
        <v>1</v>
      </c>
      <c r="M38">
        <f t="shared" si="0"/>
        <v>85.5</v>
      </c>
      <c r="N38">
        <f t="shared" si="1"/>
        <v>85.5</v>
      </c>
      <c r="O38">
        <f t="shared" si="2"/>
        <v>85.5</v>
      </c>
      <c r="P38" s="299">
        <f>'3.소별발전'!C285</f>
        <v>97100</v>
      </c>
      <c r="Q38" s="299">
        <f>'3.소별발전'!D285</f>
        <v>576469.47355999995</v>
      </c>
      <c r="R38" s="302">
        <f t="shared" si="3"/>
        <v>65627.216935336968</v>
      </c>
      <c r="S38" s="299" t="str">
        <f>'3.소별발전'!F285</f>
        <v>…</v>
      </c>
      <c r="T38" s="302"/>
      <c r="U38" s="302"/>
      <c r="V38" s="305" t="e">
        <f t="shared" si="4"/>
        <v>#VALUE!</v>
      </c>
      <c r="W38" s="305">
        <f t="shared" si="5"/>
        <v>0.67772417641277405</v>
      </c>
      <c r="X38" s="299" t="str">
        <f>'3.소별발전'!I285</f>
        <v>…</v>
      </c>
      <c r="Y38" s="302" t="e">
        <f t="shared" si="6"/>
        <v>#VALUE!</v>
      </c>
      <c r="Z38" s="305" t="e">
        <f t="shared" si="7"/>
        <v>#VALUE!</v>
      </c>
      <c r="AA38" s="299">
        <f>'3.소별발전'!K285</f>
        <v>576469.47355999995</v>
      </c>
      <c r="AB38" t="s">
        <v>3481</v>
      </c>
      <c r="AC38" t="s">
        <v>3512</v>
      </c>
      <c r="AD38">
        <v>85.5</v>
      </c>
      <c r="AE38">
        <v>85.5</v>
      </c>
    </row>
    <row r="39" spans="1:31" ht="15" customHeight="1">
      <c r="A39" s="300" t="s">
        <v>1929</v>
      </c>
      <c r="B39" s="300" t="s">
        <v>4460</v>
      </c>
      <c r="C39" t="s">
        <v>1129</v>
      </c>
      <c r="D39" t="s">
        <v>3519</v>
      </c>
      <c r="F39" t="s">
        <v>1116</v>
      </c>
      <c r="G39">
        <v>132</v>
      </c>
      <c r="H39">
        <v>132</v>
      </c>
      <c r="I39">
        <v>132</v>
      </c>
      <c r="J39">
        <v>2</v>
      </c>
      <c r="K39">
        <v>2</v>
      </c>
      <c r="L39">
        <v>2</v>
      </c>
      <c r="M39">
        <f t="shared" si="0"/>
        <v>264</v>
      </c>
      <c r="N39">
        <f t="shared" si="1"/>
        <v>264</v>
      </c>
      <c r="O39">
        <f t="shared" si="2"/>
        <v>264</v>
      </c>
      <c r="P39" s="299">
        <f>'3.소별발전'!C286</f>
        <v>264100</v>
      </c>
      <c r="Q39" s="299">
        <f>'3.소별발전'!D286</f>
        <v>1675968.0055999998</v>
      </c>
      <c r="R39" s="302">
        <f t="shared" si="3"/>
        <v>190797.81484517301</v>
      </c>
      <c r="S39" s="299" t="str">
        <f>'3.소별발전'!F286</f>
        <v>…</v>
      </c>
      <c r="T39" s="302"/>
      <c r="U39" s="302"/>
      <c r="V39" s="305" t="e">
        <f t="shared" si="4"/>
        <v>#VALUE!</v>
      </c>
      <c r="W39" s="305">
        <f t="shared" si="5"/>
        <v>0.72442464439407372</v>
      </c>
      <c r="X39" s="299" t="str">
        <f>'3.소별발전'!I286</f>
        <v>…</v>
      </c>
      <c r="Y39" s="302" t="e">
        <f t="shared" si="6"/>
        <v>#VALUE!</v>
      </c>
      <c r="Z39" s="305" t="e">
        <f t="shared" si="7"/>
        <v>#VALUE!</v>
      </c>
      <c r="AA39" s="299">
        <f>'3.소별발전'!K286</f>
        <v>1675968.0055999998</v>
      </c>
      <c r="AD39">
        <v>264</v>
      </c>
      <c r="AE39">
        <v>264</v>
      </c>
    </row>
    <row r="40" spans="1:31" ht="15" customHeight="1">
      <c r="A40" s="300" t="s">
        <v>1926</v>
      </c>
      <c r="B40" s="300" t="s">
        <v>4461</v>
      </c>
      <c r="C40" t="s">
        <v>1129</v>
      </c>
      <c r="D40" t="s">
        <v>3519</v>
      </c>
      <c r="F40" t="s">
        <v>1113</v>
      </c>
      <c r="G40">
        <v>59</v>
      </c>
      <c r="H40">
        <v>59</v>
      </c>
      <c r="I40">
        <v>59</v>
      </c>
      <c r="J40">
        <v>1</v>
      </c>
      <c r="K40">
        <v>1</v>
      </c>
      <c r="L40">
        <v>1</v>
      </c>
      <c r="M40">
        <f t="shared" si="0"/>
        <v>59</v>
      </c>
      <c r="N40">
        <f t="shared" si="1"/>
        <v>59</v>
      </c>
      <c r="O40">
        <f t="shared" si="2"/>
        <v>59</v>
      </c>
      <c r="P40" s="299">
        <f>'3.소별발전'!C287</f>
        <v>59000</v>
      </c>
      <c r="Q40" s="299">
        <f>'3.소별발전'!D287</f>
        <v>332600.34499999997</v>
      </c>
      <c r="R40" s="302">
        <f t="shared" si="3"/>
        <v>37864.338000910742</v>
      </c>
      <c r="S40" s="299" t="str">
        <f>'3.소별발전'!F287</f>
        <v>…</v>
      </c>
      <c r="T40" s="302"/>
      <c r="U40" s="302"/>
      <c r="V40" s="305" t="e">
        <f t="shared" si="4"/>
        <v>#VALUE!</v>
      </c>
      <c r="W40" s="305">
        <f t="shared" si="5"/>
        <v>0.64352671039393228</v>
      </c>
      <c r="X40" s="299" t="str">
        <f>'3.소별발전'!I287</f>
        <v>…</v>
      </c>
      <c r="Y40" s="302" t="e">
        <f t="shared" si="6"/>
        <v>#VALUE!</v>
      </c>
      <c r="Z40" s="305" t="e">
        <f t="shared" si="7"/>
        <v>#VALUE!</v>
      </c>
      <c r="AA40" s="299">
        <f>'3.소별발전'!K287</f>
        <v>332600.34499999997</v>
      </c>
      <c r="AD40">
        <v>59</v>
      </c>
      <c r="AE40">
        <v>59</v>
      </c>
    </row>
    <row r="41" spans="1:31" ht="15" customHeight="1">
      <c r="A41" s="300" t="s">
        <v>1930</v>
      </c>
      <c r="B41" s="300" t="s">
        <v>4462</v>
      </c>
      <c r="C41" t="s">
        <v>1129</v>
      </c>
      <c r="D41" t="s">
        <v>3519</v>
      </c>
      <c r="F41" t="s">
        <v>1113</v>
      </c>
      <c r="G41">
        <v>24.3</v>
      </c>
      <c r="H41">
        <v>24.3</v>
      </c>
      <c r="I41">
        <v>24.3</v>
      </c>
      <c r="J41">
        <v>3</v>
      </c>
      <c r="K41">
        <v>3</v>
      </c>
      <c r="L41">
        <v>3</v>
      </c>
      <c r="M41">
        <f t="shared" si="0"/>
        <v>72.900000000000006</v>
      </c>
      <c r="N41">
        <f t="shared" si="1"/>
        <v>72.900000000000006</v>
      </c>
      <c r="O41">
        <f t="shared" si="2"/>
        <v>72.900000000000006</v>
      </c>
      <c r="P41" s="299">
        <f>'3.소별발전'!C288</f>
        <v>72900</v>
      </c>
      <c r="Q41" s="299">
        <f>'3.소별발전'!D288</f>
        <v>2355.2702880000002</v>
      </c>
      <c r="R41" s="302">
        <f t="shared" si="3"/>
        <v>268.13186338797817</v>
      </c>
      <c r="S41" s="299" t="str">
        <f>'3.소별발전'!F288</f>
        <v>…</v>
      </c>
      <c r="T41" s="302"/>
      <c r="U41" s="302"/>
      <c r="V41" s="305" t="e">
        <f t="shared" si="4"/>
        <v>#VALUE!</v>
      </c>
      <c r="W41" s="305">
        <f t="shared" si="5"/>
        <v>3.6881546122479662E-3</v>
      </c>
      <c r="X41" s="299" t="str">
        <f>'3.소별발전'!I288</f>
        <v>…</v>
      </c>
      <c r="Y41" s="302" t="e">
        <f t="shared" si="6"/>
        <v>#VALUE!</v>
      </c>
      <c r="Z41" s="305" t="e">
        <f t="shared" si="7"/>
        <v>#VALUE!</v>
      </c>
      <c r="AA41" s="299">
        <f>'3.소별발전'!K288</f>
        <v>2355.2702880000002</v>
      </c>
      <c r="AD41">
        <v>72.900000000000006</v>
      </c>
      <c r="AE41">
        <v>72.900000000000006</v>
      </c>
    </row>
    <row r="42" spans="1:31" ht="15" customHeight="1">
      <c r="A42" s="300" t="s">
        <v>1931</v>
      </c>
      <c r="B42" s="300" t="s">
        <v>4463</v>
      </c>
      <c r="C42" t="s">
        <v>1129</v>
      </c>
      <c r="D42" t="s">
        <v>3519</v>
      </c>
      <c r="F42" t="s">
        <v>1117</v>
      </c>
      <c r="G42">
        <v>25.65</v>
      </c>
      <c r="H42">
        <v>25.65</v>
      </c>
      <c r="I42">
        <v>25.65</v>
      </c>
      <c r="J42">
        <v>3</v>
      </c>
      <c r="K42">
        <v>3</v>
      </c>
      <c r="L42">
        <v>3</v>
      </c>
      <c r="M42">
        <f t="shared" si="0"/>
        <v>76.949999999999989</v>
      </c>
      <c r="N42">
        <f t="shared" si="1"/>
        <v>76.949999999999989</v>
      </c>
      <c r="O42">
        <f t="shared" si="2"/>
        <v>76.949999999999989</v>
      </c>
      <c r="P42" s="299">
        <f>'3.소별발전'!C290</f>
        <v>76955</v>
      </c>
      <c r="Q42" s="299">
        <f>'3.소별발전'!D290</f>
        <v>349775.23855000001</v>
      </c>
      <c r="R42" s="302">
        <f t="shared" si="3"/>
        <v>39819.585445127508</v>
      </c>
      <c r="S42" s="299" t="str">
        <f>'3.소별발전'!F290</f>
        <v>…</v>
      </c>
      <c r="T42" s="302"/>
      <c r="U42" s="302"/>
      <c r="V42" s="305" t="e">
        <f t="shared" si="4"/>
        <v>#VALUE!</v>
      </c>
      <c r="W42" s="305">
        <f t="shared" si="5"/>
        <v>0.51885751672759006</v>
      </c>
      <c r="X42" s="299" t="str">
        <f>'3.소별발전'!I290</f>
        <v>…</v>
      </c>
      <c r="Y42" s="302" t="e">
        <f t="shared" si="6"/>
        <v>#VALUE!</v>
      </c>
      <c r="Z42" s="305" t="e">
        <f t="shared" si="7"/>
        <v>#VALUE!</v>
      </c>
      <c r="AA42" s="299">
        <f>'3.소별발전'!K290</f>
        <v>349775.23855000001</v>
      </c>
      <c r="AD42">
        <v>76.949999999999989</v>
      </c>
      <c r="AE42">
        <v>76.949999999999989</v>
      </c>
    </row>
    <row r="43" spans="1:31" ht="15" customHeight="1">
      <c r="A43" s="300" t="s">
        <v>1932</v>
      </c>
      <c r="B43" s="300" t="s">
        <v>4464</v>
      </c>
      <c r="C43" t="s">
        <v>1129</v>
      </c>
      <c r="D43" t="s">
        <v>3519</v>
      </c>
      <c r="F43" t="s">
        <v>1113</v>
      </c>
      <c r="G43">
        <v>19</v>
      </c>
      <c r="H43">
        <v>19</v>
      </c>
      <c r="I43">
        <v>19</v>
      </c>
      <c r="J43">
        <v>1</v>
      </c>
      <c r="K43">
        <v>1</v>
      </c>
      <c r="L43">
        <v>1</v>
      </c>
      <c r="M43">
        <f t="shared" si="0"/>
        <v>19</v>
      </c>
      <c r="N43">
        <f t="shared" si="1"/>
        <v>19</v>
      </c>
      <c r="O43">
        <f t="shared" si="2"/>
        <v>19</v>
      </c>
      <c r="P43" s="299">
        <f>'3.소별발전'!C291</f>
        <v>19000</v>
      </c>
      <c r="Q43" s="299">
        <f>'3.소별발전'!D291</f>
        <v>21450.303359999998</v>
      </c>
      <c r="R43" s="302">
        <f t="shared" si="3"/>
        <v>2441.9744262295076</v>
      </c>
      <c r="S43" s="299" t="str">
        <f>'3.소별발전'!F291</f>
        <v>…</v>
      </c>
      <c r="T43" s="302"/>
      <c r="U43" s="302"/>
      <c r="V43" s="305" t="e">
        <f t="shared" si="4"/>
        <v>#VALUE!</v>
      </c>
      <c r="W43" s="305">
        <f t="shared" si="5"/>
        <v>0.12887709300648881</v>
      </c>
      <c r="X43" s="299" t="str">
        <f>'3.소별발전'!I291</f>
        <v>…</v>
      </c>
      <c r="Y43" s="302" t="e">
        <f t="shared" si="6"/>
        <v>#VALUE!</v>
      </c>
      <c r="Z43" s="305" t="e">
        <f t="shared" si="7"/>
        <v>#VALUE!</v>
      </c>
      <c r="AA43" s="299">
        <f>'3.소별발전'!K291</f>
        <v>21450.303359999998</v>
      </c>
      <c r="AD43">
        <v>19</v>
      </c>
      <c r="AE43">
        <v>19</v>
      </c>
    </row>
    <row r="44" spans="1:31" ht="15" customHeight="1">
      <c r="A44" s="300" t="s">
        <v>1933</v>
      </c>
      <c r="B44" s="300" t="s">
        <v>4465</v>
      </c>
      <c r="C44" t="s">
        <v>1129</v>
      </c>
      <c r="D44" t="s">
        <v>3519</v>
      </c>
      <c r="F44" t="s">
        <v>1116</v>
      </c>
      <c r="G44">
        <v>9.8000000000000007</v>
      </c>
      <c r="H44">
        <v>9.8000000000000007</v>
      </c>
      <c r="I44">
        <v>9.8000000000000007</v>
      </c>
      <c r="J44">
        <v>1</v>
      </c>
      <c r="K44">
        <v>1</v>
      </c>
      <c r="L44">
        <v>1</v>
      </c>
      <c r="M44">
        <f t="shared" si="0"/>
        <v>9.8000000000000007</v>
      </c>
      <c r="N44">
        <f t="shared" si="1"/>
        <v>9.8000000000000007</v>
      </c>
      <c r="O44">
        <f t="shared" si="2"/>
        <v>9.8000000000000007</v>
      </c>
      <c r="P44" s="299">
        <f>'3.소별발전'!C292</f>
        <v>9800</v>
      </c>
      <c r="Q44" s="299">
        <f>'3.소별발전'!D292</f>
        <v>45260.234675</v>
      </c>
      <c r="R44" s="302">
        <f t="shared" si="3"/>
        <v>5152.5768072632054</v>
      </c>
      <c r="S44" s="299" t="str">
        <f>'3.소별발전'!F292</f>
        <v>…</v>
      </c>
      <c r="T44" s="302"/>
      <c r="U44" s="302"/>
      <c r="V44" s="305" t="e">
        <f t="shared" si="4"/>
        <v>#VALUE!</v>
      </c>
      <c r="W44" s="305">
        <f t="shared" si="5"/>
        <v>0.52721361796430899</v>
      </c>
      <c r="X44" s="299" t="str">
        <f>'3.소별발전'!I292</f>
        <v>…</v>
      </c>
      <c r="Y44" s="302" t="e">
        <f t="shared" si="6"/>
        <v>#VALUE!</v>
      </c>
      <c r="Z44" s="305" t="e">
        <f t="shared" si="7"/>
        <v>#VALUE!</v>
      </c>
      <c r="AA44" s="299">
        <f>'3.소별발전'!K292</f>
        <v>45260.234675</v>
      </c>
      <c r="AD44">
        <v>9.8000000000000007</v>
      </c>
      <c r="AE44">
        <v>9.8000000000000007</v>
      </c>
    </row>
    <row r="45" spans="1:31" ht="15" customHeight="1">
      <c r="A45" s="300" t="s">
        <v>1934</v>
      </c>
      <c r="B45" s="300" t="s">
        <v>4466</v>
      </c>
      <c r="C45" t="s">
        <v>1129</v>
      </c>
      <c r="D45" t="s">
        <v>3519</v>
      </c>
      <c r="F45" t="s">
        <v>1116</v>
      </c>
      <c r="G45">
        <v>151.5</v>
      </c>
      <c r="H45">
        <v>151.5</v>
      </c>
      <c r="I45">
        <v>151.5</v>
      </c>
      <c r="J45">
        <v>2</v>
      </c>
      <c r="K45">
        <v>2</v>
      </c>
      <c r="L45">
        <v>2</v>
      </c>
      <c r="M45">
        <f t="shared" si="0"/>
        <v>303</v>
      </c>
      <c r="N45">
        <f t="shared" si="1"/>
        <v>303</v>
      </c>
      <c r="O45">
        <f t="shared" si="2"/>
        <v>303</v>
      </c>
      <c r="P45" s="299">
        <f>'3.소별발전'!C293</f>
        <v>303000</v>
      </c>
      <c r="Q45" s="299">
        <f>'3.소별발전'!D293</f>
        <v>2078723.88717</v>
      </c>
      <c r="R45" s="302">
        <f t="shared" si="3"/>
        <v>236648.89425887977</v>
      </c>
      <c r="S45" s="299" t="str">
        <f>'3.소별발전'!F293</f>
        <v>…</v>
      </c>
      <c r="T45" s="302"/>
      <c r="U45" s="302"/>
      <c r="V45" s="305" t="e">
        <f t="shared" si="4"/>
        <v>#VALUE!</v>
      </c>
      <c r="W45" s="305">
        <f t="shared" si="5"/>
        <v>0.78315923232288986</v>
      </c>
      <c r="X45" s="299" t="str">
        <f>'3.소별발전'!I293</f>
        <v>…</v>
      </c>
      <c r="Y45" s="302" t="e">
        <f t="shared" si="6"/>
        <v>#VALUE!</v>
      </c>
      <c r="Z45" s="305" t="e">
        <f t="shared" si="7"/>
        <v>#VALUE!</v>
      </c>
      <c r="AA45" s="299">
        <f>'3.소별발전'!K293</f>
        <v>2078723.88717</v>
      </c>
      <c r="AD45">
        <v>303</v>
      </c>
      <c r="AE45">
        <v>303</v>
      </c>
    </row>
    <row r="46" spans="1:31" ht="15" customHeight="1">
      <c r="A46" s="309" t="s">
        <v>1935</v>
      </c>
      <c r="B46" s="300" t="s">
        <v>4467</v>
      </c>
      <c r="C46" t="s">
        <v>1129</v>
      </c>
      <c r="D46" t="s">
        <v>4612</v>
      </c>
      <c r="F46" t="s">
        <v>1116</v>
      </c>
      <c r="G46">
        <v>24.2</v>
      </c>
      <c r="H46">
        <v>24.2</v>
      </c>
      <c r="I46">
        <v>24.2</v>
      </c>
      <c r="J46">
        <v>0</v>
      </c>
      <c r="K46">
        <v>0</v>
      </c>
      <c r="L46">
        <v>0</v>
      </c>
      <c r="M46">
        <f t="shared" si="0"/>
        <v>0</v>
      </c>
      <c r="N46">
        <f t="shared" si="1"/>
        <v>0</v>
      </c>
      <c r="O46">
        <f t="shared" si="2"/>
        <v>0</v>
      </c>
      <c r="P46" s="295" t="s">
        <v>3514</v>
      </c>
      <c r="R46" s="302">
        <f t="shared" si="3"/>
        <v>0</v>
      </c>
      <c r="T46" s="301"/>
      <c r="U46" s="301"/>
      <c r="V46" s="305" t="e">
        <f t="shared" si="4"/>
        <v>#DIV/0!</v>
      </c>
      <c r="W46" s="305" t="e">
        <f t="shared" si="5"/>
        <v>#VALUE!</v>
      </c>
      <c r="Y46" s="302" t="e">
        <f t="shared" si="6"/>
        <v>#DIV/0!</v>
      </c>
      <c r="Z46" s="305" t="e">
        <f t="shared" si="7"/>
        <v>#DIV/0!</v>
      </c>
      <c r="AD46">
        <v>24.2</v>
      </c>
      <c r="AE46">
        <v>24.2</v>
      </c>
    </row>
    <row r="47" spans="1:31" ht="15" customHeight="1">
      <c r="A47" s="300" t="s">
        <v>1936</v>
      </c>
      <c r="B47" s="300" t="s">
        <v>4468</v>
      </c>
      <c r="C47" t="s">
        <v>1129</v>
      </c>
      <c r="D47" t="s">
        <v>3519</v>
      </c>
      <c r="F47" t="s">
        <v>1116</v>
      </c>
      <c r="G47">
        <v>19</v>
      </c>
      <c r="H47">
        <v>19</v>
      </c>
      <c r="I47">
        <v>19</v>
      </c>
      <c r="J47">
        <v>1</v>
      </c>
      <c r="K47">
        <v>1</v>
      </c>
      <c r="L47">
        <v>1</v>
      </c>
      <c r="M47">
        <f t="shared" si="0"/>
        <v>19</v>
      </c>
      <c r="N47">
        <f t="shared" si="1"/>
        <v>19</v>
      </c>
      <c r="O47">
        <f t="shared" si="2"/>
        <v>19</v>
      </c>
      <c r="P47" s="299">
        <f>'3.소별발전'!C294</f>
        <v>19000</v>
      </c>
      <c r="Q47" s="299">
        <f>'3.소별발전'!D294</f>
        <v>118751.584332</v>
      </c>
      <c r="R47" s="302">
        <f t="shared" si="3"/>
        <v>13519.078362021859</v>
      </c>
      <c r="S47" s="299" t="str">
        <f>'3.소별발전'!F294</f>
        <v>…</v>
      </c>
      <c r="T47" s="302"/>
      <c r="U47" s="302"/>
      <c r="V47" s="305" t="e">
        <f t="shared" si="4"/>
        <v>#VALUE!</v>
      </c>
      <c r="W47" s="305">
        <f t="shared" si="5"/>
        <v>0.71347983857245856</v>
      </c>
      <c r="X47" s="299" t="str">
        <f>'3.소별발전'!I294</f>
        <v>…</v>
      </c>
      <c r="Y47" s="302" t="e">
        <f t="shared" si="6"/>
        <v>#VALUE!</v>
      </c>
      <c r="Z47" s="305" t="e">
        <f t="shared" si="7"/>
        <v>#VALUE!</v>
      </c>
      <c r="AA47" s="299">
        <f>'3.소별발전'!K294</f>
        <v>118751.584332</v>
      </c>
      <c r="AD47">
        <v>19</v>
      </c>
      <c r="AE47">
        <v>19</v>
      </c>
    </row>
    <row r="48" spans="1:31" ht="15" customHeight="1">
      <c r="A48" s="300" t="s">
        <v>1822</v>
      </c>
      <c r="B48" s="300" t="s">
        <v>4469</v>
      </c>
      <c r="C48" t="s">
        <v>1129</v>
      </c>
      <c r="D48" t="s">
        <v>3519</v>
      </c>
      <c r="F48" t="s">
        <v>1117</v>
      </c>
      <c r="G48">
        <v>169.9</v>
      </c>
      <c r="H48">
        <v>169.9</v>
      </c>
      <c r="I48">
        <v>169.9</v>
      </c>
      <c r="J48">
        <v>1</v>
      </c>
      <c r="K48">
        <v>1</v>
      </c>
      <c r="L48">
        <v>1</v>
      </c>
      <c r="M48">
        <f t="shared" si="0"/>
        <v>169.9</v>
      </c>
      <c r="N48">
        <f t="shared" si="1"/>
        <v>169.9</v>
      </c>
      <c r="O48">
        <f t="shared" si="2"/>
        <v>169.9</v>
      </c>
      <c r="P48" s="299">
        <f>'3.소별발전'!C295</f>
        <v>169900</v>
      </c>
      <c r="Q48" s="299">
        <f>'3.소별발전'!D295</f>
        <v>1114968.96</v>
      </c>
      <c r="R48" s="302">
        <f t="shared" si="3"/>
        <v>126931.80327868852</v>
      </c>
      <c r="S48" s="299" t="str">
        <f>'3.소별발전'!F295</f>
        <v>…</v>
      </c>
      <c r="T48" s="302"/>
      <c r="U48" s="302"/>
      <c r="V48" s="305" t="e">
        <f t="shared" si="4"/>
        <v>#VALUE!</v>
      </c>
      <c r="W48" s="305">
        <f t="shared" si="5"/>
        <v>0.74914397671474753</v>
      </c>
      <c r="X48" s="299" t="str">
        <f>'3.소별발전'!I295</f>
        <v>…</v>
      </c>
      <c r="Y48" s="302" t="e">
        <f t="shared" si="6"/>
        <v>#VALUE!</v>
      </c>
      <c r="Z48" s="305" t="e">
        <f t="shared" si="7"/>
        <v>#VALUE!</v>
      </c>
      <c r="AA48" s="299">
        <f>'3.소별발전'!K295</f>
        <v>1114968.96</v>
      </c>
      <c r="AD48">
        <v>169.9</v>
      </c>
      <c r="AE48">
        <v>169.9</v>
      </c>
    </row>
    <row r="49" spans="1:31" ht="15" customHeight="1">
      <c r="A49" s="308" t="s">
        <v>1823</v>
      </c>
      <c r="B49" s="300" t="s">
        <v>4470</v>
      </c>
      <c r="C49" t="s">
        <v>1129</v>
      </c>
      <c r="D49" t="s">
        <v>3519</v>
      </c>
      <c r="F49" t="s">
        <v>1114</v>
      </c>
      <c r="G49">
        <v>1000</v>
      </c>
      <c r="H49">
        <v>1000</v>
      </c>
      <c r="I49">
        <v>1000</v>
      </c>
      <c r="J49">
        <v>0</v>
      </c>
      <c r="K49">
        <v>1</v>
      </c>
      <c r="L49">
        <v>1</v>
      </c>
      <c r="M49">
        <f t="shared" si="0"/>
        <v>0</v>
      </c>
      <c r="N49">
        <f t="shared" si="1"/>
        <v>1000</v>
      </c>
      <c r="O49">
        <f t="shared" si="2"/>
        <v>1000</v>
      </c>
      <c r="R49" s="302">
        <f t="shared" si="3"/>
        <v>0</v>
      </c>
      <c r="T49" s="301"/>
      <c r="U49" s="301"/>
      <c r="V49" s="305" t="e">
        <f t="shared" si="4"/>
        <v>#DIV/0!</v>
      </c>
      <c r="W49" s="305" t="e">
        <f t="shared" si="5"/>
        <v>#DIV/0!</v>
      </c>
      <c r="Y49" s="302" t="e">
        <f t="shared" si="6"/>
        <v>#DIV/0!</v>
      </c>
      <c r="Z49" s="305" t="e">
        <f t="shared" si="7"/>
        <v>#DIV/0!</v>
      </c>
      <c r="AD49">
        <v>0</v>
      </c>
      <c r="AE49">
        <v>1000</v>
      </c>
    </row>
    <row r="50" spans="1:31" ht="15" customHeight="1">
      <c r="A50" s="308" t="s">
        <v>1824</v>
      </c>
      <c r="B50" s="300" t="s">
        <v>4471</v>
      </c>
      <c r="C50" t="s">
        <v>1129</v>
      </c>
      <c r="D50" t="s">
        <v>3519</v>
      </c>
      <c r="F50" t="s">
        <v>1113</v>
      </c>
      <c r="G50">
        <v>1040</v>
      </c>
      <c r="H50">
        <v>1040</v>
      </c>
      <c r="I50">
        <v>1040</v>
      </c>
      <c r="J50">
        <v>0</v>
      </c>
      <c r="K50">
        <v>2</v>
      </c>
      <c r="L50">
        <v>2</v>
      </c>
      <c r="M50">
        <f t="shared" si="0"/>
        <v>0</v>
      </c>
      <c r="N50">
        <f t="shared" si="1"/>
        <v>2080</v>
      </c>
      <c r="O50">
        <f t="shared" si="2"/>
        <v>2080</v>
      </c>
      <c r="R50" s="302">
        <f t="shared" si="3"/>
        <v>0</v>
      </c>
      <c r="T50" s="301"/>
      <c r="U50" s="301"/>
      <c r="V50" s="305" t="e">
        <f t="shared" si="4"/>
        <v>#DIV/0!</v>
      </c>
      <c r="W50" s="305" t="e">
        <f t="shared" si="5"/>
        <v>#DIV/0!</v>
      </c>
      <c r="Y50" s="302" t="e">
        <f t="shared" si="6"/>
        <v>#DIV/0!</v>
      </c>
      <c r="Z50" s="305" t="e">
        <f t="shared" si="7"/>
        <v>#DIV/0!</v>
      </c>
      <c r="AD50">
        <v>0</v>
      </c>
      <c r="AE50">
        <v>2080</v>
      </c>
    </row>
    <row r="51" spans="1:31" ht="15" customHeight="1">
      <c r="A51" s="308" t="s">
        <v>1825</v>
      </c>
      <c r="B51" s="300" t="s">
        <v>4472</v>
      </c>
      <c r="C51" t="s">
        <v>1129</v>
      </c>
      <c r="D51" t="s">
        <v>3519</v>
      </c>
      <c r="F51" t="s">
        <v>1115</v>
      </c>
      <c r="G51">
        <v>1040</v>
      </c>
      <c r="H51">
        <v>1040</v>
      </c>
      <c r="I51">
        <v>1040</v>
      </c>
      <c r="J51">
        <v>0</v>
      </c>
      <c r="K51">
        <v>2</v>
      </c>
      <c r="L51">
        <v>2</v>
      </c>
      <c r="M51">
        <f t="shared" si="0"/>
        <v>0</v>
      </c>
      <c r="N51">
        <f t="shared" si="1"/>
        <v>2080</v>
      </c>
      <c r="O51">
        <f t="shared" si="2"/>
        <v>2080</v>
      </c>
      <c r="R51" s="302">
        <f t="shared" si="3"/>
        <v>0</v>
      </c>
      <c r="T51" s="301"/>
      <c r="U51" s="301"/>
      <c r="V51" s="305" t="e">
        <f t="shared" si="4"/>
        <v>#DIV/0!</v>
      </c>
      <c r="W51" s="305" t="e">
        <f t="shared" si="5"/>
        <v>#DIV/0!</v>
      </c>
      <c r="Y51" s="302" t="e">
        <f t="shared" si="6"/>
        <v>#DIV/0!</v>
      </c>
      <c r="Z51" s="305" t="e">
        <f t="shared" si="7"/>
        <v>#DIV/0!</v>
      </c>
      <c r="AD51">
        <v>0</v>
      </c>
      <c r="AE51">
        <v>2080</v>
      </c>
    </row>
    <row r="52" spans="1:31" ht="15" customHeight="1">
      <c r="A52" s="316" t="s">
        <v>4418</v>
      </c>
      <c r="B52" s="300" t="s">
        <v>4473</v>
      </c>
      <c r="C52" s="316" t="s">
        <v>1129</v>
      </c>
      <c r="D52" s="316" t="s">
        <v>3519</v>
      </c>
      <c r="E52" s="316"/>
      <c r="F52" s="316" t="s">
        <v>1116</v>
      </c>
      <c r="G52" s="316">
        <v>48.4</v>
      </c>
      <c r="H52" s="316">
        <v>48.4</v>
      </c>
      <c r="I52" s="316">
        <v>48.4</v>
      </c>
      <c r="J52">
        <v>1</v>
      </c>
      <c r="K52">
        <v>1</v>
      </c>
      <c r="L52">
        <v>1</v>
      </c>
      <c r="M52">
        <f t="shared" si="0"/>
        <v>48.4</v>
      </c>
      <c r="N52">
        <f t="shared" si="1"/>
        <v>48.4</v>
      </c>
      <c r="O52">
        <f t="shared" si="2"/>
        <v>48.4</v>
      </c>
      <c r="R52" s="302"/>
      <c r="T52" s="301"/>
      <c r="U52" s="301"/>
      <c r="V52" s="305"/>
      <c r="W52" s="305"/>
      <c r="Y52" s="302" t="e">
        <f t="shared" si="6"/>
        <v>#DIV/0!</v>
      </c>
      <c r="Z52" s="305"/>
    </row>
    <row r="53" spans="1:31">
      <c r="A53" s="300" t="s">
        <v>2040</v>
      </c>
      <c r="B53" s="300" t="s">
        <v>4474</v>
      </c>
      <c r="C53" t="s">
        <v>315</v>
      </c>
      <c r="D53" t="s">
        <v>3515</v>
      </c>
      <c r="F53" t="s">
        <v>1116</v>
      </c>
      <c r="G53">
        <v>494.6</v>
      </c>
      <c r="H53">
        <v>494.6</v>
      </c>
      <c r="I53">
        <v>494.6</v>
      </c>
      <c r="J53">
        <v>2</v>
      </c>
      <c r="K53">
        <v>2</v>
      </c>
      <c r="L53">
        <v>2</v>
      </c>
      <c r="M53">
        <f t="shared" si="0"/>
        <v>989.2</v>
      </c>
      <c r="N53">
        <f t="shared" si="1"/>
        <v>989.2</v>
      </c>
      <c r="O53">
        <f t="shared" si="2"/>
        <v>989.2</v>
      </c>
      <c r="P53" s="299">
        <f>'3.소별발전'!C192</f>
        <v>989200</v>
      </c>
      <c r="Q53" s="299">
        <f>'3.소별발전'!D192</f>
        <v>7444456.6142999995</v>
      </c>
      <c r="R53" s="302">
        <f t="shared" si="3"/>
        <v>847501.89142759552</v>
      </c>
      <c r="S53" s="299" t="str">
        <f>'3.소별발전'!F192</f>
        <v>…</v>
      </c>
      <c r="T53" s="302"/>
      <c r="U53" s="302"/>
      <c r="V53" s="305" t="e">
        <f t="shared" si="4"/>
        <v>#VALUE!</v>
      </c>
      <c r="W53" s="305">
        <f t="shared" si="5"/>
        <v>0.8591021172844806</v>
      </c>
      <c r="X53" s="299" t="str">
        <f>'3.소별발전'!I192</f>
        <v>…</v>
      </c>
      <c r="Y53" s="302" t="e">
        <f t="shared" si="6"/>
        <v>#VALUE!</v>
      </c>
      <c r="Z53" s="305" t="e">
        <f t="shared" si="7"/>
        <v>#VALUE!</v>
      </c>
      <c r="AA53" s="299">
        <f>'3.소별발전'!K192</f>
        <v>7444456.6142999995</v>
      </c>
      <c r="AB53" t="s">
        <v>3482</v>
      </c>
      <c r="AC53" t="s">
        <v>3513</v>
      </c>
      <c r="AD53">
        <v>988.8</v>
      </c>
      <c r="AE53">
        <v>988.8</v>
      </c>
    </row>
    <row r="54" spans="1:31">
      <c r="A54" s="300" t="s">
        <v>2041</v>
      </c>
      <c r="B54" s="300" t="s">
        <v>4475</v>
      </c>
      <c r="C54" t="s">
        <v>315</v>
      </c>
      <c r="D54" t="s">
        <v>3515</v>
      </c>
      <c r="F54" t="s">
        <v>1116</v>
      </c>
      <c r="G54">
        <v>718.4</v>
      </c>
      <c r="H54">
        <v>718.4</v>
      </c>
      <c r="I54">
        <v>718.4</v>
      </c>
      <c r="J54">
        <v>1</v>
      </c>
      <c r="K54">
        <v>1</v>
      </c>
      <c r="L54">
        <v>1</v>
      </c>
      <c r="M54">
        <f t="shared" si="0"/>
        <v>718.4</v>
      </c>
      <c r="N54">
        <f t="shared" si="1"/>
        <v>718.4</v>
      </c>
      <c r="O54">
        <f t="shared" si="2"/>
        <v>718.4</v>
      </c>
      <c r="P54" s="299">
        <f>'3.소별발전'!C166</f>
        <v>718400</v>
      </c>
      <c r="Q54" s="299">
        <f>'3.소별발전'!D166</f>
        <v>1451390.1329999999</v>
      </c>
      <c r="R54" s="302">
        <f t="shared" si="3"/>
        <v>165231.11714480873</v>
      </c>
      <c r="S54" s="299">
        <f>'3.소별발전'!F166</f>
        <v>1577125</v>
      </c>
      <c r="T54" s="302"/>
      <c r="U54" s="302"/>
      <c r="V54" s="305">
        <f t="shared" si="4"/>
        <v>0.10505432678892687</v>
      </c>
      <c r="W54" s="305">
        <f t="shared" si="5"/>
        <v>0.23062890470070474</v>
      </c>
      <c r="X54" s="299">
        <f>'3.소별발전'!I166</f>
        <v>34820.034809999866</v>
      </c>
      <c r="Y54" s="302">
        <f t="shared" si="6"/>
        <v>2.3990816816445775</v>
      </c>
      <c r="Z54" s="305">
        <f t="shared" si="7"/>
        <v>2.3990816816445774E-2</v>
      </c>
      <c r="AA54" s="299">
        <f>'3.소별발전'!K166</f>
        <v>1416570.09819</v>
      </c>
      <c r="AD54">
        <v>718.4</v>
      </c>
      <c r="AE54">
        <v>718.4</v>
      </c>
    </row>
    <row r="55" spans="1:31">
      <c r="A55" s="300" t="s">
        <v>2042</v>
      </c>
      <c r="B55" s="300" t="s">
        <v>4476</v>
      </c>
      <c r="C55" t="s">
        <v>315</v>
      </c>
      <c r="D55" t="s">
        <v>3515</v>
      </c>
      <c r="E55" t="s">
        <v>4664</v>
      </c>
      <c r="F55" t="s">
        <v>1114</v>
      </c>
      <c r="G55">
        <v>500.75</v>
      </c>
      <c r="H55">
        <v>500.75</v>
      </c>
      <c r="I55">
        <v>500.75</v>
      </c>
      <c r="J55">
        <v>1</v>
      </c>
      <c r="K55">
        <v>1</v>
      </c>
      <c r="L55">
        <v>1</v>
      </c>
      <c r="M55">
        <f t="shared" si="0"/>
        <v>500.75</v>
      </c>
      <c r="N55">
        <f t="shared" si="1"/>
        <v>500.75</v>
      </c>
      <c r="O55">
        <f t="shared" si="2"/>
        <v>500.75</v>
      </c>
      <c r="P55" s="299">
        <f>'3.소별발전'!C193</f>
        <v>2261750</v>
      </c>
      <c r="Q55" s="299">
        <f>'3.소별발전'!D193</f>
        <v>7213171.1998939998</v>
      </c>
      <c r="R55" s="302">
        <f t="shared" si="3"/>
        <v>821171.58468738617</v>
      </c>
      <c r="S55" s="299">
        <f>'3.소별발전'!F193</f>
        <v>2299762.7910000002</v>
      </c>
      <c r="T55" s="302"/>
      <c r="U55" s="302"/>
      <c r="V55" s="305">
        <f t="shared" si="4"/>
        <v>0.35804621810272313</v>
      </c>
      <c r="W55" s="305">
        <f t="shared" si="5"/>
        <v>0.36406383103831691</v>
      </c>
      <c r="X55" s="299">
        <f>'3.소별발전'!I193</f>
        <v>142188.77752</v>
      </c>
      <c r="Y55" s="302">
        <f t="shared" si="6"/>
        <v>1.9712380807222423</v>
      </c>
      <c r="Z55" s="305">
        <f t="shared" si="7"/>
        <v>1.9712380807222422E-2</v>
      </c>
      <c r="AA55" s="299">
        <f>'3.소별발전'!K193</f>
        <v>7070982.4223739998</v>
      </c>
      <c r="AB55" t="s">
        <v>3483</v>
      </c>
      <c r="AD55">
        <v>500.75</v>
      </c>
      <c r="AE55">
        <v>500.75</v>
      </c>
    </row>
    <row r="56" spans="1:31">
      <c r="A56" s="300" t="s">
        <v>2043</v>
      </c>
      <c r="B56" s="300" t="s">
        <v>4477</v>
      </c>
      <c r="C56" t="s">
        <v>315</v>
      </c>
      <c r="D56" t="s">
        <v>3515</v>
      </c>
      <c r="E56" t="s">
        <v>4664</v>
      </c>
      <c r="F56" t="s">
        <v>1114</v>
      </c>
      <c r="G56">
        <v>533</v>
      </c>
      <c r="H56">
        <v>533</v>
      </c>
      <c r="I56">
        <v>533</v>
      </c>
      <c r="J56">
        <v>1</v>
      </c>
      <c r="K56">
        <v>1</v>
      </c>
      <c r="L56">
        <v>1</v>
      </c>
      <c r="M56">
        <f t="shared" si="0"/>
        <v>533</v>
      </c>
      <c r="N56">
        <f t="shared" si="1"/>
        <v>533</v>
      </c>
      <c r="O56">
        <f t="shared" si="2"/>
        <v>533</v>
      </c>
      <c r="R56" s="302">
        <f t="shared" si="3"/>
        <v>0</v>
      </c>
      <c r="T56" s="301"/>
      <c r="U56" s="301"/>
      <c r="V56" s="305" t="e">
        <f t="shared" si="4"/>
        <v>#DIV/0!</v>
      </c>
      <c r="W56" s="305" t="e">
        <f t="shared" si="5"/>
        <v>#DIV/0!</v>
      </c>
      <c r="Y56" s="302" t="e">
        <f t="shared" si="6"/>
        <v>#DIV/0!</v>
      </c>
      <c r="Z56" s="305" t="e">
        <f t="shared" si="7"/>
        <v>#DIV/0!</v>
      </c>
      <c r="AD56">
        <v>533</v>
      </c>
      <c r="AE56">
        <v>533</v>
      </c>
    </row>
    <row r="57" spans="1:31">
      <c r="A57" s="300" t="s">
        <v>2044</v>
      </c>
      <c r="B57" s="300" t="s">
        <v>4478</v>
      </c>
      <c r="C57" t="s">
        <v>315</v>
      </c>
      <c r="D57" t="s">
        <v>3515</v>
      </c>
      <c r="E57" t="s">
        <v>4664</v>
      </c>
      <c r="F57" t="s">
        <v>1114</v>
      </c>
      <c r="G57">
        <v>382</v>
      </c>
      <c r="H57">
        <v>382</v>
      </c>
      <c r="I57">
        <v>382</v>
      </c>
      <c r="J57">
        <v>1</v>
      </c>
      <c r="K57">
        <v>1</v>
      </c>
      <c r="L57">
        <v>1</v>
      </c>
      <c r="M57">
        <f t="shared" si="0"/>
        <v>382</v>
      </c>
      <c r="N57">
        <f t="shared" si="1"/>
        <v>382</v>
      </c>
      <c r="O57">
        <f t="shared" si="2"/>
        <v>382</v>
      </c>
      <c r="R57" s="302">
        <f t="shared" si="3"/>
        <v>0</v>
      </c>
      <c r="T57" s="301"/>
      <c r="U57" s="301"/>
      <c r="V57" s="305" t="e">
        <f t="shared" si="4"/>
        <v>#DIV/0!</v>
      </c>
      <c r="W57" s="305" t="e">
        <f t="shared" si="5"/>
        <v>#DIV/0!</v>
      </c>
      <c r="Y57" s="302" t="e">
        <f t="shared" si="6"/>
        <v>#DIV/0!</v>
      </c>
      <c r="Z57" s="305" t="e">
        <f t="shared" si="7"/>
        <v>#DIV/0!</v>
      </c>
      <c r="AD57">
        <v>382</v>
      </c>
      <c r="AE57">
        <v>382</v>
      </c>
    </row>
    <row r="58" spans="1:31">
      <c r="A58" s="300" t="s">
        <v>2045</v>
      </c>
      <c r="B58" s="300" t="s">
        <v>4479</v>
      </c>
      <c r="C58" t="s">
        <v>315</v>
      </c>
      <c r="D58" t="s">
        <v>3515</v>
      </c>
      <c r="E58" t="s">
        <v>4664</v>
      </c>
      <c r="F58" t="s">
        <v>1114</v>
      </c>
      <c r="G58">
        <v>846</v>
      </c>
      <c r="H58">
        <v>846</v>
      </c>
      <c r="I58">
        <v>846</v>
      </c>
      <c r="J58">
        <v>1</v>
      </c>
      <c r="K58">
        <v>1</v>
      </c>
      <c r="L58">
        <v>1</v>
      </c>
      <c r="M58">
        <f t="shared" si="0"/>
        <v>846</v>
      </c>
      <c r="N58">
        <f t="shared" si="1"/>
        <v>846</v>
      </c>
      <c r="O58">
        <f t="shared" si="2"/>
        <v>846</v>
      </c>
      <c r="R58" s="302">
        <f t="shared" si="3"/>
        <v>0</v>
      </c>
      <c r="T58" s="301"/>
      <c r="U58" s="301"/>
      <c r="V58" s="305" t="e">
        <f t="shared" si="4"/>
        <v>#DIV/0!</v>
      </c>
      <c r="W58" s="305" t="e">
        <f t="shared" si="5"/>
        <v>#DIV/0!</v>
      </c>
      <c r="Y58" s="302" t="e">
        <f t="shared" si="6"/>
        <v>#DIV/0!</v>
      </c>
      <c r="Z58" s="305" t="e">
        <f t="shared" si="7"/>
        <v>#DIV/0!</v>
      </c>
      <c r="AD58">
        <v>846</v>
      </c>
      <c r="AE58">
        <v>846</v>
      </c>
    </row>
    <row r="59" spans="1:31" ht="15" customHeight="1">
      <c r="A59" s="314" t="s">
        <v>4610</v>
      </c>
      <c r="B59" s="300" t="s">
        <v>4611</v>
      </c>
      <c r="C59" s="314" t="s">
        <v>1201</v>
      </c>
      <c r="D59" s="314" t="s">
        <v>1201</v>
      </c>
      <c r="E59" t="s">
        <v>4664</v>
      </c>
      <c r="F59" s="314" t="s">
        <v>1114</v>
      </c>
      <c r="G59">
        <v>465.8</v>
      </c>
      <c r="H59">
        <v>465.8</v>
      </c>
      <c r="I59">
        <v>465.8</v>
      </c>
      <c r="J59">
        <v>1</v>
      </c>
      <c r="K59">
        <v>1</v>
      </c>
      <c r="L59">
        <v>1</v>
      </c>
      <c r="M59">
        <f t="shared" si="0"/>
        <v>465.8</v>
      </c>
      <c r="N59">
        <f t="shared" si="1"/>
        <v>465.8</v>
      </c>
      <c r="O59">
        <f t="shared" si="2"/>
        <v>465.8</v>
      </c>
      <c r="P59" s="299">
        <f>'3.소별발전'!C206</f>
        <v>465800</v>
      </c>
      <c r="Q59" s="299">
        <f>'3.소별발전'!D206</f>
        <v>4221.1735439999993</v>
      </c>
      <c r="R59" s="302">
        <f t="shared" si="3"/>
        <v>480.55254371584692</v>
      </c>
      <c r="S59" s="299" t="str">
        <f>'3.소별발전'!F206</f>
        <v>…</v>
      </c>
      <c r="T59" s="302"/>
      <c r="U59" s="302"/>
      <c r="V59" s="305" t="e">
        <f t="shared" si="4"/>
        <v>#VALUE!</v>
      </c>
      <c r="W59" s="305">
        <f t="shared" si="5"/>
        <v>1.034497909032626E-3</v>
      </c>
      <c r="X59" s="299" t="str">
        <f>'3.소별발전'!I206</f>
        <v>…</v>
      </c>
      <c r="Y59" s="302" t="e">
        <f t="shared" si="6"/>
        <v>#VALUE!</v>
      </c>
      <c r="Z59" s="305" t="e">
        <f t="shared" si="7"/>
        <v>#VALUE!</v>
      </c>
      <c r="AA59" s="299">
        <f>'3.소별발전'!K206</f>
        <v>4221.1735439999993</v>
      </c>
      <c r="AD59">
        <v>465.8</v>
      </c>
      <c r="AE59">
        <v>465.8</v>
      </c>
    </row>
    <row r="60" spans="1:31">
      <c r="A60" s="300" t="s">
        <v>4644</v>
      </c>
      <c r="B60" s="300" t="s">
        <v>4645</v>
      </c>
      <c r="C60" t="s">
        <v>315</v>
      </c>
      <c r="D60" t="s">
        <v>3515</v>
      </c>
      <c r="E60" t="s">
        <v>4664</v>
      </c>
      <c r="F60" t="s">
        <v>1117</v>
      </c>
      <c r="G60">
        <v>858.4</v>
      </c>
      <c r="H60">
        <v>858.4</v>
      </c>
      <c r="I60">
        <v>858.4</v>
      </c>
      <c r="J60">
        <v>1</v>
      </c>
      <c r="K60">
        <v>1</v>
      </c>
      <c r="L60">
        <v>1</v>
      </c>
      <c r="M60">
        <f t="shared" si="0"/>
        <v>858.4</v>
      </c>
      <c r="N60">
        <f t="shared" si="1"/>
        <v>858.4</v>
      </c>
      <c r="O60">
        <f t="shared" si="2"/>
        <v>858.4</v>
      </c>
      <c r="P60" s="299">
        <f>'3.소별발전'!C194</f>
        <v>1716800</v>
      </c>
      <c r="Q60" s="299">
        <f>'3.소별발전'!D194</f>
        <v>5086121.6760900002</v>
      </c>
      <c r="R60" s="302">
        <f t="shared" si="3"/>
        <v>579021.13798838796</v>
      </c>
      <c r="S60" s="299" t="str">
        <f>'3.소별발전'!F194</f>
        <v>…</v>
      </c>
      <c r="T60" s="302"/>
      <c r="U60" s="302"/>
      <c r="V60" s="305" t="e">
        <f t="shared" si="4"/>
        <v>#VALUE!</v>
      </c>
      <c r="W60" s="305">
        <f t="shared" si="5"/>
        <v>0.33819169225917284</v>
      </c>
      <c r="X60" s="299" t="str">
        <f>'3.소별발전'!I194</f>
        <v>…</v>
      </c>
      <c r="Y60" s="302" t="e">
        <f t="shared" si="6"/>
        <v>#VALUE!</v>
      </c>
      <c r="Z60" s="305" t="e">
        <f t="shared" si="7"/>
        <v>#VALUE!</v>
      </c>
      <c r="AA60" s="299">
        <f>'3.소별발전'!K194</f>
        <v>5086121.6760900002</v>
      </c>
      <c r="AD60">
        <v>1716.8</v>
      </c>
      <c r="AE60">
        <v>1716.8</v>
      </c>
    </row>
    <row r="61" spans="1:31">
      <c r="A61" s="300" t="s">
        <v>4646</v>
      </c>
      <c r="B61" s="300" t="s">
        <v>4647</v>
      </c>
      <c r="C61" t="s">
        <v>315</v>
      </c>
      <c r="D61" t="s">
        <v>3515</v>
      </c>
      <c r="E61" t="s">
        <v>4664</v>
      </c>
      <c r="F61" t="s">
        <v>1117</v>
      </c>
      <c r="G61">
        <v>858.4</v>
      </c>
      <c r="H61">
        <v>858.4</v>
      </c>
      <c r="I61">
        <v>858.4</v>
      </c>
      <c r="J61">
        <v>1</v>
      </c>
      <c r="K61">
        <v>1</v>
      </c>
      <c r="L61">
        <v>1</v>
      </c>
      <c r="M61">
        <f t="shared" ref="M61" si="14">$G61*J61</f>
        <v>858.4</v>
      </c>
      <c r="N61">
        <f t="shared" ref="N61:O61" si="15">$H61*K61</f>
        <v>858.4</v>
      </c>
      <c r="O61">
        <f t="shared" si="2"/>
        <v>858.4</v>
      </c>
      <c r="P61" s="299">
        <f>'3.소별발전'!C195</f>
        <v>45836</v>
      </c>
      <c r="Q61" s="299">
        <f>'3.소별발전'!D195</f>
        <v>5794.4751900000001</v>
      </c>
      <c r="R61" s="302">
        <f t="shared" ref="R61" si="16">Q61/(366*24)*1000</f>
        <v>659.66247609289621</v>
      </c>
      <c r="S61" s="299" t="str">
        <f>'3.소별발전'!F195</f>
        <v>…</v>
      </c>
      <c r="T61" s="302"/>
      <c r="U61" s="302"/>
      <c r="V61" s="305" t="e">
        <f t="shared" ref="V61" si="17">Q61/(S61*8.76)</f>
        <v>#VALUE!</v>
      </c>
      <c r="W61" s="305">
        <f t="shared" ref="W61" si="18">Q61/(P61*8.76)</f>
        <v>1.443122808595744E-2</v>
      </c>
      <c r="X61" s="299" t="str">
        <f>'3.소별발전'!I195</f>
        <v>…</v>
      </c>
      <c r="Y61" s="302" t="e">
        <f t="shared" ref="Y61" si="19">X61/Q61*100</f>
        <v>#VALUE!</v>
      </c>
      <c r="Z61" s="305" t="e">
        <f t="shared" ref="Z61" si="20">X61/Q61</f>
        <v>#VALUE!</v>
      </c>
      <c r="AA61" s="299">
        <f>'3.소별발전'!K195</f>
        <v>5794.4751900000001</v>
      </c>
      <c r="AD61">
        <v>1716.8</v>
      </c>
      <c r="AE61">
        <v>1716.8</v>
      </c>
    </row>
    <row r="62" spans="1:31">
      <c r="A62" t="s">
        <v>2048</v>
      </c>
      <c r="B62" s="300" t="s">
        <v>4480</v>
      </c>
      <c r="C62" t="s">
        <v>315</v>
      </c>
      <c r="D62" t="s">
        <v>3515</v>
      </c>
      <c r="F62" t="s">
        <v>1114</v>
      </c>
      <c r="G62">
        <v>450</v>
      </c>
      <c r="H62">
        <v>450</v>
      </c>
      <c r="I62">
        <v>450</v>
      </c>
      <c r="J62">
        <v>3</v>
      </c>
      <c r="K62">
        <v>3</v>
      </c>
      <c r="L62">
        <v>3</v>
      </c>
      <c r="M62">
        <f t="shared" si="0"/>
        <v>1350</v>
      </c>
      <c r="N62">
        <f t="shared" si="1"/>
        <v>1350</v>
      </c>
      <c r="O62">
        <f t="shared" si="2"/>
        <v>1350</v>
      </c>
      <c r="P62" s="299">
        <f>'3.소별발전'!C167</f>
        <v>1350000</v>
      </c>
      <c r="Q62" s="299">
        <f>'3.소별발전'!D167</f>
        <v>568414</v>
      </c>
      <c r="R62" s="302">
        <f t="shared" si="3"/>
        <v>64710.154826958104</v>
      </c>
      <c r="S62" s="299">
        <f>'3.소별발전'!F167</f>
        <v>577000</v>
      </c>
      <c r="T62" s="302"/>
      <c r="U62" s="302"/>
      <c r="V62" s="305">
        <f t="shared" si="4"/>
        <v>0.1124565735223127</v>
      </c>
      <c r="W62" s="305">
        <f t="shared" si="5"/>
        <v>4.8064772535092171E-2</v>
      </c>
      <c r="X62" s="299">
        <f>'3.소별발전'!I167</f>
        <v>12755.401630999986</v>
      </c>
      <c r="Y62" s="302">
        <f t="shared" si="6"/>
        <v>2.2440336851309057</v>
      </c>
      <c r="Z62" s="305">
        <f t="shared" si="7"/>
        <v>2.2440336851309056E-2</v>
      </c>
      <c r="AA62" s="299">
        <f>'3.소별발전'!K167</f>
        <v>555658.59836900001</v>
      </c>
      <c r="AD62">
        <v>1350</v>
      </c>
      <c r="AE62">
        <v>1350</v>
      </c>
    </row>
    <row r="63" spans="1:31">
      <c r="A63" s="300" t="s">
        <v>2049</v>
      </c>
      <c r="B63" s="300" t="s">
        <v>4481</v>
      </c>
      <c r="C63" t="s">
        <v>315</v>
      </c>
      <c r="D63" t="s">
        <v>3515</v>
      </c>
      <c r="F63" t="s">
        <v>1113</v>
      </c>
      <c r="G63">
        <v>450</v>
      </c>
      <c r="H63">
        <v>450</v>
      </c>
      <c r="I63">
        <v>450</v>
      </c>
      <c r="J63">
        <v>4</v>
      </c>
      <c r="K63">
        <v>4</v>
      </c>
      <c r="L63">
        <v>4</v>
      </c>
      <c r="M63">
        <f t="shared" si="0"/>
        <v>1800</v>
      </c>
      <c r="N63">
        <f t="shared" si="1"/>
        <v>1800</v>
      </c>
      <c r="O63">
        <f t="shared" si="2"/>
        <v>1800</v>
      </c>
      <c r="P63" s="299">
        <f>'3.소별발전'!C168</f>
        <v>1800000</v>
      </c>
      <c r="Q63" s="299">
        <f>'3.소별발전'!D168</f>
        <v>6375772</v>
      </c>
      <c r="R63" s="302">
        <f t="shared" si="3"/>
        <v>725839.25318761379</v>
      </c>
      <c r="S63" s="299">
        <f>'3.소별발전'!F168</f>
        <v>2317000</v>
      </c>
      <c r="T63" s="302"/>
      <c r="U63" s="302"/>
      <c r="V63" s="305">
        <f t="shared" si="4"/>
        <v>0.31412509878346073</v>
      </c>
      <c r="W63" s="305">
        <f t="shared" si="5"/>
        <v>0.40434880771182141</v>
      </c>
      <c r="X63" s="299">
        <f>'3.소별발전'!I168</f>
        <v>101723.12319700047</v>
      </c>
      <c r="Y63" s="302">
        <f t="shared" si="6"/>
        <v>1.5954636269458895</v>
      </c>
      <c r="Z63" s="305">
        <f t="shared" si="7"/>
        <v>1.5954636269458894E-2</v>
      </c>
      <c r="AA63" s="299">
        <f>'3.소별발전'!K168</f>
        <v>6274048.8768029995</v>
      </c>
      <c r="AD63">
        <v>1800</v>
      </c>
      <c r="AE63">
        <v>1800</v>
      </c>
    </row>
    <row r="64" spans="1:31">
      <c r="A64" s="300" t="s">
        <v>2050</v>
      </c>
      <c r="B64" s="300" t="s">
        <v>4482</v>
      </c>
      <c r="C64" t="s">
        <v>315</v>
      </c>
      <c r="D64" t="s">
        <v>3515</v>
      </c>
      <c r="E64" t="s">
        <v>4664</v>
      </c>
      <c r="F64" t="s">
        <v>1113</v>
      </c>
      <c r="G64">
        <v>45.835999999999999</v>
      </c>
      <c r="H64">
        <v>45.835999999999999</v>
      </c>
      <c r="I64">
        <v>45.835999999999999</v>
      </c>
      <c r="J64">
        <v>1</v>
      </c>
      <c r="K64">
        <v>1</v>
      </c>
      <c r="L64">
        <v>1</v>
      </c>
      <c r="M64">
        <f t="shared" si="0"/>
        <v>45.835999999999999</v>
      </c>
      <c r="N64">
        <f t="shared" si="1"/>
        <v>45.835999999999999</v>
      </c>
      <c r="O64">
        <f t="shared" si="2"/>
        <v>45.835999999999999</v>
      </c>
      <c r="P64" s="299">
        <f>'3.소별발전'!C195</f>
        <v>45836</v>
      </c>
      <c r="Q64" s="299">
        <f>'3.소별발전'!D195</f>
        <v>5794.4751900000001</v>
      </c>
      <c r="R64" s="302">
        <f t="shared" si="3"/>
        <v>659.66247609289621</v>
      </c>
      <c r="S64" s="299" t="str">
        <f>'3.소별발전'!F195</f>
        <v>…</v>
      </c>
      <c r="T64" s="302"/>
      <c r="U64" s="302"/>
      <c r="V64" s="305" t="e">
        <f t="shared" si="4"/>
        <v>#VALUE!</v>
      </c>
      <c r="W64" s="305">
        <f t="shared" si="5"/>
        <v>1.443122808595744E-2</v>
      </c>
      <c r="X64" s="299" t="str">
        <f>'3.소별발전'!I195</f>
        <v>…</v>
      </c>
      <c r="Y64" s="302" t="e">
        <f t="shared" si="6"/>
        <v>#VALUE!</v>
      </c>
      <c r="Z64" s="305" t="e">
        <f t="shared" si="7"/>
        <v>#VALUE!</v>
      </c>
      <c r="AA64" s="299">
        <f>'3.소별발전'!K195</f>
        <v>5794.4751900000001</v>
      </c>
      <c r="AD64">
        <v>45.835999999999999</v>
      </c>
      <c r="AE64">
        <v>45.835999999999999</v>
      </c>
    </row>
    <row r="65" spans="1:31">
      <c r="A65" s="300" t="s">
        <v>2051</v>
      </c>
      <c r="B65" s="300" t="s">
        <v>4483</v>
      </c>
      <c r="C65" t="s">
        <v>315</v>
      </c>
      <c r="D65" t="s">
        <v>3515</v>
      </c>
      <c r="E65" t="s">
        <v>4664</v>
      </c>
      <c r="F65" t="s">
        <v>1117</v>
      </c>
      <c r="G65">
        <v>573.79</v>
      </c>
      <c r="H65">
        <v>573.79</v>
      </c>
      <c r="I65">
        <v>573.79</v>
      </c>
      <c r="J65">
        <v>1</v>
      </c>
      <c r="K65">
        <v>1</v>
      </c>
      <c r="L65">
        <v>1</v>
      </c>
      <c r="M65">
        <f t="shared" si="0"/>
        <v>573.79</v>
      </c>
      <c r="N65">
        <f t="shared" si="1"/>
        <v>573.79</v>
      </c>
      <c r="O65">
        <f t="shared" si="2"/>
        <v>573.79</v>
      </c>
      <c r="P65" s="299">
        <f>'3.소별발전'!C169</f>
        <v>922064</v>
      </c>
      <c r="Q65" s="299">
        <f>'3.소별발전'!D169</f>
        <v>2190502</v>
      </c>
      <c r="R65" s="302">
        <f t="shared" si="3"/>
        <v>249374.08925318762</v>
      </c>
      <c r="S65" s="299">
        <f>'3.소별발전'!F169</f>
        <v>942663</v>
      </c>
      <c r="T65" s="302"/>
      <c r="U65" s="302"/>
      <c r="V65" s="305">
        <f t="shared" si="4"/>
        <v>0.26526691504394789</v>
      </c>
      <c r="W65" s="305">
        <f t="shared" si="5"/>
        <v>0.27119300388701117</v>
      </c>
      <c r="X65" s="299">
        <f>'3.소별발전'!I169</f>
        <v>31178.507828000002</v>
      </c>
      <c r="Y65" s="302">
        <f t="shared" si="6"/>
        <v>1.4233498909382416</v>
      </c>
      <c r="Z65" s="305">
        <f t="shared" si="7"/>
        <v>1.4233498909382416E-2</v>
      </c>
      <c r="AA65" s="299">
        <f>'3.소별발전'!K169</f>
        <v>2159323.492172</v>
      </c>
      <c r="AB65" t="s">
        <v>3484</v>
      </c>
      <c r="AD65">
        <v>573.79</v>
      </c>
      <c r="AE65">
        <v>573.79</v>
      </c>
    </row>
    <row r="66" spans="1:31">
      <c r="A66" s="300" t="s">
        <v>2052</v>
      </c>
      <c r="B66" s="300" t="s">
        <v>4484</v>
      </c>
      <c r="C66" t="s">
        <v>315</v>
      </c>
      <c r="D66" t="s">
        <v>3515</v>
      </c>
      <c r="E66" t="s">
        <v>4664</v>
      </c>
      <c r="F66" t="s">
        <v>1117</v>
      </c>
      <c r="G66">
        <v>348.274</v>
      </c>
      <c r="H66">
        <v>348.274</v>
      </c>
      <c r="I66">
        <v>348.274</v>
      </c>
      <c r="J66">
        <v>1</v>
      </c>
      <c r="K66">
        <v>1</v>
      </c>
      <c r="L66">
        <v>1</v>
      </c>
      <c r="M66">
        <f t="shared" si="0"/>
        <v>348.274</v>
      </c>
      <c r="N66">
        <f t="shared" si="1"/>
        <v>348.274</v>
      </c>
      <c r="O66">
        <f t="shared" si="2"/>
        <v>348.274</v>
      </c>
      <c r="R66" s="302">
        <f t="shared" si="3"/>
        <v>0</v>
      </c>
      <c r="T66" s="301"/>
      <c r="U66" s="301"/>
      <c r="V66" s="305" t="e">
        <f t="shared" si="4"/>
        <v>#DIV/0!</v>
      </c>
      <c r="W66" s="305" t="e">
        <f t="shared" si="5"/>
        <v>#DIV/0!</v>
      </c>
      <c r="Y66" s="302" t="e">
        <f t="shared" si="6"/>
        <v>#DIV/0!</v>
      </c>
      <c r="Z66" s="305" t="e">
        <f t="shared" si="7"/>
        <v>#DIV/0!</v>
      </c>
      <c r="AD66">
        <v>348.274</v>
      </c>
      <c r="AE66">
        <v>348.274</v>
      </c>
    </row>
    <row r="67" spans="1:31">
      <c r="A67" s="300" t="s">
        <v>2053</v>
      </c>
      <c r="B67" s="300" t="s">
        <v>4485</v>
      </c>
      <c r="C67" t="s">
        <v>315</v>
      </c>
      <c r="D67" t="s">
        <v>3515</v>
      </c>
      <c r="F67" t="s">
        <v>1117</v>
      </c>
      <c r="G67">
        <v>369.173</v>
      </c>
      <c r="H67">
        <v>369.173</v>
      </c>
      <c r="I67">
        <v>369.173</v>
      </c>
      <c r="J67">
        <v>2</v>
      </c>
      <c r="K67">
        <v>2</v>
      </c>
      <c r="L67">
        <v>2</v>
      </c>
      <c r="M67">
        <f t="shared" si="0"/>
        <v>738.346</v>
      </c>
      <c r="N67">
        <f t="shared" si="1"/>
        <v>738.346</v>
      </c>
      <c r="O67">
        <f t="shared" si="2"/>
        <v>738.346</v>
      </c>
      <c r="P67" s="299">
        <f>'3.소별발전'!C170</f>
        <v>738346</v>
      </c>
      <c r="Q67" s="299">
        <f>'3.소별발전'!D170</f>
        <v>4507022</v>
      </c>
      <c r="R67" s="302">
        <f t="shared" si="3"/>
        <v>513094.48998178507</v>
      </c>
      <c r="S67" s="299">
        <f>'3.소별발전'!F170</f>
        <v>620000</v>
      </c>
      <c r="T67" s="302"/>
      <c r="U67" s="302"/>
      <c r="V67" s="305">
        <f t="shared" si="4"/>
        <v>0.82983907792016498</v>
      </c>
      <c r="W67" s="305">
        <f t="shared" si="5"/>
        <v>0.6968280837310723</v>
      </c>
      <c r="X67" s="299">
        <f>'3.소별발전'!I170</f>
        <v>132185.06044000015</v>
      </c>
      <c r="Y67" s="302">
        <f t="shared" si="6"/>
        <v>2.932869208093507</v>
      </c>
      <c r="Z67" s="305">
        <f t="shared" si="7"/>
        <v>2.9328692080935071E-2</v>
      </c>
      <c r="AA67" s="299">
        <f>'3.소별발전'!K170</f>
        <v>4374836.9395599999</v>
      </c>
      <c r="AD67">
        <v>738.346</v>
      </c>
      <c r="AE67">
        <v>738.346</v>
      </c>
    </row>
    <row r="68" spans="1:31">
      <c r="A68" s="300" t="s">
        <v>2054</v>
      </c>
      <c r="B68" s="300" t="s">
        <v>4486</v>
      </c>
      <c r="C68" t="s">
        <v>315</v>
      </c>
      <c r="D68" t="s">
        <v>3515</v>
      </c>
      <c r="F68" t="s">
        <v>1117</v>
      </c>
      <c r="G68">
        <v>225</v>
      </c>
      <c r="H68">
        <v>225</v>
      </c>
      <c r="I68">
        <v>225</v>
      </c>
      <c r="J68">
        <v>8</v>
      </c>
      <c r="K68">
        <v>0</v>
      </c>
      <c r="L68">
        <v>0</v>
      </c>
      <c r="M68">
        <f t="shared" si="0"/>
        <v>1800</v>
      </c>
      <c r="N68">
        <f t="shared" si="1"/>
        <v>0</v>
      </c>
      <c r="O68">
        <f t="shared" si="2"/>
        <v>0</v>
      </c>
      <c r="P68" s="299">
        <f>'3.소별발전'!C171</f>
        <v>1800000</v>
      </c>
      <c r="Q68" s="299">
        <f>'3.소별발전'!D171</f>
        <v>2439548.1</v>
      </c>
      <c r="R68" s="302">
        <f t="shared" si="3"/>
        <v>277726.33196721313</v>
      </c>
      <c r="S68" s="299">
        <f>'3.소별발전'!F171</f>
        <v>2184000</v>
      </c>
      <c r="T68" s="302"/>
      <c r="U68" s="302"/>
      <c r="V68" s="305">
        <f t="shared" si="4"/>
        <v>0.12751246612976067</v>
      </c>
      <c r="W68" s="305">
        <f t="shared" si="5"/>
        <v>0.15471512557077627</v>
      </c>
      <c r="X68" s="299">
        <f>'3.소별발전'!I171</f>
        <v>55002.51909400057</v>
      </c>
      <c r="Y68" s="302">
        <f t="shared" si="6"/>
        <v>2.2546191687714856</v>
      </c>
      <c r="Z68" s="305">
        <f t="shared" si="7"/>
        <v>2.2546191687714854E-2</v>
      </c>
      <c r="AA68" s="299">
        <f>'3.소별발전'!K171</f>
        <v>2384545.5809059995</v>
      </c>
      <c r="AD68">
        <v>1800</v>
      </c>
      <c r="AE68">
        <v>0</v>
      </c>
    </row>
    <row r="69" spans="1:31">
      <c r="A69" s="300" t="s">
        <v>2055</v>
      </c>
      <c r="B69" s="300" t="s">
        <v>4487</v>
      </c>
      <c r="C69" t="s">
        <v>315</v>
      </c>
      <c r="D69" t="s">
        <v>3515</v>
      </c>
      <c r="F69" t="s">
        <v>1117</v>
      </c>
      <c r="G69">
        <v>450</v>
      </c>
      <c r="H69">
        <v>450</v>
      </c>
      <c r="I69">
        <v>450</v>
      </c>
      <c r="J69">
        <v>4</v>
      </c>
      <c r="K69">
        <v>4</v>
      </c>
      <c r="L69">
        <v>4</v>
      </c>
      <c r="M69">
        <f t="shared" si="0"/>
        <v>1800</v>
      </c>
      <c r="N69">
        <f t="shared" si="1"/>
        <v>1800</v>
      </c>
      <c r="O69">
        <f t="shared" si="2"/>
        <v>1800</v>
      </c>
      <c r="P69" s="299">
        <f>'3.소별발전'!C172</f>
        <v>1800000</v>
      </c>
      <c r="Q69" s="299">
        <f>'3.소별발전'!D172</f>
        <v>3073468.8561450001</v>
      </c>
      <c r="R69" s="302">
        <f t="shared" si="3"/>
        <v>349893.99546277325</v>
      </c>
      <c r="S69" s="299">
        <f>'3.소별발전'!F172</f>
        <v>2189000</v>
      </c>
      <c r="T69" s="302"/>
      <c r="U69" s="302"/>
      <c r="V69" s="305">
        <f t="shared" si="4"/>
        <v>0.1602798579940487</v>
      </c>
      <c r="W69" s="305">
        <f t="shared" si="5"/>
        <v>0.19491811619387367</v>
      </c>
      <c r="X69" s="299">
        <f>'3.소별발전'!I172</f>
        <v>86992.980330999941</v>
      </c>
      <c r="Y69" s="302">
        <f t="shared" si="6"/>
        <v>2.8304493848072942</v>
      </c>
      <c r="Z69" s="305">
        <f t="shared" si="7"/>
        <v>2.8304493848072942E-2</v>
      </c>
      <c r="AA69" s="299">
        <f>'3.소별발전'!K172</f>
        <v>2986475.8758140001</v>
      </c>
      <c r="AD69">
        <v>1800</v>
      </c>
      <c r="AE69">
        <v>1800</v>
      </c>
    </row>
    <row r="70" spans="1:31">
      <c r="A70" s="300" t="s">
        <v>2056</v>
      </c>
      <c r="B70" s="300" t="s">
        <v>4488</v>
      </c>
      <c r="C70" t="s">
        <v>315</v>
      </c>
      <c r="D70" t="s">
        <v>3515</v>
      </c>
      <c r="F70" t="s">
        <v>1117</v>
      </c>
      <c r="G70">
        <v>863.3</v>
      </c>
      <c r="H70">
        <v>863.3</v>
      </c>
      <c r="I70">
        <v>835</v>
      </c>
      <c r="J70">
        <v>1</v>
      </c>
      <c r="K70">
        <v>1</v>
      </c>
      <c r="L70">
        <v>2</v>
      </c>
      <c r="M70">
        <f t="shared" si="0"/>
        <v>863.3</v>
      </c>
      <c r="N70">
        <f t="shared" si="1"/>
        <v>863.3</v>
      </c>
      <c r="O70">
        <f t="shared" si="2"/>
        <v>1670</v>
      </c>
      <c r="P70" s="299">
        <f>'3.소별발전'!C196</f>
        <v>863300</v>
      </c>
      <c r="Q70" s="299">
        <f>'3.소별발전'!D196</f>
        <v>5973120.4117000001</v>
      </c>
      <c r="R70" s="302">
        <f t="shared" si="3"/>
        <v>680000.04686930787</v>
      </c>
      <c r="S70" s="299" t="str">
        <f>'3.소별발전'!F196</f>
        <v>…</v>
      </c>
      <c r="T70" s="302"/>
      <c r="U70" s="302"/>
      <c r="V70" s="305" t="e">
        <f t="shared" si="4"/>
        <v>#VALUE!</v>
      </c>
      <c r="W70" s="305">
        <f t="shared" si="5"/>
        <v>0.78983326850034408</v>
      </c>
      <c r="X70" s="299" t="str">
        <f>'3.소별발전'!I196</f>
        <v>…</v>
      </c>
      <c r="Y70" s="302" t="e">
        <f t="shared" si="6"/>
        <v>#VALUE!</v>
      </c>
      <c r="Z70" s="305" t="e">
        <f t="shared" si="7"/>
        <v>#VALUE!</v>
      </c>
      <c r="AA70" s="299">
        <f>'3.소별발전'!K196</f>
        <v>5973120.4117000001</v>
      </c>
      <c r="AD70">
        <v>863.3</v>
      </c>
      <c r="AE70">
        <v>863.3</v>
      </c>
    </row>
    <row r="71" spans="1:31">
      <c r="A71" s="300" t="s">
        <v>2057</v>
      </c>
      <c r="B71" s="300" t="s">
        <v>4489</v>
      </c>
      <c r="C71" t="s">
        <v>315</v>
      </c>
      <c r="D71" t="s">
        <v>3515</v>
      </c>
      <c r="F71" t="s">
        <v>1113</v>
      </c>
      <c r="G71">
        <v>361.6</v>
      </c>
      <c r="H71">
        <v>361.6</v>
      </c>
      <c r="I71">
        <v>361.6</v>
      </c>
      <c r="J71">
        <v>1</v>
      </c>
      <c r="K71">
        <v>1</v>
      </c>
      <c r="L71">
        <v>1</v>
      </c>
      <c r="M71">
        <f t="shared" si="0"/>
        <v>361.6</v>
      </c>
      <c r="N71">
        <f t="shared" si="1"/>
        <v>361.6</v>
      </c>
      <c r="O71">
        <f t="shared" si="2"/>
        <v>361.6</v>
      </c>
      <c r="P71" s="299">
        <f>'3.소별발전'!C173</f>
        <v>361600</v>
      </c>
      <c r="Q71" s="299">
        <f>'3.소별발전'!D173</f>
        <v>2061056.4992</v>
      </c>
      <c r="R71" s="302">
        <f t="shared" si="3"/>
        <v>234637.57959927138</v>
      </c>
      <c r="S71" s="299">
        <f>'3.소별발전'!F173</f>
        <v>501900</v>
      </c>
      <c r="T71" s="302"/>
      <c r="U71" s="302"/>
      <c r="V71" s="305">
        <f t="shared" si="4"/>
        <v>0.46877948253258622</v>
      </c>
      <c r="W71" s="305">
        <f t="shared" si="5"/>
        <v>0.65066488463248073</v>
      </c>
      <c r="X71" s="299">
        <f>'3.소별발전'!I173</f>
        <v>58667.562559999758</v>
      </c>
      <c r="Y71" s="302">
        <f t="shared" si="6"/>
        <v>2.846480073824837</v>
      </c>
      <c r="Z71" s="305">
        <f t="shared" si="7"/>
        <v>2.8464800738248371E-2</v>
      </c>
      <c r="AA71" s="299">
        <f>'3.소별발전'!K173</f>
        <v>2002388.9366400002</v>
      </c>
      <c r="AD71">
        <v>361.6</v>
      </c>
      <c r="AE71">
        <v>361.6</v>
      </c>
    </row>
    <row r="72" spans="1:31">
      <c r="A72" s="300" t="s">
        <v>2058</v>
      </c>
      <c r="B72" s="300" t="s">
        <v>4490</v>
      </c>
      <c r="C72" t="s">
        <v>315</v>
      </c>
      <c r="D72" t="s">
        <v>3515</v>
      </c>
      <c r="F72" t="s">
        <v>1117</v>
      </c>
      <c r="G72">
        <v>751.2</v>
      </c>
      <c r="H72">
        <v>751.2</v>
      </c>
      <c r="I72">
        <v>751.2</v>
      </c>
      <c r="J72">
        <v>1</v>
      </c>
      <c r="K72">
        <v>1</v>
      </c>
      <c r="L72">
        <v>1</v>
      </c>
      <c r="M72">
        <f t="shared" si="0"/>
        <v>751.2</v>
      </c>
      <c r="N72">
        <f t="shared" si="1"/>
        <v>751.2</v>
      </c>
      <c r="O72">
        <f t="shared" si="2"/>
        <v>751.2</v>
      </c>
      <c r="P72" s="299">
        <f>'3.소별발전'!C197</f>
        <v>751200</v>
      </c>
      <c r="Q72" s="299">
        <f>'3.소별발전'!D197</f>
        <v>4184687.8931</v>
      </c>
      <c r="R72" s="302">
        <f t="shared" si="3"/>
        <v>476398.89493397082</v>
      </c>
      <c r="S72" s="299" t="str">
        <f>'3.소별발전'!F197</f>
        <v>…</v>
      </c>
      <c r="T72" s="302"/>
      <c r="U72" s="302"/>
      <c r="V72" s="305" t="e">
        <f t="shared" si="4"/>
        <v>#VALUE!</v>
      </c>
      <c r="W72" s="305">
        <f t="shared" si="5"/>
        <v>0.63592132239862187</v>
      </c>
      <c r="X72" s="299" t="str">
        <f>'3.소별발전'!I197</f>
        <v>…</v>
      </c>
      <c r="Y72" s="302" t="e">
        <f t="shared" si="6"/>
        <v>#VALUE!</v>
      </c>
      <c r="Z72" s="305" t="e">
        <f t="shared" si="7"/>
        <v>#VALUE!</v>
      </c>
      <c r="AA72" s="299">
        <f>'3.소별발전'!K197</f>
        <v>4184687.8931</v>
      </c>
      <c r="AD72">
        <v>751.2</v>
      </c>
      <c r="AE72">
        <v>751.2</v>
      </c>
    </row>
    <row r="73" spans="1:31">
      <c r="A73" s="300" t="s">
        <v>2059</v>
      </c>
      <c r="B73" s="300" t="s">
        <v>4491</v>
      </c>
      <c r="C73" t="s">
        <v>315</v>
      </c>
      <c r="D73" t="s">
        <v>3515</v>
      </c>
      <c r="F73" t="s">
        <v>1113</v>
      </c>
      <c r="G73">
        <v>442.8</v>
      </c>
      <c r="H73">
        <v>442.8</v>
      </c>
      <c r="I73">
        <v>442.8</v>
      </c>
      <c r="J73">
        <v>1</v>
      </c>
      <c r="K73">
        <v>1</v>
      </c>
      <c r="L73">
        <v>1</v>
      </c>
      <c r="M73">
        <f t="shared" si="0"/>
        <v>442.8</v>
      </c>
      <c r="N73">
        <f t="shared" si="1"/>
        <v>442.8</v>
      </c>
      <c r="O73">
        <f t="shared" si="2"/>
        <v>442.8</v>
      </c>
      <c r="P73" s="299">
        <f>'3.소별발전'!C198</f>
        <v>442800</v>
      </c>
      <c r="Q73" s="299">
        <f>'3.소별발전'!D198</f>
        <v>2790249.0933600003</v>
      </c>
      <c r="R73" s="302">
        <f t="shared" si="3"/>
        <v>317651.30844262295</v>
      </c>
      <c r="S73" s="299" t="str">
        <f>'3.소별발전'!F198</f>
        <v>…</v>
      </c>
      <c r="T73" s="302"/>
      <c r="U73" s="302"/>
      <c r="V73" s="305" t="e">
        <f t="shared" si="4"/>
        <v>#VALUE!</v>
      </c>
      <c r="W73" s="305">
        <f t="shared" si="5"/>
        <v>0.71933510840108406</v>
      </c>
      <c r="X73" s="299" t="str">
        <f>'3.소별발전'!I198</f>
        <v>…</v>
      </c>
      <c r="Y73" s="302" t="e">
        <f t="shared" si="6"/>
        <v>#VALUE!</v>
      </c>
      <c r="Z73" s="305" t="e">
        <f t="shared" si="7"/>
        <v>#VALUE!</v>
      </c>
      <c r="AA73" s="299">
        <f>'3.소별발전'!K198</f>
        <v>2790249.0933600003</v>
      </c>
      <c r="AD73">
        <v>442.8</v>
      </c>
      <c r="AE73">
        <v>442.8</v>
      </c>
    </row>
    <row r="74" spans="1:31">
      <c r="A74" s="300" t="s">
        <v>2060</v>
      </c>
      <c r="B74" s="300" t="s">
        <v>4492</v>
      </c>
      <c r="C74" t="s">
        <v>315</v>
      </c>
      <c r="D74" t="s">
        <v>3515</v>
      </c>
      <c r="F74" t="s">
        <v>1115</v>
      </c>
      <c r="G74">
        <v>848</v>
      </c>
      <c r="H74">
        <v>848</v>
      </c>
      <c r="I74">
        <v>848</v>
      </c>
      <c r="J74">
        <v>1</v>
      </c>
      <c r="K74">
        <v>1</v>
      </c>
      <c r="L74">
        <v>1</v>
      </c>
      <c r="M74">
        <f t="shared" si="0"/>
        <v>848</v>
      </c>
      <c r="N74">
        <f t="shared" si="1"/>
        <v>848</v>
      </c>
      <c r="O74">
        <f t="shared" ref="O74:O137" si="21">I74*L74</f>
        <v>848</v>
      </c>
      <c r="P74" s="299">
        <f>'3.소별발전'!C174</f>
        <v>848000</v>
      </c>
      <c r="Q74" s="299">
        <f>'3.소별발전'!D174</f>
        <v>503804.00699999998</v>
      </c>
      <c r="R74" s="302">
        <f t="shared" si="3"/>
        <v>57354.736680327871</v>
      </c>
      <c r="S74" s="299">
        <f>'3.소별발전'!F174</f>
        <v>1010000</v>
      </c>
      <c r="T74" s="302"/>
      <c r="U74" s="302"/>
      <c r="V74" s="305">
        <f t="shared" si="4"/>
        <v>5.6942448460599482E-2</v>
      </c>
      <c r="W74" s="305">
        <f t="shared" si="5"/>
        <v>6.7820604888214009E-2</v>
      </c>
      <c r="X74" s="299">
        <f>'3.소별발전'!I174</f>
        <v>15189.647880000004</v>
      </c>
      <c r="Y74" s="302">
        <f t="shared" si="6"/>
        <v>3.0149914786207734</v>
      </c>
      <c r="Z74" s="305">
        <f t="shared" si="7"/>
        <v>3.0149914786207734E-2</v>
      </c>
      <c r="AA74" s="299">
        <f>'3.소별발전'!K174</f>
        <v>488614.35911999998</v>
      </c>
      <c r="AD74">
        <v>848</v>
      </c>
      <c r="AE74">
        <v>848</v>
      </c>
    </row>
    <row r="75" spans="1:31">
      <c r="A75" s="300" t="s">
        <v>2061</v>
      </c>
      <c r="B75" s="300" t="s">
        <v>4493</v>
      </c>
      <c r="C75" t="s">
        <v>315</v>
      </c>
      <c r="D75" t="s">
        <v>3515</v>
      </c>
      <c r="F75" t="s">
        <v>1117</v>
      </c>
      <c r="G75">
        <v>769.83</v>
      </c>
      <c r="H75">
        <v>769.83</v>
      </c>
      <c r="I75">
        <v>769.83</v>
      </c>
      <c r="J75">
        <v>1</v>
      </c>
      <c r="K75">
        <v>1</v>
      </c>
      <c r="L75">
        <v>1</v>
      </c>
      <c r="M75">
        <f t="shared" si="0"/>
        <v>769.83</v>
      </c>
      <c r="N75">
        <f t="shared" ref="N75:O144" si="22">$H75*K75</f>
        <v>769.83</v>
      </c>
      <c r="O75">
        <f t="shared" si="21"/>
        <v>769.83</v>
      </c>
      <c r="P75" s="299">
        <f>'3.소별발전'!C199</f>
        <v>769830</v>
      </c>
      <c r="Q75" s="299">
        <f>'3.소별발전'!D199</f>
        <v>2754348.0384</v>
      </c>
      <c r="R75" s="302">
        <f t="shared" si="3"/>
        <v>313564.21202185797</v>
      </c>
      <c r="S75" s="299" t="str">
        <f>'3.소별발전'!F199</f>
        <v>…</v>
      </c>
      <c r="T75" s="302"/>
      <c r="U75" s="302"/>
      <c r="V75" s="305" t="e">
        <f t="shared" si="4"/>
        <v>#VALUE!</v>
      </c>
      <c r="W75" s="305">
        <f t="shared" si="5"/>
        <v>0.40843211105671967</v>
      </c>
      <c r="X75" s="299" t="str">
        <f>'3.소별발전'!I199</f>
        <v>…</v>
      </c>
      <c r="Y75" s="302" t="e">
        <f t="shared" ref="Y75:Y143" si="23">X75/Q75*100</f>
        <v>#VALUE!</v>
      </c>
      <c r="Z75" s="305" t="e">
        <f t="shared" si="7"/>
        <v>#VALUE!</v>
      </c>
      <c r="AA75" s="299">
        <f>'3.소별발전'!K199</f>
        <v>2754348.0384</v>
      </c>
      <c r="AD75">
        <v>769.83</v>
      </c>
      <c r="AE75">
        <v>769.83</v>
      </c>
    </row>
    <row r="76" spans="1:31">
      <c r="A76" s="300" t="s">
        <v>2062</v>
      </c>
      <c r="B76" s="300" t="s">
        <v>4494</v>
      </c>
      <c r="C76" t="s">
        <v>315</v>
      </c>
      <c r="D76" t="s">
        <v>3515</v>
      </c>
      <c r="F76" t="s">
        <v>1113</v>
      </c>
      <c r="G76">
        <v>300</v>
      </c>
      <c r="H76">
        <v>300</v>
      </c>
      <c r="I76">
        <v>300</v>
      </c>
      <c r="J76">
        <v>1</v>
      </c>
      <c r="K76">
        <v>1</v>
      </c>
      <c r="L76">
        <v>1</v>
      </c>
      <c r="M76">
        <f t="shared" si="0"/>
        <v>300</v>
      </c>
      <c r="N76">
        <f t="shared" si="22"/>
        <v>300</v>
      </c>
      <c r="O76">
        <f t="shared" si="21"/>
        <v>300</v>
      </c>
      <c r="P76" s="295">
        <f>'3.소별발전'!C175</f>
        <v>2071900</v>
      </c>
      <c r="Q76" s="295">
        <f>'3.소별발전'!D175</f>
        <v>6178935.1588059999</v>
      </c>
      <c r="R76" s="302">
        <f t="shared" si="3"/>
        <v>703430.68747791438</v>
      </c>
      <c r="S76" s="295">
        <f>'3.소별발전'!F175</f>
        <v>2492222</v>
      </c>
      <c r="T76" s="301"/>
      <c r="U76" s="301"/>
      <c r="V76" s="305">
        <f t="shared" si="4"/>
        <v>0.28302370127575616</v>
      </c>
      <c r="W76" s="305">
        <f t="shared" si="5"/>
        <v>0.34044012492922804</v>
      </c>
      <c r="X76" s="295">
        <f>'3.소별발전'!I175</f>
        <v>151811.84334699996</v>
      </c>
      <c r="Y76" s="302">
        <f t="shared" si="23"/>
        <v>2.4569256586329939</v>
      </c>
      <c r="Z76" s="305">
        <f t="shared" si="7"/>
        <v>2.4569256586329941E-2</v>
      </c>
      <c r="AA76" s="295">
        <f>'3.소별발전'!K175</f>
        <v>6027123.3154589999</v>
      </c>
      <c r="AB76" t="s">
        <v>3495</v>
      </c>
      <c r="AD76">
        <v>300</v>
      </c>
      <c r="AE76">
        <v>300</v>
      </c>
    </row>
    <row r="77" spans="1:31">
      <c r="A77" s="300" t="s">
        <v>2063</v>
      </c>
      <c r="B77" s="300" t="s">
        <v>4495</v>
      </c>
      <c r="C77" t="s">
        <v>315</v>
      </c>
      <c r="D77" t="s">
        <v>3515</v>
      </c>
      <c r="F77" t="s">
        <v>1113</v>
      </c>
      <c r="G77">
        <v>450</v>
      </c>
      <c r="H77">
        <v>450</v>
      </c>
      <c r="I77">
        <v>450</v>
      </c>
      <c r="J77">
        <v>2</v>
      </c>
      <c r="K77">
        <v>2</v>
      </c>
      <c r="L77">
        <v>2</v>
      </c>
      <c r="M77">
        <f t="shared" si="0"/>
        <v>900</v>
      </c>
      <c r="N77">
        <f t="shared" si="22"/>
        <v>900</v>
      </c>
      <c r="O77">
        <f t="shared" si="21"/>
        <v>900</v>
      </c>
      <c r="R77" s="302">
        <f t="shared" si="3"/>
        <v>0</v>
      </c>
      <c r="T77" s="301"/>
      <c r="U77" s="301"/>
      <c r="V77" s="305" t="e">
        <f t="shared" si="4"/>
        <v>#DIV/0!</v>
      </c>
      <c r="W77" s="305" t="e">
        <f t="shared" si="5"/>
        <v>#DIV/0!</v>
      </c>
      <c r="Y77" s="302" t="e">
        <f t="shared" si="23"/>
        <v>#DIV/0!</v>
      </c>
      <c r="Z77" s="305" t="e">
        <f t="shared" si="7"/>
        <v>#DIV/0!</v>
      </c>
      <c r="AD77">
        <v>900</v>
      </c>
      <c r="AE77">
        <v>900</v>
      </c>
    </row>
    <row r="78" spans="1:31">
      <c r="A78" s="300" t="s">
        <v>2064</v>
      </c>
      <c r="B78" s="300" t="s">
        <v>4496</v>
      </c>
      <c r="C78" t="s">
        <v>315</v>
      </c>
      <c r="D78" t="s">
        <v>3515</v>
      </c>
      <c r="F78" t="s">
        <v>1113</v>
      </c>
      <c r="G78">
        <v>871.9</v>
      </c>
      <c r="H78">
        <v>871.9</v>
      </c>
      <c r="I78">
        <v>871.9</v>
      </c>
      <c r="J78">
        <v>1</v>
      </c>
      <c r="K78">
        <v>1</v>
      </c>
      <c r="L78">
        <v>1</v>
      </c>
      <c r="M78">
        <f t="shared" si="0"/>
        <v>871.9</v>
      </c>
      <c r="N78">
        <f t="shared" si="22"/>
        <v>871.9</v>
      </c>
      <c r="O78">
        <f t="shared" si="21"/>
        <v>871.9</v>
      </c>
      <c r="R78" s="302">
        <f t="shared" ref="R78:R148" si="24">Q78/(366*24)*1000</f>
        <v>0</v>
      </c>
      <c r="T78" s="301"/>
      <c r="U78" s="301"/>
      <c r="V78" s="305" t="e">
        <f t="shared" ref="V78:V148" si="25">Q78/(S78*8.76)</f>
        <v>#DIV/0!</v>
      </c>
      <c r="W78" s="305" t="e">
        <f t="shared" ref="W78:W148" si="26">Q78/(P78*8.76)</f>
        <v>#DIV/0!</v>
      </c>
      <c r="Y78" s="302" t="e">
        <f t="shared" si="23"/>
        <v>#DIV/0!</v>
      </c>
      <c r="Z78" s="305" t="e">
        <f t="shared" ref="Z78:Z148" si="27">X78/Q78</f>
        <v>#DIV/0!</v>
      </c>
      <c r="AD78">
        <v>871.9</v>
      </c>
      <c r="AE78">
        <v>871.9</v>
      </c>
    </row>
    <row r="79" spans="1:31">
      <c r="A79" s="300" t="s">
        <v>2065</v>
      </c>
      <c r="B79" s="300" t="s">
        <v>4497</v>
      </c>
      <c r="C79" t="s">
        <v>315</v>
      </c>
      <c r="D79" t="s">
        <v>3515</v>
      </c>
      <c r="E79" t="s">
        <v>4664</v>
      </c>
      <c r="F79" t="s">
        <v>1116</v>
      </c>
      <c r="G79">
        <v>525.5</v>
      </c>
      <c r="H79">
        <v>525.5</v>
      </c>
      <c r="I79">
        <v>525.5</v>
      </c>
      <c r="J79">
        <v>1</v>
      </c>
      <c r="K79">
        <v>1</v>
      </c>
      <c r="L79">
        <v>1</v>
      </c>
      <c r="M79">
        <f t="shared" ref="M79:M149" si="28">$G79*J79</f>
        <v>525.5</v>
      </c>
      <c r="N79">
        <f t="shared" si="22"/>
        <v>525.5</v>
      </c>
      <c r="O79">
        <f t="shared" si="21"/>
        <v>525.5</v>
      </c>
      <c r="P79" s="299">
        <f>'3.소별발전'!C200</f>
        <v>1389700</v>
      </c>
      <c r="Q79" s="299">
        <f>'3.소별발전'!D200</f>
        <v>6545547.7999999998</v>
      </c>
      <c r="R79" s="302">
        <f t="shared" si="24"/>
        <v>745167.09927140258</v>
      </c>
      <c r="S79" s="299">
        <f>'3.소별발전'!F200</f>
        <v>1531320.061</v>
      </c>
      <c r="T79" s="302"/>
      <c r="U79" s="302"/>
      <c r="V79" s="305">
        <f t="shared" si="25"/>
        <v>0.48795067210187648</v>
      </c>
      <c r="W79" s="305">
        <f t="shared" si="26"/>
        <v>0.53767622722028963</v>
      </c>
      <c r="X79" s="299">
        <f>'3.소별발전'!I200</f>
        <v>188510.68420000002</v>
      </c>
      <c r="Y79" s="302">
        <f t="shared" si="23"/>
        <v>2.8799833101822285</v>
      </c>
      <c r="Z79" s="305">
        <f t="shared" si="27"/>
        <v>2.8799833101822284E-2</v>
      </c>
      <c r="AA79" s="299">
        <f>'3.소별발전'!K200</f>
        <v>6357037.1157999998</v>
      </c>
      <c r="AB79" t="s">
        <v>3484</v>
      </c>
      <c r="AD79">
        <v>525.5</v>
      </c>
      <c r="AE79">
        <v>525.5</v>
      </c>
    </row>
    <row r="80" spans="1:31">
      <c r="A80" s="300" t="s">
        <v>2066</v>
      </c>
      <c r="B80" s="300" t="s">
        <v>4498</v>
      </c>
      <c r="C80" t="s">
        <v>315</v>
      </c>
      <c r="D80" t="s">
        <v>3515</v>
      </c>
      <c r="F80" t="s">
        <v>1116</v>
      </c>
      <c r="G80">
        <v>864.2</v>
      </c>
      <c r="H80">
        <v>864.2</v>
      </c>
      <c r="I80">
        <v>864.2</v>
      </c>
      <c r="J80">
        <v>1</v>
      </c>
      <c r="K80">
        <v>1</v>
      </c>
      <c r="L80">
        <v>1</v>
      </c>
      <c r="M80">
        <f t="shared" si="28"/>
        <v>864.2</v>
      </c>
      <c r="N80">
        <f t="shared" si="22"/>
        <v>864.2</v>
      </c>
      <c r="O80">
        <f t="shared" si="21"/>
        <v>864.2</v>
      </c>
      <c r="R80" s="302">
        <f t="shared" si="24"/>
        <v>0</v>
      </c>
      <c r="T80" s="301"/>
      <c r="U80" s="301"/>
      <c r="V80" s="305" t="e">
        <f t="shared" si="25"/>
        <v>#DIV/0!</v>
      </c>
      <c r="W80" s="305" t="e">
        <f t="shared" si="26"/>
        <v>#DIV/0!</v>
      </c>
      <c r="Y80" s="302" t="e">
        <f t="shared" si="23"/>
        <v>#DIV/0!</v>
      </c>
      <c r="Z80" s="305" t="e">
        <f t="shared" si="27"/>
        <v>#DIV/0!</v>
      </c>
      <c r="AD80">
        <v>864.2</v>
      </c>
      <c r="AE80">
        <v>864.2</v>
      </c>
    </row>
    <row r="81" spans="1:31">
      <c r="A81" s="300" t="s">
        <v>2067</v>
      </c>
      <c r="B81" s="300" t="s">
        <v>4499</v>
      </c>
      <c r="C81" t="s">
        <v>315</v>
      </c>
      <c r="D81" t="s">
        <v>3515</v>
      </c>
      <c r="F81" t="s">
        <v>1117</v>
      </c>
      <c r="G81">
        <v>503.53899999999999</v>
      </c>
      <c r="H81">
        <v>503.53899999999999</v>
      </c>
      <c r="I81">
        <v>503.53899999999999</v>
      </c>
      <c r="J81">
        <v>1</v>
      </c>
      <c r="K81">
        <v>1</v>
      </c>
      <c r="L81">
        <v>1</v>
      </c>
      <c r="M81">
        <f t="shared" si="28"/>
        <v>503.53899999999999</v>
      </c>
      <c r="N81">
        <f t="shared" si="22"/>
        <v>503.53899999999999</v>
      </c>
      <c r="O81">
        <f t="shared" si="21"/>
        <v>503.53899999999999</v>
      </c>
      <c r="P81" s="299">
        <f>'3.소별발전'!C176</f>
        <v>1462447</v>
      </c>
      <c r="Q81" s="299">
        <f>'3.소별발전'!D176</f>
        <v>2997361.3677000003</v>
      </c>
      <c r="R81" s="302">
        <f t="shared" si="24"/>
        <v>341229.66390027321</v>
      </c>
      <c r="S81" s="299">
        <f>'3.소별발전'!F176</f>
        <v>799300</v>
      </c>
      <c r="T81" s="302"/>
      <c r="U81" s="302"/>
      <c r="V81" s="305">
        <f t="shared" si="25"/>
        <v>0.42808024482895141</v>
      </c>
      <c r="W81" s="305">
        <f t="shared" si="26"/>
        <v>0.2339671384274308</v>
      </c>
      <c r="X81" s="299">
        <f>'3.소별발전'!I176</f>
        <v>160578.69395500002</v>
      </c>
      <c r="Y81" s="302">
        <f t="shared" si="23"/>
        <v>5.3573351443512705</v>
      </c>
      <c r="Z81" s="305">
        <f t="shared" si="27"/>
        <v>5.3573351443512704E-2</v>
      </c>
      <c r="AA81" s="299">
        <f>'3.소별발전'!K176</f>
        <v>2836782.6737450003</v>
      </c>
      <c r="AB81" t="s">
        <v>3485</v>
      </c>
      <c r="AD81">
        <v>503.53899999999999</v>
      </c>
      <c r="AE81">
        <v>503.53899999999999</v>
      </c>
    </row>
    <row r="82" spans="1:31">
      <c r="A82" s="300" t="s">
        <v>2068</v>
      </c>
      <c r="B82" s="300" t="s">
        <v>4500</v>
      </c>
      <c r="C82" t="s">
        <v>315</v>
      </c>
      <c r="D82" t="s">
        <v>3515</v>
      </c>
      <c r="F82" t="s">
        <v>1117</v>
      </c>
      <c r="G82">
        <v>508.90800000000002</v>
      </c>
      <c r="H82">
        <v>508.90800000000002</v>
      </c>
      <c r="I82">
        <v>508.90800000000002</v>
      </c>
      <c r="J82">
        <v>1</v>
      </c>
      <c r="K82">
        <v>1</v>
      </c>
      <c r="L82">
        <v>1</v>
      </c>
      <c r="M82">
        <f t="shared" si="28"/>
        <v>508.90800000000002</v>
      </c>
      <c r="N82">
        <f t="shared" si="22"/>
        <v>508.90800000000002</v>
      </c>
      <c r="O82">
        <f t="shared" si="21"/>
        <v>508.90800000000002</v>
      </c>
      <c r="R82" s="302">
        <f t="shared" si="24"/>
        <v>0</v>
      </c>
      <c r="T82" s="301"/>
      <c r="U82" s="301"/>
      <c r="V82" s="305" t="e">
        <f t="shared" si="25"/>
        <v>#DIV/0!</v>
      </c>
      <c r="W82" s="305" t="e">
        <f t="shared" si="26"/>
        <v>#DIV/0!</v>
      </c>
      <c r="Y82" s="302" t="e">
        <f t="shared" si="23"/>
        <v>#DIV/0!</v>
      </c>
      <c r="Z82" s="305" t="e">
        <f t="shared" si="27"/>
        <v>#DIV/0!</v>
      </c>
      <c r="AD82">
        <v>508.90800000000002</v>
      </c>
      <c r="AE82">
        <v>508.90800000000002</v>
      </c>
    </row>
    <row r="83" spans="1:31">
      <c r="A83" s="300" t="s">
        <v>2069</v>
      </c>
      <c r="B83" s="300" t="s">
        <v>4501</v>
      </c>
      <c r="C83" t="s">
        <v>315</v>
      </c>
      <c r="D83" t="s">
        <v>3515</v>
      </c>
      <c r="F83" t="s">
        <v>1117</v>
      </c>
      <c r="G83">
        <v>450</v>
      </c>
      <c r="H83">
        <v>450</v>
      </c>
      <c r="I83">
        <v>450</v>
      </c>
      <c r="J83">
        <v>1</v>
      </c>
      <c r="K83">
        <v>1</v>
      </c>
      <c r="L83">
        <v>1</v>
      </c>
      <c r="M83">
        <f t="shared" si="28"/>
        <v>450</v>
      </c>
      <c r="N83">
        <f t="shared" si="22"/>
        <v>450</v>
      </c>
      <c r="O83">
        <f t="shared" si="21"/>
        <v>450</v>
      </c>
      <c r="R83" s="302">
        <f t="shared" si="24"/>
        <v>0</v>
      </c>
      <c r="T83" s="301"/>
      <c r="U83" s="301"/>
      <c r="V83" s="305" t="e">
        <f t="shared" si="25"/>
        <v>#DIV/0!</v>
      </c>
      <c r="W83" s="305" t="e">
        <f t="shared" si="26"/>
        <v>#DIV/0!</v>
      </c>
      <c r="Y83" s="302" t="e">
        <f t="shared" si="23"/>
        <v>#DIV/0!</v>
      </c>
      <c r="Z83" s="305" t="e">
        <f t="shared" si="27"/>
        <v>#DIV/0!</v>
      </c>
      <c r="AD83">
        <v>450</v>
      </c>
      <c r="AE83">
        <v>450</v>
      </c>
    </row>
    <row r="84" spans="1:31">
      <c r="A84" s="300" t="s">
        <v>2070</v>
      </c>
      <c r="B84" s="300" t="s">
        <v>4502</v>
      </c>
      <c r="C84" t="s">
        <v>315</v>
      </c>
      <c r="D84" t="s">
        <v>3515</v>
      </c>
      <c r="F84" t="s">
        <v>1117</v>
      </c>
      <c r="G84">
        <v>600</v>
      </c>
      <c r="H84">
        <v>600</v>
      </c>
      <c r="I84">
        <v>600</v>
      </c>
      <c r="J84">
        <v>1</v>
      </c>
      <c r="K84">
        <v>1</v>
      </c>
      <c r="L84">
        <v>0</v>
      </c>
      <c r="M84">
        <f t="shared" si="28"/>
        <v>600</v>
      </c>
      <c r="N84">
        <f t="shared" si="22"/>
        <v>600</v>
      </c>
      <c r="O84">
        <f t="shared" si="21"/>
        <v>0</v>
      </c>
      <c r="P84" s="299">
        <f>'3.소별발전'!C184</f>
        <v>900000</v>
      </c>
      <c r="Q84" s="299">
        <f>'3.소별발전'!D184</f>
        <v>1142345.3529999999</v>
      </c>
      <c r="R84" s="302">
        <f t="shared" si="24"/>
        <v>130048.42361111111</v>
      </c>
      <c r="S84" s="299">
        <f>'3.소별발전'!F184</f>
        <v>776531</v>
      </c>
      <c r="T84" s="302"/>
      <c r="U84" s="302"/>
      <c r="V84" s="305">
        <f t="shared" si="25"/>
        <v>0.16793240792975483</v>
      </c>
      <c r="W84" s="305">
        <f t="shared" si="26"/>
        <v>0.14489413406900048</v>
      </c>
      <c r="X84" s="299">
        <f>'3.소별발전'!I184</f>
        <v>17743.043320999946</v>
      </c>
      <c r="Y84" s="302">
        <f t="shared" si="23"/>
        <v>1.5532118438967335</v>
      </c>
      <c r="Z84" s="305">
        <f t="shared" si="27"/>
        <v>1.5532118438967334E-2</v>
      </c>
      <c r="AA84" s="299">
        <f>'3.소별발전'!K184</f>
        <v>1124602.3096789999</v>
      </c>
      <c r="AB84" t="s">
        <v>3484</v>
      </c>
      <c r="AD84">
        <v>600</v>
      </c>
      <c r="AE84">
        <v>600</v>
      </c>
    </row>
    <row r="85" spans="1:31">
      <c r="A85" s="300" t="s">
        <v>2071</v>
      </c>
      <c r="B85" s="300" t="s">
        <v>4503</v>
      </c>
      <c r="C85" t="s">
        <v>315</v>
      </c>
      <c r="D85" t="s">
        <v>3515</v>
      </c>
      <c r="F85" t="s">
        <v>1117</v>
      </c>
      <c r="G85">
        <v>300</v>
      </c>
      <c r="H85">
        <v>300</v>
      </c>
      <c r="I85">
        <v>300</v>
      </c>
      <c r="J85">
        <v>1</v>
      </c>
      <c r="K85">
        <v>1</v>
      </c>
      <c r="L85">
        <v>1</v>
      </c>
      <c r="M85">
        <f t="shared" si="28"/>
        <v>300</v>
      </c>
      <c r="N85">
        <f t="shared" si="22"/>
        <v>300</v>
      </c>
      <c r="O85">
        <f t="shared" si="21"/>
        <v>300</v>
      </c>
      <c r="R85" s="302">
        <f t="shared" si="24"/>
        <v>0</v>
      </c>
      <c r="T85" s="301"/>
      <c r="U85" s="301"/>
      <c r="V85" s="305" t="e">
        <f t="shared" si="25"/>
        <v>#DIV/0!</v>
      </c>
      <c r="W85" s="305" t="e">
        <f t="shared" si="26"/>
        <v>#DIV/0!</v>
      </c>
      <c r="Y85" s="302" t="e">
        <f t="shared" si="23"/>
        <v>#DIV/0!</v>
      </c>
      <c r="Z85" s="305" t="e">
        <f t="shared" si="27"/>
        <v>#DIV/0!</v>
      </c>
      <c r="AD85">
        <v>300</v>
      </c>
      <c r="AE85">
        <v>300</v>
      </c>
    </row>
    <row r="86" spans="1:31">
      <c r="A86" s="300" t="s">
        <v>2072</v>
      </c>
      <c r="B86" s="300" t="s">
        <v>4504</v>
      </c>
      <c r="C86" t="s">
        <v>315</v>
      </c>
      <c r="D86" t="s">
        <v>3515</v>
      </c>
      <c r="F86" t="s">
        <v>1117</v>
      </c>
      <c r="G86">
        <v>847.6</v>
      </c>
      <c r="H86">
        <v>847.6</v>
      </c>
      <c r="I86">
        <v>847.6</v>
      </c>
      <c r="J86">
        <v>2</v>
      </c>
      <c r="K86">
        <v>2</v>
      </c>
      <c r="L86">
        <v>2</v>
      </c>
      <c r="M86">
        <f t="shared" si="28"/>
        <v>1695.2</v>
      </c>
      <c r="N86">
        <f t="shared" si="22"/>
        <v>1695.2</v>
      </c>
      <c r="O86">
        <f t="shared" si="21"/>
        <v>1695.2</v>
      </c>
      <c r="P86" s="299">
        <f>'3.소별발전'!C201</f>
        <v>1695200</v>
      </c>
      <c r="Q86" s="299">
        <f>'3.소별발전'!D201</f>
        <v>11252519.580139998</v>
      </c>
      <c r="R86" s="302">
        <f t="shared" si="24"/>
        <v>1281024.5423656646</v>
      </c>
      <c r="S86" s="299" t="str">
        <f>'3.소별발전'!F201</f>
        <v>…</v>
      </c>
      <c r="T86" s="302"/>
      <c r="U86" s="302"/>
      <c r="V86" s="305" t="e">
        <f t="shared" si="25"/>
        <v>#VALUE!</v>
      </c>
      <c r="W86" s="305">
        <f t="shared" si="26"/>
        <v>0.75774787555811618</v>
      </c>
      <c r="X86" s="299" t="str">
        <f>'3.소별발전'!I201</f>
        <v>…</v>
      </c>
      <c r="Y86" s="302" t="e">
        <f t="shared" si="23"/>
        <v>#VALUE!</v>
      </c>
      <c r="Z86" s="305" t="e">
        <f t="shared" si="27"/>
        <v>#VALUE!</v>
      </c>
      <c r="AA86" s="299">
        <f>'3.소별발전'!K201</f>
        <v>11252519.580139998</v>
      </c>
      <c r="AD86">
        <v>1695.2</v>
      </c>
      <c r="AE86">
        <v>1695.2</v>
      </c>
    </row>
    <row r="87" spans="1:31">
      <c r="A87" s="300" t="s">
        <v>2073</v>
      </c>
      <c r="B87" s="300" t="s">
        <v>4505</v>
      </c>
      <c r="C87" t="s">
        <v>315</v>
      </c>
      <c r="D87" t="s">
        <v>3515</v>
      </c>
      <c r="F87" t="s">
        <v>1117</v>
      </c>
      <c r="G87">
        <v>868.5</v>
      </c>
      <c r="H87">
        <v>868.5</v>
      </c>
      <c r="I87">
        <v>868.5</v>
      </c>
      <c r="J87">
        <v>1</v>
      </c>
      <c r="K87">
        <v>1</v>
      </c>
      <c r="L87">
        <v>1</v>
      </c>
      <c r="M87">
        <f t="shared" si="28"/>
        <v>868.5</v>
      </c>
      <c r="N87">
        <f t="shared" si="22"/>
        <v>868.5</v>
      </c>
      <c r="O87">
        <f t="shared" si="21"/>
        <v>868.5</v>
      </c>
      <c r="P87" s="299">
        <f>'3.소별발전'!C186</f>
        <v>868500</v>
      </c>
      <c r="Q87" s="299">
        <f>'3.소별발전'!D186</f>
        <v>3042096.7672359999</v>
      </c>
      <c r="R87" s="302">
        <f t="shared" si="24"/>
        <v>346322.49171630235</v>
      </c>
      <c r="S87" s="299">
        <f>'3.소별발전'!F186</f>
        <v>978000</v>
      </c>
      <c r="T87" s="302"/>
      <c r="U87" s="302"/>
      <c r="V87" s="305">
        <f t="shared" si="25"/>
        <v>0.35508314975534827</v>
      </c>
      <c r="W87" s="305">
        <f t="shared" si="26"/>
        <v>0.39985183703020216</v>
      </c>
      <c r="X87" s="299">
        <f>'3.소별발전'!I186</f>
        <v>63158.077269999776</v>
      </c>
      <c r="Y87" s="302">
        <f t="shared" si="23"/>
        <v>2.07613636588504</v>
      </c>
      <c r="Z87" s="305">
        <f t="shared" si="27"/>
        <v>2.0761363658850399E-2</v>
      </c>
      <c r="AA87" s="299">
        <f>'3.소별발전'!K186</f>
        <v>2978938.6899660002</v>
      </c>
      <c r="AD87">
        <v>868.5</v>
      </c>
      <c r="AE87">
        <v>868.5</v>
      </c>
    </row>
    <row r="88" spans="1:31">
      <c r="A88" s="300" t="s">
        <v>4650</v>
      </c>
      <c r="B88" s="300" t="s">
        <v>4651</v>
      </c>
      <c r="C88" t="s">
        <v>315</v>
      </c>
      <c r="D88" t="s">
        <v>3515</v>
      </c>
      <c r="E88" t="s">
        <v>4664</v>
      </c>
      <c r="F88" t="s">
        <v>1117</v>
      </c>
      <c r="G88">
        <v>450</v>
      </c>
      <c r="H88">
        <v>450</v>
      </c>
      <c r="I88">
        <v>450</v>
      </c>
      <c r="J88">
        <v>1</v>
      </c>
      <c r="K88">
        <v>1</v>
      </c>
      <c r="L88">
        <v>1</v>
      </c>
      <c r="M88">
        <f t="shared" si="28"/>
        <v>450</v>
      </c>
      <c r="N88">
        <f t="shared" si="22"/>
        <v>450</v>
      </c>
      <c r="O88">
        <f t="shared" si="21"/>
        <v>450</v>
      </c>
      <c r="P88" s="299">
        <f>'3.소별발전'!C202</f>
        <v>3176000</v>
      </c>
      <c r="Q88" s="299">
        <f>'3.소별발전'!D202</f>
        <v>13965288</v>
      </c>
      <c r="R88" s="302">
        <f t="shared" si="24"/>
        <v>1589855.1912568305</v>
      </c>
      <c r="S88" s="299">
        <f>'3.소별발전'!F202</f>
        <v>4116536.5250000004</v>
      </c>
      <c r="T88" s="302"/>
      <c r="U88" s="302"/>
      <c r="V88" s="305">
        <f t="shared" si="25"/>
        <v>0.38726996571568367</v>
      </c>
      <c r="W88" s="305">
        <f t="shared" si="26"/>
        <v>0.50195559159449299</v>
      </c>
      <c r="X88" s="299">
        <f>'3.소별발전'!I202</f>
        <v>281561.01202300191</v>
      </c>
      <c r="Y88" s="302">
        <f t="shared" si="23"/>
        <v>2.0161489832719663</v>
      </c>
      <c r="Z88" s="305">
        <f t="shared" si="27"/>
        <v>2.0161489832719662E-2</v>
      </c>
      <c r="AA88" s="299">
        <f>'3.소별발전'!K202</f>
        <v>13683726.987976998</v>
      </c>
      <c r="AB88" t="s">
        <v>3486</v>
      </c>
      <c r="AD88">
        <v>900</v>
      </c>
      <c r="AE88">
        <v>900</v>
      </c>
    </row>
    <row r="89" spans="1:31">
      <c r="A89" s="300" t="s">
        <v>4652</v>
      </c>
      <c r="B89" s="300" t="s">
        <v>4653</v>
      </c>
      <c r="C89" t="s">
        <v>315</v>
      </c>
      <c r="D89" t="s">
        <v>3515</v>
      </c>
      <c r="E89" t="s">
        <v>4664</v>
      </c>
      <c r="F89" t="s">
        <v>1117</v>
      </c>
      <c r="G89">
        <v>450</v>
      </c>
      <c r="H89">
        <v>450</v>
      </c>
      <c r="I89">
        <v>450</v>
      </c>
      <c r="J89">
        <v>1</v>
      </c>
      <c r="K89">
        <v>1</v>
      </c>
      <c r="L89">
        <v>1</v>
      </c>
      <c r="M89">
        <f t="shared" ref="M89" si="29">$G89*J89</f>
        <v>450</v>
      </c>
      <c r="N89">
        <f t="shared" ref="N89:O89" si="30">$H89*K89</f>
        <v>450</v>
      </c>
      <c r="O89">
        <f t="shared" si="21"/>
        <v>450</v>
      </c>
      <c r="P89" s="299">
        <f>'3.소별발전'!C203</f>
        <v>1450000</v>
      </c>
      <c r="Q89" s="299">
        <f>'3.소별발전'!D203</f>
        <v>2979449.9064000002</v>
      </c>
      <c r="R89" s="302">
        <f t="shared" ref="R89" si="31">Q89/(366*24)*1000</f>
        <v>339190.5631147541</v>
      </c>
      <c r="S89" s="299" t="str">
        <f>'3.소별발전'!F203</f>
        <v>…</v>
      </c>
      <c r="T89" s="302"/>
      <c r="U89" s="302"/>
      <c r="V89" s="305" t="e">
        <f t="shared" ref="V89" si="32">Q89/(S89*8.76)</f>
        <v>#VALUE!</v>
      </c>
      <c r="W89" s="305">
        <f t="shared" ref="W89" si="33">Q89/(P89*8.76)</f>
        <v>0.23456541539914977</v>
      </c>
      <c r="X89" s="299" t="str">
        <f>'3.소별발전'!I203</f>
        <v>…</v>
      </c>
      <c r="Y89" s="302" t="e">
        <f t="shared" ref="Y89" si="34">X89/Q89*100</f>
        <v>#VALUE!</v>
      </c>
      <c r="Z89" s="305" t="e">
        <f t="shared" ref="Z89" si="35">X89/Q89</f>
        <v>#VALUE!</v>
      </c>
      <c r="AA89" s="299"/>
      <c r="AD89">
        <v>900</v>
      </c>
      <c r="AE89">
        <v>900</v>
      </c>
    </row>
    <row r="90" spans="1:31">
      <c r="A90" s="300" t="s">
        <v>4654</v>
      </c>
      <c r="B90" s="300" t="s">
        <v>4655</v>
      </c>
      <c r="C90" t="s">
        <v>315</v>
      </c>
      <c r="D90" t="s">
        <v>3515</v>
      </c>
      <c r="E90" t="s">
        <v>4664</v>
      </c>
      <c r="F90" t="s">
        <v>1117</v>
      </c>
      <c r="G90">
        <v>574.6</v>
      </c>
      <c r="H90">
        <v>574.6</v>
      </c>
      <c r="I90">
        <v>574.6</v>
      </c>
      <c r="J90">
        <v>1</v>
      </c>
      <c r="K90">
        <v>1</v>
      </c>
      <c r="L90">
        <v>1</v>
      </c>
      <c r="M90">
        <f t="shared" si="28"/>
        <v>574.6</v>
      </c>
      <c r="N90">
        <f t="shared" si="22"/>
        <v>574.6</v>
      </c>
      <c r="O90">
        <f t="shared" si="21"/>
        <v>574.6</v>
      </c>
      <c r="R90" s="302">
        <f t="shared" si="24"/>
        <v>0</v>
      </c>
      <c r="T90" s="301"/>
      <c r="U90" s="301"/>
      <c r="V90" s="305" t="e">
        <f t="shared" si="25"/>
        <v>#DIV/0!</v>
      </c>
      <c r="W90" s="305" t="e">
        <f t="shared" si="26"/>
        <v>#DIV/0!</v>
      </c>
      <c r="Y90" s="302" t="e">
        <f t="shared" si="23"/>
        <v>#DIV/0!</v>
      </c>
      <c r="Z90" s="305" t="e">
        <f t="shared" si="27"/>
        <v>#DIV/0!</v>
      </c>
      <c r="AD90">
        <v>1149.2</v>
      </c>
      <c r="AE90">
        <v>1149.2</v>
      </c>
    </row>
    <row r="91" spans="1:31">
      <c r="A91" s="300" t="s">
        <v>4656</v>
      </c>
      <c r="B91" s="300" t="s">
        <v>4657</v>
      </c>
      <c r="C91" t="s">
        <v>315</v>
      </c>
      <c r="D91" t="s">
        <v>3515</v>
      </c>
      <c r="E91" t="s">
        <v>4664</v>
      </c>
      <c r="F91" t="s">
        <v>1117</v>
      </c>
      <c r="G91">
        <v>574.6</v>
      </c>
      <c r="H91">
        <v>574.6</v>
      </c>
      <c r="I91">
        <v>574.6</v>
      </c>
      <c r="J91">
        <v>1</v>
      </c>
      <c r="K91">
        <v>1</v>
      </c>
      <c r="L91">
        <v>1</v>
      </c>
      <c r="M91">
        <f t="shared" ref="M91" si="36">$G91*J91</f>
        <v>574.6</v>
      </c>
      <c r="N91">
        <f t="shared" ref="N91:O91" si="37">$H91*K91</f>
        <v>574.6</v>
      </c>
      <c r="O91">
        <f t="shared" si="21"/>
        <v>574.6</v>
      </c>
      <c r="R91" s="302">
        <f t="shared" ref="R91" si="38">Q91/(366*24)*1000</f>
        <v>0</v>
      </c>
      <c r="T91" s="301"/>
      <c r="U91" s="301"/>
      <c r="V91" s="305" t="e">
        <f t="shared" ref="V91" si="39">Q91/(S91*8.76)</f>
        <v>#DIV/0!</v>
      </c>
      <c r="W91" s="305" t="e">
        <f t="shared" ref="W91" si="40">Q91/(P91*8.76)</f>
        <v>#DIV/0!</v>
      </c>
      <c r="Y91" s="302" t="e">
        <f t="shared" ref="Y91" si="41">X91/Q91*100</f>
        <v>#DIV/0!</v>
      </c>
      <c r="Z91" s="305" t="e">
        <f t="shared" ref="Z91" si="42">X91/Q91</f>
        <v>#DIV/0!</v>
      </c>
      <c r="AD91">
        <v>1149.2</v>
      </c>
      <c r="AE91">
        <v>1149.2</v>
      </c>
    </row>
    <row r="92" spans="1:31">
      <c r="A92" s="300" t="s">
        <v>4658</v>
      </c>
      <c r="B92" s="300" t="s">
        <v>4659</v>
      </c>
      <c r="C92" t="s">
        <v>315</v>
      </c>
      <c r="D92" t="s">
        <v>3515</v>
      </c>
      <c r="E92" t="s">
        <v>4664</v>
      </c>
      <c r="F92" t="s">
        <v>1117</v>
      </c>
      <c r="G92">
        <v>375.6</v>
      </c>
      <c r="H92">
        <v>375.6</v>
      </c>
      <c r="I92">
        <v>375.6</v>
      </c>
      <c r="J92">
        <v>1</v>
      </c>
      <c r="K92">
        <v>1</v>
      </c>
      <c r="L92">
        <v>1</v>
      </c>
      <c r="M92">
        <f t="shared" si="28"/>
        <v>375.6</v>
      </c>
      <c r="N92">
        <f t="shared" si="22"/>
        <v>375.6</v>
      </c>
      <c r="O92">
        <f t="shared" si="21"/>
        <v>375.6</v>
      </c>
      <c r="R92" s="302">
        <f t="shared" si="24"/>
        <v>0</v>
      </c>
      <c r="T92" s="301"/>
      <c r="U92" s="301"/>
      <c r="V92" s="305" t="e">
        <f t="shared" si="25"/>
        <v>#DIV/0!</v>
      </c>
      <c r="W92" s="305" t="e">
        <f t="shared" si="26"/>
        <v>#DIV/0!</v>
      </c>
      <c r="Y92" s="302" t="e">
        <f t="shared" si="23"/>
        <v>#DIV/0!</v>
      </c>
      <c r="Z92" s="305" t="e">
        <f t="shared" si="27"/>
        <v>#DIV/0!</v>
      </c>
      <c r="AD92">
        <v>1126.8000000000002</v>
      </c>
      <c r="AE92">
        <v>1126.8000000000002</v>
      </c>
    </row>
    <row r="93" spans="1:31">
      <c r="A93" s="300" t="s">
        <v>4660</v>
      </c>
      <c r="B93" s="300" t="s">
        <v>4662</v>
      </c>
      <c r="C93" t="s">
        <v>315</v>
      </c>
      <c r="D93" t="s">
        <v>3515</v>
      </c>
      <c r="E93" t="s">
        <v>4664</v>
      </c>
      <c r="F93" t="s">
        <v>1117</v>
      </c>
      <c r="G93">
        <v>375.6</v>
      </c>
      <c r="H93">
        <v>375.6</v>
      </c>
      <c r="I93">
        <v>375.6</v>
      </c>
      <c r="J93">
        <v>1</v>
      </c>
      <c r="K93">
        <v>1</v>
      </c>
      <c r="L93">
        <v>1</v>
      </c>
      <c r="M93">
        <f t="shared" ref="M93:M94" si="43">$G93*J93</f>
        <v>375.6</v>
      </c>
      <c r="N93">
        <f t="shared" ref="N93:O94" si="44">$H93*K93</f>
        <v>375.6</v>
      </c>
      <c r="O93">
        <f t="shared" si="21"/>
        <v>375.6</v>
      </c>
      <c r="R93" s="302">
        <f t="shared" ref="R93:R94" si="45">Q93/(366*24)*1000</f>
        <v>0</v>
      </c>
      <c r="T93" s="301"/>
      <c r="U93" s="301"/>
      <c r="V93" s="305" t="e">
        <f t="shared" ref="V93:V94" si="46">Q93/(S93*8.76)</f>
        <v>#DIV/0!</v>
      </c>
      <c r="W93" s="305" t="e">
        <f t="shared" ref="W93:W94" si="47">Q93/(P93*8.76)</f>
        <v>#DIV/0!</v>
      </c>
      <c r="Y93" s="302" t="e">
        <f t="shared" ref="Y93:Y94" si="48">X93/Q93*100</f>
        <v>#DIV/0!</v>
      </c>
      <c r="Z93" s="305" t="e">
        <f t="shared" ref="Z93:Z94" si="49">X93/Q93</f>
        <v>#DIV/0!</v>
      </c>
      <c r="AD93">
        <v>1126.8000000000002</v>
      </c>
      <c r="AE93">
        <v>1126.8000000000002</v>
      </c>
    </row>
    <row r="94" spans="1:31">
      <c r="A94" s="300" t="s">
        <v>4661</v>
      </c>
      <c r="B94" s="300" t="s">
        <v>4663</v>
      </c>
      <c r="C94" t="s">
        <v>315</v>
      </c>
      <c r="D94" t="s">
        <v>3515</v>
      </c>
      <c r="E94" t="s">
        <v>4664</v>
      </c>
      <c r="F94" t="s">
        <v>1117</v>
      </c>
      <c r="G94">
        <v>375.6</v>
      </c>
      <c r="H94">
        <v>375.6</v>
      </c>
      <c r="I94">
        <v>375.6</v>
      </c>
      <c r="J94">
        <v>1</v>
      </c>
      <c r="K94">
        <v>1</v>
      </c>
      <c r="L94">
        <v>1</v>
      </c>
      <c r="M94">
        <f t="shared" si="43"/>
        <v>375.6</v>
      </c>
      <c r="N94">
        <f t="shared" si="44"/>
        <v>375.6</v>
      </c>
      <c r="O94">
        <f t="shared" si="21"/>
        <v>375.6</v>
      </c>
      <c r="R94" s="302">
        <f t="shared" si="45"/>
        <v>0</v>
      </c>
      <c r="T94" s="301"/>
      <c r="U94" s="301"/>
      <c r="V94" s="305" t="e">
        <f t="shared" si="46"/>
        <v>#DIV/0!</v>
      </c>
      <c r="W94" s="305" t="e">
        <f t="shared" si="47"/>
        <v>#DIV/0!</v>
      </c>
      <c r="Y94" s="302" t="e">
        <f t="shared" si="48"/>
        <v>#DIV/0!</v>
      </c>
      <c r="Z94" s="305" t="e">
        <f t="shared" si="49"/>
        <v>#DIV/0!</v>
      </c>
      <c r="AD94">
        <v>1126.8000000000002</v>
      </c>
      <c r="AE94">
        <v>1126.8000000000002</v>
      </c>
    </row>
    <row r="95" spans="1:31">
      <c r="A95" s="300" t="s">
        <v>2077</v>
      </c>
      <c r="B95" s="300" t="s">
        <v>4506</v>
      </c>
      <c r="C95" t="s">
        <v>315</v>
      </c>
      <c r="D95" t="s">
        <v>3515</v>
      </c>
      <c r="E95" t="s">
        <v>4664</v>
      </c>
      <c r="F95" t="s">
        <v>1117</v>
      </c>
      <c r="G95">
        <v>725</v>
      </c>
      <c r="H95">
        <v>725</v>
      </c>
      <c r="I95">
        <v>725</v>
      </c>
      <c r="J95">
        <v>1</v>
      </c>
      <c r="K95">
        <v>1</v>
      </c>
      <c r="L95">
        <v>1</v>
      </c>
      <c r="M95">
        <f t="shared" si="28"/>
        <v>725</v>
      </c>
      <c r="N95">
        <f t="shared" si="22"/>
        <v>725</v>
      </c>
      <c r="O95">
        <f t="shared" si="21"/>
        <v>725</v>
      </c>
      <c r="P95" s="299">
        <f>'3.소별발전'!C203</f>
        <v>1450000</v>
      </c>
      <c r="Q95" s="299">
        <f>'3.소별발전'!D203</f>
        <v>2979449.9064000002</v>
      </c>
      <c r="R95" s="302">
        <f t="shared" si="24"/>
        <v>339190.5631147541</v>
      </c>
      <c r="S95" s="299" t="str">
        <f>'3.소별발전'!F203</f>
        <v>…</v>
      </c>
      <c r="T95" s="302"/>
      <c r="U95" s="302"/>
      <c r="V95" s="305" t="e">
        <f t="shared" si="25"/>
        <v>#VALUE!</v>
      </c>
      <c r="W95" s="305">
        <f t="shared" si="26"/>
        <v>0.23456541539914977</v>
      </c>
      <c r="X95" s="299" t="str">
        <f>'3.소별발전'!I203</f>
        <v>…</v>
      </c>
      <c r="Y95" s="302" t="e">
        <f t="shared" si="23"/>
        <v>#VALUE!</v>
      </c>
      <c r="Z95" s="305" t="e">
        <f t="shared" si="27"/>
        <v>#VALUE!</v>
      </c>
      <c r="AA95" s="299">
        <f>'3.소별발전'!K203</f>
        <v>2979449.9064000002</v>
      </c>
      <c r="AD95">
        <v>1450</v>
      </c>
      <c r="AE95">
        <v>1450</v>
      </c>
    </row>
    <row r="96" spans="1:31">
      <c r="A96" s="300" t="s">
        <v>4648</v>
      </c>
      <c r="B96" s="300" t="s">
        <v>4649</v>
      </c>
      <c r="C96" t="s">
        <v>315</v>
      </c>
      <c r="D96" t="s">
        <v>3515</v>
      </c>
      <c r="E96" t="s">
        <v>4664</v>
      </c>
      <c r="F96" t="s">
        <v>1117</v>
      </c>
      <c r="G96">
        <v>725</v>
      </c>
      <c r="H96">
        <v>725</v>
      </c>
      <c r="I96">
        <v>725</v>
      </c>
      <c r="J96">
        <v>1</v>
      </c>
      <c r="K96">
        <v>1</v>
      </c>
      <c r="L96">
        <v>1</v>
      </c>
      <c r="M96">
        <f t="shared" ref="M96" si="50">$G96*J96</f>
        <v>725</v>
      </c>
      <c r="N96">
        <f t="shared" ref="N96:O96" si="51">$H96*K96</f>
        <v>725</v>
      </c>
      <c r="O96">
        <f t="shared" si="21"/>
        <v>725</v>
      </c>
      <c r="P96" s="299">
        <f>'3.소별발전'!C204</f>
        <v>874200</v>
      </c>
      <c r="Q96" s="299">
        <f>'3.소별발전'!D204</f>
        <v>3526777.6801100001</v>
      </c>
      <c r="R96" s="302">
        <f t="shared" ref="R96" si="52">Q96/(366*24)*1000</f>
        <v>401500.19126935338</v>
      </c>
      <c r="S96" s="299" t="str">
        <f>'3.소별발전'!F204</f>
        <v>…</v>
      </c>
      <c r="T96" s="302"/>
      <c r="U96" s="302"/>
      <c r="V96" s="305" t="e">
        <f t="shared" ref="V96" si="53">Q96/(S96*8.76)</f>
        <v>#VALUE!</v>
      </c>
      <c r="W96" s="305">
        <f t="shared" ref="W96" si="54">Q96/(P96*8.76)</f>
        <v>0.46053556599562917</v>
      </c>
      <c r="X96" s="299" t="str">
        <f>'3.소별발전'!I204</f>
        <v>…</v>
      </c>
      <c r="Y96" s="302" t="e">
        <f t="shared" ref="Y96" si="55">X96/Q96*100</f>
        <v>#VALUE!</v>
      </c>
      <c r="Z96" s="305" t="e">
        <f t="shared" ref="Z96" si="56">X96/Q96</f>
        <v>#VALUE!</v>
      </c>
      <c r="AA96" s="299"/>
      <c r="AD96">
        <v>1450</v>
      </c>
      <c r="AE96">
        <v>1450</v>
      </c>
    </row>
    <row r="97" spans="1:31">
      <c r="A97" s="300" t="s">
        <v>2078</v>
      </c>
      <c r="B97" s="300" t="s">
        <v>4507</v>
      </c>
      <c r="C97" t="s">
        <v>315</v>
      </c>
      <c r="D97" t="s">
        <v>3515</v>
      </c>
      <c r="F97" t="s">
        <v>1117</v>
      </c>
      <c r="G97">
        <v>874.2</v>
      </c>
      <c r="H97">
        <v>874.2</v>
      </c>
      <c r="I97">
        <v>874.2</v>
      </c>
      <c r="J97">
        <v>1</v>
      </c>
      <c r="K97">
        <v>1</v>
      </c>
      <c r="L97">
        <v>1</v>
      </c>
      <c r="M97">
        <f t="shared" si="28"/>
        <v>874.2</v>
      </c>
      <c r="N97">
        <f t="shared" si="22"/>
        <v>874.2</v>
      </c>
      <c r="O97">
        <f t="shared" si="21"/>
        <v>874.2</v>
      </c>
      <c r="P97" s="299">
        <f>'3.소별발전'!C204</f>
        <v>874200</v>
      </c>
      <c r="Q97" s="299">
        <f>'3.소별발전'!D204</f>
        <v>3526777.6801100001</v>
      </c>
      <c r="R97" s="302">
        <f t="shared" si="24"/>
        <v>401500.19126935338</v>
      </c>
      <c r="S97" s="299" t="str">
        <f>'3.소별발전'!F204</f>
        <v>…</v>
      </c>
      <c r="T97" s="302"/>
      <c r="U97" s="302"/>
      <c r="V97" s="305" t="e">
        <f t="shared" si="25"/>
        <v>#VALUE!</v>
      </c>
      <c r="W97" s="305">
        <f t="shared" si="26"/>
        <v>0.46053556599562917</v>
      </c>
      <c r="X97" s="299" t="str">
        <f>'3.소별발전'!I204</f>
        <v>…</v>
      </c>
      <c r="Y97" s="302" t="e">
        <f t="shared" si="23"/>
        <v>#VALUE!</v>
      </c>
      <c r="Z97" s="305" t="e">
        <f t="shared" si="27"/>
        <v>#VALUE!</v>
      </c>
      <c r="AA97" s="299">
        <f>'3.소별발전'!K204</f>
        <v>3526777.6801100001</v>
      </c>
      <c r="AD97">
        <v>874.2</v>
      </c>
      <c r="AE97">
        <v>874.2</v>
      </c>
    </row>
    <row r="98" spans="1:31">
      <c r="A98" s="300" t="s">
        <v>2079</v>
      </c>
      <c r="B98" s="300" t="s">
        <v>4624</v>
      </c>
      <c r="C98" t="s">
        <v>315</v>
      </c>
      <c r="D98" t="s">
        <v>3515</v>
      </c>
      <c r="E98" t="s">
        <v>4664</v>
      </c>
      <c r="F98" t="s">
        <v>1106</v>
      </c>
      <c r="G98">
        <v>105</v>
      </c>
      <c r="H98">
        <v>105</v>
      </c>
      <c r="I98">
        <v>105</v>
      </c>
      <c r="J98">
        <v>1</v>
      </c>
      <c r="K98">
        <v>1</v>
      </c>
      <c r="L98">
        <v>1</v>
      </c>
      <c r="M98">
        <f t="shared" si="28"/>
        <v>105</v>
      </c>
      <c r="N98">
        <f t="shared" si="22"/>
        <v>105</v>
      </c>
      <c r="O98">
        <f t="shared" si="21"/>
        <v>105</v>
      </c>
      <c r="P98" s="299">
        <f>'3.소별발전'!C187</f>
        <v>105000</v>
      </c>
      <c r="Q98" s="299">
        <f>'3.소별발전'!D187</f>
        <v>496875.4</v>
      </c>
      <c r="R98" s="302">
        <f t="shared" si="24"/>
        <v>56565.960837887069</v>
      </c>
      <c r="S98" s="299">
        <f>'3.소별발전'!F187</f>
        <v>105100</v>
      </c>
      <c r="T98" s="302"/>
      <c r="U98" s="302"/>
      <c r="V98" s="305">
        <f t="shared" si="25"/>
        <v>0.53968540507192542</v>
      </c>
      <c r="W98" s="305">
        <f t="shared" si="26"/>
        <v>0.54019939117199389</v>
      </c>
      <c r="X98" s="299">
        <f>'3.소별발전'!I187</f>
        <v>14066.129889999982</v>
      </c>
      <c r="Y98" s="302">
        <f t="shared" si="23"/>
        <v>2.8309169441674875</v>
      </c>
      <c r="Z98" s="305">
        <f t="shared" si="27"/>
        <v>2.8309169441674876E-2</v>
      </c>
      <c r="AA98" s="299">
        <f>'3.소별발전'!K187</f>
        <v>482809.27011000004</v>
      </c>
      <c r="AD98">
        <v>105</v>
      </c>
      <c r="AE98">
        <v>105</v>
      </c>
    </row>
    <row r="99" spans="1:31">
      <c r="A99" s="300" t="s">
        <v>2080</v>
      </c>
      <c r="B99" s="300" t="s">
        <v>4508</v>
      </c>
      <c r="C99" t="s">
        <v>315</v>
      </c>
      <c r="D99" t="s">
        <v>3515</v>
      </c>
      <c r="F99" t="s">
        <v>1117</v>
      </c>
      <c r="G99" s="310">
        <v>1000</v>
      </c>
      <c r="H99" s="310">
        <v>1000</v>
      </c>
      <c r="I99" s="310">
        <v>1000</v>
      </c>
      <c r="J99">
        <v>0</v>
      </c>
      <c r="K99">
        <v>1</v>
      </c>
      <c r="L99">
        <v>1</v>
      </c>
      <c r="M99">
        <f t="shared" si="28"/>
        <v>0</v>
      </c>
      <c r="N99">
        <f t="shared" si="22"/>
        <v>1000</v>
      </c>
      <c r="O99">
        <f t="shared" si="21"/>
        <v>1000</v>
      </c>
      <c r="R99" s="302">
        <f t="shared" si="24"/>
        <v>0</v>
      </c>
      <c r="T99" s="301"/>
      <c r="U99" s="301"/>
      <c r="V99" s="305" t="e">
        <f t="shared" si="25"/>
        <v>#DIV/0!</v>
      </c>
      <c r="W99" s="305" t="e">
        <f t="shared" si="26"/>
        <v>#DIV/0!</v>
      </c>
      <c r="Y99" s="302" t="e">
        <f t="shared" si="23"/>
        <v>#DIV/0!</v>
      </c>
      <c r="Z99" s="305" t="e">
        <f t="shared" si="27"/>
        <v>#DIV/0!</v>
      </c>
      <c r="AD99">
        <v>0</v>
      </c>
      <c r="AE99">
        <v>1000</v>
      </c>
    </row>
    <row r="100" spans="1:31">
      <c r="A100" s="308" t="s">
        <v>2082</v>
      </c>
      <c r="B100" s="300" t="s">
        <v>4509</v>
      </c>
      <c r="C100" t="s">
        <v>315</v>
      </c>
      <c r="D100" t="s">
        <v>3515</v>
      </c>
      <c r="F100" t="s">
        <v>1113</v>
      </c>
      <c r="G100">
        <v>920</v>
      </c>
      <c r="H100">
        <v>920</v>
      </c>
      <c r="I100">
        <v>920</v>
      </c>
      <c r="J100">
        <v>0</v>
      </c>
      <c r="K100">
        <v>1</v>
      </c>
      <c r="L100">
        <v>1</v>
      </c>
      <c r="M100">
        <f t="shared" si="28"/>
        <v>0</v>
      </c>
      <c r="N100">
        <f t="shared" si="22"/>
        <v>920</v>
      </c>
      <c r="O100">
        <f t="shared" si="21"/>
        <v>920</v>
      </c>
      <c r="R100" s="302">
        <f t="shared" si="24"/>
        <v>0</v>
      </c>
      <c r="T100" s="301"/>
      <c r="U100" s="301"/>
      <c r="V100" s="305" t="e">
        <f t="shared" si="25"/>
        <v>#DIV/0!</v>
      </c>
      <c r="W100" s="305" t="e">
        <f t="shared" si="26"/>
        <v>#DIV/0!</v>
      </c>
      <c r="Y100" s="302" t="e">
        <f t="shared" si="23"/>
        <v>#DIV/0!</v>
      </c>
      <c r="Z100" s="305" t="e">
        <f t="shared" si="27"/>
        <v>#DIV/0!</v>
      </c>
      <c r="AD100">
        <v>0</v>
      </c>
      <c r="AE100">
        <v>920</v>
      </c>
    </row>
    <row r="101" spans="1:31">
      <c r="A101" s="308" t="s">
        <v>2083</v>
      </c>
      <c r="B101" s="300" t="s">
        <v>4510</v>
      </c>
      <c r="C101" t="s">
        <v>315</v>
      </c>
      <c r="D101" t="s">
        <v>3515</v>
      </c>
      <c r="F101" t="s">
        <v>1114</v>
      </c>
      <c r="G101">
        <v>1122</v>
      </c>
      <c r="H101">
        <v>1122</v>
      </c>
      <c r="I101">
        <v>1122</v>
      </c>
      <c r="J101">
        <v>0</v>
      </c>
      <c r="K101">
        <v>1</v>
      </c>
      <c r="L101">
        <v>1</v>
      </c>
      <c r="M101">
        <f t="shared" si="28"/>
        <v>0</v>
      </c>
      <c r="N101">
        <f t="shared" si="22"/>
        <v>1122</v>
      </c>
      <c r="O101">
        <f t="shared" si="21"/>
        <v>1122</v>
      </c>
      <c r="R101" s="302">
        <f t="shared" si="24"/>
        <v>0</v>
      </c>
      <c r="T101" s="301"/>
      <c r="U101" s="301"/>
      <c r="V101" s="305" t="e">
        <f t="shared" si="25"/>
        <v>#DIV/0!</v>
      </c>
      <c r="W101" s="305" t="e">
        <f t="shared" si="26"/>
        <v>#DIV/0!</v>
      </c>
      <c r="Y101" s="302" t="e">
        <f t="shared" si="23"/>
        <v>#DIV/0!</v>
      </c>
      <c r="Z101" s="305" t="e">
        <f t="shared" si="27"/>
        <v>#DIV/0!</v>
      </c>
      <c r="AD101">
        <v>0</v>
      </c>
      <c r="AE101">
        <v>1122</v>
      </c>
    </row>
    <row r="102" spans="1:31">
      <c r="A102" s="308" t="s">
        <v>2084</v>
      </c>
      <c r="B102" s="300" t="s">
        <v>4511</v>
      </c>
      <c r="C102" t="s">
        <v>1755</v>
      </c>
      <c r="D102" t="s">
        <v>3515</v>
      </c>
      <c r="F102" t="s">
        <v>1113</v>
      </c>
      <c r="G102">
        <v>1122</v>
      </c>
      <c r="H102">
        <v>1122</v>
      </c>
      <c r="I102">
        <v>1122</v>
      </c>
      <c r="J102">
        <v>0</v>
      </c>
      <c r="K102">
        <v>1</v>
      </c>
      <c r="L102">
        <v>1</v>
      </c>
      <c r="M102">
        <f t="shared" si="28"/>
        <v>0</v>
      </c>
      <c r="N102">
        <f t="shared" si="22"/>
        <v>1122</v>
      </c>
      <c r="O102">
        <f t="shared" si="21"/>
        <v>1122</v>
      </c>
      <c r="R102" s="302">
        <f t="shared" si="24"/>
        <v>0</v>
      </c>
      <c r="T102" s="301"/>
      <c r="U102" s="301"/>
      <c r="V102" s="305" t="e">
        <f t="shared" si="25"/>
        <v>#DIV/0!</v>
      </c>
      <c r="W102" s="305" t="e">
        <f t="shared" si="26"/>
        <v>#DIV/0!</v>
      </c>
      <c r="Y102" s="302" t="e">
        <f t="shared" si="23"/>
        <v>#DIV/0!</v>
      </c>
      <c r="Z102" s="305" t="e">
        <f t="shared" si="27"/>
        <v>#DIV/0!</v>
      </c>
      <c r="AD102">
        <v>0</v>
      </c>
      <c r="AE102">
        <v>1122</v>
      </c>
    </row>
    <row r="103" spans="1:31">
      <c r="A103" s="308" t="s">
        <v>2017</v>
      </c>
      <c r="B103" s="300" t="s">
        <v>4512</v>
      </c>
      <c r="C103" t="s">
        <v>315</v>
      </c>
      <c r="D103" t="s">
        <v>3515</v>
      </c>
      <c r="F103" t="s">
        <v>1113</v>
      </c>
      <c r="G103">
        <v>560</v>
      </c>
      <c r="H103">
        <v>560</v>
      </c>
      <c r="I103">
        <v>560</v>
      </c>
      <c r="J103">
        <v>0</v>
      </c>
      <c r="K103">
        <v>2</v>
      </c>
      <c r="L103">
        <v>2</v>
      </c>
      <c r="M103">
        <f t="shared" si="28"/>
        <v>0</v>
      </c>
      <c r="N103">
        <f t="shared" si="22"/>
        <v>1120</v>
      </c>
      <c r="O103">
        <f t="shared" si="21"/>
        <v>1120</v>
      </c>
      <c r="R103" s="302">
        <f t="shared" si="24"/>
        <v>0</v>
      </c>
      <c r="T103" s="301"/>
      <c r="U103" s="301"/>
      <c r="V103" s="305" t="e">
        <f t="shared" si="25"/>
        <v>#DIV/0!</v>
      </c>
      <c r="W103" s="305" t="e">
        <f t="shared" si="26"/>
        <v>#DIV/0!</v>
      </c>
      <c r="Y103" s="302" t="e">
        <f t="shared" si="23"/>
        <v>#DIV/0!</v>
      </c>
      <c r="Z103" s="305" t="e">
        <f t="shared" si="27"/>
        <v>#DIV/0!</v>
      </c>
      <c r="AD103">
        <v>0</v>
      </c>
      <c r="AE103">
        <v>1120</v>
      </c>
    </row>
    <row r="104" spans="1:31">
      <c r="A104" s="300" t="s">
        <v>1953</v>
      </c>
      <c r="B104" s="300" t="s">
        <v>4513</v>
      </c>
      <c r="C104" t="s">
        <v>315</v>
      </c>
      <c r="D104" t="s">
        <v>3515</v>
      </c>
      <c r="F104" t="s">
        <v>1117</v>
      </c>
      <c r="G104">
        <v>144.79</v>
      </c>
      <c r="H104">
        <v>144.79</v>
      </c>
      <c r="I104">
        <v>144.79</v>
      </c>
      <c r="J104">
        <v>1</v>
      </c>
      <c r="K104">
        <v>1</v>
      </c>
      <c r="L104">
        <v>1</v>
      </c>
      <c r="M104">
        <f t="shared" si="28"/>
        <v>144.79</v>
      </c>
      <c r="N104">
        <f t="shared" si="22"/>
        <v>144.79</v>
      </c>
      <c r="O104">
        <f t="shared" si="21"/>
        <v>144.79</v>
      </c>
      <c r="P104" s="295">
        <f>'3.소별발전'!C304</f>
        <v>144788</v>
      </c>
      <c r="Q104" s="295">
        <f>'3.소별발전'!D304</f>
        <v>784821.70479999995</v>
      </c>
      <c r="R104" s="302">
        <f t="shared" si="24"/>
        <v>89346.733242258648</v>
      </c>
      <c r="S104" s="295" t="str">
        <f>'3.소별발전'!F304</f>
        <v>…</v>
      </c>
      <c r="T104" s="301"/>
      <c r="U104" s="301"/>
      <c r="V104" s="305" t="e">
        <f t="shared" si="25"/>
        <v>#VALUE!</v>
      </c>
      <c r="W104" s="305">
        <f t="shared" si="26"/>
        <v>0.61877723853347921</v>
      </c>
      <c r="X104" s="295" t="str">
        <f>'3.소별발전'!I304</f>
        <v>…</v>
      </c>
      <c r="Y104" s="302" t="e">
        <f t="shared" si="23"/>
        <v>#VALUE!</v>
      </c>
      <c r="Z104" s="305" t="e">
        <f t="shared" si="27"/>
        <v>#VALUE!</v>
      </c>
      <c r="AA104" s="295">
        <f>'3.소별발전'!K304</f>
        <v>784821.70479999995</v>
      </c>
      <c r="AD104">
        <v>144.79</v>
      </c>
      <c r="AE104">
        <v>144.79</v>
      </c>
    </row>
    <row r="105" spans="1:31">
      <c r="A105" s="300" t="s">
        <v>1954</v>
      </c>
      <c r="B105" s="300" t="s">
        <v>4514</v>
      </c>
      <c r="C105" t="s">
        <v>315</v>
      </c>
      <c r="D105" t="s">
        <v>3515</v>
      </c>
      <c r="F105" t="s">
        <v>1117</v>
      </c>
      <c r="G105">
        <v>37</v>
      </c>
      <c r="H105">
        <v>37</v>
      </c>
      <c r="I105">
        <v>37</v>
      </c>
      <c r="J105">
        <v>1</v>
      </c>
      <c r="K105">
        <v>1</v>
      </c>
      <c r="L105">
        <v>1</v>
      </c>
      <c r="M105">
        <f t="shared" si="28"/>
        <v>37</v>
      </c>
      <c r="N105">
        <f t="shared" si="22"/>
        <v>37</v>
      </c>
      <c r="O105">
        <f t="shared" si="21"/>
        <v>37</v>
      </c>
      <c r="P105" s="295">
        <f>'3.소별발전'!C305</f>
        <v>37000</v>
      </c>
      <c r="Q105" s="295">
        <f>'3.소별발전'!D305</f>
        <v>99961.641317000001</v>
      </c>
      <c r="R105" s="302">
        <f t="shared" si="24"/>
        <v>11379.96827379326</v>
      </c>
      <c r="S105" s="295" t="str">
        <f>'3.소별발전'!F305</f>
        <v>…</v>
      </c>
      <c r="T105" s="301"/>
      <c r="U105" s="301"/>
      <c r="V105" s="305" t="e">
        <f t="shared" si="25"/>
        <v>#VALUE!</v>
      </c>
      <c r="W105" s="305">
        <f t="shared" si="26"/>
        <v>0.30840935862334939</v>
      </c>
      <c r="X105" s="295" t="str">
        <f>'3.소별발전'!I305</f>
        <v>…</v>
      </c>
      <c r="Y105" s="302" t="e">
        <f t="shared" si="23"/>
        <v>#VALUE!</v>
      </c>
      <c r="Z105" s="305" t="e">
        <f t="shared" si="27"/>
        <v>#VALUE!</v>
      </c>
      <c r="AA105" s="295">
        <f>'3.소별발전'!K305</f>
        <v>99961.641317000001</v>
      </c>
      <c r="AD105">
        <v>37</v>
      </c>
      <c r="AE105">
        <v>37</v>
      </c>
    </row>
    <row r="106" spans="1:31">
      <c r="A106" s="300" t="s">
        <v>1955</v>
      </c>
      <c r="B106" s="300" t="s">
        <v>4515</v>
      </c>
      <c r="C106" t="s">
        <v>315</v>
      </c>
      <c r="D106" t="s">
        <v>3515</v>
      </c>
      <c r="F106" t="s">
        <v>1117</v>
      </c>
      <c r="G106">
        <v>24</v>
      </c>
      <c r="H106">
        <v>24</v>
      </c>
      <c r="I106">
        <v>24</v>
      </c>
      <c r="J106">
        <v>1</v>
      </c>
      <c r="K106">
        <v>1</v>
      </c>
      <c r="L106">
        <v>1</v>
      </c>
      <c r="M106">
        <f t="shared" si="28"/>
        <v>24</v>
      </c>
      <c r="N106">
        <f t="shared" si="22"/>
        <v>24</v>
      </c>
      <c r="O106">
        <f t="shared" si="21"/>
        <v>24</v>
      </c>
      <c r="P106" s="295">
        <f>'3.소별발전'!C306</f>
        <v>24000</v>
      </c>
      <c r="Q106" s="295">
        <f>'3.소별발전'!D306</f>
        <v>8423.7360900000003</v>
      </c>
      <c r="R106" s="302">
        <f t="shared" si="24"/>
        <v>958.9863490437159</v>
      </c>
      <c r="S106" s="295" t="str">
        <f>'3.소별발전'!F306</f>
        <v>…</v>
      </c>
      <c r="T106" s="301"/>
      <c r="U106" s="301"/>
      <c r="V106" s="305" t="e">
        <f t="shared" si="25"/>
        <v>#VALUE!</v>
      </c>
      <c r="W106" s="305">
        <f t="shared" si="26"/>
        <v>4.0067237871004566E-2</v>
      </c>
      <c r="X106" s="295" t="str">
        <f>'3.소별발전'!I306</f>
        <v>…</v>
      </c>
      <c r="Y106" s="302" t="e">
        <f t="shared" si="23"/>
        <v>#VALUE!</v>
      </c>
      <c r="Z106" s="305" t="e">
        <f t="shared" si="27"/>
        <v>#VALUE!</v>
      </c>
      <c r="AA106" s="295">
        <f>'3.소별발전'!K306</f>
        <v>8423.7360900000003</v>
      </c>
      <c r="AD106">
        <v>24</v>
      </c>
      <c r="AE106">
        <v>24</v>
      </c>
    </row>
    <row r="107" spans="1:31">
      <c r="A107" s="300" t="s">
        <v>1949</v>
      </c>
      <c r="B107" s="300" t="s">
        <v>4516</v>
      </c>
      <c r="C107" t="s">
        <v>315</v>
      </c>
      <c r="D107" t="s">
        <v>3515</v>
      </c>
      <c r="F107" t="s">
        <v>1113</v>
      </c>
      <c r="G107">
        <v>370.7</v>
      </c>
      <c r="H107">
        <v>370.7</v>
      </c>
      <c r="I107">
        <v>370.7</v>
      </c>
      <c r="J107">
        <v>1</v>
      </c>
      <c r="K107">
        <v>1</v>
      </c>
      <c r="L107">
        <v>1</v>
      </c>
      <c r="M107">
        <f t="shared" si="28"/>
        <v>370.7</v>
      </c>
      <c r="N107">
        <f t="shared" si="22"/>
        <v>370.7</v>
      </c>
      <c r="O107">
        <f t="shared" si="21"/>
        <v>370.7</v>
      </c>
      <c r="P107" s="295">
        <f>'3.소별발전'!C307</f>
        <v>370700</v>
      </c>
      <c r="Q107" s="295">
        <f>'3.소별발전'!D307</f>
        <v>2352813.7703</v>
      </c>
      <c r="R107" s="302">
        <f t="shared" si="24"/>
        <v>267852.20517987252</v>
      </c>
      <c r="S107" s="295" t="str">
        <f>'3.소별발전'!F307</f>
        <v>…</v>
      </c>
      <c r="T107" s="301"/>
      <c r="U107" s="301"/>
      <c r="V107" s="305" t="e">
        <f t="shared" si="25"/>
        <v>#VALUE!</v>
      </c>
      <c r="W107" s="305">
        <f t="shared" si="26"/>
        <v>0.72453748809792162</v>
      </c>
      <c r="X107" s="295" t="str">
        <f>'3.소별발전'!I307</f>
        <v>…</v>
      </c>
      <c r="Y107" s="302" t="e">
        <f t="shared" si="23"/>
        <v>#VALUE!</v>
      </c>
      <c r="Z107" s="305" t="e">
        <f t="shared" si="27"/>
        <v>#VALUE!</v>
      </c>
      <c r="AA107" s="295">
        <f>'3.소별발전'!K307</f>
        <v>2352813.7703</v>
      </c>
      <c r="AD107">
        <v>370.7</v>
      </c>
      <c r="AE107">
        <v>370.7</v>
      </c>
    </row>
    <row r="108" spans="1:31">
      <c r="A108" s="300" t="s">
        <v>1950</v>
      </c>
      <c r="B108" s="300" t="s">
        <v>4517</v>
      </c>
      <c r="C108" t="s">
        <v>315</v>
      </c>
      <c r="D108" t="s">
        <v>3515</v>
      </c>
      <c r="F108" t="s">
        <v>1114</v>
      </c>
      <c r="G108">
        <v>48.3</v>
      </c>
      <c r="H108">
        <v>48.3</v>
      </c>
      <c r="I108">
        <v>48.3</v>
      </c>
      <c r="J108">
        <v>1</v>
      </c>
      <c r="K108">
        <v>1</v>
      </c>
      <c r="L108">
        <v>1</v>
      </c>
      <c r="M108">
        <f t="shared" si="28"/>
        <v>48.3</v>
      </c>
      <c r="N108">
        <f t="shared" si="22"/>
        <v>48.3</v>
      </c>
      <c r="O108">
        <f t="shared" si="21"/>
        <v>48.3</v>
      </c>
      <c r="P108" s="295">
        <f>'3.소별발전'!C308</f>
        <v>48300</v>
      </c>
      <c r="Q108" s="295">
        <f>'3.소별발전'!D308</f>
        <v>90363.392112000001</v>
      </c>
      <c r="R108" s="302">
        <f t="shared" si="24"/>
        <v>10287.271415300547</v>
      </c>
      <c r="S108" s="295" t="str">
        <f>'3.소별발전'!F308</f>
        <v>…</v>
      </c>
      <c r="T108" s="301"/>
      <c r="U108" s="301"/>
      <c r="V108" s="305" t="e">
        <f t="shared" si="25"/>
        <v>#VALUE!</v>
      </c>
      <c r="W108" s="305">
        <f t="shared" si="26"/>
        <v>0.21357051181258685</v>
      </c>
      <c r="X108" s="295" t="str">
        <f>'3.소별발전'!I308</f>
        <v>…</v>
      </c>
      <c r="Y108" s="302" t="e">
        <f t="shared" si="23"/>
        <v>#VALUE!</v>
      </c>
      <c r="Z108" s="305" t="e">
        <f t="shared" si="27"/>
        <v>#VALUE!</v>
      </c>
      <c r="AA108" s="295">
        <f>'3.소별발전'!K308</f>
        <v>90363.392112000001</v>
      </c>
      <c r="AD108">
        <v>48.3</v>
      </c>
      <c r="AE108">
        <v>48.3</v>
      </c>
    </row>
    <row r="109" spans="1:31">
      <c r="A109" s="300" t="s">
        <v>1956</v>
      </c>
      <c r="B109" s="300" t="s">
        <v>4518</v>
      </c>
      <c r="C109" t="s">
        <v>315</v>
      </c>
      <c r="D109" t="s">
        <v>3515</v>
      </c>
      <c r="F109" t="s">
        <v>1117</v>
      </c>
      <c r="G109">
        <v>378.38</v>
      </c>
      <c r="H109">
        <v>378.38</v>
      </c>
      <c r="I109">
        <v>378.38</v>
      </c>
      <c r="J109">
        <v>2</v>
      </c>
      <c r="K109">
        <v>2</v>
      </c>
      <c r="L109">
        <v>2</v>
      </c>
      <c r="M109">
        <f t="shared" si="28"/>
        <v>756.76</v>
      </c>
      <c r="N109">
        <f t="shared" si="22"/>
        <v>756.76</v>
      </c>
      <c r="O109">
        <f t="shared" si="21"/>
        <v>756.76</v>
      </c>
      <c r="P109" s="295">
        <f>'3.소별발전'!C309</f>
        <v>756760</v>
      </c>
      <c r="Q109" s="295">
        <f>'3.소별발전'!D309</f>
        <v>3891691.73386</v>
      </c>
      <c r="R109" s="302">
        <f t="shared" si="24"/>
        <v>443043.23017531872</v>
      </c>
      <c r="S109" s="295" t="str">
        <f>'3.소별발전'!F309</f>
        <v>…</v>
      </c>
      <c r="T109" s="301"/>
      <c r="U109" s="301"/>
      <c r="V109" s="305" t="e">
        <f t="shared" si="25"/>
        <v>#VALUE!</v>
      </c>
      <c r="W109" s="305">
        <f t="shared" si="26"/>
        <v>0.58705143935236037</v>
      </c>
      <c r="X109" s="295" t="str">
        <f>'3.소별발전'!I309</f>
        <v>…</v>
      </c>
      <c r="Y109" s="302" t="e">
        <f t="shared" si="23"/>
        <v>#VALUE!</v>
      </c>
      <c r="Z109" s="305" t="e">
        <f t="shared" si="27"/>
        <v>#VALUE!</v>
      </c>
      <c r="AA109" s="295">
        <f>'3.소별발전'!K309</f>
        <v>3891691.73386</v>
      </c>
      <c r="AD109">
        <v>756.76</v>
      </c>
      <c r="AE109">
        <v>756.76</v>
      </c>
    </row>
    <row r="110" spans="1:31">
      <c r="A110" s="300" t="s">
        <v>1967</v>
      </c>
      <c r="B110" s="300" t="s">
        <v>4519</v>
      </c>
      <c r="C110" t="s">
        <v>315</v>
      </c>
      <c r="D110" t="s">
        <v>3515</v>
      </c>
      <c r="F110" t="s">
        <v>1117</v>
      </c>
      <c r="G110">
        <v>436.1</v>
      </c>
      <c r="H110">
        <v>436.1</v>
      </c>
      <c r="I110">
        <v>436.1</v>
      </c>
      <c r="J110">
        <v>1</v>
      </c>
      <c r="K110">
        <v>1</v>
      </c>
      <c r="L110">
        <v>1</v>
      </c>
      <c r="M110">
        <f t="shared" si="28"/>
        <v>436.1</v>
      </c>
      <c r="N110">
        <f t="shared" si="22"/>
        <v>436.1</v>
      </c>
      <c r="O110">
        <f t="shared" si="21"/>
        <v>436.1</v>
      </c>
      <c r="P110" s="295">
        <f>'3.소별발전'!C310</f>
        <v>436100</v>
      </c>
      <c r="Q110" s="295">
        <f>'3.소별발전'!D310</f>
        <v>3128570.4856999996</v>
      </c>
      <c r="R110" s="302">
        <f t="shared" si="24"/>
        <v>356166.94964708557</v>
      </c>
      <c r="S110" s="295" t="str">
        <f>'3.소별발전'!F310</f>
        <v>…</v>
      </c>
      <c r="T110" s="301"/>
      <c r="U110" s="301"/>
      <c r="V110" s="305" t="e">
        <f t="shared" si="25"/>
        <v>#VALUE!</v>
      </c>
      <c r="W110" s="305">
        <f t="shared" si="26"/>
        <v>0.81894691471940462</v>
      </c>
      <c r="X110" s="295" t="str">
        <f>'3.소별발전'!I310</f>
        <v>…</v>
      </c>
      <c r="Y110" s="302" t="e">
        <f t="shared" si="23"/>
        <v>#VALUE!</v>
      </c>
      <c r="Z110" s="305" t="e">
        <f t="shared" si="27"/>
        <v>#VALUE!</v>
      </c>
      <c r="AA110" s="295">
        <f>'3.소별발전'!K310</f>
        <v>3128570.4856999996</v>
      </c>
      <c r="AD110">
        <v>436.1</v>
      </c>
      <c r="AE110">
        <v>436.1</v>
      </c>
    </row>
    <row r="111" spans="1:31">
      <c r="A111" s="300" t="s">
        <v>1957</v>
      </c>
      <c r="B111" s="300" t="s">
        <v>4520</v>
      </c>
      <c r="C111" t="s">
        <v>315</v>
      </c>
      <c r="D111" t="s">
        <v>3515</v>
      </c>
      <c r="F111" t="s">
        <v>1117</v>
      </c>
      <c r="G111">
        <v>21</v>
      </c>
      <c r="H111">
        <v>21</v>
      </c>
      <c r="I111">
        <v>21</v>
      </c>
      <c r="J111">
        <v>1</v>
      </c>
      <c r="K111">
        <v>1</v>
      </c>
      <c r="L111">
        <v>2</v>
      </c>
      <c r="M111">
        <f t="shared" si="28"/>
        <v>21</v>
      </c>
      <c r="N111">
        <f t="shared" si="22"/>
        <v>21</v>
      </c>
      <c r="O111">
        <f t="shared" si="21"/>
        <v>42</v>
      </c>
      <c r="P111" s="295">
        <f>'3.소별발전'!C311</f>
        <v>21000</v>
      </c>
      <c r="Q111" s="295">
        <f>'3.소별발전'!D311</f>
        <v>12692.160088999999</v>
      </c>
      <c r="R111" s="302">
        <f t="shared" si="24"/>
        <v>1444.9180429189435</v>
      </c>
      <c r="S111" s="295" t="str">
        <f>'3.소별발전'!F311</f>
        <v>…</v>
      </c>
      <c r="T111" s="301"/>
      <c r="U111" s="301"/>
      <c r="V111" s="305" t="e">
        <f t="shared" si="25"/>
        <v>#VALUE!</v>
      </c>
      <c r="W111" s="305">
        <f t="shared" si="26"/>
        <v>6.8994129642313537E-2</v>
      </c>
      <c r="X111" s="295" t="str">
        <f>'3.소별발전'!I311</f>
        <v>…</v>
      </c>
      <c r="Y111" s="302" t="e">
        <f t="shared" si="23"/>
        <v>#VALUE!</v>
      </c>
      <c r="Z111" s="305" t="e">
        <f t="shared" si="27"/>
        <v>#VALUE!</v>
      </c>
      <c r="AA111" s="295">
        <f>'3.소별발전'!K311</f>
        <v>12692.160088999999</v>
      </c>
      <c r="AD111">
        <v>21</v>
      </c>
      <c r="AE111">
        <v>21</v>
      </c>
    </row>
    <row r="112" spans="1:31">
      <c r="A112" s="300" t="s">
        <v>1968</v>
      </c>
      <c r="B112" s="300" t="s">
        <v>4521</v>
      </c>
      <c r="C112" t="s">
        <v>315</v>
      </c>
      <c r="D112" t="s">
        <v>3515</v>
      </c>
      <c r="F112" t="s">
        <v>1117</v>
      </c>
      <c r="G112">
        <v>115.41</v>
      </c>
      <c r="H112">
        <v>115.41</v>
      </c>
      <c r="I112">
        <v>115.41</v>
      </c>
      <c r="J112">
        <v>1</v>
      </c>
      <c r="K112">
        <v>1</v>
      </c>
      <c r="L112">
        <v>1</v>
      </c>
      <c r="M112">
        <f t="shared" si="28"/>
        <v>115.41</v>
      </c>
      <c r="N112">
        <f t="shared" si="22"/>
        <v>115.41</v>
      </c>
      <c r="O112">
        <f t="shared" si="21"/>
        <v>115.41</v>
      </c>
      <c r="P112" s="295">
        <f>'3.소별발전'!C312</f>
        <v>115410</v>
      </c>
      <c r="Q112" s="295">
        <f>'3.소별발전'!D312</f>
        <v>322089.530608</v>
      </c>
      <c r="R112" s="302">
        <f t="shared" si="24"/>
        <v>36667.751663023679</v>
      </c>
      <c r="S112" s="295" t="str">
        <f>'3.소별발전'!F312</f>
        <v>…</v>
      </c>
      <c r="T112" s="301"/>
      <c r="U112" s="301"/>
      <c r="V112" s="305" t="e">
        <f t="shared" si="25"/>
        <v>#VALUE!</v>
      </c>
      <c r="W112" s="305">
        <f t="shared" si="26"/>
        <v>0.31858774158756614</v>
      </c>
      <c r="X112" s="295" t="str">
        <f>'3.소별발전'!I312</f>
        <v>…</v>
      </c>
      <c r="Y112" s="302" t="e">
        <f t="shared" si="23"/>
        <v>#VALUE!</v>
      </c>
      <c r="Z112" s="305" t="e">
        <f t="shared" si="27"/>
        <v>#VALUE!</v>
      </c>
      <c r="AA112" s="295">
        <f>'3.소별발전'!K312</f>
        <v>322089.530608</v>
      </c>
      <c r="AD112">
        <v>115.41</v>
      </c>
      <c r="AE112">
        <v>115.41</v>
      </c>
    </row>
    <row r="113" spans="1:31">
      <c r="A113" s="300" t="s">
        <v>1958</v>
      </c>
      <c r="B113" s="300" t="s">
        <v>4522</v>
      </c>
      <c r="C113" t="s">
        <v>315</v>
      </c>
      <c r="D113" t="s">
        <v>3515</v>
      </c>
      <c r="F113" t="s">
        <v>1117</v>
      </c>
      <c r="G113">
        <v>450</v>
      </c>
      <c r="H113">
        <v>450</v>
      </c>
      <c r="I113">
        <v>450</v>
      </c>
      <c r="J113">
        <v>1</v>
      </c>
      <c r="K113">
        <v>0</v>
      </c>
      <c r="L113">
        <v>0</v>
      </c>
      <c r="M113">
        <f t="shared" si="28"/>
        <v>450</v>
      </c>
      <c r="N113">
        <f t="shared" si="22"/>
        <v>0</v>
      </c>
      <c r="O113">
        <f t="shared" si="21"/>
        <v>0</v>
      </c>
      <c r="P113" s="295">
        <f>'3.소별발전'!C313</f>
        <v>450000</v>
      </c>
      <c r="Q113" s="295">
        <f>'3.소별발전'!D313</f>
        <v>803028</v>
      </c>
      <c r="R113" s="302">
        <f t="shared" si="24"/>
        <v>91419.398907103823</v>
      </c>
      <c r="S113" s="295" t="str">
        <f>'3.소별발전'!F313</f>
        <v>…</v>
      </c>
      <c r="T113" s="301"/>
      <c r="U113" s="301"/>
      <c r="V113" s="305" t="e">
        <f t="shared" si="25"/>
        <v>#VALUE!</v>
      </c>
      <c r="W113" s="305">
        <f t="shared" si="26"/>
        <v>0.20371080669710806</v>
      </c>
      <c r="X113" s="295">
        <f>'3.소별발전'!I313</f>
        <v>17121.368613000028</v>
      </c>
      <c r="Y113" s="302">
        <f t="shared" si="23"/>
        <v>2.1321010740596877</v>
      </c>
      <c r="Z113" s="305">
        <f t="shared" si="27"/>
        <v>2.1321010740596877E-2</v>
      </c>
      <c r="AA113" s="295">
        <f>'3.소별발전'!K313</f>
        <v>785906.63138699997</v>
      </c>
      <c r="AD113">
        <v>450</v>
      </c>
      <c r="AE113">
        <v>450</v>
      </c>
    </row>
    <row r="114" spans="1:31">
      <c r="A114" s="300" t="s">
        <v>1959</v>
      </c>
      <c r="B114" s="300" t="s">
        <v>4523</v>
      </c>
      <c r="C114" t="s">
        <v>315</v>
      </c>
      <c r="D114" t="s">
        <v>3515</v>
      </c>
      <c r="F114" t="s">
        <v>1114</v>
      </c>
      <c r="G114">
        <v>530.44000000000005</v>
      </c>
      <c r="H114">
        <v>530.44000000000005</v>
      </c>
      <c r="I114">
        <v>530.44000000000005</v>
      </c>
      <c r="J114">
        <v>1</v>
      </c>
      <c r="K114">
        <v>1</v>
      </c>
      <c r="L114">
        <v>1</v>
      </c>
      <c r="M114">
        <f t="shared" si="28"/>
        <v>530.44000000000005</v>
      </c>
      <c r="N114">
        <f t="shared" si="22"/>
        <v>530.44000000000005</v>
      </c>
      <c r="O114">
        <f t="shared" si="21"/>
        <v>530.44000000000005</v>
      </c>
      <c r="P114" s="295">
        <f>'3.소별발전'!C283</f>
        <v>530441</v>
      </c>
      <c r="Q114" s="295">
        <f>'3.소별발전'!D283</f>
        <v>3412957.61</v>
      </c>
      <c r="R114" s="302">
        <f t="shared" si="24"/>
        <v>388542.53301457193</v>
      </c>
      <c r="S114" s="295">
        <f>'3.소별발전'!F283</f>
        <v>267500</v>
      </c>
      <c r="T114" s="301"/>
      <c r="U114" s="301"/>
      <c r="V114" s="305">
        <f t="shared" si="25"/>
        <v>1.4564748901122349</v>
      </c>
      <c r="W114" s="305">
        <f t="shared" si="26"/>
        <v>0.73449645314940359</v>
      </c>
      <c r="X114" s="295">
        <f>'3.소별발전'!I283</f>
        <v>152775.50657999981</v>
      </c>
      <c r="Y114" s="302">
        <f t="shared" si="23"/>
        <v>4.4763376530773797</v>
      </c>
      <c r="Z114" s="305">
        <f t="shared" si="27"/>
        <v>4.4763376530773794E-2</v>
      </c>
      <c r="AA114" s="295">
        <f>'3.소별발전'!K283</f>
        <v>3260182.1034200001</v>
      </c>
      <c r="AD114">
        <v>530.44000000000005</v>
      </c>
      <c r="AE114">
        <v>530.44000000000005</v>
      </c>
    </row>
    <row r="115" spans="1:31">
      <c r="A115" s="300" t="s">
        <v>1960</v>
      </c>
      <c r="B115" s="300" t="s">
        <v>4524</v>
      </c>
      <c r="C115" t="s">
        <v>315</v>
      </c>
      <c r="D115" t="s">
        <v>3515</v>
      </c>
      <c r="F115" t="s">
        <v>1117</v>
      </c>
      <c r="G115">
        <v>187.3</v>
      </c>
      <c r="H115">
        <v>187.3</v>
      </c>
      <c r="I115">
        <v>187.3</v>
      </c>
      <c r="J115">
        <v>1</v>
      </c>
      <c r="K115">
        <v>1</v>
      </c>
      <c r="L115">
        <v>1</v>
      </c>
      <c r="M115">
        <f t="shared" si="28"/>
        <v>187.3</v>
      </c>
      <c r="N115">
        <f t="shared" si="22"/>
        <v>187.3</v>
      </c>
      <c r="O115">
        <f t="shared" si="21"/>
        <v>187.3</v>
      </c>
      <c r="P115" s="295">
        <f>'3.소별발전'!C321</f>
        <v>187300</v>
      </c>
      <c r="Q115" s="295">
        <f>'3.소별발전'!D321</f>
        <v>689649.50691</v>
      </c>
      <c r="R115" s="302">
        <f t="shared" si="24"/>
        <v>78512.011260245898</v>
      </c>
      <c r="S115" s="295" t="str">
        <f>'3.소별발전'!F321</f>
        <v>…</v>
      </c>
      <c r="T115" s="301"/>
      <c r="U115" s="301"/>
      <c r="V115" s="305" t="e">
        <f t="shared" si="25"/>
        <v>#VALUE!</v>
      </c>
      <c r="W115" s="305">
        <f t="shared" si="26"/>
        <v>0.42032628222615537</v>
      </c>
      <c r="X115" s="295" t="str">
        <f>'3.소별발전'!I321</f>
        <v>…</v>
      </c>
      <c r="Y115" s="302" t="e">
        <f t="shared" si="23"/>
        <v>#VALUE!</v>
      </c>
      <c r="Z115" s="305" t="e">
        <f t="shared" si="27"/>
        <v>#VALUE!</v>
      </c>
      <c r="AA115" s="295">
        <f>'3.소별발전'!K321</f>
        <v>689649.50691</v>
      </c>
      <c r="AD115">
        <v>187.3</v>
      </c>
      <c r="AE115">
        <v>187.3</v>
      </c>
    </row>
    <row r="116" spans="1:31">
      <c r="A116" s="300" t="s">
        <v>1969</v>
      </c>
      <c r="B116" s="300" t="s">
        <v>4525</v>
      </c>
      <c r="C116" t="s">
        <v>315</v>
      </c>
      <c r="D116" t="s">
        <v>3515</v>
      </c>
      <c r="F116" t="s">
        <v>1116</v>
      </c>
      <c r="G116">
        <v>115.25</v>
      </c>
      <c r="H116">
        <v>115.25</v>
      </c>
      <c r="I116">
        <v>115.25</v>
      </c>
      <c r="J116">
        <v>1</v>
      </c>
      <c r="K116">
        <v>1</v>
      </c>
      <c r="L116">
        <v>1</v>
      </c>
      <c r="M116">
        <f t="shared" si="28"/>
        <v>115.25</v>
      </c>
      <c r="N116">
        <f t="shared" si="22"/>
        <v>115.25</v>
      </c>
      <c r="O116">
        <f t="shared" si="21"/>
        <v>115.25</v>
      </c>
      <c r="P116" s="295">
        <f>'3.소별발전'!C322</f>
        <v>115246</v>
      </c>
      <c r="Q116" s="295">
        <f>'3.소별발전'!D322</f>
        <v>350000.27387999999</v>
      </c>
      <c r="R116" s="302">
        <f t="shared" si="24"/>
        <v>39845.204221311476</v>
      </c>
      <c r="S116" s="295" t="str">
        <f>'3.소별발전'!F322</f>
        <v>…</v>
      </c>
      <c r="T116" s="301"/>
      <c r="U116" s="301"/>
      <c r="V116" s="305" t="e">
        <f t="shared" si="25"/>
        <v>#VALUE!</v>
      </c>
      <c r="W116" s="305">
        <f t="shared" si="26"/>
        <v>0.34668768689918578</v>
      </c>
      <c r="X116" s="295" t="str">
        <f>'3.소별발전'!I322</f>
        <v>…</v>
      </c>
      <c r="Y116" s="302" t="e">
        <f t="shared" si="23"/>
        <v>#VALUE!</v>
      </c>
      <c r="Z116" s="305" t="e">
        <f t="shared" si="27"/>
        <v>#VALUE!</v>
      </c>
      <c r="AA116" s="295">
        <f>'3.소별발전'!K322</f>
        <v>350000.27387999999</v>
      </c>
      <c r="AD116">
        <v>115.25</v>
      </c>
      <c r="AE116">
        <v>115.25</v>
      </c>
    </row>
    <row r="117" spans="1:31">
      <c r="A117" s="300" t="s">
        <v>1970</v>
      </c>
      <c r="B117" s="300" t="s">
        <v>4526</v>
      </c>
      <c r="C117" t="s">
        <v>315</v>
      </c>
      <c r="D117" t="s">
        <v>3515</v>
      </c>
      <c r="F117" t="s">
        <v>1114</v>
      </c>
      <c r="G117">
        <v>101.7</v>
      </c>
      <c r="H117">
        <v>101.7</v>
      </c>
      <c r="I117">
        <v>101.7</v>
      </c>
      <c r="J117">
        <v>1</v>
      </c>
      <c r="K117">
        <v>1</v>
      </c>
      <c r="L117">
        <v>1</v>
      </c>
      <c r="M117">
        <f t="shared" si="28"/>
        <v>101.7</v>
      </c>
      <c r="N117">
        <f t="shared" si="22"/>
        <v>101.7</v>
      </c>
      <c r="O117">
        <f t="shared" si="21"/>
        <v>101.7</v>
      </c>
      <c r="P117" s="295">
        <f>'3.소별발전'!C324</f>
        <v>101700</v>
      </c>
      <c r="Q117" s="295">
        <f>'3.소별발전'!D324</f>
        <v>298955.32624800003</v>
      </c>
      <c r="R117" s="302">
        <f t="shared" si="24"/>
        <v>34034.076303278685</v>
      </c>
      <c r="S117" s="295" t="str">
        <f>'3.소별발전'!F324</f>
        <v>…</v>
      </c>
      <c r="T117" s="301"/>
      <c r="U117" s="301"/>
      <c r="V117" s="305" t="e">
        <f t="shared" si="25"/>
        <v>#VALUE!</v>
      </c>
      <c r="W117" s="305">
        <f t="shared" si="26"/>
        <v>0.33556853832787814</v>
      </c>
      <c r="X117" s="295" t="str">
        <f>'3.소별발전'!I324</f>
        <v>…</v>
      </c>
      <c r="Y117" s="302" t="e">
        <f t="shared" si="23"/>
        <v>#VALUE!</v>
      </c>
      <c r="Z117" s="305" t="e">
        <f t="shared" si="27"/>
        <v>#VALUE!</v>
      </c>
      <c r="AA117" s="295">
        <f>'3.소별발전'!K324</f>
        <v>298955.32624800003</v>
      </c>
      <c r="AD117">
        <v>101.7</v>
      </c>
      <c r="AE117">
        <v>101.7</v>
      </c>
    </row>
    <row r="118" spans="1:31">
      <c r="A118" s="300" t="s">
        <v>1961</v>
      </c>
      <c r="B118" s="300" t="s">
        <v>4527</v>
      </c>
      <c r="C118" t="s">
        <v>315</v>
      </c>
      <c r="D118" t="s">
        <v>3515</v>
      </c>
      <c r="F118" t="s">
        <v>1117</v>
      </c>
      <c r="G118">
        <v>60</v>
      </c>
      <c r="H118">
        <v>60</v>
      </c>
      <c r="I118">
        <v>60</v>
      </c>
      <c r="J118">
        <v>1</v>
      </c>
      <c r="K118">
        <v>1</v>
      </c>
      <c r="L118">
        <v>1</v>
      </c>
      <c r="M118">
        <f t="shared" si="28"/>
        <v>60</v>
      </c>
      <c r="N118">
        <f t="shared" si="22"/>
        <v>60</v>
      </c>
      <c r="O118">
        <f t="shared" si="21"/>
        <v>60</v>
      </c>
      <c r="P118" s="295">
        <f>'3.소별발전'!C323</f>
        <v>6000</v>
      </c>
      <c r="Q118" s="295">
        <f>'3.소별발전'!D323</f>
        <v>0</v>
      </c>
      <c r="R118" s="302">
        <f t="shared" si="24"/>
        <v>0</v>
      </c>
      <c r="S118" s="295" t="str">
        <f>'3.소별발전'!F323</f>
        <v>…</v>
      </c>
      <c r="T118" s="301"/>
      <c r="U118" s="301"/>
      <c r="V118" s="305" t="e">
        <f t="shared" si="25"/>
        <v>#VALUE!</v>
      </c>
      <c r="W118" s="305">
        <f t="shared" si="26"/>
        <v>0</v>
      </c>
      <c r="X118" s="295" t="str">
        <f>'3.소별발전'!I323</f>
        <v>…</v>
      </c>
      <c r="Y118" s="302" t="e">
        <f t="shared" si="23"/>
        <v>#VALUE!</v>
      </c>
      <c r="Z118" s="305" t="e">
        <f t="shared" si="27"/>
        <v>#VALUE!</v>
      </c>
      <c r="AA118" s="295">
        <f>'3.소별발전'!K323</f>
        <v>0</v>
      </c>
      <c r="AD118">
        <v>60</v>
      </c>
      <c r="AE118">
        <v>60</v>
      </c>
    </row>
    <row r="119" spans="1:31">
      <c r="A119" s="300" t="s">
        <v>1951</v>
      </c>
      <c r="B119" s="300" t="s">
        <v>4528</v>
      </c>
      <c r="C119" t="s">
        <v>315</v>
      </c>
      <c r="D119" t="s">
        <v>3515</v>
      </c>
      <c r="F119" t="s">
        <v>1117</v>
      </c>
      <c r="G119">
        <v>450</v>
      </c>
      <c r="H119">
        <v>450</v>
      </c>
      <c r="I119">
        <v>450</v>
      </c>
      <c r="J119">
        <v>1</v>
      </c>
      <c r="K119">
        <v>0</v>
      </c>
      <c r="L119">
        <v>0</v>
      </c>
      <c r="M119">
        <f t="shared" si="28"/>
        <v>450</v>
      </c>
      <c r="N119">
        <f t="shared" si="22"/>
        <v>0</v>
      </c>
      <c r="O119">
        <f t="shared" si="21"/>
        <v>0</v>
      </c>
      <c r="P119" s="295">
        <f>'3.소별발전'!C326</f>
        <v>450000</v>
      </c>
      <c r="Q119" s="295">
        <f>'3.소별발전'!D326</f>
        <v>245301</v>
      </c>
      <c r="R119" s="302">
        <f t="shared" si="24"/>
        <v>27925.887978142076</v>
      </c>
      <c r="S119" s="295" t="str">
        <f>'3.소별발전'!F326</f>
        <v>…</v>
      </c>
      <c r="T119" s="301"/>
      <c r="U119" s="301"/>
      <c r="V119" s="305" t="e">
        <f t="shared" si="25"/>
        <v>#VALUE!</v>
      </c>
      <c r="W119" s="305">
        <f t="shared" si="26"/>
        <v>6.2227549467275496E-2</v>
      </c>
      <c r="X119" s="295">
        <f>'3.소별발전'!I326</f>
        <v>2554.5539399999834</v>
      </c>
      <c r="Y119" s="302">
        <f t="shared" si="23"/>
        <v>1.0413956486112912</v>
      </c>
      <c r="Z119" s="305">
        <f t="shared" si="27"/>
        <v>1.0413956486112912E-2</v>
      </c>
      <c r="AA119" s="295">
        <f>'3.소별발전'!K326</f>
        <v>242746.44606000002</v>
      </c>
      <c r="AD119">
        <v>450</v>
      </c>
      <c r="AE119">
        <v>450</v>
      </c>
    </row>
    <row r="120" spans="1:31">
      <c r="A120" s="300" t="s">
        <v>1952</v>
      </c>
      <c r="B120" s="300" t="s">
        <v>4529</v>
      </c>
      <c r="C120" t="s">
        <v>315</v>
      </c>
      <c r="D120" t="s">
        <v>3515</v>
      </c>
      <c r="F120" t="s">
        <v>1117</v>
      </c>
      <c r="G120">
        <v>481.69</v>
      </c>
      <c r="H120">
        <v>481.69</v>
      </c>
      <c r="I120">
        <v>481.69</v>
      </c>
      <c r="J120">
        <v>1</v>
      </c>
      <c r="K120">
        <v>1</v>
      </c>
      <c r="L120">
        <v>1</v>
      </c>
      <c r="M120">
        <f t="shared" si="28"/>
        <v>481.69</v>
      </c>
      <c r="N120">
        <f t="shared" si="22"/>
        <v>481.69</v>
      </c>
      <c r="O120">
        <f t="shared" si="21"/>
        <v>481.69</v>
      </c>
      <c r="P120" s="295">
        <f>'3.소별발전'!C327</f>
        <v>481690</v>
      </c>
      <c r="Q120" s="295">
        <f>'3.소별발전'!D327</f>
        <v>3796329</v>
      </c>
      <c r="R120" s="302">
        <f t="shared" si="24"/>
        <v>432186.81693989073</v>
      </c>
      <c r="S120" s="295" t="str">
        <f>'3.소별발전'!F327</f>
        <v>…</v>
      </c>
      <c r="T120" s="301"/>
      <c r="U120" s="301"/>
      <c r="V120" s="305" t="e">
        <f t="shared" si="25"/>
        <v>#VALUE!</v>
      </c>
      <c r="W120" s="305">
        <f t="shared" si="26"/>
        <v>0.89968836889069514</v>
      </c>
      <c r="X120" s="295">
        <f>'3.소별발전'!I327</f>
        <v>81287.975600000005</v>
      </c>
      <c r="Y120" s="302">
        <f t="shared" si="23"/>
        <v>2.1412257894402726</v>
      </c>
      <c r="Z120" s="305">
        <f t="shared" si="27"/>
        <v>2.1412257894402726E-2</v>
      </c>
      <c r="AA120" s="295">
        <f>'3.소별발전'!K327</f>
        <v>3715041.0244</v>
      </c>
      <c r="AD120">
        <v>481.69</v>
      </c>
      <c r="AE120">
        <v>481.69</v>
      </c>
    </row>
    <row r="121" spans="1:31">
      <c r="A121" s="309" t="s">
        <v>4594</v>
      </c>
      <c r="B121" s="309" t="s">
        <v>4595</v>
      </c>
      <c r="C121" s="309" t="s">
        <v>315</v>
      </c>
      <c r="D121" s="309" t="s">
        <v>3515</v>
      </c>
      <c r="E121" s="309"/>
      <c r="F121" s="309" t="s">
        <v>1117</v>
      </c>
      <c r="G121">
        <v>0</v>
      </c>
      <c r="H121">
        <v>468</v>
      </c>
      <c r="I121">
        <v>468</v>
      </c>
      <c r="J121">
        <v>0</v>
      </c>
      <c r="K121">
        <v>1</v>
      </c>
      <c r="L121">
        <v>1</v>
      </c>
      <c r="M121">
        <f t="shared" ref="M121" si="57">$G121*J121</f>
        <v>0</v>
      </c>
      <c r="N121">
        <f t="shared" ref="N121:O121" si="58">$H121*K121</f>
        <v>468</v>
      </c>
      <c r="O121">
        <f t="shared" si="21"/>
        <v>468</v>
      </c>
      <c r="R121" s="302"/>
      <c r="T121" s="301"/>
      <c r="U121" s="301"/>
      <c r="V121" s="305"/>
      <c r="W121" s="305"/>
      <c r="Y121" s="302" t="e">
        <f t="shared" si="23"/>
        <v>#DIV/0!</v>
      </c>
      <c r="Z121" s="305"/>
    </row>
    <row r="122" spans="1:31">
      <c r="A122" s="300" t="s">
        <v>1971</v>
      </c>
      <c r="B122" s="300" t="s">
        <v>4530</v>
      </c>
      <c r="C122" t="s">
        <v>315</v>
      </c>
      <c r="D122" t="s">
        <v>3515</v>
      </c>
      <c r="F122" t="s">
        <v>1117</v>
      </c>
      <c r="G122">
        <v>524.29999999999995</v>
      </c>
      <c r="H122">
        <v>524.29999999999995</v>
      </c>
      <c r="I122">
        <v>524.29999999999995</v>
      </c>
      <c r="J122">
        <v>1</v>
      </c>
      <c r="K122">
        <v>1</v>
      </c>
      <c r="L122">
        <v>1</v>
      </c>
      <c r="M122">
        <f t="shared" si="28"/>
        <v>524.29999999999995</v>
      </c>
      <c r="N122">
        <f t="shared" si="22"/>
        <v>524.29999999999995</v>
      </c>
      <c r="O122">
        <f t="shared" si="21"/>
        <v>524.29999999999995</v>
      </c>
      <c r="P122" s="295">
        <f>'3.소별발전'!C328</f>
        <v>524300</v>
      </c>
      <c r="Q122" s="295">
        <f>'3.소별발전'!D328</f>
        <v>730773.37052999996</v>
      </c>
      <c r="R122" s="302">
        <f t="shared" si="24"/>
        <v>83193.689723360643</v>
      </c>
      <c r="S122" s="295" t="str">
        <f>'3.소별발전'!F328</f>
        <v>…</v>
      </c>
      <c r="T122" s="301"/>
      <c r="U122" s="301"/>
      <c r="V122" s="305" t="e">
        <f t="shared" si="25"/>
        <v>#VALUE!</v>
      </c>
      <c r="W122" s="305">
        <f t="shared" si="26"/>
        <v>0.15911046660387365</v>
      </c>
      <c r="X122" s="295" t="str">
        <f>'3.소별발전'!I328</f>
        <v>…</v>
      </c>
      <c r="Y122" s="302" t="e">
        <f t="shared" si="23"/>
        <v>#VALUE!</v>
      </c>
      <c r="Z122" s="305" t="e">
        <f t="shared" si="27"/>
        <v>#VALUE!</v>
      </c>
      <c r="AA122" s="295">
        <f>'3.소별발전'!K328</f>
        <v>730773.37052999996</v>
      </c>
      <c r="AD122">
        <v>524.29999999999995</v>
      </c>
      <c r="AE122">
        <v>524.29999999999995</v>
      </c>
    </row>
    <row r="123" spans="1:31">
      <c r="A123" s="300" t="s">
        <v>1972</v>
      </c>
      <c r="B123" s="300" t="s">
        <v>4531</v>
      </c>
      <c r="C123" t="s">
        <v>315</v>
      </c>
      <c r="D123" t="s">
        <v>3515</v>
      </c>
      <c r="F123" t="s">
        <v>1117</v>
      </c>
      <c r="G123">
        <v>412.59999999999997</v>
      </c>
      <c r="H123">
        <v>412.59999999999997</v>
      </c>
      <c r="I123">
        <v>412.59999999999997</v>
      </c>
      <c r="J123">
        <v>1</v>
      </c>
      <c r="K123">
        <v>1</v>
      </c>
      <c r="L123">
        <v>1</v>
      </c>
      <c r="M123">
        <f t="shared" si="28"/>
        <v>412.59999999999997</v>
      </c>
      <c r="N123">
        <f t="shared" si="22"/>
        <v>412.59999999999997</v>
      </c>
      <c r="O123">
        <f t="shared" si="21"/>
        <v>412.59999999999997</v>
      </c>
      <c r="P123" s="295">
        <f>'3.소별발전'!C329</f>
        <v>412600</v>
      </c>
      <c r="Q123" s="295">
        <f>'3.소별발전'!D329</f>
        <v>3324099.5978999999</v>
      </c>
      <c r="R123" s="302">
        <f t="shared" si="24"/>
        <v>378426.63910519128</v>
      </c>
      <c r="S123" s="295" t="str">
        <f>'3.소별발전'!F329</f>
        <v>…</v>
      </c>
      <c r="T123" s="301"/>
      <c r="U123" s="301"/>
      <c r="V123" s="305" t="e">
        <f t="shared" si="25"/>
        <v>#VALUE!</v>
      </c>
      <c r="W123" s="305">
        <f t="shared" si="26"/>
        <v>0.91968837716385898</v>
      </c>
      <c r="X123" s="295" t="str">
        <f>'3.소별발전'!I329</f>
        <v>…</v>
      </c>
      <c r="Y123" s="302" t="e">
        <f t="shared" si="23"/>
        <v>#VALUE!</v>
      </c>
      <c r="Z123" s="305" t="e">
        <f t="shared" si="27"/>
        <v>#VALUE!</v>
      </c>
      <c r="AA123" s="295">
        <f>'3.소별발전'!K329</f>
        <v>3324099.5978999999</v>
      </c>
      <c r="AD123">
        <v>412.59999999999997</v>
      </c>
      <c r="AE123">
        <v>412.59999999999997</v>
      </c>
    </row>
    <row r="124" spans="1:31">
      <c r="A124" s="300" t="s">
        <v>1973</v>
      </c>
      <c r="B124" s="300" t="s">
        <v>4532</v>
      </c>
      <c r="C124" t="s">
        <v>315</v>
      </c>
      <c r="D124" t="s">
        <v>3515</v>
      </c>
      <c r="F124" t="s">
        <v>1117</v>
      </c>
      <c r="G124">
        <v>127</v>
      </c>
      <c r="H124">
        <v>127</v>
      </c>
      <c r="I124">
        <v>127</v>
      </c>
      <c r="J124">
        <v>1</v>
      </c>
      <c r="K124">
        <v>1</v>
      </c>
      <c r="L124">
        <v>1</v>
      </c>
      <c r="M124">
        <f t="shared" si="28"/>
        <v>127</v>
      </c>
      <c r="N124">
        <f t="shared" si="22"/>
        <v>127</v>
      </c>
      <c r="O124">
        <f t="shared" si="21"/>
        <v>127</v>
      </c>
      <c r="P124" s="295">
        <f>'3.소별발전'!C330</f>
        <v>127000</v>
      </c>
      <c r="Q124" s="295">
        <f>'3.소별발전'!D330</f>
        <v>418895.728864</v>
      </c>
      <c r="R124" s="302">
        <f t="shared" si="24"/>
        <v>47688.493723132975</v>
      </c>
      <c r="S124" s="295" t="str">
        <f>'3.소별발전'!F330</f>
        <v>…</v>
      </c>
      <c r="T124" s="301"/>
      <c r="U124" s="301"/>
      <c r="V124" s="305" t="e">
        <f t="shared" si="25"/>
        <v>#VALUE!</v>
      </c>
      <c r="W124" s="305">
        <f t="shared" si="26"/>
        <v>0.37652871756372919</v>
      </c>
      <c r="X124" s="295" t="str">
        <f>'3.소별발전'!I330</f>
        <v>…</v>
      </c>
      <c r="Y124" s="302" t="e">
        <f t="shared" si="23"/>
        <v>#VALUE!</v>
      </c>
      <c r="Z124" s="305" t="e">
        <f t="shared" si="27"/>
        <v>#VALUE!</v>
      </c>
      <c r="AA124" s="295">
        <f>'3.소별발전'!K330</f>
        <v>418895.728864</v>
      </c>
      <c r="AD124">
        <v>127</v>
      </c>
      <c r="AE124">
        <v>127</v>
      </c>
    </row>
    <row r="125" spans="1:31">
      <c r="A125" s="300" t="s">
        <v>1962</v>
      </c>
      <c r="B125" s="300" t="s">
        <v>4533</v>
      </c>
      <c r="C125" t="s">
        <v>315</v>
      </c>
      <c r="D125" t="s">
        <v>3515</v>
      </c>
      <c r="F125" t="s">
        <v>1115</v>
      </c>
      <c r="G125">
        <v>431.20000000000005</v>
      </c>
      <c r="H125">
        <v>431.20000000000005</v>
      </c>
      <c r="I125">
        <v>431.20000000000005</v>
      </c>
      <c r="J125">
        <v>1</v>
      </c>
      <c r="K125">
        <v>1</v>
      </c>
      <c r="L125">
        <v>1</v>
      </c>
      <c r="M125">
        <f t="shared" si="28"/>
        <v>431.20000000000005</v>
      </c>
      <c r="N125">
        <f t="shared" si="22"/>
        <v>431.20000000000005</v>
      </c>
      <c r="O125">
        <f t="shared" si="21"/>
        <v>431.20000000000005</v>
      </c>
      <c r="P125" s="295">
        <f>'3.소별발전'!C331</f>
        <v>431200</v>
      </c>
      <c r="Q125" s="295">
        <f>'3.소별발전'!D331</f>
        <v>2385322.1702199997</v>
      </c>
      <c r="R125" s="302">
        <f t="shared" si="24"/>
        <v>271553.07038023678</v>
      </c>
      <c r="S125" s="295" t="str">
        <f>'3.소별발전'!F331</f>
        <v>…</v>
      </c>
      <c r="T125" s="301"/>
      <c r="U125" s="301"/>
      <c r="V125" s="305" t="e">
        <f t="shared" si="25"/>
        <v>#VALUE!</v>
      </c>
      <c r="W125" s="305">
        <f t="shared" si="26"/>
        <v>0.63148666835569833</v>
      </c>
      <c r="X125" s="295" t="str">
        <f>'3.소별발전'!I331</f>
        <v>…</v>
      </c>
      <c r="Y125" s="302" t="e">
        <f t="shared" si="23"/>
        <v>#VALUE!</v>
      </c>
      <c r="Z125" s="305" t="e">
        <f t="shared" si="27"/>
        <v>#VALUE!</v>
      </c>
      <c r="AA125" s="295">
        <f>'3.소별발전'!K331</f>
        <v>2385322.1702199997</v>
      </c>
      <c r="AD125">
        <v>431.20000000000005</v>
      </c>
      <c r="AE125">
        <v>431.20000000000005</v>
      </c>
    </row>
    <row r="126" spans="1:31">
      <c r="A126" s="300" t="s">
        <v>1963</v>
      </c>
      <c r="B126" s="300" t="s">
        <v>4534</v>
      </c>
      <c r="C126" t="s">
        <v>315</v>
      </c>
      <c r="D126" t="s">
        <v>3515</v>
      </c>
      <c r="F126" t="s">
        <v>1117</v>
      </c>
      <c r="G126">
        <v>515.5</v>
      </c>
      <c r="H126">
        <v>515.5</v>
      </c>
      <c r="I126">
        <v>515.5</v>
      </c>
      <c r="J126">
        <v>1</v>
      </c>
      <c r="K126">
        <v>1</v>
      </c>
      <c r="L126">
        <v>1</v>
      </c>
      <c r="M126">
        <f t="shared" si="28"/>
        <v>515.5</v>
      </c>
      <c r="N126">
        <f t="shared" si="22"/>
        <v>515.5</v>
      </c>
      <c r="O126">
        <f t="shared" si="21"/>
        <v>515.5</v>
      </c>
      <c r="P126" s="295">
        <f>'3.소별발전'!C332</f>
        <v>515500</v>
      </c>
      <c r="Q126" s="295">
        <f>'3.소별발전'!D332</f>
        <v>2116608.2679699999</v>
      </c>
      <c r="R126" s="302">
        <f t="shared" si="24"/>
        <v>240961.77914048269</v>
      </c>
      <c r="S126" s="295" t="str">
        <f>'3.소별발전'!F332</f>
        <v>…</v>
      </c>
      <c r="T126" s="301"/>
      <c r="U126" s="301"/>
      <c r="V126" s="305" t="e">
        <f t="shared" si="25"/>
        <v>#VALUE!</v>
      </c>
      <c r="W126" s="305">
        <f t="shared" si="26"/>
        <v>0.46871376992900449</v>
      </c>
      <c r="X126" s="295" t="str">
        <f>'3.소별발전'!I332</f>
        <v>…</v>
      </c>
      <c r="Y126" s="302" t="e">
        <f t="shared" si="23"/>
        <v>#VALUE!</v>
      </c>
      <c r="Z126" s="305" t="e">
        <f t="shared" si="27"/>
        <v>#VALUE!</v>
      </c>
      <c r="AA126" s="295">
        <f>'3.소별발전'!K332</f>
        <v>2116608.2679699999</v>
      </c>
      <c r="AD126">
        <v>515.5</v>
      </c>
      <c r="AE126">
        <v>515.5</v>
      </c>
    </row>
    <row r="127" spans="1:31">
      <c r="A127" s="300" t="s">
        <v>1964</v>
      </c>
      <c r="B127" s="300" t="s">
        <v>4535</v>
      </c>
      <c r="C127" t="s">
        <v>315</v>
      </c>
      <c r="D127" t="s">
        <v>3515</v>
      </c>
      <c r="F127" t="s">
        <v>1117</v>
      </c>
      <c r="G127">
        <v>73.156999999999996</v>
      </c>
      <c r="H127">
        <v>73.156999999999996</v>
      </c>
      <c r="I127">
        <v>73.156999999999996</v>
      </c>
      <c r="J127">
        <v>2</v>
      </c>
      <c r="K127">
        <v>2</v>
      </c>
      <c r="L127">
        <v>2</v>
      </c>
      <c r="M127">
        <f t="shared" si="28"/>
        <v>146.31399999999999</v>
      </c>
      <c r="N127">
        <f t="shared" si="22"/>
        <v>146.31399999999999</v>
      </c>
      <c r="O127">
        <f t="shared" si="21"/>
        <v>146.31399999999999</v>
      </c>
      <c r="P127" s="295">
        <f>'3.소별발전'!C333</f>
        <v>146314</v>
      </c>
      <c r="Q127" s="295">
        <f>'3.소별발전'!D333</f>
        <v>790308.7057259999</v>
      </c>
      <c r="R127" s="302">
        <f t="shared" si="24"/>
        <v>89971.391817622949</v>
      </c>
      <c r="S127" s="295" t="str">
        <f>'3.소별발전'!F333</f>
        <v>…</v>
      </c>
      <c r="T127" s="301"/>
      <c r="U127" s="301"/>
      <c r="V127" s="305" t="e">
        <f t="shared" si="25"/>
        <v>#VALUE!</v>
      </c>
      <c r="W127" s="305">
        <f t="shared" si="26"/>
        <v>0.61660462280784367</v>
      </c>
      <c r="X127" s="295" t="str">
        <f>'3.소별발전'!I333</f>
        <v>…</v>
      </c>
      <c r="Y127" s="302" t="e">
        <f t="shared" si="23"/>
        <v>#VALUE!</v>
      </c>
      <c r="Z127" s="305" t="e">
        <f t="shared" si="27"/>
        <v>#VALUE!</v>
      </c>
      <c r="AA127" s="295">
        <f>'3.소별발전'!K333</f>
        <v>790308.7057259999</v>
      </c>
      <c r="AD127">
        <v>146.31399999999999</v>
      </c>
      <c r="AE127">
        <v>146.31399999999999</v>
      </c>
    </row>
    <row r="128" spans="1:31">
      <c r="A128" s="300" t="s">
        <v>1965</v>
      </c>
      <c r="B128" s="300" t="s">
        <v>4536</v>
      </c>
      <c r="C128" t="s">
        <v>315</v>
      </c>
      <c r="D128" t="s">
        <v>3515</v>
      </c>
      <c r="F128" t="s">
        <v>1117</v>
      </c>
      <c r="G128">
        <v>363.8</v>
      </c>
      <c r="H128">
        <v>363.8</v>
      </c>
      <c r="I128">
        <v>363.8</v>
      </c>
      <c r="J128">
        <v>1</v>
      </c>
      <c r="K128">
        <v>1</v>
      </c>
      <c r="L128">
        <v>1</v>
      </c>
      <c r="M128">
        <f t="shared" si="28"/>
        <v>363.8</v>
      </c>
      <c r="N128">
        <f t="shared" si="22"/>
        <v>363.8</v>
      </c>
      <c r="O128">
        <f t="shared" si="21"/>
        <v>363.8</v>
      </c>
      <c r="P128" s="295">
        <f>'3.소별발전'!C334</f>
        <v>363811</v>
      </c>
      <c r="Q128" s="295">
        <f>'3.소별발전'!D334</f>
        <v>1451202.0030199999</v>
      </c>
      <c r="R128" s="302">
        <f t="shared" si="24"/>
        <v>165209.69979735883</v>
      </c>
      <c r="S128" s="295" t="str">
        <f>'3.소별발전'!F334</f>
        <v>…</v>
      </c>
      <c r="T128" s="301"/>
      <c r="U128" s="301"/>
      <c r="V128" s="305" t="e">
        <f t="shared" si="25"/>
        <v>#VALUE!</v>
      </c>
      <c r="W128" s="305">
        <f t="shared" si="26"/>
        <v>0.45535272191294973</v>
      </c>
      <c r="X128" s="295" t="str">
        <f>'3.소별발전'!I334</f>
        <v>…</v>
      </c>
      <c r="Y128" s="302" t="e">
        <f t="shared" si="23"/>
        <v>#VALUE!</v>
      </c>
      <c r="Z128" s="305" t="e">
        <f t="shared" si="27"/>
        <v>#VALUE!</v>
      </c>
      <c r="AA128" s="295">
        <f>'3.소별발전'!K334</f>
        <v>1451202.0030199999</v>
      </c>
      <c r="AD128">
        <v>363.8</v>
      </c>
      <c r="AE128">
        <v>363.8</v>
      </c>
    </row>
    <row r="129" spans="1:31">
      <c r="A129" s="300" t="s">
        <v>1966</v>
      </c>
      <c r="B129" s="300" t="s">
        <v>4537</v>
      </c>
      <c r="C129" t="s">
        <v>315</v>
      </c>
      <c r="D129" t="s">
        <v>3515</v>
      </c>
      <c r="F129" t="s">
        <v>1117</v>
      </c>
      <c r="G129">
        <v>517.79999999999995</v>
      </c>
      <c r="H129" s="317">
        <v>521.79999999999995</v>
      </c>
      <c r="I129" s="317">
        <v>521.79999999999995</v>
      </c>
      <c r="J129">
        <v>1</v>
      </c>
      <c r="K129">
        <v>1</v>
      </c>
      <c r="L129">
        <v>1</v>
      </c>
      <c r="M129">
        <f t="shared" si="28"/>
        <v>517.79999999999995</v>
      </c>
      <c r="N129">
        <f t="shared" si="22"/>
        <v>521.79999999999995</v>
      </c>
      <c r="O129">
        <f t="shared" si="21"/>
        <v>521.79999999999995</v>
      </c>
      <c r="P129" s="295">
        <f>'3.소별발전'!C335</f>
        <v>511800</v>
      </c>
      <c r="Q129" s="295">
        <f>'3.소별발전'!D335</f>
        <v>2253710.9796199999</v>
      </c>
      <c r="R129" s="302">
        <f t="shared" si="24"/>
        <v>256570.01134107469</v>
      </c>
      <c r="S129" s="295" t="str">
        <f>'3.소별발전'!F335</f>
        <v>…</v>
      </c>
      <c r="T129" s="301"/>
      <c r="U129" s="301"/>
      <c r="V129" s="305" t="e">
        <f t="shared" si="25"/>
        <v>#VALUE!</v>
      </c>
      <c r="W129" s="305">
        <f t="shared" si="26"/>
        <v>0.50268257694215601</v>
      </c>
      <c r="X129" s="295" t="str">
        <f>'3.소별발전'!I335</f>
        <v>…</v>
      </c>
      <c r="Y129" s="302" t="e">
        <f t="shared" si="23"/>
        <v>#VALUE!</v>
      </c>
      <c r="Z129" s="305" t="e">
        <f t="shared" si="27"/>
        <v>#VALUE!</v>
      </c>
      <c r="AA129" s="295">
        <f>'3.소별발전'!K335</f>
        <v>2253710.9796199999</v>
      </c>
      <c r="AC129" t="s">
        <v>4428</v>
      </c>
      <c r="AD129">
        <v>511.8</v>
      </c>
      <c r="AE129">
        <v>511.8</v>
      </c>
    </row>
    <row r="130" spans="1:31">
      <c r="A130" s="309" t="s">
        <v>4424</v>
      </c>
      <c r="B130" s="300" t="s">
        <v>4625</v>
      </c>
      <c r="C130" s="309" t="s">
        <v>315</v>
      </c>
      <c r="D130" s="309" t="s">
        <v>3515</v>
      </c>
      <c r="E130" s="309"/>
      <c r="F130" s="309" t="s">
        <v>1106</v>
      </c>
      <c r="G130" s="309">
        <v>146.245</v>
      </c>
      <c r="H130" s="309">
        <v>146.245</v>
      </c>
      <c r="I130" s="309">
        <v>146.245</v>
      </c>
      <c r="J130">
        <v>1</v>
      </c>
      <c r="K130">
        <v>1</v>
      </c>
      <c r="L130">
        <v>1</v>
      </c>
      <c r="M130">
        <f t="shared" si="28"/>
        <v>146.245</v>
      </c>
      <c r="N130">
        <f t="shared" si="22"/>
        <v>146.245</v>
      </c>
      <c r="O130">
        <f t="shared" si="21"/>
        <v>146.245</v>
      </c>
      <c r="R130" s="302"/>
      <c r="T130" s="301"/>
      <c r="U130" s="301"/>
      <c r="V130" s="305"/>
      <c r="W130" s="305"/>
      <c r="Y130" s="302" t="e">
        <f t="shared" si="23"/>
        <v>#DIV/0!</v>
      </c>
      <c r="Z130" s="305"/>
    </row>
    <row r="131" spans="1:31" ht="15" customHeight="1">
      <c r="A131" s="300" t="s">
        <v>1974</v>
      </c>
      <c r="B131" s="300" t="s">
        <v>4538</v>
      </c>
      <c r="C131" t="s">
        <v>1152</v>
      </c>
      <c r="D131" t="s">
        <v>3539</v>
      </c>
      <c r="F131" t="s">
        <v>1113</v>
      </c>
      <c r="G131">
        <v>650</v>
      </c>
      <c r="H131">
        <v>650</v>
      </c>
      <c r="I131">
        <v>650</v>
      </c>
      <c r="J131">
        <v>1</v>
      </c>
      <c r="K131">
        <v>0</v>
      </c>
      <c r="L131">
        <v>2</v>
      </c>
      <c r="M131">
        <f t="shared" si="28"/>
        <v>650</v>
      </c>
      <c r="N131">
        <f t="shared" si="22"/>
        <v>0</v>
      </c>
      <c r="O131">
        <f t="shared" si="21"/>
        <v>1300</v>
      </c>
      <c r="P131" s="295">
        <f>'3.소별발전'!C210</f>
        <v>650000</v>
      </c>
      <c r="Q131" s="295">
        <f>'3.소별발전'!D210</f>
        <v>2192876</v>
      </c>
      <c r="R131" s="302">
        <f t="shared" si="24"/>
        <v>249644.35336976321</v>
      </c>
      <c r="S131" s="295">
        <f>'3.소별발전'!F210</f>
        <v>685000</v>
      </c>
      <c r="T131" s="301"/>
      <c r="U131" s="301"/>
      <c r="V131" s="305">
        <f t="shared" si="25"/>
        <v>0.3654427890544279</v>
      </c>
      <c r="W131" s="305">
        <f t="shared" si="26"/>
        <v>0.38512047769582014</v>
      </c>
      <c r="X131" s="295">
        <f>'3.소별발전'!I210</f>
        <v>128230.16940000001</v>
      </c>
      <c r="Y131" s="302">
        <f t="shared" si="23"/>
        <v>5.8475795895435949</v>
      </c>
      <c r="Z131" s="305">
        <f t="shared" si="27"/>
        <v>5.8475795895435952E-2</v>
      </c>
      <c r="AA131" s="295">
        <f>'3.소별발전'!K210</f>
        <v>2064645.8306</v>
      </c>
      <c r="AD131">
        <v>650</v>
      </c>
      <c r="AE131">
        <v>0</v>
      </c>
    </row>
    <row r="132" spans="1:31" ht="15" customHeight="1">
      <c r="A132" s="300" t="s">
        <v>1975</v>
      </c>
      <c r="B132" s="300" t="s">
        <v>4539</v>
      </c>
      <c r="C132" t="s">
        <v>1152</v>
      </c>
      <c r="D132" t="s">
        <v>3539</v>
      </c>
      <c r="F132" t="s">
        <v>1113</v>
      </c>
      <c r="G132">
        <v>950</v>
      </c>
      <c r="H132">
        <v>950</v>
      </c>
      <c r="I132">
        <v>950</v>
      </c>
      <c r="J132">
        <v>2</v>
      </c>
      <c r="K132">
        <v>0</v>
      </c>
      <c r="L132">
        <v>3</v>
      </c>
      <c r="M132">
        <f t="shared" si="28"/>
        <v>1900</v>
      </c>
      <c r="N132">
        <f t="shared" si="22"/>
        <v>0</v>
      </c>
      <c r="O132">
        <f t="shared" si="21"/>
        <v>2850</v>
      </c>
      <c r="P132" s="295">
        <f>SUM('3.소별발전'!C211:C212)</f>
        <v>1900000</v>
      </c>
      <c r="Q132" s="295">
        <f>SUM('3.소별발전'!D211:D212)</f>
        <v>14737894</v>
      </c>
      <c r="R132" s="302">
        <f t="shared" si="24"/>
        <v>1677811.2477231331</v>
      </c>
      <c r="S132" s="295">
        <f>SUM('3.소별발전'!F211:F212)</f>
        <v>2098000</v>
      </c>
      <c r="T132" s="301"/>
      <c r="U132" s="301"/>
      <c r="V132" s="305">
        <f t="shared" si="25"/>
        <v>0.80191038649550994</v>
      </c>
      <c r="W132" s="305">
        <f t="shared" si="26"/>
        <v>0.88547788993030518</v>
      </c>
      <c r="X132" s="295">
        <f>SUM('3.소별발전'!I211:I212)</f>
        <v>496203.03397799935</v>
      </c>
      <c r="Y132" s="302">
        <f t="shared" si="23"/>
        <v>3.3668516952150651</v>
      </c>
      <c r="Z132" s="305">
        <f t="shared" si="27"/>
        <v>3.3668516952150652E-2</v>
      </c>
      <c r="AA132" s="295">
        <f>SUM('3.소별발전'!K211:K212)</f>
        <v>14241690.966022</v>
      </c>
      <c r="AD132">
        <v>1900</v>
      </c>
      <c r="AE132">
        <v>0</v>
      </c>
    </row>
    <row r="133" spans="1:31" ht="15" customHeight="1">
      <c r="A133" s="300" t="s">
        <v>1976</v>
      </c>
      <c r="B133" s="300" t="s">
        <v>4540</v>
      </c>
      <c r="C133" t="s">
        <v>1152</v>
      </c>
      <c r="D133" t="s">
        <v>3539</v>
      </c>
      <c r="F133" t="s">
        <v>1113</v>
      </c>
      <c r="G133">
        <v>1000</v>
      </c>
      <c r="H133">
        <v>1000</v>
      </c>
      <c r="I133">
        <v>1000</v>
      </c>
      <c r="J133">
        <v>2</v>
      </c>
      <c r="K133">
        <v>2</v>
      </c>
      <c r="L133">
        <v>2</v>
      </c>
      <c r="M133">
        <f t="shared" si="28"/>
        <v>2000</v>
      </c>
      <c r="N133">
        <f t="shared" si="22"/>
        <v>2000</v>
      </c>
      <c r="O133">
        <f t="shared" si="21"/>
        <v>2000</v>
      </c>
      <c r="P133" s="295">
        <f>SUM('3.소별발전'!C214:C215)</f>
        <v>2000000</v>
      </c>
      <c r="Q133" s="295">
        <f>SUM('3.소별발전'!D214:D215)</f>
        <v>16827164.988000002</v>
      </c>
      <c r="R133" s="302">
        <f t="shared" si="24"/>
        <v>1915660.8592896177</v>
      </c>
      <c r="S133" s="295">
        <f>SUM('3.소별발전'!F214:F215)</f>
        <v>2101247</v>
      </c>
      <c r="T133" s="301"/>
      <c r="U133" s="301"/>
      <c r="V133" s="305">
        <f t="shared" si="25"/>
        <v>0.91417584187174561</v>
      </c>
      <c r="W133" s="305">
        <f t="shared" si="26"/>
        <v>0.96045462260273984</v>
      </c>
      <c r="X133" s="295">
        <f>SUM('3.소별발전'!I214:I215)</f>
        <v>869260.17588999961</v>
      </c>
      <c r="Y133" s="302">
        <f t="shared" si="23"/>
        <v>5.1658147793160483</v>
      </c>
      <c r="Z133" s="305">
        <f t="shared" si="27"/>
        <v>5.1658147793160483E-2</v>
      </c>
      <c r="AA133" s="295">
        <f>SUM('3.소별발전'!K214:K215)</f>
        <v>15957904.812110001</v>
      </c>
      <c r="AD133">
        <v>2000</v>
      </c>
      <c r="AE133">
        <v>2000</v>
      </c>
    </row>
    <row r="134" spans="1:31" ht="15" customHeight="1">
      <c r="A134" s="300" t="s">
        <v>1977</v>
      </c>
      <c r="B134" s="300" t="s">
        <v>4541</v>
      </c>
      <c r="C134" t="s">
        <v>1152</v>
      </c>
      <c r="D134" t="s">
        <v>3539</v>
      </c>
      <c r="F134" t="s">
        <v>1113</v>
      </c>
      <c r="G134">
        <v>1400</v>
      </c>
      <c r="H134">
        <v>1400</v>
      </c>
      <c r="I134">
        <v>1400</v>
      </c>
      <c r="J134">
        <v>2</v>
      </c>
      <c r="K134">
        <v>4</v>
      </c>
      <c r="L134">
        <v>4</v>
      </c>
      <c r="M134">
        <f t="shared" si="28"/>
        <v>2800</v>
      </c>
      <c r="N134">
        <f t="shared" si="22"/>
        <v>5600</v>
      </c>
      <c r="O134">
        <f t="shared" si="21"/>
        <v>5600</v>
      </c>
      <c r="P134" s="295">
        <f>SUM('3.소별발전'!C216:C217)</f>
        <v>2800000</v>
      </c>
      <c r="Q134" s="295">
        <f>SUM('3.소별발전'!D216:D217)</f>
        <v>18996978.891999997</v>
      </c>
      <c r="R134" s="302">
        <f t="shared" si="24"/>
        <v>2162679.7463570125</v>
      </c>
      <c r="S134" s="295">
        <f>SUM('3.소별발전'!F216:F217)</f>
        <v>2997612</v>
      </c>
      <c r="T134" s="301"/>
      <c r="U134" s="301"/>
      <c r="V134" s="305">
        <f t="shared" si="25"/>
        <v>0.72344416033396974</v>
      </c>
      <c r="W134" s="305">
        <f t="shared" si="26"/>
        <v>0.77450174869536847</v>
      </c>
      <c r="X134" s="295">
        <f>SUM('3.소별발전'!I216:I217)</f>
        <v>908370.49769999832</v>
      </c>
      <c r="Y134" s="302">
        <f t="shared" si="23"/>
        <v>4.7816576670647937</v>
      </c>
      <c r="Z134" s="305">
        <f t="shared" si="27"/>
        <v>4.7816576670647933E-2</v>
      </c>
      <c r="AA134" s="295">
        <f>SUM('3.소별발전'!K216:K217)</f>
        <v>18088608.394299999</v>
      </c>
      <c r="AD134">
        <v>2800</v>
      </c>
      <c r="AE134">
        <v>5600</v>
      </c>
    </row>
    <row r="135" spans="1:31" ht="15" customHeight="1">
      <c r="A135" s="300" t="s">
        <v>1911</v>
      </c>
      <c r="B135" s="300" t="s">
        <v>4542</v>
      </c>
      <c r="C135" t="s">
        <v>1152</v>
      </c>
      <c r="D135" t="s">
        <v>3539</v>
      </c>
      <c r="F135" t="s">
        <v>1113</v>
      </c>
      <c r="G135">
        <v>1000</v>
      </c>
      <c r="H135">
        <v>1000</v>
      </c>
      <c r="I135">
        <v>1115</v>
      </c>
      <c r="J135">
        <v>2</v>
      </c>
      <c r="K135">
        <v>2</v>
      </c>
      <c r="L135">
        <v>3</v>
      </c>
      <c r="M135">
        <f t="shared" si="28"/>
        <v>2000</v>
      </c>
      <c r="N135">
        <f t="shared" si="22"/>
        <v>2000</v>
      </c>
      <c r="O135">
        <f t="shared" si="21"/>
        <v>3345</v>
      </c>
      <c r="P135" s="295">
        <f>SUM('3.소별발전'!C230:C231)</f>
        <v>2000000</v>
      </c>
      <c r="Q135" s="295">
        <f>SUM('3.소별발전'!D230:D231)</f>
        <v>18433194.502999999</v>
      </c>
      <c r="R135" s="302">
        <f t="shared" si="24"/>
        <v>2098496.6419626595</v>
      </c>
      <c r="S135" s="295">
        <f>SUM('3.소별발전'!F230:F231)</f>
        <v>2120760</v>
      </c>
      <c r="T135" s="301"/>
      <c r="U135" s="301"/>
      <c r="V135" s="305">
        <f t="shared" si="25"/>
        <v>0.99221314426481555</v>
      </c>
      <c r="W135" s="305">
        <f t="shared" si="26"/>
        <v>1.0521229739155251</v>
      </c>
      <c r="X135" s="295">
        <f>SUM('3.소별발전'!I230:I231)</f>
        <v>952752.82510000095</v>
      </c>
      <c r="Y135" s="302">
        <f t="shared" si="23"/>
        <v>5.1686799319832524</v>
      </c>
      <c r="Z135" s="305">
        <f t="shared" si="27"/>
        <v>5.1686799319832527E-2</v>
      </c>
      <c r="AA135" s="295">
        <f>SUM('3.소별발전'!K230:K231)</f>
        <v>17480441.677900001</v>
      </c>
      <c r="AD135">
        <v>2000</v>
      </c>
      <c r="AE135">
        <v>2000</v>
      </c>
    </row>
    <row r="136" spans="1:31" ht="15" customHeight="1">
      <c r="A136" s="300" t="s">
        <v>1912</v>
      </c>
      <c r="B136" s="300" t="s">
        <v>4543</v>
      </c>
      <c r="C136" t="s">
        <v>1153</v>
      </c>
      <c r="D136" t="s">
        <v>3539</v>
      </c>
      <c r="F136" t="s">
        <v>1113</v>
      </c>
      <c r="G136">
        <v>700</v>
      </c>
      <c r="H136">
        <v>700</v>
      </c>
      <c r="I136">
        <v>700</v>
      </c>
      <c r="J136">
        <v>3</v>
      </c>
      <c r="K136">
        <v>0</v>
      </c>
      <c r="L136">
        <v>3</v>
      </c>
      <c r="M136">
        <f t="shared" si="28"/>
        <v>2100</v>
      </c>
      <c r="N136">
        <f t="shared" si="22"/>
        <v>0</v>
      </c>
      <c r="O136">
        <f t="shared" si="21"/>
        <v>2100</v>
      </c>
      <c r="P136" s="295">
        <f>SUM('3.소별발전'!C219:C221)</f>
        <v>2100000</v>
      </c>
      <c r="Q136" s="295">
        <f>SUM('3.소별발전'!D219:D221)</f>
        <v>12008944.877999999</v>
      </c>
      <c r="R136" s="302">
        <f t="shared" si="24"/>
        <v>1367138.5334699452</v>
      </c>
      <c r="S136" s="295">
        <f>SUM('3.소별발전'!F219:F221)</f>
        <v>1959017</v>
      </c>
      <c r="T136" s="301"/>
      <c r="U136" s="301"/>
      <c r="V136" s="305">
        <f t="shared" si="25"/>
        <v>0.69978163461223186</v>
      </c>
      <c r="W136" s="305">
        <f t="shared" si="26"/>
        <v>0.65280196118721456</v>
      </c>
      <c r="X136" s="295">
        <f>SUM('3.소별발전'!I219:I221)</f>
        <v>500920.00218999991</v>
      </c>
      <c r="Y136" s="302">
        <f t="shared" si="23"/>
        <v>4.1712240940306859</v>
      </c>
      <c r="Z136" s="305">
        <f t="shared" si="27"/>
        <v>4.1712240940306858E-2</v>
      </c>
      <c r="AA136" s="295">
        <f>SUM('3.소별발전'!K219:K221)</f>
        <v>11508024.875810001</v>
      </c>
      <c r="AD136">
        <v>2100</v>
      </c>
      <c r="AE136">
        <v>0</v>
      </c>
    </row>
    <row r="137" spans="1:31" ht="15" customHeight="1">
      <c r="A137" s="300" t="s">
        <v>1913</v>
      </c>
      <c r="B137" s="300" t="s">
        <v>4544</v>
      </c>
      <c r="C137" t="s">
        <v>1152</v>
      </c>
      <c r="D137" t="s">
        <v>3539</v>
      </c>
      <c r="F137" t="s">
        <v>1116</v>
      </c>
      <c r="G137">
        <v>950</v>
      </c>
      <c r="H137">
        <v>950</v>
      </c>
      <c r="I137">
        <v>950</v>
      </c>
      <c r="J137">
        <v>2</v>
      </c>
      <c r="K137">
        <v>0</v>
      </c>
      <c r="L137">
        <v>2</v>
      </c>
      <c r="M137">
        <f t="shared" si="28"/>
        <v>1900</v>
      </c>
      <c r="N137">
        <f t="shared" si="22"/>
        <v>0</v>
      </c>
      <c r="O137">
        <f t="shared" si="21"/>
        <v>1900</v>
      </c>
      <c r="P137" s="295">
        <f>SUM('3.소별발전'!C233:C234)</f>
        <v>1900000</v>
      </c>
      <c r="Q137" s="295">
        <f>SUM('3.소별발전'!D233:D234)</f>
        <v>15861790.818</v>
      </c>
      <c r="R137" s="302">
        <f t="shared" si="24"/>
        <v>1805759.4282786886</v>
      </c>
      <c r="S137" s="295">
        <f>SUM('3.소별발전'!F233:F234)</f>
        <v>2070536</v>
      </c>
      <c r="T137" s="301"/>
      <c r="U137" s="301"/>
      <c r="V137" s="305">
        <f t="shared" si="25"/>
        <v>0.87451109972662233</v>
      </c>
      <c r="W137" s="305">
        <f t="shared" si="26"/>
        <v>0.95300353388608505</v>
      </c>
      <c r="X137" s="295">
        <f>SUM('3.소별발전'!I233:I234)</f>
        <v>609135.22217999958</v>
      </c>
      <c r="Y137" s="302">
        <f t="shared" si="23"/>
        <v>3.8402676543228105</v>
      </c>
      <c r="Z137" s="305">
        <f t="shared" si="27"/>
        <v>3.8402676543228105E-2</v>
      </c>
      <c r="AA137" s="295">
        <f>SUM('3.소별발전'!K233:K234)</f>
        <v>15252655.59582</v>
      </c>
      <c r="AD137">
        <v>1900</v>
      </c>
      <c r="AE137">
        <v>0</v>
      </c>
    </row>
    <row r="138" spans="1:31" ht="15" customHeight="1">
      <c r="A138" s="300" t="s">
        <v>1914</v>
      </c>
      <c r="B138" s="300" t="s">
        <v>4545</v>
      </c>
      <c r="C138" t="s">
        <v>1152</v>
      </c>
      <c r="D138" t="s">
        <v>3539</v>
      </c>
      <c r="F138" t="s">
        <v>1116</v>
      </c>
      <c r="G138">
        <v>1000</v>
      </c>
      <c r="H138">
        <v>1000</v>
      </c>
      <c r="I138">
        <v>1000</v>
      </c>
      <c r="J138">
        <v>4</v>
      </c>
      <c r="K138">
        <v>3</v>
      </c>
      <c r="L138">
        <v>6</v>
      </c>
      <c r="M138">
        <f t="shared" si="28"/>
        <v>4000</v>
      </c>
      <c r="N138">
        <f t="shared" si="22"/>
        <v>3000</v>
      </c>
      <c r="O138">
        <f t="shared" ref="O138:O201" si="59">I138*L138</f>
        <v>6000</v>
      </c>
      <c r="P138" s="295">
        <f>SUM('3.소별발전'!C235:C238)</f>
        <v>4000000</v>
      </c>
      <c r="Q138" s="295">
        <f>SUM('3.소별발전'!D235:D238)</f>
        <v>12939247</v>
      </c>
      <c r="R138" s="302">
        <f t="shared" si="24"/>
        <v>1473047.2449908925</v>
      </c>
      <c r="S138" s="295">
        <f>SUM('3.소별발전'!F235:F238)</f>
        <v>3183968</v>
      </c>
      <c r="T138" s="301"/>
      <c r="U138" s="301"/>
      <c r="V138" s="305">
        <f t="shared" si="25"/>
        <v>0.46391263695727469</v>
      </c>
      <c r="W138" s="305">
        <f t="shared" si="26"/>
        <v>0.369270747716895</v>
      </c>
      <c r="X138" s="295">
        <f>SUM('3.소별발전'!I235:I238)</f>
        <v>752354.22153999843</v>
      </c>
      <c r="Y138" s="302">
        <f t="shared" si="23"/>
        <v>5.8145131748392966</v>
      </c>
      <c r="Z138" s="305">
        <f t="shared" si="27"/>
        <v>5.8145131748392968E-2</v>
      </c>
      <c r="AA138" s="295">
        <f>SUM('3.소별발전'!K235:K238)</f>
        <v>12186892.778460002</v>
      </c>
      <c r="AD138">
        <v>4000</v>
      </c>
      <c r="AE138">
        <v>3000</v>
      </c>
    </row>
    <row r="139" spans="1:31" ht="15" customHeight="1">
      <c r="A139" s="300" t="s">
        <v>1915</v>
      </c>
      <c r="B139" s="300" t="s">
        <v>4546</v>
      </c>
      <c r="C139" t="s">
        <v>1152</v>
      </c>
      <c r="D139" t="s">
        <v>3539</v>
      </c>
      <c r="F139" t="s">
        <v>1113</v>
      </c>
      <c r="G139">
        <v>950</v>
      </c>
      <c r="H139">
        <v>950</v>
      </c>
      <c r="I139">
        <v>950</v>
      </c>
      <c r="J139">
        <v>2</v>
      </c>
      <c r="K139">
        <v>0</v>
      </c>
      <c r="L139">
        <v>2</v>
      </c>
      <c r="M139">
        <f t="shared" si="28"/>
        <v>1900</v>
      </c>
      <c r="N139">
        <f t="shared" si="22"/>
        <v>0</v>
      </c>
      <c r="O139">
        <f t="shared" si="59"/>
        <v>1900</v>
      </c>
      <c r="P139" s="295">
        <f>SUM('3.소별발전'!C240:C241)</f>
        <v>1900000</v>
      </c>
      <c r="Q139" s="295">
        <f>SUM('3.소별발전'!D240:D241)</f>
        <v>14873992.288217001</v>
      </c>
      <c r="R139" s="302">
        <f t="shared" si="24"/>
        <v>1693305.1329937386</v>
      </c>
      <c r="S139" s="295">
        <f>SUM('3.소별발전'!F240:F241)</f>
        <v>2038939</v>
      </c>
      <c r="T139" s="301"/>
      <c r="U139" s="301"/>
      <c r="V139" s="305">
        <f t="shared" si="25"/>
        <v>0.83275876577912678</v>
      </c>
      <c r="W139" s="305">
        <f t="shared" si="26"/>
        <v>0.89365490796785629</v>
      </c>
      <c r="X139" s="295">
        <f>SUM('3.소별발전'!I240:I241)</f>
        <v>650108.7220999999</v>
      </c>
      <c r="Y139" s="302">
        <f t="shared" si="23"/>
        <v>4.3707749036215935</v>
      </c>
      <c r="Z139" s="305">
        <f t="shared" si="27"/>
        <v>4.3707749036215937E-2</v>
      </c>
      <c r="AA139" s="295">
        <f>SUM('3.소별발전'!K240:K241)</f>
        <v>14223883.566117</v>
      </c>
      <c r="AD139">
        <v>1900</v>
      </c>
      <c r="AE139">
        <v>0</v>
      </c>
    </row>
    <row r="140" spans="1:31" ht="15" customHeight="1">
      <c r="A140" s="300" t="s">
        <v>1916</v>
      </c>
      <c r="B140" s="300" t="s">
        <v>4547</v>
      </c>
      <c r="C140" t="s">
        <v>1152</v>
      </c>
      <c r="D140" t="s">
        <v>3539</v>
      </c>
      <c r="F140" t="s">
        <v>1113</v>
      </c>
      <c r="G140">
        <v>1000</v>
      </c>
      <c r="H140">
        <v>1000</v>
      </c>
      <c r="I140">
        <v>1000</v>
      </c>
      <c r="J140">
        <v>4</v>
      </c>
      <c r="K140">
        <v>4</v>
      </c>
      <c r="L140">
        <v>5</v>
      </c>
      <c r="M140">
        <f t="shared" si="28"/>
        <v>4000</v>
      </c>
      <c r="N140">
        <f t="shared" si="22"/>
        <v>4000</v>
      </c>
      <c r="O140">
        <f t="shared" si="59"/>
        <v>5000</v>
      </c>
      <c r="P140" s="295">
        <f>SUM('3.소별발전'!C242:C245)</f>
        <v>4000000</v>
      </c>
      <c r="Q140" s="295">
        <f>SUM('3.소별발전'!D242:D245)</f>
        <v>33311638</v>
      </c>
      <c r="R140" s="302">
        <f t="shared" si="24"/>
        <v>3792308.5154826958</v>
      </c>
      <c r="S140" s="295">
        <f>SUM('3.소별발전'!F242:F245)</f>
        <v>4227000</v>
      </c>
      <c r="T140" s="301"/>
      <c r="U140" s="301"/>
      <c r="V140" s="305">
        <f t="shared" si="25"/>
        <v>0.89962110286881569</v>
      </c>
      <c r="W140" s="305">
        <f t="shared" si="26"/>
        <v>0.950674600456621</v>
      </c>
      <c r="X140" s="295">
        <f>SUM('3.소별발전'!I242:I245)</f>
        <v>1732450.6603000006</v>
      </c>
      <c r="Y140" s="302">
        <f t="shared" si="23"/>
        <v>5.2007369325399146</v>
      </c>
      <c r="Z140" s="305">
        <f t="shared" si="27"/>
        <v>5.200736932539915E-2</v>
      </c>
      <c r="AA140" s="295">
        <f>SUM('3.소별발전'!K242:K245)</f>
        <v>31579187.339700002</v>
      </c>
      <c r="AD140">
        <v>4000</v>
      </c>
      <c r="AE140">
        <v>4000</v>
      </c>
    </row>
    <row r="141" spans="1:31" ht="15" customHeight="1">
      <c r="A141" s="308" t="s">
        <v>1917</v>
      </c>
      <c r="B141" s="300" t="s">
        <v>4548</v>
      </c>
      <c r="C141" t="s">
        <v>1152</v>
      </c>
      <c r="D141" t="s">
        <v>3539</v>
      </c>
      <c r="F141" t="s">
        <v>1113</v>
      </c>
      <c r="G141">
        <v>1400</v>
      </c>
      <c r="H141">
        <v>1400</v>
      </c>
      <c r="I141">
        <v>1400</v>
      </c>
      <c r="J141">
        <v>0</v>
      </c>
      <c r="K141">
        <v>2</v>
      </c>
      <c r="L141">
        <v>2</v>
      </c>
      <c r="M141">
        <f t="shared" si="28"/>
        <v>0</v>
      </c>
      <c r="N141">
        <f t="shared" si="22"/>
        <v>2800</v>
      </c>
      <c r="O141">
        <f t="shared" si="59"/>
        <v>2800</v>
      </c>
      <c r="R141" s="302">
        <f t="shared" si="24"/>
        <v>0</v>
      </c>
      <c r="T141" s="301"/>
      <c r="U141" s="301"/>
      <c r="V141" s="305" t="e">
        <f t="shared" si="25"/>
        <v>#DIV/0!</v>
      </c>
      <c r="W141" s="305" t="e">
        <f t="shared" si="26"/>
        <v>#DIV/0!</v>
      </c>
      <c r="Y141" s="302" t="e">
        <f t="shared" si="23"/>
        <v>#DIV/0!</v>
      </c>
      <c r="Z141" s="305" t="e">
        <f t="shared" si="27"/>
        <v>#DIV/0!</v>
      </c>
      <c r="AD141">
        <v>0</v>
      </c>
      <c r="AE141">
        <v>2800</v>
      </c>
    </row>
    <row r="142" spans="1:31" ht="15" customHeight="1">
      <c r="A142" s="300" t="s">
        <v>1918</v>
      </c>
      <c r="B142" s="300" t="s">
        <v>4549</v>
      </c>
      <c r="C142" t="s">
        <v>1200</v>
      </c>
      <c r="D142" t="s">
        <v>1201</v>
      </c>
      <c r="F142" t="s">
        <v>1113</v>
      </c>
      <c r="G142">
        <v>400</v>
      </c>
      <c r="H142">
        <v>400</v>
      </c>
      <c r="I142">
        <v>400</v>
      </c>
      <c r="J142">
        <v>3</v>
      </c>
      <c r="K142">
        <v>0</v>
      </c>
      <c r="L142">
        <v>0</v>
      </c>
      <c r="M142">
        <f t="shared" si="28"/>
        <v>1200</v>
      </c>
      <c r="N142">
        <f t="shared" si="22"/>
        <v>0</v>
      </c>
      <c r="O142">
        <f t="shared" si="59"/>
        <v>0</v>
      </c>
      <c r="P142" s="295">
        <f>SUM('3.소별발전'!C154:C156)</f>
        <v>1200000</v>
      </c>
      <c r="Q142" s="295">
        <f>SUM('3.소별발전'!D154:D156)</f>
        <v>1503944.1570000001</v>
      </c>
      <c r="R142" s="302">
        <f t="shared" si="24"/>
        <v>171214.04337431697</v>
      </c>
      <c r="S142" s="295">
        <f>SUM('3.소별발전'!F154:F156)</f>
        <v>1135220</v>
      </c>
      <c r="T142" s="301"/>
      <c r="U142" s="301"/>
      <c r="V142" s="305">
        <f t="shared" si="25"/>
        <v>0.15123334943465189</v>
      </c>
      <c r="W142" s="305">
        <f t="shared" si="26"/>
        <v>0.14306926912100457</v>
      </c>
      <c r="X142" s="295">
        <f>SUM('3.소별발전'!I154:I156)</f>
        <v>101704.67851099995</v>
      </c>
      <c r="Y142" s="302">
        <f t="shared" si="23"/>
        <v>6.7625302467264374</v>
      </c>
      <c r="Z142" s="305">
        <f t="shared" si="27"/>
        <v>6.7625302467264378E-2</v>
      </c>
      <c r="AA142" s="295">
        <f>SUM('3.소별발전'!K154:K156)</f>
        <v>1402239.4784889999</v>
      </c>
      <c r="AD142">
        <v>1200</v>
      </c>
      <c r="AE142">
        <v>0</v>
      </c>
    </row>
    <row r="143" spans="1:31">
      <c r="A143" s="314" t="s">
        <v>1919</v>
      </c>
      <c r="B143" s="300" t="s">
        <v>4550</v>
      </c>
      <c r="C143" s="314" t="s">
        <v>1200</v>
      </c>
      <c r="D143" s="314" t="s">
        <v>3515</v>
      </c>
      <c r="E143" s="314"/>
      <c r="F143" t="s">
        <v>1117</v>
      </c>
      <c r="G143">
        <v>350</v>
      </c>
      <c r="H143">
        <v>350</v>
      </c>
      <c r="I143">
        <v>350</v>
      </c>
      <c r="J143">
        <v>0</v>
      </c>
      <c r="K143">
        <v>0</v>
      </c>
      <c r="L143">
        <v>0</v>
      </c>
      <c r="M143">
        <f t="shared" si="28"/>
        <v>0</v>
      </c>
      <c r="N143">
        <f t="shared" si="22"/>
        <v>0</v>
      </c>
      <c r="O143">
        <f t="shared" si="59"/>
        <v>0</v>
      </c>
      <c r="P143" s="295">
        <f>SUM('3.소별발전'!C159:C162)</f>
        <v>1400000</v>
      </c>
      <c r="Q143" s="295">
        <f>SUM('3.소별발전'!D159:D162)</f>
        <v>586626.50600000005</v>
      </c>
      <c r="R143" s="302">
        <f t="shared" si="24"/>
        <v>66783.527550091079</v>
      </c>
      <c r="S143" s="295">
        <f>SUM('3.소별발전'!F159:F162)</f>
        <v>1450000</v>
      </c>
      <c r="T143" s="301"/>
      <c r="U143" s="301"/>
      <c r="V143" s="305">
        <f t="shared" si="25"/>
        <v>4.6183790426704459E-2</v>
      </c>
      <c r="W143" s="305">
        <f t="shared" si="26"/>
        <v>4.7833211513372477E-2</v>
      </c>
      <c r="X143" s="295">
        <f>SUM('3.소별발전'!I159:I162)</f>
        <v>21692.946429999996</v>
      </c>
      <c r="Y143" s="302">
        <f t="shared" si="23"/>
        <v>3.6979144665515671</v>
      </c>
      <c r="Z143" s="305">
        <f t="shared" si="27"/>
        <v>3.6979144665515669E-2</v>
      </c>
      <c r="AA143" s="295">
        <f>SUM('3.소별발전'!K159:K162)</f>
        <v>564933.55957000004</v>
      </c>
      <c r="AD143">
        <v>1400</v>
      </c>
      <c r="AE143">
        <v>0</v>
      </c>
    </row>
    <row r="144" spans="1:31">
      <c r="A144" s="308" t="s">
        <v>2018</v>
      </c>
      <c r="B144" s="300" t="s">
        <v>4551</v>
      </c>
      <c r="C144" t="s">
        <v>315</v>
      </c>
      <c r="D144" t="s">
        <v>3515</v>
      </c>
      <c r="F144" t="s">
        <v>1117</v>
      </c>
      <c r="G144">
        <v>350</v>
      </c>
      <c r="H144">
        <v>350</v>
      </c>
      <c r="I144">
        <v>350</v>
      </c>
      <c r="J144">
        <v>4</v>
      </c>
      <c r="K144">
        <v>0</v>
      </c>
      <c r="L144">
        <v>0</v>
      </c>
      <c r="M144">
        <f t="shared" si="28"/>
        <v>1400</v>
      </c>
      <c r="N144">
        <f t="shared" si="22"/>
        <v>0</v>
      </c>
      <c r="O144">
        <f t="shared" si="59"/>
        <v>0</v>
      </c>
      <c r="R144" s="302">
        <f t="shared" si="24"/>
        <v>0</v>
      </c>
      <c r="T144" s="301"/>
      <c r="U144" s="301"/>
      <c r="V144" s="305" t="e">
        <f t="shared" si="25"/>
        <v>#DIV/0!</v>
      </c>
      <c r="W144" s="305" t="e">
        <f t="shared" si="26"/>
        <v>#DIV/0!</v>
      </c>
      <c r="Y144" s="302" t="e">
        <f t="shared" ref="Y144:Y207" si="60">X144/Q144*100</f>
        <v>#DIV/0!</v>
      </c>
      <c r="Z144" s="305" t="e">
        <f t="shared" si="27"/>
        <v>#DIV/0!</v>
      </c>
      <c r="AD144">
        <v>0</v>
      </c>
      <c r="AE144">
        <v>1400</v>
      </c>
    </row>
    <row r="145" spans="1:31" ht="15" customHeight="1">
      <c r="A145" s="300" t="s">
        <v>1978</v>
      </c>
      <c r="B145" s="300" t="s">
        <v>4626</v>
      </c>
      <c r="C145" t="s">
        <v>1200</v>
      </c>
      <c r="D145" t="s">
        <v>1201</v>
      </c>
      <c r="F145" t="s">
        <v>1106</v>
      </c>
      <c r="G145">
        <v>40</v>
      </c>
      <c r="H145">
        <v>40</v>
      </c>
      <c r="I145">
        <v>40</v>
      </c>
      <c r="J145">
        <v>2</v>
      </c>
      <c r="K145">
        <v>2</v>
      </c>
      <c r="L145">
        <v>2</v>
      </c>
      <c r="M145">
        <f t="shared" si="28"/>
        <v>80</v>
      </c>
      <c r="N145">
        <f t="shared" ref="N145:O212" si="61">$H145*K145</f>
        <v>80</v>
      </c>
      <c r="O145">
        <f t="shared" si="59"/>
        <v>80</v>
      </c>
      <c r="P145" s="295">
        <f>'3.소별발전'!C342</f>
        <v>80000</v>
      </c>
      <c r="Q145" s="295">
        <f>'3.소별발전'!D342</f>
        <v>125312.1</v>
      </c>
      <c r="R145" s="302">
        <f t="shared" si="24"/>
        <v>14265.949453551913</v>
      </c>
      <c r="S145" s="295">
        <f>'3.소별발전'!F342</f>
        <v>84800</v>
      </c>
      <c r="T145" s="301"/>
      <c r="U145" s="301"/>
      <c r="V145" s="305">
        <f t="shared" si="25"/>
        <v>0.16869144158697338</v>
      </c>
      <c r="W145" s="305">
        <f t="shared" si="26"/>
        <v>0.17881292808219179</v>
      </c>
      <c r="X145" s="295">
        <f>'3.소별발전'!I342</f>
        <v>8765.2206480000023</v>
      </c>
      <c r="Y145" s="302">
        <f t="shared" si="60"/>
        <v>6.9947121211758496</v>
      </c>
      <c r="Z145" s="305">
        <f t="shared" si="27"/>
        <v>6.9947121211758501E-2</v>
      </c>
      <c r="AA145" s="295">
        <f>'3.소별발전'!K342</f>
        <v>116546.879352</v>
      </c>
      <c r="AD145">
        <v>80</v>
      </c>
      <c r="AE145">
        <v>80</v>
      </c>
    </row>
    <row r="146" spans="1:31">
      <c r="A146" s="300" t="s">
        <v>3516</v>
      </c>
      <c r="B146" s="300" t="s">
        <v>4627</v>
      </c>
      <c r="C146" s="310" t="s">
        <v>315</v>
      </c>
      <c r="D146" t="s">
        <v>3515</v>
      </c>
      <c r="F146" t="s">
        <v>1106</v>
      </c>
      <c r="G146">
        <v>114.367</v>
      </c>
      <c r="H146">
        <v>114.367</v>
      </c>
      <c r="I146">
        <v>114.367</v>
      </c>
      <c r="J146">
        <v>1</v>
      </c>
      <c r="K146">
        <v>1</v>
      </c>
      <c r="L146">
        <v>1</v>
      </c>
      <c r="M146">
        <f t="shared" si="28"/>
        <v>114.367</v>
      </c>
      <c r="N146">
        <f t="shared" si="61"/>
        <v>114.367</v>
      </c>
      <c r="O146">
        <f t="shared" si="59"/>
        <v>114.367</v>
      </c>
      <c r="R146" s="302">
        <f t="shared" si="24"/>
        <v>0</v>
      </c>
      <c r="T146" s="301"/>
      <c r="U146" s="301"/>
      <c r="V146" s="305" t="e">
        <f t="shared" si="25"/>
        <v>#DIV/0!</v>
      </c>
      <c r="W146" s="305" t="e">
        <f t="shared" si="26"/>
        <v>#DIV/0!</v>
      </c>
      <c r="Y146" s="302" t="e">
        <f t="shared" si="60"/>
        <v>#DIV/0!</v>
      </c>
      <c r="Z146" s="305" t="e">
        <f t="shared" si="27"/>
        <v>#DIV/0!</v>
      </c>
      <c r="AD146">
        <v>114.367</v>
      </c>
      <c r="AE146">
        <v>114.367</v>
      </c>
    </row>
    <row r="147" spans="1:31">
      <c r="A147" s="300" t="s">
        <v>3517</v>
      </c>
      <c r="B147" s="300" t="s">
        <v>4628</v>
      </c>
      <c r="C147" s="310" t="s">
        <v>315</v>
      </c>
      <c r="D147" t="s">
        <v>3515</v>
      </c>
      <c r="F147" t="s">
        <v>1106</v>
      </c>
      <c r="G147">
        <v>114.367</v>
      </c>
      <c r="H147">
        <v>114.367</v>
      </c>
      <c r="I147">
        <v>114.367</v>
      </c>
      <c r="J147">
        <v>1</v>
      </c>
      <c r="K147">
        <v>1</v>
      </c>
      <c r="L147">
        <v>1</v>
      </c>
      <c r="M147">
        <f t="shared" si="28"/>
        <v>114.367</v>
      </c>
      <c r="N147">
        <f t="shared" si="61"/>
        <v>114.367</v>
      </c>
      <c r="O147">
        <f t="shared" si="59"/>
        <v>114.367</v>
      </c>
      <c r="R147" s="302">
        <f t="shared" si="24"/>
        <v>0</v>
      </c>
      <c r="T147" s="301"/>
      <c r="U147" s="301"/>
      <c r="V147" s="305" t="e">
        <f t="shared" si="25"/>
        <v>#DIV/0!</v>
      </c>
      <c r="W147" s="305" t="e">
        <f t="shared" si="26"/>
        <v>#DIV/0!</v>
      </c>
      <c r="Y147" s="302" t="e">
        <f t="shared" si="60"/>
        <v>#DIV/0!</v>
      </c>
      <c r="Z147" s="305" t="e">
        <f t="shared" si="27"/>
        <v>#DIV/0!</v>
      </c>
      <c r="AD147">
        <v>93.722999999999999</v>
      </c>
      <c r="AE147">
        <v>93.722999999999999</v>
      </c>
    </row>
    <row r="148" spans="1:31" ht="15" customHeight="1">
      <c r="A148" s="308" t="s">
        <v>1979</v>
      </c>
      <c r="B148" s="300" t="s">
        <v>4552</v>
      </c>
      <c r="C148" t="s">
        <v>1200</v>
      </c>
      <c r="D148" t="s">
        <v>4612</v>
      </c>
      <c r="F148" t="s">
        <v>1113</v>
      </c>
      <c r="G148">
        <v>11.6</v>
      </c>
      <c r="H148">
        <v>11.6</v>
      </c>
      <c r="I148">
        <v>11.6</v>
      </c>
      <c r="J148">
        <v>0</v>
      </c>
      <c r="K148">
        <v>0</v>
      </c>
      <c r="L148">
        <v>0</v>
      </c>
      <c r="M148">
        <f t="shared" si="28"/>
        <v>0</v>
      </c>
      <c r="N148">
        <f t="shared" si="61"/>
        <v>0</v>
      </c>
      <c r="O148">
        <f t="shared" si="59"/>
        <v>0</v>
      </c>
      <c r="R148" s="302">
        <f t="shared" si="24"/>
        <v>0</v>
      </c>
      <c r="T148" s="301"/>
      <c r="U148" s="301"/>
      <c r="V148" s="305" t="e">
        <f t="shared" si="25"/>
        <v>#DIV/0!</v>
      </c>
      <c r="W148" s="305" t="e">
        <f t="shared" si="26"/>
        <v>#DIV/0!</v>
      </c>
      <c r="Y148" s="302" t="e">
        <f t="shared" si="60"/>
        <v>#DIV/0!</v>
      </c>
      <c r="Z148" s="305" t="e">
        <f t="shared" si="27"/>
        <v>#DIV/0!</v>
      </c>
      <c r="AD148">
        <v>11.6</v>
      </c>
      <c r="AE148">
        <v>11.6</v>
      </c>
    </row>
    <row r="149" spans="1:31" ht="15" customHeight="1">
      <c r="A149" s="300" t="s">
        <v>1980</v>
      </c>
      <c r="B149" s="300" t="s">
        <v>4553</v>
      </c>
      <c r="C149" t="s">
        <v>1200</v>
      </c>
      <c r="D149" t="s">
        <v>1201</v>
      </c>
      <c r="F149" t="s">
        <v>1114</v>
      </c>
      <c r="G149">
        <v>43.5</v>
      </c>
      <c r="H149">
        <v>43.5</v>
      </c>
      <c r="I149">
        <v>43.5</v>
      </c>
      <c r="J149">
        <v>1</v>
      </c>
      <c r="K149">
        <v>1</v>
      </c>
      <c r="L149">
        <v>1</v>
      </c>
      <c r="M149">
        <f t="shared" si="28"/>
        <v>43.5</v>
      </c>
      <c r="N149">
        <f t="shared" si="61"/>
        <v>43.5</v>
      </c>
      <c r="O149">
        <f t="shared" si="59"/>
        <v>43.5</v>
      </c>
      <c r="P149" s="295">
        <f>'3.소별발전'!C298</f>
        <v>43500</v>
      </c>
      <c r="Q149" s="295">
        <f>'3.소별발전'!D298</f>
        <v>76468.675812000001</v>
      </c>
      <c r="R149" s="302">
        <f t="shared" ref="R149:R225" si="62">Q149/(366*24)*1000</f>
        <v>8705.4503428961743</v>
      </c>
      <c r="S149" s="295" t="str">
        <f>'3.소별발전'!F298</f>
        <v>…</v>
      </c>
      <c r="T149" s="301"/>
      <c r="U149" s="301"/>
      <c r="V149" s="305" t="e">
        <f t="shared" ref="V149:V225" si="63">Q149/(S149*8.76)</f>
        <v>#VALUE!</v>
      </c>
      <c r="W149" s="305">
        <f t="shared" ref="W149:W225" si="64">Q149/(P149*8.76)</f>
        <v>0.20067358371909935</v>
      </c>
      <c r="X149" s="295" t="str">
        <f>'3.소별발전'!I298</f>
        <v>…</v>
      </c>
      <c r="Y149" s="302" t="e">
        <f t="shared" si="60"/>
        <v>#VALUE!</v>
      </c>
      <c r="Z149" s="305" t="e">
        <f t="shared" ref="Z149:Z225" si="65">X149/Q149</f>
        <v>#VALUE!</v>
      </c>
      <c r="AA149" s="295">
        <f>'3.소별발전'!K298</f>
        <v>76468.675812000001</v>
      </c>
      <c r="AD149">
        <v>43.5</v>
      </c>
      <c r="AE149">
        <v>43.5</v>
      </c>
    </row>
    <row r="150" spans="1:31" ht="15" customHeight="1">
      <c r="A150" s="300" t="s">
        <v>1981</v>
      </c>
      <c r="B150" s="300" t="s">
        <v>4554</v>
      </c>
      <c r="C150" t="s">
        <v>1200</v>
      </c>
      <c r="D150" t="s">
        <v>1201</v>
      </c>
      <c r="F150" t="s">
        <v>1114</v>
      </c>
      <c r="G150">
        <v>88</v>
      </c>
      <c r="H150">
        <v>88</v>
      </c>
      <c r="I150">
        <v>88</v>
      </c>
      <c r="J150">
        <v>1</v>
      </c>
      <c r="K150">
        <v>1</v>
      </c>
      <c r="L150">
        <v>1</v>
      </c>
      <c r="M150">
        <f t="shared" ref="M150:M226" si="66">$G150*J150</f>
        <v>88</v>
      </c>
      <c r="N150">
        <f t="shared" si="61"/>
        <v>88</v>
      </c>
      <c r="O150">
        <f t="shared" si="59"/>
        <v>88</v>
      </c>
      <c r="P150" s="295">
        <f>'3.소별발전'!C299</f>
        <v>88000</v>
      </c>
      <c r="Q150" s="295">
        <f>'3.소별발전'!D299</f>
        <v>32023.20811</v>
      </c>
      <c r="R150" s="302">
        <f t="shared" si="62"/>
        <v>3645.6293385701274</v>
      </c>
      <c r="S150" s="295" t="str">
        <f>'3.소별발전'!F299</f>
        <v>…</v>
      </c>
      <c r="T150" s="301"/>
      <c r="U150" s="301"/>
      <c r="V150" s="305" t="e">
        <f t="shared" si="63"/>
        <v>#VALUE!</v>
      </c>
      <c r="W150" s="305">
        <f t="shared" si="64"/>
        <v>4.1541106410855129E-2</v>
      </c>
      <c r="X150" s="295" t="str">
        <f>'3.소별발전'!I299</f>
        <v>…</v>
      </c>
      <c r="Y150" s="302" t="e">
        <f t="shared" si="60"/>
        <v>#VALUE!</v>
      </c>
      <c r="Z150" s="305" t="e">
        <f t="shared" si="65"/>
        <v>#VALUE!</v>
      </c>
      <c r="AA150" s="295">
        <f>'3.소별발전'!K299</f>
        <v>32023.20811</v>
      </c>
      <c r="AD150">
        <v>88</v>
      </c>
      <c r="AE150">
        <v>88</v>
      </c>
    </row>
    <row r="151" spans="1:31" ht="15" customHeight="1">
      <c r="A151" s="300" t="s">
        <v>1982</v>
      </c>
      <c r="B151" s="300" t="s">
        <v>4555</v>
      </c>
      <c r="C151" t="s">
        <v>1200</v>
      </c>
      <c r="D151" t="s">
        <v>1201</v>
      </c>
      <c r="F151" t="s">
        <v>1113</v>
      </c>
      <c r="G151">
        <v>26.3</v>
      </c>
      <c r="H151">
        <v>26.3</v>
      </c>
      <c r="I151">
        <v>26.3</v>
      </c>
      <c r="J151">
        <v>1</v>
      </c>
      <c r="K151">
        <v>1</v>
      </c>
      <c r="L151">
        <v>1</v>
      </c>
      <c r="M151">
        <f t="shared" si="66"/>
        <v>26.3</v>
      </c>
      <c r="N151">
        <f t="shared" si="61"/>
        <v>26.3</v>
      </c>
      <c r="O151">
        <f t="shared" si="59"/>
        <v>26.3</v>
      </c>
      <c r="P151" s="295">
        <f>'3.소별발전'!C300</f>
        <v>26300</v>
      </c>
      <c r="Q151" s="295">
        <f>'3.소별발전'!D300</f>
        <v>81932.667979999998</v>
      </c>
      <c r="R151" s="302">
        <f t="shared" si="62"/>
        <v>9327.4895241347913</v>
      </c>
      <c r="S151" s="295" t="str">
        <f>'3.소별발전'!F300</f>
        <v>…</v>
      </c>
      <c r="T151" s="301"/>
      <c r="U151" s="301"/>
      <c r="V151" s="305" t="e">
        <f t="shared" si="63"/>
        <v>#VALUE!</v>
      </c>
      <c r="W151" s="305">
        <f t="shared" si="64"/>
        <v>0.35562906045453757</v>
      </c>
      <c r="X151" s="295" t="str">
        <f>'3.소별발전'!I300</f>
        <v>…</v>
      </c>
      <c r="Y151" s="302" t="e">
        <f t="shared" si="60"/>
        <v>#VALUE!</v>
      </c>
      <c r="Z151" s="305" t="e">
        <f t="shared" si="65"/>
        <v>#VALUE!</v>
      </c>
      <c r="AA151" s="295">
        <f>'3.소별발전'!K300</f>
        <v>81932.667979999998</v>
      </c>
      <c r="AD151">
        <v>26.3</v>
      </c>
      <c r="AE151">
        <v>26.3</v>
      </c>
    </row>
    <row r="152" spans="1:31" ht="15" customHeight="1">
      <c r="A152" s="300" t="s">
        <v>1983</v>
      </c>
      <c r="B152" s="300" t="s">
        <v>4556</v>
      </c>
      <c r="C152" t="s">
        <v>1200</v>
      </c>
      <c r="D152" t="s">
        <v>1201</v>
      </c>
      <c r="F152" t="s">
        <v>1117</v>
      </c>
      <c r="G152">
        <v>43.2</v>
      </c>
      <c r="H152">
        <v>43.2</v>
      </c>
      <c r="I152">
        <v>43.2</v>
      </c>
      <c r="J152">
        <v>1</v>
      </c>
      <c r="K152">
        <v>1</v>
      </c>
      <c r="L152">
        <v>1</v>
      </c>
      <c r="M152">
        <f t="shared" si="66"/>
        <v>43.2</v>
      </c>
      <c r="N152">
        <f t="shared" si="61"/>
        <v>43.2</v>
      </c>
      <c r="O152">
        <f t="shared" si="59"/>
        <v>43.2</v>
      </c>
      <c r="P152" s="295">
        <f>'3.소별발전'!C301</f>
        <v>43200</v>
      </c>
      <c r="Q152" s="295">
        <f>'3.소별발전'!D301</f>
        <v>26477.279083999998</v>
      </c>
      <c r="R152" s="302">
        <f t="shared" si="62"/>
        <v>3014.2621908014567</v>
      </c>
      <c r="S152" s="295" t="str">
        <f>'3.소별발전'!F301</f>
        <v>…</v>
      </c>
      <c r="T152" s="301"/>
      <c r="U152" s="301"/>
      <c r="V152" s="305" t="e">
        <f t="shared" si="63"/>
        <v>#VALUE!</v>
      </c>
      <c r="W152" s="305">
        <f t="shared" si="64"/>
        <v>6.9965751004143401E-2</v>
      </c>
      <c r="X152" s="295" t="str">
        <f>'3.소별발전'!I301</f>
        <v>…</v>
      </c>
      <c r="Y152" s="302" t="e">
        <f t="shared" si="60"/>
        <v>#VALUE!</v>
      </c>
      <c r="Z152" s="305" t="e">
        <f t="shared" si="65"/>
        <v>#VALUE!</v>
      </c>
      <c r="AA152" s="295">
        <f>'3.소별발전'!K301</f>
        <v>26477.279083999998</v>
      </c>
      <c r="AD152">
        <v>43.2</v>
      </c>
      <c r="AE152">
        <v>43.2</v>
      </c>
    </row>
    <row r="153" spans="1:31" ht="15" customHeight="1">
      <c r="A153" s="300" t="s">
        <v>1984</v>
      </c>
      <c r="B153" s="300" t="s">
        <v>4557</v>
      </c>
      <c r="C153" t="s">
        <v>1200</v>
      </c>
      <c r="D153" t="s">
        <v>1201</v>
      </c>
      <c r="F153" t="s">
        <v>1114</v>
      </c>
      <c r="G153">
        <v>58.3</v>
      </c>
      <c r="H153">
        <v>58.3</v>
      </c>
      <c r="I153">
        <v>58.3</v>
      </c>
      <c r="J153">
        <v>1</v>
      </c>
      <c r="K153">
        <v>1</v>
      </c>
      <c r="L153">
        <v>1</v>
      </c>
      <c r="M153">
        <f t="shared" si="66"/>
        <v>58.3</v>
      </c>
      <c r="N153">
        <f t="shared" si="61"/>
        <v>58.3</v>
      </c>
      <c r="O153">
        <f t="shared" si="59"/>
        <v>58.3</v>
      </c>
      <c r="P153" s="295">
        <f>'3.소별발전'!C302</f>
        <v>58300</v>
      </c>
      <c r="Q153" s="295">
        <f>'3.소별발전'!D302</f>
        <v>126254.86583</v>
      </c>
      <c r="R153" s="302">
        <f t="shared" si="62"/>
        <v>14373.277075364298</v>
      </c>
      <c r="S153" s="295" t="str">
        <f>'3.소별발전'!F302</f>
        <v>…</v>
      </c>
      <c r="T153" s="301"/>
      <c r="U153" s="301"/>
      <c r="V153" s="305" t="e">
        <f t="shared" si="63"/>
        <v>#VALUE!</v>
      </c>
      <c r="W153" s="305">
        <f t="shared" si="64"/>
        <v>0.247215367352773</v>
      </c>
      <c r="X153" s="295" t="str">
        <f>'3.소별발전'!I302</f>
        <v>…</v>
      </c>
      <c r="Y153" s="302" t="e">
        <f t="shared" si="60"/>
        <v>#VALUE!</v>
      </c>
      <c r="Z153" s="305" t="e">
        <f t="shared" si="65"/>
        <v>#VALUE!</v>
      </c>
      <c r="AA153" s="295">
        <f>'3.소별발전'!K302</f>
        <v>126254.86583</v>
      </c>
      <c r="AD153">
        <v>58.3</v>
      </c>
      <c r="AE153">
        <v>58.3</v>
      </c>
    </row>
    <row r="154" spans="1:31" ht="15" customHeight="1">
      <c r="A154" s="300" t="s">
        <v>1985</v>
      </c>
      <c r="B154" s="300" t="s">
        <v>4558</v>
      </c>
      <c r="C154" t="s">
        <v>1203</v>
      </c>
      <c r="D154" t="s">
        <v>1203</v>
      </c>
      <c r="F154" t="s">
        <v>1116</v>
      </c>
      <c r="G154">
        <v>300</v>
      </c>
      <c r="H154">
        <v>300</v>
      </c>
      <c r="I154">
        <v>300</v>
      </c>
      <c r="J154">
        <v>2</v>
      </c>
      <c r="K154">
        <v>2</v>
      </c>
      <c r="L154">
        <v>2</v>
      </c>
      <c r="M154">
        <f t="shared" si="66"/>
        <v>600</v>
      </c>
      <c r="N154">
        <f t="shared" si="61"/>
        <v>600</v>
      </c>
      <c r="O154">
        <f t="shared" si="59"/>
        <v>600</v>
      </c>
      <c r="P154" s="295">
        <f>'3.소별발전'!C24</f>
        <v>600000</v>
      </c>
      <c r="Q154" s="295">
        <f>'3.소별발전'!D24</f>
        <v>604279.61160000006</v>
      </c>
      <c r="R154" s="302">
        <f t="shared" si="62"/>
        <v>68793.216256830608</v>
      </c>
      <c r="S154" s="295">
        <f>'3.소별발전'!F24</f>
        <v>301834.8</v>
      </c>
      <c r="T154" s="301"/>
      <c r="U154" s="301"/>
      <c r="V154" s="305">
        <f t="shared" si="63"/>
        <v>0.22854121135772887</v>
      </c>
      <c r="W154" s="305">
        <f t="shared" si="64"/>
        <v>0.11496948470319636</v>
      </c>
      <c r="X154" s="295">
        <f>'3.소별발전'!I24</f>
        <v>1087.5840000000317</v>
      </c>
      <c r="Y154" s="302">
        <f t="shared" si="60"/>
        <v>0.1799802573382126</v>
      </c>
      <c r="Z154" s="305">
        <f t="shared" si="65"/>
        <v>1.7998025733821259E-3</v>
      </c>
      <c r="AA154" s="295">
        <f>'3.소별발전'!K24</f>
        <v>603192.02760000003</v>
      </c>
      <c r="AD154">
        <v>600</v>
      </c>
      <c r="AE154">
        <v>600</v>
      </c>
    </row>
    <row r="155" spans="1:31" ht="15" customHeight="1">
      <c r="A155" s="300" t="s">
        <v>1986</v>
      </c>
      <c r="B155" s="300" t="s">
        <v>4559</v>
      </c>
      <c r="C155" t="s">
        <v>1203</v>
      </c>
      <c r="D155" t="s">
        <v>1203</v>
      </c>
      <c r="F155" t="s">
        <v>1113</v>
      </c>
      <c r="G155">
        <v>350</v>
      </c>
      <c r="H155">
        <v>350</v>
      </c>
      <c r="I155">
        <v>350</v>
      </c>
      <c r="J155">
        <v>2</v>
      </c>
      <c r="K155">
        <v>2</v>
      </c>
      <c r="L155">
        <v>2</v>
      </c>
      <c r="M155">
        <f t="shared" si="66"/>
        <v>700</v>
      </c>
      <c r="N155">
        <f t="shared" si="61"/>
        <v>700</v>
      </c>
      <c r="O155">
        <f t="shared" si="59"/>
        <v>700</v>
      </c>
      <c r="P155" s="295">
        <f>'3.소별발전'!C29</f>
        <v>700000</v>
      </c>
      <c r="Q155" s="295">
        <f>'3.소별발전'!D29</f>
        <v>738040.83244000003</v>
      </c>
      <c r="R155" s="302">
        <f t="shared" si="62"/>
        <v>84021.041944444441</v>
      </c>
      <c r="S155" s="295">
        <f>'3.소별발전'!F29</f>
        <v>690739.19999999995</v>
      </c>
      <c r="T155" s="301"/>
      <c r="U155" s="301"/>
      <c r="V155" s="305">
        <f t="shared" si="63"/>
        <v>0.12197257167380784</v>
      </c>
      <c r="W155" s="305">
        <f t="shared" si="64"/>
        <v>0.12035890939986954</v>
      </c>
      <c r="X155" s="295">
        <f>'3.소별발전'!I29</f>
        <v>1309.3809999999357</v>
      </c>
      <c r="Y155" s="302">
        <f t="shared" si="60"/>
        <v>0.17741308372750278</v>
      </c>
      <c r="Z155" s="305">
        <f t="shared" si="65"/>
        <v>1.7741308372750278E-3</v>
      </c>
      <c r="AA155" s="295">
        <f>'3.소별발전'!K29</f>
        <v>736731.45144000009</v>
      </c>
      <c r="AD155">
        <v>700</v>
      </c>
      <c r="AE155">
        <v>700</v>
      </c>
    </row>
    <row r="156" spans="1:31" ht="15" customHeight="1">
      <c r="A156" s="300" t="s">
        <v>1987</v>
      </c>
      <c r="B156" s="300" t="s">
        <v>4560</v>
      </c>
      <c r="C156" t="s">
        <v>1203</v>
      </c>
      <c r="D156" t="s">
        <v>1203</v>
      </c>
      <c r="F156" t="s">
        <v>1113</v>
      </c>
      <c r="G156">
        <v>300</v>
      </c>
      <c r="H156">
        <v>300</v>
      </c>
      <c r="I156">
        <v>300</v>
      </c>
      <c r="J156">
        <v>2</v>
      </c>
      <c r="K156">
        <v>2</v>
      </c>
      <c r="L156">
        <v>2</v>
      </c>
      <c r="M156">
        <f t="shared" si="66"/>
        <v>600</v>
      </c>
      <c r="N156">
        <f t="shared" si="61"/>
        <v>600</v>
      </c>
      <c r="O156">
        <f t="shared" si="59"/>
        <v>600</v>
      </c>
      <c r="P156" s="295">
        <f>'3.소별발전'!C26</f>
        <v>600000</v>
      </c>
      <c r="Q156" s="295">
        <f>'3.소별발전'!D26</f>
        <v>57592.502240000002</v>
      </c>
      <c r="R156" s="302">
        <f t="shared" si="62"/>
        <v>6556.5234790528239</v>
      </c>
      <c r="S156" s="295">
        <f>'3.소별발전'!F26</f>
        <v>514206.6</v>
      </c>
      <c r="T156" s="301"/>
      <c r="U156" s="301"/>
      <c r="V156" s="305">
        <f t="shared" si="63"/>
        <v>1.2785690726407686E-2</v>
      </c>
      <c r="W156" s="305">
        <f t="shared" si="64"/>
        <v>1.0957477595129377E-2</v>
      </c>
      <c r="X156" s="295">
        <f>'3.소별발전'!I26</f>
        <v>0</v>
      </c>
      <c r="Y156" s="302">
        <f t="shared" si="60"/>
        <v>0</v>
      </c>
      <c r="Z156" s="305">
        <f t="shared" si="65"/>
        <v>0</v>
      </c>
      <c r="AA156" s="295">
        <f>'3.소별발전'!K26</f>
        <v>57592.502240000002</v>
      </c>
      <c r="AD156">
        <v>600</v>
      </c>
      <c r="AE156">
        <v>600</v>
      </c>
    </row>
    <row r="157" spans="1:31" ht="15" customHeight="1">
      <c r="A157" s="300" t="s">
        <v>1988</v>
      </c>
      <c r="B157" s="300" t="s">
        <v>4561</v>
      </c>
      <c r="C157" t="s">
        <v>1203</v>
      </c>
      <c r="D157" t="s">
        <v>1203</v>
      </c>
      <c r="F157" t="s">
        <v>1115</v>
      </c>
      <c r="G157">
        <v>250</v>
      </c>
      <c r="H157">
        <v>250</v>
      </c>
      <c r="I157">
        <v>250</v>
      </c>
      <c r="J157">
        <v>4</v>
      </c>
      <c r="K157">
        <v>4</v>
      </c>
      <c r="L157">
        <v>4</v>
      </c>
      <c r="M157">
        <f t="shared" si="66"/>
        <v>1000</v>
      </c>
      <c r="N157">
        <f t="shared" si="61"/>
        <v>1000</v>
      </c>
      <c r="O157">
        <f t="shared" si="59"/>
        <v>1000</v>
      </c>
      <c r="P157" s="295">
        <f>'3.소별발전'!C28</f>
        <v>1000000</v>
      </c>
      <c r="Q157" s="295">
        <f>'3.소별발전'!D28</f>
        <v>904283.82562000002</v>
      </c>
      <c r="R157" s="302">
        <f t="shared" si="62"/>
        <v>102946.70145947176</v>
      </c>
      <c r="S157" s="295">
        <f>'3.소별발전'!F28</f>
        <v>721964.87800000003</v>
      </c>
      <c r="T157" s="301"/>
      <c r="U157" s="301"/>
      <c r="V157" s="305">
        <f t="shared" si="63"/>
        <v>0.14298305965085323</v>
      </c>
      <c r="W157" s="305">
        <f t="shared" si="64"/>
        <v>0.10322874721689498</v>
      </c>
      <c r="X157" s="295">
        <f>'3.소별발전'!I28</f>
        <v>3540.8873200000962</v>
      </c>
      <c r="Y157" s="302">
        <f t="shared" si="60"/>
        <v>0.39156813598566514</v>
      </c>
      <c r="Z157" s="305">
        <f t="shared" si="65"/>
        <v>3.9156813598566513E-3</v>
      </c>
      <c r="AA157" s="295">
        <f>'3.소별발전'!K28</f>
        <v>900742.93829999992</v>
      </c>
      <c r="AD157">
        <v>1000</v>
      </c>
      <c r="AE157">
        <v>1000</v>
      </c>
    </row>
    <row r="158" spans="1:31" ht="15" customHeight="1">
      <c r="A158" s="300" t="s">
        <v>1989</v>
      </c>
      <c r="B158" s="300" t="s">
        <v>4562</v>
      </c>
      <c r="C158" t="s">
        <v>1203</v>
      </c>
      <c r="D158" t="s">
        <v>1203</v>
      </c>
      <c r="F158" t="s">
        <v>1113</v>
      </c>
      <c r="G158">
        <v>400</v>
      </c>
      <c r="H158">
        <v>400</v>
      </c>
      <c r="I158">
        <v>400</v>
      </c>
      <c r="J158">
        <v>2</v>
      </c>
      <c r="K158">
        <v>2</v>
      </c>
      <c r="L158">
        <v>2</v>
      </c>
      <c r="M158">
        <f t="shared" si="66"/>
        <v>800</v>
      </c>
      <c r="N158">
        <f t="shared" si="61"/>
        <v>800</v>
      </c>
      <c r="O158">
        <f t="shared" si="59"/>
        <v>800</v>
      </c>
      <c r="P158" s="295">
        <f>'3.소별발전'!C25</f>
        <v>800000</v>
      </c>
      <c r="Q158" s="295">
        <f>'3.소별발전'!D25</f>
        <v>328234.27</v>
      </c>
      <c r="R158" s="302">
        <f t="shared" si="62"/>
        <v>37367.28938979964</v>
      </c>
      <c r="S158" s="295">
        <f>'3.소별발전'!F25</f>
        <v>716657.625</v>
      </c>
      <c r="T158" s="301"/>
      <c r="U158" s="301"/>
      <c r="V158" s="305">
        <f t="shared" si="63"/>
        <v>5.2283913849537511E-2</v>
      </c>
      <c r="W158" s="305">
        <f t="shared" si="64"/>
        <v>4.68370819063927E-2</v>
      </c>
      <c r="X158" s="295">
        <f>'3.소별발전'!I25</f>
        <v>553.55657999997493</v>
      </c>
      <c r="Y158" s="302">
        <f t="shared" si="60"/>
        <v>0.16864679608255861</v>
      </c>
      <c r="Z158" s="305">
        <f t="shared" si="65"/>
        <v>1.6864679608255863E-3</v>
      </c>
      <c r="AA158" s="295">
        <f>'3.소별발전'!K25</f>
        <v>327680.71342000004</v>
      </c>
      <c r="AD158">
        <v>800</v>
      </c>
      <c r="AE158">
        <v>800</v>
      </c>
    </row>
    <row r="159" spans="1:31" ht="15" customHeight="1">
      <c r="A159" s="300" t="s">
        <v>1990</v>
      </c>
      <c r="B159" s="300" t="s">
        <v>4563</v>
      </c>
      <c r="C159" t="s">
        <v>1203</v>
      </c>
      <c r="D159" t="s">
        <v>1203</v>
      </c>
      <c r="F159" t="s">
        <v>1113</v>
      </c>
      <c r="G159">
        <v>300</v>
      </c>
      <c r="H159">
        <v>300</v>
      </c>
      <c r="I159">
        <v>300</v>
      </c>
      <c r="J159">
        <v>2</v>
      </c>
      <c r="K159">
        <v>2</v>
      </c>
      <c r="L159">
        <v>2</v>
      </c>
      <c r="M159">
        <f t="shared" si="66"/>
        <v>600</v>
      </c>
      <c r="N159">
        <f t="shared" si="61"/>
        <v>600</v>
      </c>
      <c r="O159">
        <f t="shared" si="59"/>
        <v>600</v>
      </c>
      <c r="P159" s="295">
        <f>'3.소별발전'!C30</f>
        <v>600000</v>
      </c>
      <c r="Q159" s="295">
        <f>'3.소별발전'!D30</f>
        <v>341717.374748</v>
      </c>
      <c r="R159" s="302">
        <f t="shared" si="62"/>
        <v>38902.251223588341</v>
      </c>
      <c r="S159" s="295">
        <f>'3.소별발전'!F30</f>
        <v>302739.38199999998</v>
      </c>
      <c r="T159" s="301"/>
      <c r="U159" s="301"/>
      <c r="V159" s="305">
        <f t="shared" si="63"/>
        <v>0.12885285183607187</v>
      </c>
      <c r="W159" s="305">
        <f t="shared" si="64"/>
        <v>6.5014721222983254E-2</v>
      </c>
      <c r="X159" s="295">
        <f>'3.소별발전'!I30</f>
        <v>2409.6032600000035</v>
      </c>
      <c r="Y159" s="302">
        <f t="shared" si="60"/>
        <v>0.70514508130497289</v>
      </c>
      <c r="Z159" s="305">
        <f t="shared" si="65"/>
        <v>7.051450813049729E-3</v>
      </c>
      <c r="AA159" s="295">
        <f>'3.소별발전'!K30</f>
        <v>339307.771488</v>
      </c>
      <c r="AD159">
        <v>600</v>
      </c>
      <c r="AE159">
        <v>600</v>
      </c>
    </row>
    <row r="160" spans="1:31" ht="15" customHeight="1">
      <c r="A160" s="300" t="s">
        <v>1991</v>
      </c>
      <c r="B160" s="300" t="s">
        <v>4564</v>
      </c>
      <c r="C160" t="s">
        <v>1203</v>
      </c>
      <c r="D160" t="s">
        <v>1203</v>
      </c>
      <c r="F160" t="s">
        <v>1113</v>
      </c>
      <c r="G160">
        <v>200</v>
      </c>
      <c r="H160">
        <v>200</v>
      </c>
      <c r="I160">
        <v>200</v>
      </c>
      <c r="J160">
        <v>2</v>
      </c>
      <c r="K160">
        <v>2</v>
      </c>
      <c r="L160">
        <v>2</v>
      </c>
      <c r="M160">
        <f t="shared" si="66"/>
        <v>400</v>
      </c>
      <c r="N160">
        <f t="shared" si="61"/>
        <v>400</v>
      </c>
      <c r="O160">
        <f t="shared" si="59"/>
        <v>400</v>
      </c>
      <c r="P160" s="295">
        <f>'3.소별발전'!C27</f>
        <v>400000</v>
      </c>
      <c r="Q160" s="295">
        <f>'3.소별발전'!D27</f>
        <v>296870.93620999996</v>
      </c>
      <c r="R160" s="302">
        <f t="shared" si="62"/>
        <v>33796.782355418938</v>
      </c>
      <c r="S160" s="295">
        <f>'3.소별발전'!F27</f>
        <v>360179.20400000003</v>
      </c>
      <c r="T160" s="301"/>
      <c r="U160" s="301"/>
      <c r="V160" s="305">
        <f t="shared" si="63"/>
        <v>9.4090319216987212E-2</v>
      </c>
      <c r="W160" s="305">
        <f t="shared" si="64"/>
        <v>8.4723440699200903E-2</v>
      </c>
      <c r="X160" s="295">
        <f>'3.소별발전'!I27</f>
        <v>0</v>
      </c>
      <c r="Y160" s="302">
        <f t="shared" si="60"/>
        <v>0</v>
      </c>
      <c r="Z160" s="305">
        <f t="shared" si="65"/>
        <v>0</v>
      </c>
      <c r="AA160" s="295">
        <f>'3.소별발전'!K27</f>
        <v>296870.93620999996</v>
      </c>
      <c r="AD160">
        <v>400</v>
      </c>
      <c r="AE160">
        <v>400</v>
      </c>
    </row>
    <row r="161" spans="1:31" ht="15" customHeight="1">
      <c r="A161" s="300" t="s">
        <v>1992</v>
      </c>
      <c r="B161" s="300" t="s">
        <v>4565</v>
      </c>
      <c r="C161" t="s">
        <v>1189</v>
      </c>
      <c r="D161" t="s">
        <v>1189</v>
      </c>
      <c r="F161" t="s">
        <v>1115</v>
      </c>
      <c r="G161">
        <v>41</v>
      </c>
      <c r="H161">
        <v>41</v>
      </c>
      <c r="I161">
        <v>41</v>
      </c>
      <c r="J161">
        <v>2</v>
      </c>
      <c r="K161">
        <v>2</v>
      </c>
      <c r="L161">
        <v>2</v>
      </c>
      <c r="M161">
        <f t="shared" si="66"/>
        <v>82</v>
      </c>
      <c r="N161">
        <f t="shared" si="61"/>
        <v>82</v>
      </c>
      <c r="O161">
        <f t="shared" si="59"/>
        <v>82</v>
      </c>
      <c r="P161" s="295">
        <f>'3.소별발전'!C11</f>
        <v>82000</v>
      </c>
      <c r="Q161" s="295">
        <f>'3.소별발전'!D11</f>
        <v>0</v>
      </c>
      <c r="R161" s="302">
        <f t="shared" si="62"/>
        <v>0</v>
      </c>
      <c r="S161" s="295">
        <f>'3.소별발전'!F11</f>
        <v>0</v>
      </c>
      <c r="T161" s="301"/>
      <c r="U161" s="301"/>
      <c r="V161" s="305" t="e">
        <f t="shared" si="63"/>
        <v>#DIV/0!</v>
      </c>
      <c r="W161" s="305">
        <f t="shared" si="64"/>
        <v>0</v>
      </c>
      <c r="X161" s="295">
        <f>'3.소별발전'!I11</f>
        <v>0</v>
      </c>
      <c r="Y161" s="302" t="e">
        <f t="shared" si="60"/>
        <v>#DIV/0!</v>
      </c>
      <c r="Z161" s="305" t="e">
        <f t="shared" si="65"/>
        <v>#DIV/0!</v>
      </c>
      <c r="AA161" s="295">
        <f>'3.소별발전'!K11</f>
        <v>0</v>
      </c>
      <c r="AD161">
        <v>82</v>
      </c>
      <c r="AE161">
        <v>82</v>
      </c>
    </row>
    <row r="162" spans="1:31" ht="15" customHeight="1">
      <c r="A162" s="300" t="s">
        <v>1993</v>
      </c>
      <c r="B162" s="300" t="s">
        <v>4566</v>
      </c>
      <c r="C162" t="s">
        <v>1189</v>
      </c>
      <c r="D162" t="s">
        <v>1189</v>
      </c>
      <c r="F162" t="s">
        <v>1114</v>
      </c>
      <c r="G162">
        <v>45</v>
      </c>
      <c r="H162">
        <v>45</v>
      </c>
      <c r="I162">
        <v>45</v>
      </c>
      <c r="J162">
        <v>2</v>
      </c>
      <c r="K162">
        <v>2</v>
      </c>
      <c r="L162">
        <v>2</v>
      </c>
      <c r="M162">
        <f t="shared" si="66"/>
        <v>90</v>
      </c>
      <c r="N162">
        <f t="shared" si="61"/>
        <v>90</v>
      </c>
      <c r="O162">
        <f t="shared" si="59"/>
        <v>90</v>
      </c>
      <c r="P162" s="295">
        <f>'3.소별발전'!C16</f>
        <v>90000</v>
      </c>
      <c r="Q162" s="295">
        <f>'3.소별발전'!D16</f>
        <v>201457.008</v>
      </c>
      <c r="R162" s="302">
        <f t="shared" si="62"/>
        <v>22934.540983606556</v>
      </c>
      <c r="S162" s="295">
        <f>'3.소별발전'!F16</f>
        <v>89376</v>
      </c>
      <c r="T162" s="301"/>
      <c r="U162" s="301"/>
      <c r="V162" s="305">
        <f t="shared" si="63"/>
        <v>0.25731041154745965</v>
      </c>
      <c r="W162" s="305">
        <f t="shared" si="64"/>
        <v>0.25552639269406391</v>
      </c>
      <c r="X162" s="295">
        <f>'3.소별발전'!I16</f>
        <v>2819.9384760000103</v>
      </c>
      <c r="Y162" s="302">
        <f t="shared" si="60"/>
        <v>1.3997718441246829</v>
      </c>
      <c r="Z162" s="305">
        <f t="shared" si="65"/>
        <v>1.399771844124683E-2</v>
      </c>
      <c r="AA162" s="295">
        <f>'3.소별발전'!K16</f>
        <v>198637.06952399999</v>
      </c>
      <c r="AD162">
        <v>90</v>
      </c>
      <c r="AE162">
        <v>90</v>
      </c>
    </row>
    <row r="163" spans="1:31" ht="15" customHeight="1">
      <c r="A163" s="300" t="s">
        <v>1994</v>
      </c>
      <c r="B163" s="300" t="s">
        <v>4567</v>
      </c>
      <c r="C163" t="s">
        <v>1189</v>
      </c>
      <c r="D163" t="s">
        <v>1189</v>
      </c>
      <c r="F163" t="s">
        <v>1115</v>
      </c>
      <c r="G163">
        <v>100</v>
      </c>
      <c r="H163">
        <v>100</v>
      </c>
      <c r="I163">
        <v>100</v>
      </c>
      <c r="J163">
        <v>2</v>
      </c>
      <c r="K163">
        <v>2</v>
      </c>
      <c r="L163">
        <v>2</v>
      </c>
      <c r="M163">
        <f t="shared" si="66"/>
        <v>200</v>
      </c>
      <c r="N163">
        <f t="shared" si="61"/>
        <v>200</v>
      </c>
      <c r="O163">
        <f t="shared" si="59"/>
        <v>200</v>
      </c>
      <c r="P163" s="295">
        <f>'3.소별발전'!C14</f>
        <v>200000</v>
      </c>
      <c r="Q163" s="295">
        <f>'3.소별발전'!D14</f>
        <v>558624.93361000007</v>
      </c>
      <c r="R163" s="302">
        <f t="shared" si="62"/>
        <v>63595.734700591987</v>
      </c>
      <c r="S163" s="295">
        <f>'3.소별발전'!F14</f>
        <v>198800</v>
      </c>
      <c r="T163" s="301"/>
      <c r="U163" s="301"/>
      <c r="V163" s="305">
        <f t="shared" si="63"/>
        <v>0.32077449492043592</v>
      </c>
      <c r="W163" s="305">
        <f t="shared" si="64"/>
        <v>0.31884984795091326</v>
      </c>
      <c r="X163" s="295">
        <f>'3.소별발전'!I14</f>
        <v>7690.3871900001541</v>
      </c>
      <c r="Y163" s="302">
        <f t="shared" si="60"/>
        <v>1.3766637912673518</v>
      </c>
      <c r="Z163" s="305">
        <f t="shared" si="65"/>
        <v>1.3766637912673518E-2</v>
      </c>
      <c r="AA163" s="295">
        <f>'3.소별발전'!K14</f>
        <v>550934.54641999991</v>
      </c>
      <c r="AB163" t="s">
        <v>3487</v>
      </c>
      <c r="AD163">
        <v>400</v>
      </c>
      <c r="AE163">
        <v>400</v>
      </c>
    </row>
    <row r="164" spans="1:31" ht="15" customHeight="1">
      <c r="A164" s="300" t="s">
        <v>1995</v>
      </c>
      <c r="B164" s="300" t="s">
        <v>4568</v>
      </c>
      <c r="C164" t="s">
        <v>1189</v>
      </c>
      <c r="D164" t="s">
        <v>1189</v>
      </c>
      <c r="F164" t="s">
        <v>1113</v>
      </c>
      <c r="G164">
        <v>45</v>
      </c>
      <c r="H164">
        <v>45</v>
      </c>
      <c r="I164">
        <v>45</v>
      </c>
      <c r="J164">
        <v>2</v>
      </c>
      <c r="K164">
        <v>2</v>
      </c>
      <c r="L164">
        <v>0</v>
      </c>
      <c r="M164">
        <f t="shared" si="66"/>
        <v>90</v>
      </c>
      <c r="N164">
        <f t="shared" si="61"/>
        <v>90</v>
      </c>
      <c r="O164">
        <f t="shared" si="59"/>
        <v>0</v>
      </c>
      <c r="P164" s="295">
        <f>'3.소별발전'!C17</f>
        <v>90000</v>
      </c>
      <c r="Q164" s="295">
        <f>'3.소별발전'!D17</f>
        <v>123202.30993199999</v>
      </c>
      <c r="R164" s="302">
        <f t="shared" si="62"/>
        <v>14025.763881147541</v>
      </c>
      <c r="S164" s="295">
        <f>'3.소별발전'!F17</f>
        <v>90020</v>
      </c>
      <c r="T164" s="301"/>
      <c r="U164" s="301"/>
      <c r="V164" s="305">
        <f t="shared" si="63"/>
        <v>0.15623406611316207</v>
      </c>
      <c r="W164" s="305">
        <f t="shared" si="64"/>
        <v>0.15626878479452053</v>
      </c>
      <c r="X164" s="295">
        <f>'3.소별발전'!I17</f>
        <v>1054.521791999985</v>
      </c>
      <c r="Y164" s="302">
        <f t="shared" si="60"/>
        <v>0.85592696482883757</v>
      </c>
      <c r="Z164" s="305">
        <f t="shared" si="65"/>
        <v>8.5592696482883757E-3</v>
      </c>
      <c r="AA164" s="295">
        <f>'3.소별발전'!K17</f>
        <v>122147.78814</v>
      </c>
      <c r="AD164">
        <v>90</v>
      </c>
      <c r="AE164">
        <v>90</v>
      </c>
    </row>
    <row r="165" spans="1:31" ht="15" customHeight="1">
      <c r="A165" s="300" t="s">
        <v>1996</v>
      </c>
      <c r="B165" s="300" t="s">
        <v>4569</v>
      </c>
      <c r="C165" t="s">
        <v>1189</v>
      </c>
      <c r="D165" t="s">
        <v>1189</v>
      </c>
      <c r="F165" t="s">
        <v>1116</v>
      </c>
      <c r="G165">
        <v>11.05</v>
      </c>
      <c r="H165">
        <v>11.05</v>
      </c>
      <c r="I165">
        <v>11.05</v>
      </c>
      <c r="J165">
        <v>2</v>
      </c>
      <c r="K165">
        <v>2</v>
      </c>
      <c r="L165">
        <v>2</v>
      </c>
      <c r="M165">
        <f t="shared" si="66"/>
        <v>22.1</v>
      </c>
      <c r="N165">
        <f t="shared" si="61"/>
        <v>22.1</v>
      </c>
      <c r="O165">
        <f t="shared" si="59"/>
        <v>22.1</v>
      </c>
      <c r="P165" s="295">
        <f>'3.소별발전'!C21</f>
        <v>22100</v>
      </c>
      <c r="Q165" s="295">
        <f>'3.소별발전'!D21</f>
        <v>140501.67103999999</v>
      </c>
      <c r="R165" s="302">
        <f t="shared" si="62"/>
        <v>15995.181129326045</v>
      </c>
      <c r="S165" s="295">
        <f>'3.소별발전'!F21</f>
        <v>22200</v>
      </c>
      <c r="T165" s="301"/>
      <c r="U165" s="301"/>
      <c r="V165" s="305">
        <f t="shared" si="63"/>
        <v>0.72247763708914392</v>
      </c>
      <c r="W165" s="305">
        <f t="shared" si="64"/>
        <v>0.72574676666873272</v>
      </c>
      <c r="X165" s="295">
        <f>'3.소별발전'!I21</f>
        <v>2047.0647299999837</v>
      </c>
      <c r="Y165" s="302">
        <f t="shared" si="60"/>
        <v>1.4569682444682075</v>
      </c>
      <c r="Z165" s="305">
        <f t="shared" si="65"/>
        <v>1.4569682444682075E-2</v>
      </c>
      <c r="AA165" s="295">
        <f>'3.소별발전'!K21</f>
        <v>138454.60631</v>
      </c>
      <c r="AD165">
        <v>22.1</v>
      </c>
      <c r="AE165">
        <v>22.1</v>
      </c>
    </row>
    <row r="166" spans="1:31" ht="15" customHeight="1">
      <c r="A166" s="300" t="s">
        <v>1997</v>
      </c>
      <c r="B166" s="300" t="s">
        <v>4570</v>
      </c>
      <c r="C166" t="s">
        <v>1189</v>
      </c>
      <c r="D166" t="s">
        <v>1189</v>
      </c>
      <c r="F166" t="s">
        <v>1115</v>
      </c>
      <c r="G166">
        <v>24</v>
      </c>
      <c r="H166">
        <v>24</v>
      </c>
      <c r="I166">
        <v>24</v>
      </c>
      <c r="J166">
        <v>2</v>
      </c>
      <c r="K166">
        <v>2</v>
      </c>
      <c r="L166">
        <v>2</v>
      </c>
      <c r="M166">
        <f t="shared" si="66"/>
        <v>48</v>
      </c>
      <c r="N166">
        <f t="shared" si="61"/>
        <v>48</v>
      </c>
      <c r="O166">
        <f t="shared" si="59"/>
        <v>48</v>
      </c>
      <c r="P166" s="295">
        <f>'3.소별발전'!C8</f>
        <v>48000</v>
      </c>
      <c r="Q166" s="295">
        <f>'3.소별발전'!D8</f>
        <v>113750</v>
      </c>
      <c r="R166" s="302">
        <f t="shared" si="62"/>
        <v>12949.681238615663</v>
      </c>
      <c r="S166" s="295">
        <f>'3.소별발전'!F8</f>
        <v>47100</v>
      </c>
      <c r="T166" s="301"/>
      <c r="U166" s="301"/>
      <c r="V166" s="305">
        <f t="shared" si="63"/>
        <v>0.27569341438113798</v>
      </c>
      <c r="W166" s="305">
        <f t="shared" si="64"/>
        <v>0.27052416286149161</v>
      </c>
      <c r="X166" s="295">
        <f>'3.소별발전'!I8</f>
        <v>1001.7407939999975</v>
      </c>
      <c r="Y166" s="302">
        <f t="shared" si="60"/>
        <v>0.88065124747252532</v>
      </c>
      <c r="Z166" s="305">
        <f t="shared" si="65"/>
        <v>8.8065124747252529E-3</v>
      </c>
      <c r="AA166" s="295">
        <f>'3.소별발전'!K8</f>
        <v>112748.259206</v>
      </c>
      <c r="AD166">
        <v>48</v>
      </c>
      <c r="AE166">
        <v>48</v>
      </c>
    </row>
    <row r="167" spans="1:31" ht="15" customHeight="1">
      <c r="A167" s="300" t="s">
        <v>1998</v>
      </c>
      <c r="B167" s="300" t="s">
        <v>4571</v>
      </c>
      <c r="C167" t="s">
        <v>1189</v>
      </c>
      <c r="D167" t="s">
        <v>1189</v>
      </c>
      <c r="F167" t="s">
        <v>1113</v>
      </c>
      <c r="G167">
        <v>25</v>
      </c>
      <c r="H167">
        <v>25</v>
      </c>
      <c r="I167">
        <v>25</v>
      </c>
      <c r="J167">
        <v>2</v>
      </c>
      <c r="K167">
        <v>2</v>
      </c>
      <c r="L167">
        <v>2</v>
      </c>
      <c r="M167">
        <f t="shared" si="66"/>
        <v>50</v>
      </c>
      <c r="N167">
        <f t="shared" si="61"/>
        <v>50</v>
      </c>
      <c r="O167">
        <f t="shared" si="59"/>
        <v>50</v>
      </c>
      <c r="P167" s="295">
        <f>'3.소별발전'!C19</f>
        <v>50000</v>
      </c>
      <c r="Q167" s="295">
        <f>'3.소별발전'!D19</f>
        <v>81268.44</v>
      </c>
      <c r="R167" s="302">
        <f t="shared" si="62"/>
        <v>9251.8715846994546</v>
      </c>
      <c r="S167" s="295">
        <f>'3.소별발전'!F19</f>
        <v>47124</v>
      </c>
      <c r="T167" s="301"/>
      <c r="U167" s="301"/>
      <c r="V167" s="305">
        <f t="shared" si="63"/>
        <v>0.19686824501490094</v>
      </c>
      <c r="W167" s="305">
        <f t="shared" si="64"/>
        <v>0.18554438356164385</v>
      </c>
      <c r="X167" s="295">
        <f>'3.소별발전'!I19</f>
        <v>1640.9202160000132</v>
      </c>
      <c r="Y167" s="302">
        <f t="shared" si="60"/>
        <v>2.0191358613503754</v>
      </c>
      <c r="Z167" s="305">
        <f t="shared" si="65"/>
        <v>2.0191358613503754E-2</v>
      </c>
      <c r="AA167" s="295">
        <f>'3.소별발전'!K19</f>
        <v>79627.519783999989</v>
      </c>
      <c r="AD167">
        <v>50</v>
      </c>
      <c r="AE167">
        <v>50</v>
      </c>
    </row>
    <row r="168" spans="1:31" ht="15" customHeight="1">
      <c r="A168" s="300" t="s">
        <v>1999</v>
      </c>
      <c r="B168" s="300" t="s">
        <v>4572</v>
      </c>
      <c r="C168" t="s">
        <v>1189</v>
      </c>
      <c r="D168" t="s">
        <v>1189</v>
      </c>
      <c r="F168" t="s">
        <v>1116</v>
      </c>
      <c r="G168">
        <v>11.25</v>
      </c>
      <c r="H168">
        <v>11.25</v>
      </c>
      <c r="I168">
        <v>11.25</v>
      </c>
      <c r="J168">
        <v>2</v>
      </c>
      <c r="K168">
        <v>2</v>
      </c>
      <c r="L168">
        <v>2</v>
      </c>
      <c r="M168">
        <f t="shared" si="66"/>
        <v>22.5</v>
      </c>
      <c r="N168">
        <f t="shared" si="61"/>
        <v>22.5</v>
      </c>
      <c r="O168">
        <f t="shared" si="59"/>
        <v>22.5</v>
      </c>
      <c r="P168" s="295">
        <f>'3.소별발전'!C20</f>
        <v>22500</v>
      </c>
      <c r="Q168" s="295">
        <f>'3.소별발전'!D20</f>
        <v>63536.832000000002</v>
      </c>
      <c r="R168" s="302">
        <f t="shared" si="62"/>
        <v>7233.245901639345</v>
      </c>
      <c r="S168" s="295">
        <f>'3.소별발전'!F20</f>
        <v>22260</v>
      </c>
      <c r="T168" s="301"/>
      <c r="U168" s="301"/>
      <c r="V168" s="305">
        <f t="shared" si="63"/>
        <v>0.32583391795591332</v>
      </c>
      <c r="W168" s="305">
        <f t="shared" si="64"/>
        <v>0.32235835616438357</v>
      </c>
      <c r="X168" s="295">
        <f>'3.소별발전'!I20</f>
        <v>1293.5968219999995</v>
      </c>
      <c r="Y168" s="302">
        <f t="shared" si="60"/>
        <v>2.0359794174188597</v>
      </c>
      <c r="Z168" s="305">
        <f t="shared" si="65"/>
        <v>2.0359794174188595E-2</v>
      </c>
      <c r="AA168" s="295">
        <f>'3.소별발전'!K20</f>
        <v>62243.235178000003</v>
      </c>
      <c r="AD168">
        <v>22.5</v>
      </c>
      <c r="AE168">
        <v>22.5</v>
      </c>
    </row>
    <row r="169" spans="1:31" ht="15" customHeight="1">
      <c r="A169" s="300" t="s">
        <v>2000</v>
      </c>
      <c r="B169" s="300" t="s">
        <v>4573</v>
      </c>
      <c r="C169" t="s">
        <v>1189</v>
      </c>
      <c r="D169" t="s">
        <v>1189</v>
      </c>
      <c r="F169" t="s">
        <v>1117</v>
      </c>
      <c r="G169">
        <v>19.8</v>
      </c>
      <c r="H169">
        <v>19.8</v>
      </c>
      <c r="I169">
        <v>19.8</v>
      </c>
      <c r="J169">
        <v>2</v>
      </c>
      <c r="K169">
        <v>2</v>
      </c>
      <c r="L169">
        <v>2</v>
      </c>
      <c r="M169">
        <f t="shared" si="66"/>
        <v>39.6</v>
      </c>
      <c r="N169">
        <f t="shared" si="61"/>
        <v>39.6</v>
      </c>
      <c r="O169">
        <f t="shared" si="59"/>
        <v>39.6</v>
      </c>
      <c r="P169" s="295">
        <f>'3.소별발전'!C9</f>
        <v>140100</v>
      </c>
      <c r="Q169" s="295">
        <f>'3.소별발전'!D9</f>
        <v>242489</v>
      </c>
      <c r="R169" s="302">
        <f t="shared" si="62"/>
        <v>27605.760473588343</v>
      </c>
      <c r="S169" s="295">
        <f>'3.소별발전'!F9</f>
        <v>137200</v>
      </c>
      <c r="T169" s="301"/>
      <c r="U169" s="301"/>
      <c r="V169" s="305">
        <f t="shared" si="63"/>
        <v>0.20175942196839597</v>
      </c>
      <c r="W169" s="305">
        <f t="shared" si="64"/>
        <v>0.19758310274135565</v>
      </c>
      <c r="X169" s="295">
        <f>'3.소별발전'!I9</f>
        <v>2935.2664379999915</v>
      </c>
      <c r="Y169" s="302">
        <f t="shared" si="60"/>
        <v>1.2104740577923088</v>
      </c>
      <c r="Z169" s="305">
        <f t="shared" si="65"/>
        <v>1.2104740577923087E-2</v>
      </c>
      <c r="AA169" s="295">
        <f>'3.소별발전'!K9</f>
        <v>239553.73356200001</v>
      </c>
      <c r="AB169" t="s">
        <v>3488</v>
      </c>
      <c r="AD169">
        <v>39.6</v>
      </c>
      <c r="AE169">
        <v>39.6</v>
      </c>
    </row>
    <row r="170" spans="1:31" ht="15" customHeight="1">
      <c r="A170" s="300" t="s">
        <v>2001</v>
      </c>
      <c r="B170" s="300" t="s">
        <v>4574</v>
      </c>
      <c r="C170" t="s">
        <v>1189</v>
      </c>
      <c r="D170" t="s">
        <v>1189</v>
      </c>
      <c r="F170" t="s">
        <v>1117</v>
      </c>
      <c r="G170">
        <v>40.5</v>
      </c>
      <c r="H170">
        <v>40.5</v>
      </c>
      <c r="I170">
        <v>40.5</v>
      </c>
      <c r="J170">
        <v>1</v>
      </c>
      <c r="K170">
        <v>1</v>
      </c>
      <c r="L170">
        <v>1</v>
      </c>
      <c r="M170">
        <f t="shared" si="66"/>
        <v>40.5</v>
      </c>
      <c r="N170">
        <f t="shared" si="61"/>
        <v>40.5</v>
      </c>
      <c r="O170">
        <f t="shared" si="59"/>
        <v>40.5</v>
      </c>
      <c r="R170" s="302">
        <f t="shared" si="62"/>
        <v>0</v>
      </c>
      <c r="T170" s="301"/>
      <c r="U170" s="301"/>
      <c r="V170" s="305" t="e">
        <f t="shared" si="63"/>
        <v>#DIV/0!</v>
      </c>
      <c r="W170" s="305" t="e">
        <f t="shared" si="64"/>
        <v>#DIV/0!</v>
      </c>
      <c r="Y170" s="302" t="e">
        <f t="shared" si="60"/>
        <v>#DIV/0!</v>
      </c>
      <c r="Z170" s="305" t="e">
        <f t="shared" si="65"/>
        <v>#DIV/0!</v>
      </c>
      <c r="AD170">
        <v>40.5</v>
      </c>
      <c r="AE170">
        <v>40.5</v>
      </c>
    </row>
    <row r="171" spans="1:31" ht="15" customHeight="1">
      <c r="A171" s="300" t="s">
        <v>2002</v>
      </c>
      <c r="B171" s="300" t="s">
        <v>4575</v>
      </c>
      <c r="C171" t="s">
        <v>1189</v>
      </c>
      <c r="D171" t="s">
        <v>1189</v>
      </c>
      <c r="F171" t="s">
        <v>1117</v>
      </c>
      <c r="G171">
        <v>60</v>
      </c>
      <c r="H171">
        <v>60</v>
      </c>
      <c r="I171">
        <v>60</v>
      </c>
      <c r="J171">
        <v>1</v>
      </c>
      <c r="K171">
        <v>1</v>
      </c>
      <c r="L171">
        <v>1</v>
      </c>
      <c r="M171">
        <f t="shared" si="66"/>
        <v>60</v>
      </c>
      <c r="N171">
        <f t="shared" si="61"/>
        <v>60</v>
      </c>
      <c r="O171">
        <f t="shared" si="59"/>
        <v>60</v>
      </c>
      <c r="R171" s="302">
        <f t="shared" si="62"/>
        <v>0</v>
      </c>
      <c r="T171" s="301"/>
      <c r="U171" s="301"/>
      <c r="V171" s="305" t="e">
        <f t="shared" si="63"/>
        <v>#DIV/0!</v>
      </c>
      <c r="W171" s="305" t="e">
        <f t="shared" si="64"/>
        <v>#DIV/0!</v>
      </c>
      <c r="Y171" s="302" t="e">
        <f t="shared" si="60"/>
        <v>#DIV/0!</v>
      </c>
      <c r="Z171" s="305" t="e">
        <f t="shared" si="65"/>
        <v>#DIV/0!</v>
      </c>
      <c r="AD171">
        <v>60</v>
      </c>
      <c r="AE171">
        <v>60</v>
      </c>
    </row>
    <row r="172" spans="1:31" ht="15" customHeight="1">
      <c r="A172" s="300" t="s">
        <v>2008</v>
      </c>
      <c r="B172" s="300" t="s">
        <v>4576</v>
      </c>
      <c r="C172" t="s">
        <v>1189</v>
      </c>
      <c r="D172" t="s">
        <v>1189</v>
      </c>
      <c r="F172" t="s">
        <v>1115</v>
      </c>
      <c r="G172">
        <v>31.14</v>
      </c>
      <c r="H172">
        <v>31.14</v>
      </c>
      <c r="I172">
        <v>31.14</v>
      </c>
      <c r="J172">
        <v>2</v>
      </c>
      <c r="K172">
        <v>2</v>
      </c>
      <c r="L172">
        <v>2</v>
      </c>
      <c r="M172">
        <f t="shared" si="66"/>
        <v>62.28</v>
      </c>
      <c r="N172">
        <f t="shared" si="61"/>
        <v>62.28</v>
      </c>
      <c r="O172">
        <f t="shared" si="59"/>
        <v>62.28</v>
      </c>
      <c r="P172" s="295">
        <f>'3.소별발전'!C7</f>
        <v>62280</v>
      </c>
      <c r="Q172" s="295">
        <f>'3.소별발전'!D7</f>
        <v>112659</v>
      </c>
      <c r="R172" s="302">
        <f t="shared" si="62"/>
        <v>12825.478142076501</v>
      </c>
      <c r="S172" s="295">
        <f>'3.소별발전'!F7</f>
        <v>61800</v>
      </c>
      <c r="T172" s="301"/>
      <c r="U172" s="301"/>
      <c r="V172" s="305">
        <f t="shared" si="63"/>
        <v>0.20810058961741365</v>
      </c>
      <c r="W172" s="305">
        <f t="shared" si="64"/>
        <v>0.20649673150860895</v>
      </c>
      <c r="X172" s="295">
        <f>'3.소별발전'!I7</f>
        <v>1149.9926100000012</v>
      </c>
      <c r="Y172" s="302">
        <f t="shared" si="60"/>
        <v>1.0207729608819545</v>
      </c>
      <c r="Z172" s="305">
        <f t="shared" si="65"/>
        <v>1.0207729608819546E-2</v>
      </c>
      <c r="AA172" s="295">
        <f>'3.소별발전'!K7</f>
        <v>111509.00739</v>
      </c>
      <c r="AD172">
        <v>62.28</v>
      </c>
      <c r="AE172">
        <v>62.28</v>
      </c>
    </row>
    <row r="173" spans="1:31" ht="15" customHeight="1">
      <c r="A173" s="300" t="s">
        <v>2003</v>
      </c>
      <c r="B173" s="300" t="s">
        <v>4577</v>
      </c>
      <c r="C173" t="s">
        <v>1189</v>
      </c>
      <c r="D173" t="s">
        <v>1189</v>
      </c>
      <c r="F173" t="s">
        <v>1114</v>
      </c>
      <c r="G173">
        <v>103</v>
      </c>
      <c r="H173">
        <v>103</v>
      </c>
      <c r="I173">
        <v>103</v>
      </c>
      <c r="J173">
        <v>4</v>
      </c>
      <c r="K173">
        <v>4</v>
      </c>
      <c r="L173">
        <v>4</v>
      </c>
      <c r="M173">
        <f t="shared" si="66"/>
        <v>412</v>
      </c>
      <c r="N173">
        <f t="shared" si="61"/>
        <v>412</v>
      </c>
      <c r="O173">
        <f t="shared" si="59"/>
        <v>412</v>
      </c>
      <c r="P173" s="295">
        <f>'3.소별발전'!C15</f>
        <v>412000</v>
      </c>
      <c r="Q173" s="295">
        <f>'3.소별발전'!D15</f>
        <v>783302.88100000005</v>
      </c>
      <c r="R173" s="302">
        <f t="shared" si="62"/>
        <v>89173.825250455382</v>
      </c>
      <c r="S173" s="295">
        <f>'3.소별발전'!F15</f>
        <v>440520</v>
      </c>
      <c r="T173" s="301"/>
      <c r="U173" s="301"/>
      <c r="V173" s="305">
        <f t="shared" si="63"/>
        <v>0.20298314968777043</v>
      </c>
      <c r="W173" s="305">
        <f t="shared" si="64"/>
        <v>0.21703431335062287</v>
      </c>
      <c r="X173" s="295">
        <f>'3.소별발전'!I15</f>
        <v>14521.258320000139</v>
      </c>
      <c r="Y173" s="302">
        <f t="shared" si="60"/>
        <v>1.8538497268721446</v>
      </c>
      <c r="Z173" s="305">
        <f t="shared" si="65"/>
        <v>1.8538497268721445E-2</v>
      </c>
      <c r="AA173" s="295">
        <f>'3.소별발전'!K15</f>
        <v>768781.62267999991</v>
      </c>
      <c r="AD173">
        <v>412</v>
      </c>
      <c r="AE173">
        <v>412</v>
      </c>
    </row>
    <row r="174" spans="1:31" ht="15" customHeight="1">
      <c r="A174" s="300" t="s">
        <v>2004</v>
      </c>
      <c r="B174" s="300" t="s">
        <v>4578</v>
      </c>
      <c r="C174" t="s">
        <v>1189</v>
      </c>
      <c r="D174" t="s">
        <v>1189</v>
      </c>
      <c r="F174" t="s">
        <v>1116</v>
      </c>
      <c r="G174">
        <v>17.399999999999999</v>
      </c>
      <c r="H174">
        <v>17.399999999999999</v>
      </c>
      <c r="I174">
        <v>17.399999999999999</v>
      </c>
      <c r="J174">
        <v>2</v>
      </c>
      <c r="K174">
        <v>2</v>
      </c>
      <c r="L174">
        <v>2</v>
      </c>
      <c r="M174">
        <f t="shared" si="66"/>
        <v>34.799999999999997</v>
      </c>
      <c r="N174">
        <f t="shared" si="61"/>
        <v>34.799999999999997</v>
      </c>
      <c r="O174">
        <f t="shared" si="59"/>
        <v>34.799999999999997</v>
      </c>
      <c r="P174" s="295">
        <f>'3.소별발전'!C12</f>
        <v>35000</v>
      </c>
      <c r="Q174" s="295">
        <f>'3.소별발전'!D12</f>
        <v>80815.7</v>
      </c>
      <c r="R174" s="302">
        <f t="shared" si="62"/>
        <v>9200.3301457194884</v>
      </c>
      <c r="S174" s="295">
        <f>'3.소별발전'!F12</f>
        <v>30800</v>
      </c>
      <c r="T174" s="301"/>
      <c r="U174" s="301"/>
      <c r="V174" s="305">
        <f t="shared" si="63"/>
        <v>0.29953040680780407</v>
      </c>
      <c r="W174" s="305">
        <f t="shared" si="64"/>
        <v>0.26358675799086756</v>
      </c>
      <c r="X174" s="295">
        <f>'3.소별발전'!I12</f>
        <v>170.15868999999657</v>
      </c>
      <c r="Y174" s="302">
        <f t="shared" si="60"/>
        <v>0.21055152649794109</v>
      </c>
      <c r="Z174" s="305">
        <f t="shared" si="65"/>
        <v>2.1055152649794109E-3</v>
      </c>
      <c r="AA174" s="295">
        <f>'3.소별발전'!K12</f>
        <v>80645.541310000001</v>
      </c>
      <c r="AB174" t="s">
        <v>3489</v>
      </c>
      <c r="AD174">
        <v>34.799999999999997</v>
      </c>
      <c r="AE174">
        <v>34.799999999999997</v>
      </c>
    </row>
    <row r="175" spans="1:31" ht="15" customHeight="1">
      <c r="A175" s="300" t="s">
        <v>2005</v>
      </c>
      <c r="B175" s="300" t="s">
        <v>4579</v>
      </c>
      <c r="C175" t="s">
        <v>1189</v>
      </c>
      <c r="D175" t="s">
        <v>1189</v>
      </c>
      <c r="F175" t="s">
        <v>1117</v>
      </c>
      <c r="G175">
        <v>30</v>
      </c>
      <c r="H175">
        <v>30</v>
      </c>
      <c r="I175">
        <v>30</v>
      </c>
      <c r="J175">
        <v>4</v>
      </c>
      <c r="K175">
        <v>4</v>
      </c>
      <c r="L175">
        <v>4</v>
      </c>
      <c r="M175">
        <f t="shared" si="66"/>
        <v>120</v>
      </c>
      <c r="N175">
        <f t="shared" si="61"/>
        <v>120</v>
      </c>
      <c r="O175">
        <f t="shared" si="59"/>
        <v>120</v>
      </c>
      <c r="P175" s="295">
        <f>'3.소별발전'!C10</f>
        <v>120000</v>
      </c>
      <c r="Q175" s="295">
        <f>'3.소별발전'!D10</f>
        <v>324794</v>
      </c>
      <c r="R175" s="302">
        <f t="shared" si="62"/>
        <v>36975.637522768673</v>
      </c>
      <c r="S175" s="295">
        <f>'3.소별발전'!F10</f>
        <v>113800</v>
      </c>
      <c r="T175" s="301"/>
      <c r="U175" s="301"/>
      <c r="V175" s="305">
        <f t="shared" si="63"/>
        <v>0.3258079142290809</v>
      </c>
      <c r="W175" s="305">
        <f t="shared" si="64"/>
        <v>0.30897450532724507</v>
      </c>
      <c r="X175" s="295">
        <f>'3.소별발전'!I10</f>
        <v>2964.3521600000095</v>
      </c>
      <c r="Y175" s="302">
        <f t="shared" si="60"/>
        <v>0.9126868599789435</v>
      </c>
      <c r="Z175" s="305">
        <f t="shared" si="65"/>
        <v>9.1268685997894349E-3</v>
      </c>
      <c r="AA175" s="295">
        <f>'3.소별발전'!K10</f>
        <v>321829.64783999999</v>
      </c>
      <c r="AB175" t="s">
        <v>3490</v>
      </c>
      <c r="AD175">
        <v>240</v>
      </c>
      <c r="AE175">
        <v>240</v>
      </c>
    </row>
    <row r="176" spans="1:31" ht="15" customHeight="1">
      <c r="A176" s="300" t="s">
        <v>2006</v>
      </c>
      <c r="B176" s="300" t="s">
        <v>4580</v>
      </c>
      <c r="C176" t="s">
        <v>1189</v>
      </c>
      <c r="D176" t="s">
        <v>1189</v>
      </c>
      <c r="F176" t="s">
        <v>1113</v>
      </c>
      <c r="G176">
        <v>50</v>
      </c>
      <c r="H176">
        <v>50</v>
      </c>
      <c r="I176">
        <v>50</v>
      </c>
      <c r="J176">
        <v>2</v>
      </c>
      <c r="K176">
        <v>2</v>
      </c>
      <c r="L176">
        <v>2</v>
      </c>
      <c r="M176">
        <f t="shared" si="66"/>
        <v>100</v>
      </c>
      <c r="N176">
        <f t="shared" si="61"/>
        <v>100</v>
      </c>
      <c r="O176">
        <f t="shared" si="59"/>
        <v>100</v>
      </c>
      <c r="P176" s="295">
        <f>'3.소별발전'!C18</f>
        <v>100000</v>
      </c>
      <c r="Q176" s="295">
        <f>'3.소별발전'!D18</f>
        <v>178451.46</v>
      </c>
      <c r="R176" s="302">
        <f t="shared" si="62"/>
        <v>20315.512295081968</v>
      </c>
      <c r="S176" s="295">
        <f>'3.소별발전'!F18</f>
        <v>54000</v>
      </c>
      <c r="T176" s="301"/>
      <c r="U176" s="301"/>
      <c r="V176" s="305">
        <f t="shared" si="63"/>
        <v>0.3772439117199391</v>
      </c>
      <c r="W176" s="305">
        <f t="shared" si="64"/>
        <v>0.20371171232876711</v>
      </c>
      <c r="X176" s="295">
        <f>'3.소별발전'!I18</f>
        <v>1806.5344840000034</v>
      </c>
      <c r="Y176" s="302">
        <f t="shared" si="60"/>
        <v>1.0123394249618376</v>
      </c>
      <c r="Z176" s="305">
        <f t="shared" si="65"/>
        <v>1.0123394249618375E-2</v>
      </c>
      <c r="AA176" s="295">
        <f>'3.소별발전'!K18</f>
        <v>176644.92551599999</v>
      </c>
      <c r="AD176">
        <v>100</v>
      </c>
      <c r="AE176">
        <v>100</v>
      </c>
    </row>
    <row r="177" spans="1:31" ht="15" customHeight="1">
      <c r="A177" s="300" t="s">
        <v>2007</v>
      </c>
      <c r="B177" s="300" t="s">
        <v>4581</v>
      </c>
      <c r="C177" t="s">
        <v>1189</v>
      </c>
      <c r="D177" t="s">
        <v>1189</v>
      </c>
      <c r="F177" t="s">
        <v>1115</v>
      </c>
      <c r="G177">
        <v>27</v>
      </c>
      <c r="H177">
        <v>27</v>
      </c>
      <c r="I177">
        <v>27</v>
      </c>
      <c r="J177">
        <v>4</v>
      </c>
      <c r="K177">
        <v>4</v>
      </c>
      <c r="L177">
        <v>4</v>
      </c>
      <c r="M177">
        <f t="shared" si="66"/>
        <v>108</v>
      </c>
      <c r="N177">
        <f t="shared" si="61"/>
        <v>108</v>
      </c>
      <c r="O177">
        <f t="shared" si="59"/>
        <v>108</v>
      </c>
      <c r="P177" s="295">
        <f>'3.소별발전'!C6</f>
        <v>108000</v>
      </c>
      <c r="Q177" s="295">
        <f>'3.소별발전'!D6</f>
        <v>201126</v>
      </c>
      <c r="R177" s="302">
        <f t="shared" si="62"/>
        <v>22896.857923497268</v>
      </c>
      <c r="S177" s="295">
        <f>'3.소별발전'!F6</f>
        <v>108700</v>
      </c>
      <c r="T177" s="301"/>
      <c r="U177" s="301"/>
      <c r="V177" s="305">
        <f t="shared" si="63"/>
        <v>0.21121977038726669</v>
      </c>
      <c r="W177" s="305">
        <f t="shared" si="64"/>
        <v>0.21258878741755455</v>
      </c>
      <c r="X177" s="295">
        <f>'3.소별발전'!I6</f>
        <v>2422.9584219999961</v>
      </c>
      <c r="Y177" s="302">
        <f t="shared" si="60"/>
        <v>1.2046967681950598</v>
      </c>
      <c r="Z177" s="305">
        <f t="shared" si="65"/>
        <v>1.2046967681950599E-2</v>
      </c>
      <c r="AA177" s="295">
        <f>'3.소별발전'!K6</f>
        <v>198703.041578</v>
      </c>
      <c r="AD177">
        <v>108</v>
      </c>
      <c r="AE177">
        <v>108</v>
      </c>
    </row>
    <row r="178" spans="1:31" ht="15" customHeight="1">
      <c r="A178" s="300" t="s">
        <v>2009</v>
      </c>
      <c r="B178" s="300" t="s">
        <v>2009</v>
      </c>
      <c r="C178" t="s">
        <v>1246</v>
      </c>
      <c r="D178" t="s">
        <v>4409</v>
      </c>
      <c r="F178" t="s">
        <v>1106</v>
      </c>
      <c r="G178">
        <v>100</v>
      </c>
      <c r="H178">
        <v>100</v>
      </c>
      <c r="I178">
        <v>100</v>
      </c>
      <c r="J178">
        <v>2</v>
      </c>
      <c r="K178">
        <v>2</v>
      </c>
      <c r="L178">
        <v>2</v>
      </c>
      <c r="M178">
        <f t="shared" si="66"/>
        <v>200</v>
      </c>
      <c r="N178">
        <f t="shared" si="61"/>
        <v>200</v>
      </c>
      <c r="O178">
        <f t="shared" si="59"/>
        <v>200</v>
      </c>
      <c r="P178" s="295">
        <f>SUM('3.소별발전'!C254:C255)</f>
        <v>200000</v>
      </c>
      <c r="Q178" s="295">
        <f>SUM('3.소별발전'!D254:D255)</f>
        <v>764204.7</v>
      </c>
      <c r="R178" s="302">
        <f t="shared" si="62"/>
        <v>86999.62431693988</v>
      </c>
      <c r="S178" s="295">
        <f>SUM('3.소별발전'!F254:F255)</f>
        <v>203900</v>
      </c>
      <c r="T178" s="301"/>
      <c r="U178" s="301"/>
      <c r="V178" s="305">
        <f t="shared" si="63"/>
        <v>0.42784688304097496</v>
      </c>
      <c r="W178" s="305">
        <f t="shared" si="64"/>
        <v>0.43618989726027396</v>
      </c>
      <c r="X178" s="295">
        <f>SUM('3.소별발전'!I254:I255)</f>
        <v>65369.89534399996</v>
      </c>
      <c r="Y178" s="302">
        <f t="shared" si="60"/>
        <v>8.5539771404180005</v>
      </c>
      <c r="Z178" s="305">
        <f t="shared" si="65"/>
        <v>8.5539771404180009E-2</v>
      </c>
      <c r="AA178" s="295">
        <f>SUM('3.소별발전'!K254:K255)</f>
        <v>698834.80465599999</v>
      </c>
      <c r="AD178">
        <v>200</v>
      </c>
      <c r="AE178">
        <v>200</v>
      </c>
    </row>
    <row r="179" spans="1:31" ht="15" customHeight="1">
      <c r="A179" s="300" t="s">
        <v>2010</v>
      </c>
      <c r="B179" s="300" t="s">
        <v>2010</v>
      </c>
      <c r="C179" t="s">
        <v>1246</v>
      </c>
      <c r="D179" t="s">
        <v>4409</v>
      </c>
      <c r="F179" t="s">
        <v>1106</v>
      </c>
      <c r="G179">
        <v>75</v>
      </c>
      <c r="H179">
        <v>75</v>
      </c>
      <c r="I179">
        <v>75</v>
      </c>
      <c r="J179">
        <v>2</v>
      </c>
      <c r="K179">
        <v>2</v>
      </c>
      <c r="L179">
        <v>2</v>
      </c>
      <c r="M179">
        <f t="shared" si="66"/>
        <v>150</v>
      </c>
      <c r="N179">
        <f t="shared" si="61"/>
        <v>150</v>
      </c>
      <c r="O179">
        <f t="shared" si="59"/>
        <v>150</v>
      </c>
      <c r="P179" s="295">
        <f>SUM('3.소별발전'!C256:C257)</f>
        <v>150000</v>
      </c>
      <c r="Q179" s="295">
        <f>SUM('3.소별발전'!D256:D257)</f>
        <v>600027</v>
      </c>
      <c r="R179" s="302">
        <f t="shared" si="62"/>
        <v>68309.084699453553</v>
      </c>
      <c r="S179" s="295">
        <f>SUM('3.소별발전'!F256:F257)</f>
        <v>158000</v>
      </c>
      <c r="T179" s="301"/>
      <c r="U179" s="301"/>
      <c r="V179" s="305">
        <f t="shared" si="63"/>
        <v>0.43352046124501475</v>
      </c>
      <c r="W179" s="305">
        <f t="shared" si="64"/>
        <v>0.45664155251141553</v>
      </c>
      <c r="X179" s="295">
        <f>SUM('3.소별발전'!I256:I257)</f>
        <v>51590.890999999974</v>
      </c>
      <c r="Y179" s="302">
        <f t="shared" si="60"/>
        <v>8.5980949190619711</v>
      </c>
      <c r="Z179" s="305">
        <f t="shared" si="65"/>
        <v>8.5980949190619715E-2</v>
      </c>
      <c r="AA179" s="295">
        <f>SUM('3.소별발전'!K256:K257)</f>
        <v>548436.10900000005</v>
      </c>
      <c r="AD179">
        <v>150</v>
      </c>
      <c r="AE179">
        <v>150</v>
      </c>
    </row>
    <row r="180" spans="1:31" ht="15" customHeight="1">
      <c r="A180" s="308" t="s">
        <v>1210</v>
      </c>
      <c r="B180" s="300" t="s">
        <v>1210</v>
      </c>
      <c r="C180" t="s">
        <v>1190</v>
      </c>
      <c r="D180" t="s">
        <v>1190</v>
      </c>
      <c r="F180" t="s">
        <v>1114</v>
      </c>
      <c r="G180">
        <v>1</v>
      </c>
      <c r="H180">
        <v>1</v>
      </c>
      <c r="I180">
        <v>1</v>
      </c>
      <c r="J180">
        <v>2815.5661359999999</v>
      </c>
      <c r="K180">
        <v>8807.8729702289475</v>
      </c>
      <c r="L180">
        <v>8807.8729702289475</v>
      </c>
      <c r="M180">
        <f t="shared" si="66"/>
        <v>2815.5661359999999</v>
      </c>
      <c r="N180">
        <v>10382.639973044304</v>
      </c>
      <c r="O180">
        <v>23890.576764109737</v>
      </c>
      <c r="P180" s="295">
        <f>SUM(M180:M190)</f>
        <v>14574.792670000001</v>
      </c>
      <c r="R180" s="302">
        <f t="shared" si="62"/>
        <v>0</v>
      </c>
      <c r="T180" s="301"/>
      <c r="U180" s="301"/>
      <c r="V180" s="305" t="e">
        <f t="shared" si="63"/>
        <v>#DIV/0!</v>
      </c>
      <c r="W180" s="305">
        <f t="shared" si="64"/>
        <v>0</v>
      </c>
      <c r="Y180" s="302" t="e">
        <f t="shared" si="60"/>
        <v>#DIV/0!</v>
      </c>
      <c r="Z180" s="305" t="e">
        <f t="shared" si="65"/>
        <v>#DIV/0!</v>
      </c>
      <c r="AD180">
        <v>2493.7871490285715</v>
      </c>
      <c r="AE180">
        <v>7694.6102156275192</v>
      </c>
    </row>
    <row r="181" spans="1:31" ht="15" customHeight="1">
      <c r="A181" s="308" t="s">
        <v>1212</v>
      </c>
      <c r="B181" s="300" t="s">
        <v>1212</v>
      </c>
      <c r="C181" t="s">
        <v>1190</v>
      </c>
      <c r="D181" t="s">
        <v>1190</v>
      </c>
      <c r="F181" t="s">
        <v>1117</v>
      </c>
      <c r="G181">
        <v>1</v>
      </c>
      <c r="H181">
        <v>1</v>
      </c>
      <c r="I181">
        <v>1</v>
      </c>
      <c r="J181">
        <v>1018.98013</v>
      </c>
      <c r="K181">
        <v>3187.6528949087274</v>
      </c>
      <c r="L181">
        <v>3187.6528949087274</v>
      </c>
      <c r="M181">
        <f t="shared" ref="M181:M192" si="67">$G181*J181</f>
        <v>1018.98013</v>
      </c>
      <c r="N181">
        <v>3187.6528949087274</v>
      </c>
      <c r="O181">
        <v>19548.727737280824</v>
      </c>
      <c r="R181" s="302">
        <f t="shared" si="62"/>
        <v>0</v>
      </c>
      <c r="T181" s="301"/>
      <c r="U181" s="301"/>
      <c r="V181" s="305" t="e">
        <f t="shared" si="63"/>
        <v>#DIV/0!</v>
      </c>
      <c r="W181" s="305" t="e">
        <f t="shared" si="64"/>
        <v>#DIV/0!</v>
      </c>
      <c r="Y181" s="302" t="e">
        <f t="shared" si="60"/>
        <v>#DIV/0!</v>
      </c>
      <c r="Z181" s="305" t="e">
        <f t="shared" si="65"/>
        <v>#DIV/0!</v>
      </c>
      <c r="AD181">
        <v>902.52525800000012</v>
      </c>
      <c r="AE181">
        <v>2784.7525290094832</v>
      </c>
    </row>
    <row r="182" spans="1:31" ht="15" customHeight="1">
      <c r="A182" s="308" t="s">
        <v>1213</v>
      </c>
      <c r="B182" s="300" t="s">
        <v>1213</v>
      </c>
      <c r="C182" t="s">
        <v>1190</v>
      </c>
      <c r="D182" t="s">
        <v>1190</v>
      </c>
      <c r="F182" t="s">
        <v>1113</v>
      </c>
      <c r="G182">
        <v>1</v>
      </c>
      <c r="H182">
        <v>1</v>
      </c>
      <c r="I182">
        <v>1</v>
      </c>
      <c r="J182">
        <v>3004.3503910000004</v>
      </c>
      <c r="K182">
        <v>9398.4425596123438</v>
      </c>
      <c r="L182">
        <v>9398.4425596123438</v>
      </c>
      <c r="M182">
        <f t="shared" si="67"/>
        <v>3004.3503910000004</v>
      </c>
      <c r="N182">
        <v>9398.4425596123438</v>
      </c>
      <c r="O182">
        <v>26833.709325918997</v>
      </c>
      <c r="R182" s="302">
        <f t="shared" si="62"/>
        <v>0</v>
      </c>
      <c r="T182" s="301"/>
      <c r="U182" s="301"/>
      <c r="V182" s="305" t="e">
        <f t="shared" si="63"/>
        <v>#DIV/0!</v>
      </c>
      <c r="W182" s="305" t="e">
        <f t="shared" si="64"/>
        <v>#DIV/0!</v>
      </c>
      <c r="Y182" s="302" t="e">
        <f t="shared" si="60"/>
        <v>#DIV/0!</v>
      </c>
      <c r="Z182" s="305" t="e">
        <f t="shared" si="65"/>
        <v>#DIV/0!</v>
      </c>
      <c r="AD182">
        <v>2660.9960606000004</v>
      </c>
      <c r="AE182">
        <v>8210.5353215944269</v>
      </c>
    </row>
    <row r="183" spans="1:31" ht="15" customHeight="1">
      <c r="A183" s="308" t="s">
        <v>1211</v>
      </c>
      <c r="B183" s="300" t="s">
        <v>1211</v>
      </c>
      <c r="C183" t="s">
        <v>1190</v>
      </c>
      <c r="D183" t="s">
        <v>1190</v>
      </c>
      <c r="F183" t="s">
        <v>1116</v>
      </c>
      <c r="G183">
        <v>1</v>
      </c>
      <c r="H183">
        <v>1</v>
      </c>
      <c r="I183">
        <v>1</v>
      </c>
      <c r="J183">
        <v>7330.5464930000007</v>
      </c>
      <c r="K183">
        <v>22931.985680304158</v>
      </c>
      <c r="L183">
        <v>22931.985680304158</v>
      </c>
      <c r="M183">
        <f t="shared" si="67"/>
        <v>7330.5464930000007</v>
      </c>
      <c r="N183">
        <v>22931.985680304158</v>
      </c>
      <c r="O183">
        <v>27886.909521304678</v>
      </c>
      <c r="R183" s="302">
        <f t="shared" si="62"/>
        <v>0</v>
      </c>
      <c r="T183" s="301"/>
      <c r="U183" s="301"/>
      <c r="V183" s="305" t="e">
        <f t="shared" si="63"/>
        <v>#DIV/0!</v>
      </c>
      <c r="W183" s="305" t="e">
        <f t="shared" si="64"/>
        <v>#DIV/0!</v>
      </c>
      <c r="Y183" s="302" t="e">
        <f t="shared" si="60"/>
        <v>#DIV/0!</v>
      </c>
      <c r="Z183" s="305" t="e">
        <f t="shared" si="65"/>
        <v>#DIV/0!</v>
      </c>
      <c r="AD183">
        <v>6851.7936115142866</v>
      </c>
      <c r="AE183">
        <v>21141.291524846642</v>
      </c>
    </row>
    <row r="184" spans="1:31" ht="15" customHeight="1">
      <c r="A184" s="308" t="s">
        <v>1214</v>
      </c>
      <c r="B184" s="300" t="s">
        <v>1214</v>
      </c>
      <c r="C184" t="s">
        <v>1190</v>
      </c>
      <c r="D184" t="s">
        <v>1190</v>
      </c>
      <c r="F184" t="s">
        <v>1115</v>
      </c>
      <c r="G184">
        <v>1</v>
      </c>
      <c r="H184">
        <v>1</v>
      </c>
      <c r="I184">
        <v>1</v>
      </c>
      <c r="J184">
        <v>0</v>
      </c>
      <c r="K184">
        <v>0</v>
      </c>
      <c r="L184">
        <v>0</v>
      </c>
      <c r="M184">
        <f t="shared" si="67"/>
        <v>0</v>
      </c>
      <c r="N184">
        <v>0</v>
      </c>
      <c r="O184">
        <v>5790.5196513109759</v>
      </c>
      <c r="R184" s="302">
        <f t="shared" si="62"/>
        <v>0</v>
      </c>
      <c r="T184" s="301"/>
      <c r="U184" s="301"/>
      <c r="V184" s="305" t="e">
        <f t="shared" si="63"/>
        <v>#DIV/0!</v>
      </c>
      <c r="W184" s="305" t="e">
        <f t="shared" si="64"/>
        <v>#DIV/0!</v>
      </c>
      <c r="Y184" s="302" t="e">
        <f t="shared" si="60"/>
        <v>#DIV/0!</v>
      </c>
      <c r="Z184" s="305" t="e">
        <f t="shared" si="65"/>
        <v>#DIV/0!</v>
      </c>
      <c r="AD184">
        <v>0</v>
      </c>
      <c r="AE184">
        <v>0</v>
      </c>
    </row>
    <row r="185" spans="1:31" ht="15" customHeight="1">
      <c r="A185" s="308" t="s">
        <v>4613</v>
      </c>
      <c r="B185" s="300" t="s">
        <v>4613</v>
      </c>
      <c r="C185" t="s">
        <v>1190</v>
      </c>
      <c r="D185" t="s">
        <v>1190</v>
      </c>
      <c r="F185" t="s">
        <v>1106</v>
      </c>
      <c r="G185">
        <v>1</v>
      </c>
      <c r="H185">
        <v>1</v>
      </c>
      <c r="I185">
        <v>1</v>
      </c>
      <c r="J185">
        <v>405.34952000000004</v>
      </c>
      <c r="K185">
        <v>1268.045894945825</v>
      </c>
      <c r="L185">
        <v>1268.045894945825</v>
      </c>
      <c r="M185">
        <f t="shared" si="67"/>
        <v>405.34952000000004</v>
      </c>
      <c r="N185">
        <v>1268.045894945825</v>
      </c>
      <c r="O185">
        <v>6839.5570000747648</v>
      </c>
      <c r="R185" s="302"/>
      <c r="T185" s="301"/>
      <c r="U185" s="301"/>
      <c r="V185" s="305"/>
      <c r="W185" s="305"/>
      <c r="Y185" s="302" t="e">
        <f t="shared" si="60"/>
        <v>#DIV/0!</v>
      </c>
      <c r="Z185" s="305"/>
    </row>
    <row r="186" spans="1:31" ht="15" customHeight="1">
      <c r="A186" s="308" t="s">
        <v>1215</v>
      </c>
      <c r="B186" s="300" t="s">
        <v>1215</v>
      </c>
      <c r="C186" t="s">
        <v>1190</v>
      </c>
      <c r="D186" t="s">
        <v>1190</v>
      </c>
      <c r="F186" t="s">
        <v>1114</v>
      </c>
      <c r="G186">
        <v>1</v>
      </c>
      <c r="H186">
        <v>1</v>
      </c>
      <c r="I186">
        <v>1</v>
      </c>
      <c r="J186">
        <v>0</v>
      </c>
      <c r="K186">
        <v>0</v>
      </c>
      <c r="L186">
        <v>0</v>
      </c>
      <c r="M186">
        <f t="shared" si="67"/>
        <v>0</v>
      </c>
      <c r="N186">
        <v>0</v>
      </c>
      <c r="O186">
        <v>2028.7804808033363</v>
      </c>
      <c r="R186" s="302">
        <f t="shared" si="62"/>
        <v>0</v>
      </c>
      <c r="T186" s="301"/>
      <c r="U186" s="301"/>
      <c r="V186" s="305" t="e">
        <f t="shared" si="63"/>
        <v>#DIV/0!</v>
      </c>
      <c r="W186" s="305" t="e">
        <f t="shared" si="64"/>
        <v>#DIV/0!</v>
      </c>
      <c r="Y186" s="302" t="e">
        <f t="shared" si="60"/>
        <v>#DIV/0!</v>
      </c>
      <c r="Z186" s="305" t="e">
        <f t="shared" si="65"/>
        <v>#DIV/0!</v>
      </c>
      <c r="AD186">
        <v>321.77898697142859</v>
      </c>
      <c r="AE186">
        <v>1113.2627546014282</v>
      </c>
    </row>
    <row r="187" spans="1:31" ht="15" customHeight="1">
      <c r="A187" s="308" t="s">
        <v>1217</v>
      </c>
      <c r="B187" s="300" t="s">
        <v>1217</v>
      </c>
      <c r="C187" t="s">
        <v>1190</v>
      </c>
      <c r="D187" t="s">
        <v>1190</v>
      </c>
      <c r="F187" t="s">
        <v>1117</v>
      </c>
      <c r="G187">
        <v>1</v>
      </c>
      <c r="H187">
        <v>1</v>
      </c>
      <c r="I187">
        <v>1</v>
      </c>
      <c r="J187">
        <v>0</v>
      </c>
      <c r="K187">
        <v>0</v>
      </c>
      <c r="L187">
        <v>0</v>
      </c>
      <c r="M187">
        <f t="shared" si="67"/>
        <v>0</v>
      </c>
      <c r="N187">
        <v>0</v>
      </c>
      <c r="O187">
        <v>4888.5723172536473</v>
      </c>
      <c r="R187" s="302">
        <f t="shared" si="62"/>
        <v>0</v>
      </c>
      <c r="T187" s="301"/>
      <c r="U187" s="301"/>
      <c r="V187" s="305" t="e">
        <f t="shared" si="63"/>
        <v>#DIV/0!</v>
      </c>
      <c r="W187" s="305" t="e">
        <f t="shared" si="64"/>
        <v>#DIV/0!</v>
      </c>
      <c r="Y187" s="302" t="e">
        <f t="shared" si="60"/>
        <v>#DIV/0!</v>
      </c>
      <c r="Z187" s="305" t="e">
        <f t="shared" si="65"/>
        <v>#DIV/0!</v>
      </c>
      <c r="AD187">
        <v>116.45487200000001</v>
      </c>
      <c r="AE187">
        <v>402.90036589924432</v>
      </c>
    </row>
    <row r="188" spans="1:31" ht="15" customHeight="1">
      <c r="A188" s="308" t="s">
        <v>1219</v>
      </c>
      <c r="B188" s="300" t="s">
        <v>1219</v>
      </c>
      <c r="C188" t="s">
        <v>1190</v>
      </c>
      <c r="D188" t="s">
        <v>1190</v>
      </c>
      <c r="F188" t="s">
        <v>1113</v>
      </c>
      <c r="G188">
        <v>1</v>
      </c>
      <c r="H188">
        <v>1</v>
      </c>
      <c r="I188">
        <v>1</v>
      </c>
      <c r="J188">
        <v>0</v>
      </c>
      <c r="K188">
        <v>0</v>
      </c>
      <c r="L188">
        <v>0</v>
      </c>
      <c r="M188">
        <f t="shared" si="67"/>
        <v>0</v>
      </c>
      <c r="N188">
        <v>0</v>
      </c>
      <c r="O188">
        <v>2802.9910051650791</v>
      </c>
      <c r="R188" s="302">
        <f t="shared" si="62"/>
        <v>0</v>
      </c>
      <c r="T188" s="301"/>
      <c r="U188" s="301"/>
      <c r="V188" s="305" t="e">
        <f t="shared" si="63"/>
        <v>#DIV/0!</v>
      </c>
      <c r="W188" s="305" t="e">
        <f t="shared" si="64"/>
        <v>#DIV/0!</v>
      </c>
      <c r="Y188" s="302" t="e">
        <f t="shared" si="60"/>
        <v>#DIV/0!</v>
      </c>
      <c r="Z188" s="305" t="e">
        <f t="shared" si="65"/>
        <v>#DIV/0!</v>
      </c>
      <c r="AD188">
        <v>343.35433040000009</v>
      </c>
      <c r="AE188">
        <v>1187.9072380179171</v>
      </c>
    </row>
    <row r="189" spans="1:31" ht="15" customHeight="1">
      <c r="A189" s="308" t="s">
        <v>1216</v>
      </c>
      <c r="B189" s="300" t="s">
        <v>1216</v>
      </c>
      <c r="C189" t="s">
        <v>1190</v>
      </c>
      <c r="D189" t="s">
        <v>1190</v>
      </c>
      <c r="F189" t="s">
        <v>1116</v>
      </c>
      <c r="G189">
        <v>1</v>
      </c>
      <c r="H189">
        <v>1</v>
      </c>
      <c r="I189">
        <v>1</v>
      </c>
      <c r="J189">
        <v>0</v>
      </c>
      <c r="K189">
        <v>0</v>
      </c>
      <c r="L189">
        <v>0</v>
      </c>
      <c r="M189">
        <f t="shared" si="67"/>
        <v>0</v>
      </c>
      <c r="N189">
        <v>0</v>
      </c>
      <c r="O189">
        <v>1763.5089628464643</v>
      </c>
      <c r="R189" s="302">
        <f t="shared" si="62"/>
        <v>0</v>
      </c>
      <c r="T189" s="301"/>
      <c r="U189" s="301"/>
      <c r="V189" s="305" t="e">
        <f t="shared" si="63"/>
        <v>#DIV/0!</v>
      </c>
      <c r="W189" s="305" t="e">
        <f t="shared" si="64"/>
        <v>#DIV/0!</v>
      </c>
      <c r="Y189" s="302" t="e">
        <f t="shared" si="60"/>
        <v>#DIV/0!</v>
      </c>
      <c r="Z189" s="305" t="e">
        <f t="shared" si="65"/>
        <v>#DIV/0!</v>
      </c>
      <c r="AD189">
        <v>884.10240148571438</v>
      </c>
      <c r="AE189">
        <v>3058.7400504033435</v>
      </c>
    </row>
    <row r="190" spans="1:31" ht="15" customHeight="1">
      <c r="A190" s="308" t="s">
        <v>1218</v>
      </c>
      <c r="B190" s="300" t="s">
        <v>1218</v>
      </c>
      <c r="C190" t="s">
        <v>1190</v>
      </c>
      <c r="D190" t="s">
        <v>1190</v>
      </c>
      <c r="F190" t="s">
        <v>1115</v>
      </c>
      <c r="G190">
        <v>1</v>
      </c>
      <c r="H190">
        <v>1</v>
      </c>
      <c r="I190">
        <v>1</v>
      </c>
      <c r="J190">
        <v>0</v>
      </c>
      <c r="K190">
        <v>0</v>
      </c>
      <c r="L190">
        <v>0</v>
      </c>
      <c r="M190">
        <f t="shared" si="67"/>
        <v>0</v>
      </c>
      <c r="N190">
        <v>0</v>
      </c>
      <c r="O190">
        <v>475.23528787606398</v>
      </c>
      <c r="R190" s="302">
        <f t="shared" si="62"/>
        <v>0</v>
      </c>
      <c r="T190" s="301"/>
      <c r="U190" s="301"/>
      <c r="V190" s="305" t="e">
        <f t="shared" si="63"/>
        <v>#DIV/0!</v>
      </c>
      <c r="W190" s="305" t="e">
        <f t="shared" si="64"/>
        <v>#DIV/0!</v>
      </c>
      <c r="Y190" s="302" t="e">
        <f t="shared" si="60"/>
        <v>#DIV/0!</v>
      </c>
      <c r="Z190" s="305" t="e">
        <f t="shared" si="65"/>
        <v>#DIV/0!</v>
      </c>
      <c r="AD190">
        <v>0</v>
      </c>
      <c r="AE190">
        <v>0</v>
      </c>
    </row>
    <row r="191" spans="1:31" ht="15" customHeight="1">
      <c r="A191" s="308" t="s">
        <v>4614</v>
      </c>
      <c r="B191" s="300" t="s">
        <v>4614</v>
      </c>
      <c r="C191" t="s">
        <v>1190</v>
      </c>
      <c r="D191" t="s">
        <v>1190</v>
      </c>
      <c r="F191" t="s">
        <v>1106</v>
      </c>
      <c r="G191">
        <v>1</v>
      </c>
      <c r="H191">
        <v>1</v>
      </c>
      <c r="I191">
        <v>1</v>
      </c>
      <c r="J191">
        <v>0</v>
      </c>
      <c r="K191">
        <v>0</v>
      </c>
      <c r="L191">
        <v>0</v>
      </c>
      <c r="M191">
        <f t="shared" si="67"/>
        <v>0</v>
      </c>
      <c r="N191">
        <v>0</v>
      </c>
      <c r="O191">
        <v>350.91194605536367</v>
      </c>
      <c r="R191" s="302"/>
      <c r="T191" s="301"/>
      <c r="U191" s="301"/>
      <c r="V191" s="305"/>
      <c r="W191" s="305"/>
      <c r="Y191" s="302" t="e">
        <f t="shared" si="60"/>
        <v>#DIV/0!</v>
      </c>
      <c r="Z191" s="305"/>
    </row>
    <row r="192" spans="1:31" ht="15" customHeight="1">
      <c r="A192" s="308" t="s">
        <v>1220</v>
      </c>
      <c r="B192" s="300" t="s">
        <v>1220</v>
      </c>
      <c r="C192" t="s">
        <v>1191</v>
      </c>
      <c r="D192" t="s">
        <v>1191</v>
      </c>
      <c r="F192" t="s">
        <v>1114</v>
      </c>
      <c r="G192">
        <v>1</v>
      </c>
      <c r="H192">
        <v>1</v>
      </c>
      <c r="I192">
        <v>1</v>
      </c>
      <c r="J192">
        <v>2</v>
      </c>
      <c r="K192">
        <v>18.715068425229017</v>
      </c>
      <c r="L192">
        <v>18.715068425229017</v>
      </c>
      <c r="M192">
        <f t="shared" si="67"/>
        <v>2</v>
      </c>
      <c r="N192">
        <v>3410.0626815866563</v>
      </c>
      <c r="O192">
        <f>N192*1.33925</f>
        <v>4566.9264463149293</v>
      </c>
      <c r="P192" s="295">
        <f>SUM(M192:M202)</f>
        <v>1635.8024</v>
      </c>
      <c r="R192" s="302">
        <f t="shared" si="62"/>
        <v>0</v>
      </c>
      <c r="T192" s="301"/>
      <c r="U192" s="301"/>
      <c r="V192" s="305" t="e">
        <f t="shared" si="63"/>
        <v>#DIV/0!</v>
      </c>
      <c r="W192" s="305">
        <f t="shared" si="64"/>
        <v>0</v>
      </c>
      <c r="Y192" s="302" t="e">
        <f t="shared" si="60"/>
        <v>#DIV/0!</v>
      </c>
      <c r="Z192" s="305" t="e">
        <f t="shared" si="65"/>
        <v>#DIV/0!</v>
      </c>
      <c r="AD192">
        <v>2</v>
      </c>
      <c r="AE192">
        <v>18.715068425229017</v>
      </c>
    </row>
    <row r="193" spans="1:31" ht="15" customHeight="1">
      <c r="A193" s="308" t="s">
        <v>1221</v>
      </c>
      <c r="B193" s="300" t="s">
        <v>1221</v>
      </c>
      <c r="C193" t="s">
        <v>1191</v>
      </c>
      <c r="D193" t="s">
        <v>1191</v>
      </c>
      <c r="F193" t="s">
        <v>1117</v>
      </c>
      <c r="G193">
        <v>1</v>
      </c>
      <c r="H193">
        <v>1</v>
      </c>
      <c r="I193">
        <v>1</v>
      </c>
      <c r="J193">
        <v>54.326000000000001</v>
      </c>
      <c r="K193">
        <v>508.35740363449582</v>
      </c>
      <c r="L193">
        <v>508.35740363449582</v>
      </c>
      <c r="M193">
        <f t="shared" ref="M193:M203" si="68">$G193*J193</f>
        <v>54.326000000000001</v>
      </c>
      <c r="N193">
        <v>2455.2721786319698</v>
      </c>
      <c r="O193">
        <f t="shared" ref="O193:O197" si="69">N193*1.33925</f>
        <v>3288.2232652328657</v>
      </c>
      <c r="R193" s="302">
        <f t="shared" si="62"/>
        <v>0</v>
      </c>
      <c r="T193" s="301"/>
      <c r="U193" s="301"/>
      <c r="V193" s="305" t="e">
        <f t="shared" si="63"/>
        <v>#DIV/0!</v>
      </c>
      <c r="W193" s="305" t="e">
        <f t="shared" si="64"/>
        <v>#DIV/0!</v>
      </c>
      <c r="Y193" s="302" t="e">
        <f t="shared" si="60"/>
        <v>#DIV/0!</v>
      </c>
      <c r="Z193" s="305" t="e">
        <f t="shared" si="65"/>
        <v>#DIV/0!</v>
      </c>
      <c r="AD193">
        <v>54.326000000000001</v>
      </c>
      <c r="AE193">
        <v>508.35740363449582</v>
      </c>
    </row>
    <row r="194" spans="1:31" ht="15" customHeight="1">
      <c r="A194" s="308" t="s">
        <v>1222</v>
      </c>
      <c r="B194" s="300" t="s">
        <v>1222</v>
      </c>
      <c r="C194" t="s">
        <v>1191</v>
      </c>
      <c r="D194" t="s">
        <v>1191</v>
      </c>
      <c r="F194" t="s">
        <v>1113</v>
      </c>
      <c r="G194">
        <v>1</v>
      </c>
      <c r="H194">
        <v>1</v>
      </c>
      <c r="I194">
        <v>1</v>
      </c>
      <c r="J194">
        <v>481.154</v>
      </c>
      <c r="K194">
        <v>4502.4150165363217</v>
      </c>
      <c r="L194">
        <v>4502.4150165363217</v>
      </c>
      <c r="M194">
        <f t="shared" si="68"/>
        <v>481.154</v>
      </c>
      <c r="N194">
        <v>3756.2756684937431</v>
      </c>
      <c r="O194">
        <f t="shared" si="69"/>
        <v>5030.5921890302452</v>
      </c>
      <c r="R194" s="302">
        <f t="shared" si="62"/>
        <v>0</v>
      </c>
      <c r="T194" s="301"/>
      <c r="U194" s="301"/>
      <c r="V194" s="305" t="e">
        <f t="shared" si="63"/>
        <v>#DIV/0!</v>
      </c>
      <c r="W194" s="305" t="e">
        <f t="shared" si="64"/>
        <v>#DIV/0!</v>
      </c>
      <c r="Y194" s="302" t="e">
        <f t="shared" si="60"/>
        <v>#DIV/0!</v>
      </c>
      <c r="Z194" s="305" t="e">
        <f t="shared" si="65"/>
        <v>#DIV/0!</v>
      </c>
      <c r="AD194">
        <v>481.154</v>
      </c>
      <c r="AE194">
        <v>4502.4150165363217</v>
      </c>
    </row>
    <row r="195" spans="1:31" ht="15" customHeight="1">
      <c r="A195" s="308" t="s">
        <v>1223</v>
      </c>
      <c r="B195" s="300" t="s">
        <v>1223</v>
      </c>
      <c r="C195" t="s">
        <v>1191</v>
      </c>
      <c r="D195" t="s">
        <v>1191</v>
      </c>
      <c r="F195" t="s">
        <v>1116</v>
      </c>
      <c r="G195">
        <v>1</v>
      </c>
      <c r="H195">
        <v>1</v>
      </c>
      <c r="I195">
        <v>1</v>
      </c>
      <c r="J195">
        <v>803.62300000000005</v>
      </c>
      <c r="K195">
        <v>7519.9297165439093</v>
      </c>
      <c r="L195">
        <v>7519.9297165439093</v>
      </c>
      <c r="M195">
        <f t="shared" si="68"/>
        <v>803.62300000000005</v>
      </c>
      <c r="N195">
        <v>3753.5708795335318</v>
      </c>
      <c r="O195">
        <f t="shared" si="69"/>
        <v>5026.9698004152824</v>
      </c>
      <c r="R195" s="302">
        <f t="shared" si="62"/>
        <v>0</v>
      </c>
      <c r="T195" s="301"/>
      <c r="U195" s="301"/>
      <c r="V195" s="305" t="e">
        <f t="shared" si="63"/>
        <v>#DIV/0!</v>
      </c>
      <c r="W195" s="305" t="e">
        <f t="shared" si="64"/>
        <v>#DIV/0!</v>
      </c>
      <c r="Y195" s="302" t="e">
        <f t="shared" si="60"/>
        <v>#DIV/0!</v>
      </c>
      <c r="Z195" s="305" t="e">
        <f t="shared" si="65"/>
        <v>#DIV/0!</v>
      </c>
      <c r="AD195">
        <v>1098.3224</v>
      </c>
      <c r="AE195">
        <v>10277.589434480877</v>
      </c>
    </row>
    <row r="196" spans="1:31" ht="15" customHeight="1">
      <c r="A196" s="308" t="s">
        <v>1224</v>
      </c>
      <c r="B196" s="300" t="s">
        <v>1224</v>
      </c>
      <c r="C196" t="s">
        <v>1191</v>
      </c>
      <c r="D196" t="s">
        <v>1191</v>
      </c>
      <c r="F196" t="s">
        <v>1115</v>
      </c>
      <c r="G196">
        <v>1</v>
      </c>
      <c r="H196">
        <v>1</v>
      </c>
      <c r="I196">
        <v>1</v>
      </c>
      <c r="J196">
        <v>0</v>
      </c>
      <c r="K196">
        <v>0</v>
      </c>
      <c r="L196">
        <v>0</v>
      </c>
      <c r="M196">
        <f t="shared" si="68"/>
        <v>0</v>
      </c>
      <c r="N196">
        <v>703.24512965497195</v>
      </c>
      <c r="O196">
        <f t="shared" si="69"/>
        <v>941.82103989042116</v>
      </c>
      <c r="R196" s="302">
        <f t="shared" si="62"/>
        <v>0</v>
      </c>
      <c r="T196" s="301"/>
      <c r="U196" s="301"/>
      <c r="V196" s="305" t="e">
        <f t="shared" si="63"/>
        <v>#DIV/0!</v>
      </c>
      <c r="W196" s="305" t="e">
        <f t="shared" si="64"/>
        <v>#DIV/0!</v>
      </c>
      <c r="Y196" s="302" t="e">
        <f t="shared" si="60"/>
        <v>#DIV/0!</v>
      </c>
      <c r="Z196" s="305" t="e">
        <f t="shared" si="65"/>
        <v>#DIV/0!</v>
      </c>
      <c r="AD196">
        <v>0</v>
      </c>
      <c r="AE196">
        <v>0</v>
      </c>
    </row>
    <row r="197" spans="1:31" ht="15" customHeight="1">
      <c r="A197" s="308" t="s">
        <v>4615</v>
      </c>
      <c r="B197" s="300" t="s">
        <v>4615</v>
      </c>
      <c r="C197" t="s">
        <v>1191</v>
      </c>
      <c r="D197" t="s">
        <v>1191</v>
      </c>
      <c r="F197" t="s">
        <v>1106</v>
      </c>
      <c r="G197">
        <v>1</v>
      </c>
      <c r="H197">
        <v>1</v>
      </c>
      <c r="I197">
        <v>1</v>
      </c>
      <c r="J197">
        <v>294.69940000000003</v>
      </c>
      <c r="K197">
        <v>2757.6597179369683</v>
      </c>
      <c r="L197">
        <v>2757.6597179369683</v>
      </c>
      <c r="M197">
        <f t="shared" si="68"/>
        <v>294.69940000000003</v>
      </c>
      <c r="N197">
        <v>1228.6503851760494</v>
      </c>
      <c r="O197">
        <f t="shared" si="69"/>
        <v>1645.4700283470243</v>
      </c>
      <c r="R197" s="302"/>
      <c r="T197" s="301"/>
      <c r="U197" s="301"/>
      <c r="V197" s="305"/>
      <c r="W197" s="305"/>
      <c r="Y197" s="302" t="e">
        <f t="shared" si="60"/>
        <v>#DIV/0!</v>
      </c>
      <c r="Z197" s="305"/>
    </row>
    <row r="198" spans="1:31" ht="15" customHeight="1">
      <c r="A198" s="308" t="s">
        <v>1225</v>
      </c>
      <c r="B198" s="300" t="s">
        <v>1225</v>
      </c>
      <c r="C198" t="s">
        <v>1191</v>
      </c>
      <c r="D198" t="s">
        <v>1191</v>
      </c>
      <c r="F198" t="s">
        <v>1114</v>
      </c>
      <c r="G198">
        <v>1</v>
      </c>
      <c r="H198">
        <v>1</v>
      </c>
      <c r="I198">
        <v>1</v>
      </c>
      <c r="J198">
        <v>0</v>
      </c>
      <c r="K198">
        <v>11.696917765768136</v>
      </c>
      <c r="L198">
        <v>11.696917765768136</v>
      </c>
      <c r="M198">
        <f t="shared" si="68"/>
        <v>0</v>
      </c>
      <c r="N198">
        <v>1272.3887655631736</v>
      </c>
      <c r="O198">
        <f>N198*2.749</f>
        <v>3497.7967165331643</v>
      </c>
      <c r="R198" s="302">
        <f t="shared" si="62"/>
        <v>0</v>
      </c>
      <c r="T198" s="301"/>
      <c r="U198" s="301"/>
      <c r="V198" s="305" t="e">
        <f t="shared" si="63"/>
        <v>#DIV/0!</v>
      </c>
      <c r="W198" s="305" t="e">
        <f t="shared" si="64"/>
        <v>#DIV/0!</v>
      </c>
      <c r="Y198" s="302" t="e">
        <f t="shared" si="60"/>
        <v>#DIV/0!</v>
      </c>
      <c r="Z198" s="305" t="e">
        <f t="shared" si="65"/>
        <v>#DIV/0!</v>
      </c>
      <c r="AD198">
        <v>0</v>
      </c>
      <c r="AE198">
        <v>11.696917765768136</v>
      </c>
    </row>
    <row r="199" spans="1:31" ht="15" customHeight="1">
      <c r="A199" s="308" t="s">
        <v>1226</v>
      </c>
      <c r="B199" s="300" t="s">
        <v>1226</v>
      </c>
      <c r="C199" t="s">
        <v>1191</v>
      </c>
      <c r="D199" t="s">
        <v>1191</v>
      </c>
      <c r="F199" t="s">
        <v>1117</v>
      </c>
      <c r="G199">
        <v>1</v>
      </c>
      <c r="H199">
        <v>1</v>
      </c>
      <c r="I199">
        <v>1</v>
      </c>
      <c r="J199">
        <v>0</v>
      </c>
      <c r="K199">
        <v>317.72337727155991</v>
      </c>
      <c r="L199">
        <v>317.72337727155991</v>
      </c>
      <c r="M199">
        <f t="shared" si="68"/>
        <v>0</v>
      </c>
      <c r="N199">
        <v>450.1375349869719</v>
      </c>
      <c r="O199">
        <f t="shared" ref="O199:O203" si="70">N199*2.749</f>
        <v>1237.4280836791859</v>
      </c>
      <c r="R199" s="302">
        <f t="shared" si="62"/>
        <v>0</v>
      </c>
      <c r="T199" s="301"/>
      <c r="U199" s="301"/>
      <c r="V199" s="305" t="e">
        <f t="shared" si="63"/>
        <v>#DIV/0!</v>
      </c>
      <c r="W199" s="305" t="e">
        <f t="shared" si="64"/>
        <v>#DIV/0!</v>
      </c>
      <c r="Y199" s="302" t="e">
        <f t="shared" si="60"/>
        <v>#DIV/0!</v>
      </c>
      <c r="Z199" s="305" t="e">
        <f t="shared" si="65"/>
        <v>#DIV/0!</v>
      </c>
      <c r="AD199">
        <v>0</v>
      </c>
      <c r="AE199">
        <v>317.72337727155991</v>
      </c>
    </row>
    <row r="200" spans="1:31" ht="15" customHeight="1">
      <c r="A200" s="308" t="s">
        <v>1227</v>
      </c>
      <c r="B200" s="300" t="s">
        <v>1227</v>
      </c>
      <c r="C200" t="s">
        <v>1191</v>
      </c>
      <c r="D200" t="s">
        <v>1191</v>
      </c>
      <c r="F200" t="s">
        <v>1113</v>
      </c>
      <c r="G200">
        <v>1</v>
      </c>
      <c r="H200">
        <v>1</v>
      </c>
      <c r="I200">
        <v>1</v>
      </c>
      <c r="J200">
        <v>0</v>
      </c>
      <c r="K200">
        <v>2814.0093853352009</v>
      </c>
      <c r="L200">
        <v>2814.0093853352009</v>
      </c>
      <c r="M200">
        <f t="shared" si="68"/>
        <v>0</v>
      </c>
      <c r="N200">
        <v>2178.6656693369341</v>
      </c>
      <c r="O200">
        <f t="shared" si="70"/>
        <v>5989.1519250072324</v>
      </c>
      <c r="R200" s="302">
        <f t="shared" si="62"/>
        <v>0</v>
      </c>
      <c r="T200" s="301"/>
      <c r="U200" s="301"/>
      <c r="V200" s="305" t="e">
        <f t="shared" si="63"/>
        <v>#DIV/0!</v>
      </c>
      <c r="W200" s="305" t="e">
        <f t="shared" si="64"/>
        <v>#DIV/0!</v>
      </c>
      <c r="Y200" s="302" t="e">
        <f t="shared" si="60"/>
        <v>#DIV/0!</v>
      </c>
      <c r="Z200" s="305" t="e">
        <f t="shared" si="65"/>
        <v>#DIV/0!</v>
      </c>
      <c r="AD200">
        <v>0</v>
      </c>
      <c r="AE200">
        <v>2814.0093853352009</v>
      </c>
    </row>
    <row r="201" spans="1:31" ht="15" customHeight="1">
      <c r="A201" s="308" t="s">
        <v>1228</v>
      </c>
      <c r="B201" s="300" t="s">
        <v>1228</v>
      </c>
      <c r="C201" t="s">
        <v>1191</v>
      </c>
      <c r="D201" t="s">
        <v>1191</v>
      </c>
      <c r="F201" t="s">
        <v>1116</v>
      </c>
      <c r="G201">
        <v>1</v>
      </c>
      <c r="H201">
        <v>1</v>
      </c>
      <c r="I201">
        <v>1</v>
      </c>
      <c r="J201">
        <v>0</v>
      </c>
      <c r="K201">
        <v>4699.9560728399438</v>
      </c>
      <c r="L201">
        <v>4699.9560728399438</v>
      </c>
      <c r="M201">
        <f t="shared" si="68"/>
        <v>0</v>
      </c>
      <c r="N201">
        <v>5473.6724254415576</v>
      </c>
      <c r="O201">
        <f t="shared" si="70"/>
        <v>15047.125497538842</v>
      </c>
      <c r="R201" s="302">
        <f t="shared" si="62"/>
        <v>0</v>
      </c>
      <c r="T201" s="301"/>
      <c r="U201" s="301"/>
      <c r="V201" s="305" t="e">
        <f t="shared" si="63"/>
        <v>#DIV/0!</v>
      </c>
      <c r="W201" s="305" t="e">
        <f t="shared" si="64"/>
        <v>#DIV/0!</v>
      </c>
      <c r="Y201" s="302" t="e">
        <f t="shared" si="60"/>
        <v>#DIV/0!</v>
      </c>
      <c r="Z201" s="305" t="e">
        <f t="shared" si="65"/>
        <v>#DIV/0!</v>
      </c>
      <c r="AD201">
        <v>0</v>
      </c>
      <c r="AE201">
        <v>6423.4933965505479</v>
      </c>
    </row>
    <row r="202" spans="1:31" ht="15" customHeight="1">
      <c r="A202" s="308" t="s">
        <v>1229</v>
      </c>
      <c r="B202" s="300" t="s">
        <v>1229</v>
      </c>
      <c r="C202" t="s">
        <v>1191</v>
      </c>
      <c r="D202" t="s">
        <v>1191</v>
      </c>
      <c r="F202" t="s">
        <v>1115</v>
      </c>
      <c r="G202">
        <v>1</v>
      </c>
      <c r="H202">
        <v>1</v>
      </c>
      <c r="I202">
        <v>1</v>
      </c>
      <c r="J202">
        <v>0</v>
      </c>
      <c r="K202">
        <v>0</v>
      </c>
      <c r="L202">
        <v>0</v>
      </c>
      <c r="M202">
        <f t="shared" si="68"/>
        <v>0</v>
      </c>
      <c r="N202">
        <v>36.01100279895774</v>
      </c>
      <c r="O202">
        <f t="shared" si="70"/>
        <v>98.994246694334834</v>
      </c>
      <c r="R202" s="302">
        <f t="shared" si="62"/>
        <v>0</v>
      </c>
      <c r="T202" s="301"/>
      <c r="U202" s="301"/>
      <c r="V202" s="305" t="e">
        <f t="shared" si="63"/>
        <v>#DIV/0!</v>
      </c>
      <c r="W202" s="305" t="e">
        <f t="shared" si="64"/>
        <v>#DIV/0!</v>
      </c>
      <c r="Y202" s="302" t="e">
        <f t="shared" si="60"/>
        <v>#DIV/0!</v>
      </c>
      <c r="Z202" s="305" t="e">
        <f t="shared" si="65"/>
        <v>#DIV/0!</v>
      </c>
      <c r="AD202">
        <v>0</v>
      </c>
      <c r="AE202">
        <v>0</v>
      </c>
    </row>
    <row r="203" spans="1:31" ht="15" customHeight="1">
      <c r="A203" s="308" t="s">
        <v>4616</v>
      </c>
      <c r="B203" s="300" t="s">
        <v>4616</v>
      </c>
      <c r="C203" t="s">
        <v>1191</v>
      </c>
      <c r="D203" t="s">
        <v>1191</v>
      </c>
      <c r="F203" t="s">
        <v>1106</v>
      </c>
      <c r="G203">
        <v>1</v>
      </c>
      <c r="H203">
        <v>1</v>
      </c>
      <c r="I203">
        <v>1</v>
      </c>
      <c r="J203">
        <v>0</v>
      </c>
      <c r="K203">
        <v>1723.5373237106053</v>
      </c>
      <c r="L203">
        <v>1723.5373237106053</v>
      </c>
      <c r="M203">
        <f t="shared" si="68"/>
        <v>0</v>
      </c>
      <c r="N203">
        <v>156.04767879548359</v>
      </c>
      <c r="O203">
        <f t="shared" si="70"/>
        <v>428.97506900878443</v>
      </c>
      <c r="R203" s="302"/>
      <c r="T203" s="301"/>
      <c r="U203" s="301"/>
      <c r="V203" s="305"/>
      <c r="W203" s="305"/>
      <c r="Y203" s="302" t="e">
        <f t="shared" si="60"/>
        <v>#DIV/0!</v>
      </c>
      <c r="Z203" s="305"/>
    </row>
    <row r="204" spans="1:31" ht="15" customHeight="1">
      <c r="A204" s="309" t="s">
        <v>2867</v>
      </c>
      <c r="B204" s="300" t="s">
        <v>4629</v>
      </c>
      <c r="C204" s="309" t="s">
        <v>2869</v>
      </c>
      <c r="D204" t="s">
        <v>4612</v>
      </c>
      <c r="F204" s="309" t="s">
        <v>1106</v>
      </c>
      <c r="G204" s="309">
        <v>55</v>
      </c>
      <c r="H204" s="309">
        <v>55</v>
      </c>
      <c r="I204" s="309">
        <v>55</v>
      </c>
      <c r="J204" s="309">
        <v>0</v>
      </c>
      <c r="K204" s="309">
        <v>0</v>
      </c>
      <c r="L204" s="309">
        <v>0</v>
      </c>
      <c r="M204">
        <f t="shared" si="66"/>
        <v>0</v>
      </c>
      <c r="N204">
        <f t="shared" si="61"/>
        <v>0</v>
      </c>
      <c r="O204">
        <f t="shared" ref="O202:O265" si="71">I204*L204</f>
        <v>0</v>
      </c>
      <c r="R204" s="302">
        <f t="shared" si="62"/>
        <v>0</v>
      </c>
      <c r="T204" s="301"/>
      <c r="U204" s="301"/>
      <c r="V204" s="305" t="e">
        <f t="shared" si="63"/>
        <v>#DIV/0!</v>
      </c>
      <c r="W204" s="305" t="e">
        <f t="shared" si="64"/>
        <v>#DIV/0!</v>
      </c>
      <c r="Y204" s="302" t="e">
        <f t="shared" si="60"/>
        <v>#DIV/0!</v>
      </c>
      <c r="Z204" s="305" t="e">
        <f t="shared" si="65"/>
        <v>#DIV/0!</v>
      </c>
      <c r="AD204">
        <v>165</v>
      </c>
      <c r="AE204">
        <v>110</v>
      </c>
    </row>
    <row r="205" spans="1:31" ht="15" customHeight="1">
      <c r="A205" s="308" t="s">
        <v>2870</v>
      </c>
      <c r="B205" s="300" t="s">
        <v>4582</v>
      </c>
      <c r="C205" t="s">
        <v>2871</v>
      </c>
      <c r="D205" t="s">
        <v>4612</v>
      </c>
      <c r="F205" t="s">
        <v>1116</v>
      </c>
      <c r="G205">
        <v>60</v>
      </c>
      <c r="H205">
        <v>60</v>
      </c>
      <c r="I205">
        <v>60</v>
      </c>
      <c r="J205">
        <v>0</v>
      </c>
      <c r="K205">
        <v>0</v>
      </c>
      <c r="L205">
        <v>0</v>
      </c>
      <c r="M205">
        <f t="shared" si="66"/>
        <v>0</v>
      </c>
      <c r="N205">
        <f t="shared" si="61"/>
        <v>0</v>
      </c>
      <c r="O205">
        <f t="shared" si="71"/>
        <v>0</v>
      </c>
      <c r="R205" s="302">
        <f t="shared" si="62"/>
        <v>0</v>
      </c>
      <c r="T205" s="301"/>
      <c r="U205" s="301"/>
      <c r="V205" s="305" t="e">
        <f t="shared" si="63"/>
        <v>#DIV/0!</v>
      </c>
      <c r="W205" s="305" t="e">
        <f t="shared" si="64"/>
        <v>#DIV/0!</v>
      </c>
      <c r="Y205" s="302" t="e">
        <f t="shared" si="60"/>
        <v>#DIV/0!</v>
      </c>
      <c r="Z205" s="305" t="e">
        <f t="shared" si="65"/>
        <v>#DIV/0!</v>
      </c>
      <c r="AD205">
        <v>60</v>
      </c>
      <c r="AE205">
        <v>60</v>
      </c>
    </row>
    <row r="206" spans="1:31" ht="15" customHeight="1">
      <c r="A206" s="309" t="s">
        <v>2875</v>
      </c>
      <c r="B206" s="300" t="s">
        <v>2875</v>
      </c>
      <c r="C206" t="s">
        <v>1189</v>
      </c>
      <c r="D206" t="s">
        <v>1189</v>
      </c>
      <c r="F206" t="s">
        <v>1114</v>
      </c>
      <c r="G206">
        <v>1.7645875926489079</v>
      </c>
      <c r="H206">
        <v>1.7628248379006588</v>
      </c>
      <c r="I206">
        <v>1.7628248379006588</v>
      </c>
      <c r="J206">
        <v>28</v>
      </c>
      <c r="K206">
        <v>63</v>
      </c>
      <c r="L206">
        <v>63</v>
      </c>
      <c r="M206">
        <f t="shared" si="66"/>
        <v>49.408452594169418</v>
      </c>
      <c r="N206">
        <f t="shared" si="61"/>
        <v>111.05796478774151</v>
      </c>
      <c r="O206">
        <f t="shared" si="71"/>
        <v>111.05796478774151</v>
      </c>
      <c r="P206" s="295">
        <f>SUM(M206:M210)</f>
        <v>223.32076137998649</v>
      </c>
      <c r="R206" s="302">
        <f t="shared" si="62"/>
        <v>0</v>
      </c>
      <c r="T206" s="301"/>
      <c r="U206" s="301"/>
      <c r="V206" s="305" t="e">
        <f t="shared" si="63"/>
        <v>#DIV/0!</v>
      </c>
      <c r="W206" s="305">
        <f t="shared" si="64"/>
        <v>0</v>
      </c>
      <c r="Y206" s="302" t="e">
        <f t="shared" si="60"/>
        <v>#DIV/0!</v>
      </c>
      <c r="Z206" s="305" t="e">
        <f t="shared" si="65"/>
        <v>#DIV/0!</v>
      </c>
      <c r="AD206">
        <v>46.332999999999998</v>
      </c>
      <c r="AE206">
        <v>46.332999999999998</v>
      </c>
    </row>
    <row r="207" spans="1:31" ht="15" customHeight="1">
      <c r="A207" s="309" t="s">
        <v>2876</v>
      </c>
      <c r="B207" s="300" t="s">
        <v>2876</v>
      </c>
      <c r="C207" t="s">
        <v>1189</v>
      </c>
      <c r="D207" t="s">
        <v>1189</v>
      </c>
      <c r="F207" t="s">
        <v>1117</v>
      </c>
      <c r="G207">
        <v>2.2263373308805017</v>
      </c>
      <c r="H207">
        <v>2.2432866965739171</v>
      </c>
      <c r="I207">
        <v>2.2432866965739171</v>
      </c>
      <c r="J207">
        <v>13</v>
      </c>
      <c r="K207">
        <v>29</v>
      </c>
      <c r="L207">
        <v>29</v>
      </c>
      <c r="M207">
        <f t="shared" ref="M207:M211" si="72">$G207*J207</f>
        <v>28.942385301446521</v>
      </c>
      <c r="N207">
        <f t="shared" ref="N207:N211" si="73">$H207*K207</f>
        <v>65.055314200643593</v>
      </c>
      <c r="O207">
        <f t="shared" si="71"/>
        <v>65.055314200643593</v>
      </c>
      <c r="R207" s="302">
        <f t="shared" si="62"/>
        <v>0</v>
      </c>
      <c r="T207" s="301"/>
      <c r="U207" s="301"/>
      <c r="V207" s="305" t="e">
        <f t="shared" si="63"/>
        <v>#DIV/0!</v>
      </c>
      <c r="W207" s="305" t="e">
        <f t="shared" si="64"/>
        <v>#DIV/0!</v>
      </c>
      <c r="Y207" s="302" t="e">
        <f t="shared" si="60"/>
        <v>#DIV/0!</v>
      </c>
      <c r="Z207" s="305" t="e">
        <f t="shared" si="65"/>
        <v>#DIV/0!</v>
      </c>
      <c r="AD207">
        <v>28.494000000000003</v>
      </c>
      <c r="AE207">
        <v>28.494000000000003</v>
      </c>
    </row>
    <row r="208" spans="1:31" ht="15" customHeight="1">
      <c r="A208" s="309" t="s">
        <v>2877</v>
      </c>
      <c r="B208" s="300" t="s">
        <v>2877</v>
      </c>
      <c r="C208" t="s">
        <v>1189</v>
      </c>
      <c r="D208" t="s">
        <v>1189</v>
      </c>
      <c r="F208" t="s">
        <v>1113</v>
      </c>
      <c r="G208">
        <v>1.8618443271408536</v>
      </c>
      <c r="H208">
        <v>1.8555976609771692</v>
      </c>
      <c r="I208">
        <v>1.8555976609771692</v>
      </c>
      <c r="J208">
        <v>47</v>
      </c>
      <c r="K208">
        <v>106</v>
      </c>
      <c r="L208">
        <v>106</v>
      </c>
      <c r="M208">
        <f t="shared" si="72"/>
        <v>87.506683375620113</v>
      </c>
      <c r="N208">
        <f t="shared" si="73"/>
        <v>196.69335206357994</v>
      </c>
      <c r="O208">
        <f t="shared" si="71"/>
        <v>196.69335206357994</v>
      </c>
      <c r="R208" s="302">
        <f t="shared" si="62"/>
        <v>0</v>
      </c>
      <c r="T208" s="301"/>
      <c r="U208" s="301"/>
      <c r="V208" s="305" t="e">
        <f t="shared" si="63"/>
        <v>#DIV/0!</v>
      </c>
      <c r="W208" s="305" t="e">
        <f t="shared" si="64"/>
        <v>#DIV/0!</v>
      </c>
      <c r="Y208" s="302" t="e">
        <f t="shared" ref="Y208:Y248" si="74">X208/Q208*100</f>
        <v>#DIV/0!</v>
      </c>
      <c r="Z208" s="305" t="e">
        <f t="shared" si="65"/>
        <v>#DIV/0!</v>
      </c>
      <c r="AD208">
        <v>91.460999999999999</v>
      </c>
      <c r="AE208">
        <v>91.460999999999999</v>
      </c>
    </row>
    <row r="209" spans="1:31" ht="15" customHeight="1">
      <c r="A209" s="309" t="s">
        <v>2878</v>
      </c>
      <c r="B209" s="300" t="s">
        <v>2878</v>
      </c>
      <c r="C209" t="s">
        <v>1189</v>
      </c>
      <c r="D209" t="s">
        <v>1189</v>
      </c>
      <c r="F209" t="s">
        <v>1116</v>
      </c>
      <c r="G209">
        <v>0.94669084764458422</v>
      </c>
      <c r="H209">
        <v>0.94831509972701866</v>
      </c>
      <c r="I209">
        <v>0.94831509972701866</v>
      </c>
      <c r="J209">
        <v>41</v>
      </c>
      <c r="K209">
        <v>92</v>
      </c>
      <c r="L209">
        <v>92</v>
      </c>
      <c r="M209">
        <f t="shared" si="72"/>
        <v>38.814324753427954</v>
      </c>
      <c r="N209">
        <f t="shared" si="73"/>
        <v>87.244989174885717</v>
      </c>
      <c r="O209">
        <f t="shared" si="71"/>
        <v>87.244989174885717</v>
      </c>
      <c r="R209" s="302">
        <f t="shared" si="62"/>
        <v>0</v>
      </c>
      <c r="T209" s="301"/>
      <c r="U209" s="301"/>
      <c r="V209" s="305" t="e">
        <f t="shared" si="63"/>
        <v>#DIV/0!</v>
      </c>
      <c r="W209" s="305" t="e">
        <f t="shared" si="64"/>
        <v>#DIV/0!</v>
      </c>
      <c r="Y209" s="302" t="e">
        <f t="shared" si="74"/>
        <v>#DIV/0!</v>
      </c>
      <c r="Z209" s="305" t="e">
        <f t="shared" si="65"/>
        <v>#DIV/0!</v>
      </c>
      <c r="AD209">
        <v>35.673000000000002</v>
      </c>
      <c r="AE209">
        <v>35.673000000000002</v>
      </c>
    </row>
    <row r="210" spans="1:31" ht="15" customHeight="1">
      <c r="A210" s="309" t="s">
        <v>2879</v>
      </c>
      <c r="B210" s="300" t="s">
        <v>2879</v>
      </c>
      <c r="C210" t="s">
        <v>1189</v>
      </c>
      <c r="D210" t="s">
        <v>1189</v>
      </c>
      <c r="F210" t="s">
        <v>1115</v>
      </c>
      <c r="G210">
        <v>1.4345319504094201</v>
      </c>
      <c r="H210">
        <v>1.4454532094159163</v>
      </c>
      <c r="I210">
        <v>1.4454532094159163</v>
      </c>
      <c r="J210">
        <v>13</v>
      </c>
      <c r="K210">
        <v>29</v>
      </c>
      <c r="L210">
        <v>29</v>
      </c>
      <c r="M210">
        <f t="shared" si="72"/>
        <v>18.648915355322462</v>
      </c>
      <c r="N210">
        <f t="shared" si="73"/>
        <v>41.918143073061572</v>
      </c>
      <c r="O210">
        <f t="shared" si="71"/>
        <v>41.918143073061572</v>
      </c>
      <c r="R210" s="302">
        <f t="shared" si="62"/>
        <v>0</v>
      </c>
      <c r="T210" s="301"/>
      <c r="U210" s="301"/>
      <c r="V210" s="305" t="e">
        <f t="shared" si="63"/>
        <v>#DIV/0!</v>
      </c>
      <c r="W210" s="305" t="e">
        <f t="shared" si="64"/>
        <v>#DIV/0!</v>
      </c>
      <c r="Y210" s="302" t="e">
        <f t="shared" si="74"/>
        <v>#DIV/0!</v>
      </c>
      <c r="Z210" s="305" t="e">
        <f t="shared" si="65"/>
        <v>#DIV/0!</v>
      </c>
      <c r="AD210">
        <v>18.36</v>
      </c>
      <c r="AE210">
        <v>18.36</v>
      </c>
    </row>
    <row r="211" spans="1:31" ht="15" customHeight="1">
      <c r="A211" t="s">
        <v>4617</v>
      </c>
      <c r="B211" t="s">
        <v>4617</v>
      </c>
      <c r="C211" t="s">
        <v>1189</v>
      </c>
      <c r="D211" t="s">
        <v>1189</v>
      </c>
      <c r="F211" t="s">
        <v>1106</v>
      </c>
      <c r="G211">
        <v>0.23361931000676286</v>
      </c>
      <c r="H211">
        <v>0.26255917502189985</v>
      </c>
      <c r="I211">
        <v>0.26255917502189985</v>
      </c>
      <c r="J211">
        <v>2</v>
      </c>
      <c r="K211">
        <v>4</v>
      </c>
      <c r="L211">
        <v>4</v>
      </c>
      <c r="M211">
        <f t="shared" si="72"/>
        <v>0.46723862001352573</v>
      </c>
      <c r="N211">
        <f t="shared" si="73"/>
        <v>1.0502367000875994</v>
      </c>
      <c r="O211">
        <f t="shared" si="71"/>
        <v>1.0502367000875994</v>
      </c>
      <c r="Y211" s="302" t="e">
        <f t="shared" si="74"/>
        <v>#DIV/0!</v>
      </c>
    </row>
    <row r="212" spans="1:31" ht="15" customHeight="1">
      <c r="A212" s="309" t="s">
        <v>2882</v>
      </c>
      <c r="B212" s="300" t="s">
        <v>2882</v>
      </c>
      <c r="C212" t="s">
        <v>2869</v>
      </c>
      <c r="D212" t="s">
        <v>2869</v>
      </c>
      <c r="F212" t="s">
        <v>1114</v>
      </c>
      <c r="G212">
        <v>0.17384615384615382</v>
      </c>
      <c r="H212">
        <v>0.17384615384615382</v>
      </c>
      <c r="I212">
        <v>10</v>
      </c>
      <c r="J212">
        <v>0</v>
      </c>
      <c r="K212">
        <v>0</v>
      </c>
      <c r="L212">
        <v>10</v>
      </c>
      <c r="M212">
        <f t="shared" si="66"/>
        <v>0</v>
      </c>
      <c r="N212">
        <f t="shared" si="61"/>
        <v>0</v>
      </c>
      <c r="O212">
        <f t="shared" si="71"/>
        <v>100</v>
      </c>
      <c r="P212" s="295">
        <f>SUM(M212:M215)</f>
        <v>0</v>
      </c>
      <c r="R212" s="302">
        <f t="shared" si="62"/>
        <v>0</v>
      </c>
      <c r="T212" s="301"/>
      <c r="U212" s="301"/>
      <c r="V212" s="305" t="e">
        <f t="shared" si="63"/>
        <v>#DIV/0!</v>
      </c>
      <c r="W212" s="305" t="e">
        <f t="shared" si="64"/>
        <v>#DIV/0!</v>
      </c>
      <c r="Y212" s="302" t="e">
        <f t="shared" si="74"/>
        <v>#DIV/0!</v>
      </c>
      <c r="Z212" s="305" t="e">
        <f t="shared" si="65"/>
        <v>#DIV/0!</v>
      </c>
      <c r="AD212">
        <v>4.5199999999999996</v>
      </c>
      <c r="AE212">
        <v>4.5199999999999996</v>
      </c>
    </row>
    <row r="213" spans="1:31" ht="15" customHeight="1">
      <c r="A213" s="309" t="s">
        <v>2883</v>
      </c>
      <c r="B213" s="300" t="s">
        <v>2883</v>
      </c>
      <c r="C213" t="s">
        <v>2869</v>
      </c>
      <c r="D213" t="s">
        <v>2869</v>
      </c>
      <c r="F213" t="s">
        <v>1117</v>
      </c>
      <c r="G213">
        <v>0.7893181818181817</v>
      </c>
      <c r="H213">
        <v>0.7893181818181817</v>
      </c>
      <c r="I213">
        <v>10</v>
      </c>
      <c r="J213">
        <v>0</v>
      </c>
      <c r="K213">
        <v>0</v>
      </c>
      <c r="L213">
        <v>18</v>
      </c>
      <c r="M213">
        <f t="shared" si="66"/>
        <v>0</v>
      </c>
      <c r="N213">
        <f t="shared" ref="N213:O243" si="75">$H213*K213</f>
        <v>0</v>
      </c>
      <c r="O213">
        <f t="shared" si="71"/>
        <v>180</v>
      </c>
      <c r="R213" s="302">
        <f t="shared" si="62"/>
        <v>0</v>
      </c>
      <c r="T213" s="301"/>
      <c r="U213" s="301"/>
      <c r="V213" s="305" t="e">
        <f t="shared" si="63"/>
        <v>#DIV/0!</v>
      </c>
      <c r="W213" s="305" t="e">
        <f t="shared" si="64"/>
        <v>#DIV/0!</v>
      </c>
      <c r="Y213" s="302" t="e">
        <f t="shared" si="74"/>
        <v>#DIV/0!</v>
      </c>
      <c r="Z213" s="305" t="e">
        <f t="shared" si="65"/>
        <v>#DIV/0!</v>
      </c>
      <c r="AD213">
        <v>34.729999999999997</v>
      </c>
      <c r="AE213">
        <v>34.729999999999997</v>
      </c>
    </row>
    <row r="214" spans="1:31" ht="15" customHeight="1">
      <c r="A214" s="309" t="s">
        <v>2884</v>
      </c>
      <c r="B214" s="300" t="s">
        <v>2884</v>
      </c>
      <c r="C214" t="s">
        <v>2869</v>
      </c>
      <c r="D214" t="s">
        <v>2869</v>
      </c>
      <c r="F214" t="s">
        <v>1113</v>
      </c>
      <c r="G214">
        <v>0.97550000000000003</v>
      </c>
      <c r="H214">
        <v>0.97550000000000003</v>
      </c>
      <c r="I214">
        <v>10</v>
      </c>
      <c r="J214">
        <v>0</v>
      </c>
      <c r="K214">
        <v>0</v>
      </c>
      <c r="L214">
        <v>15</v>
      </c>
      <c r="M214">
        <f t="shared" si="66"/>
        <v>0</v>
      </c>
      <c r="N214">
        <f t="shared" si="75"/>
        <v>0</v>
      </c>
      <c r="O214">
        <f t="shared" si="71"/>
        <v>150</v>
      </c>
      <c r="R214" s="302">
        <f t="shared" si="62"/>
        <v>0</v>
      </c>
      <c r="T214" s="301"/>
      <c r="U214" s="301"/>
      <c r="V214" s="305" t="e">
        <f t="shared" si="63"/>
        <v>#DIV/0!</v>
      </c>
      <c r="W214" s="305" t="e">
        <f t="shared" si="64"/>
        <v>#DIV/0!</v>
      </c>
      <c r="Y214" s="302" t="e">
        <f t="shared" si="74"/>
        <v>#DIV/0!</v>
      </c>
      <c r="Z214" s="305" t="e">
        <f t="shared" si="65"/>
        <v>#DIV/0!</v>
      </c>
      <c r="AD214">
        <v>19.510000000000002</v>
      </c>
      <c r="AE214">
        <v>19.510000000000002</v>
      </c>
    </row>
    <row r="215" spans="1:31" ht="15" customHeight="1">
      <c r="A215" s="309" t="s">
        <v>2885</v>
      </c>
      <c r="B215" s="300" t="s">
        <v>2885</v>
      </c>
      <c r="C215" t="s">
        <v>2869</v>
      </c>
      <c r="D215" t="s">
        <v>2869</v>
      </c>
      <c r="F215" t="s">
        <v>1116</v>
      </c>
      <c r="G215">
        <v>2.1379890109890107</v>
      </c>
      <c r="H215">
        <v>2.1379890109890107</v>
      </c>
      <c r="I215">
        <v>10</v>
      </c>
      <c r="J215">
        <v>0</v>
      </c>
      <c r="K215">
        <v>0</v>
      </c>
      <c r="L215">
        <v>7</v>
      </c>
      <c r="M215">
        <f t="shared" si="66"/>
        <v>0</v>
      </c>
      <c r="N215">
        <f t="shared" si="75"/>
        <v>0</v>
      </c>
      <c r="O215">
        <f t="shared" si="71"/>
        <v>70</v>
      </c>
      <c r="R215" s="302">
        <f t="shared" si="62"/>
        <v>0</v>
      </c>
      <c r="T215" s="301"/>
      <c r="U215" s="301"/>
      <c r="V215" s="305" t="e">
        <f t="shared" si="63"/>
        <v>#DIV/0!</v>
      </c>
      <c r="W215" s="305" t="e">
        <f t="shared" si="64"/>
        <v>#DIV/0!</v>
      </c>
      <c r="Y215" s="302" t="e">
        <f t="shared" si="74"/>
        <v>#DIV/0!</v>
      </c>
      <c r="Z215" s="305" t="e">
        <f t="shared" si="65"/>
        <v>#DIV/0!</v>
      </c>
      <c r="AD215">
        <v>194.55699999999999</v>
      </c>
      <c r="AE215">
        <v>194.55699999999999</v>
      </c>
    </row>
    <row r="216" spans="1:31">
      <c r="A216" s="309" t="s">
        <v>4599</v>
      </c>
      <c r="B216" s="300" t="s">
        <v>4599</v>
      </c>
      <c r="C216" t="s">
        <v>315</v>
      </c>
      <c r="D216" t="s">
        <v>3515</v>
      </c>
      <c r="F216" t="s">
        <v>1114</v>
      </c>
      <c r="G216">
        <v>0</v>
      </c>
      <c r="H216">
        <v>495</v>
      </c>
      <c r="I216">
        <v>495</v>
      </c>
      <c r="J216">
        <v>0</v>
      </c>
      <c r="K216">
        <v>1</v>
      </c>
      <c r="L216">
        <v>1</v>
      </c>
      <c r="M216">
        <f t="shared" si="66"/>
        <v>0</v>
      </c>
      <c r="N216">
        <f t="shared" si="75"/>
        <v>495</v>
      </c>
      <c r="O216">
        <f t="shared" si="71"/>
        <v>495</v>
      </c>
      <c r="R216" s="302"/>
      <c r="T216" s="301"/>
      <c r="U216" s="301"/>
      <c r="V216" s="305"/>
      <c r="W216" s="305"/>
      <c r="Y216" s="302" t="e">
        <f t="shared" si="74"/>
        <v>#DIV/0!</v>
      </c>
      <c r="Z216" s="305"/>
    </row>
    <row r="217" spans="1:31">
      <c r="A217" s="309" t="s">
        <v>4600</v>
      </c>
      <c r="B217" s="300" t="s">
        <v>4600</v>
      </c>
      <c r="C217" t="s">
        <v>315</v>
      </c>
      <c r="D217" t="s">
        <v>3515</v>
      </c>
      <c r="F217" t="s">
        <v>1117</v>
      </c>
      <c r="G217">
        <v>0</v>
      </c>
      <c r="H217">
        <v>495</v>
      </c>
      <c r="I217">
        <v>495</v>
      </c>
      <c r="J217">
        <v>0</v>
      </c>
      <c r="K217">
        <v>1</v>
      </c>
      <c r="L217">
        <v>1</v>
      </c>
      <c r="M217">
        <f t="shared" ref="M217" si="76">$G217*J217</f>
        <v>0</v>
      </c>
      <c r="N217">
        <f t="shared" ref="N217:O217" si="77">$H217*K217</f>
        <v>495</v>
      </c>
      <c r="O217">
        <f t="shared" si="71"/>
        <v>495</v>
      </c>
      <c r="R217" s="302"/>
      <c r="T217" s="301"/>
      <c r="U217" s="301"/>
      <c r="V217" s="305"/>
      <c r="W217" s="305"/>
      <c r="Y217" s="302" t="e">
        <f t="shared" si="74"/>
        <v>#DIV/0!</v>
      </c>
      <c r="Z217" s="305"/>
    </row>
    <row r="218" spans="1:31">
      <c r="A218" s="309" t="s">
        <v>4601</v>
      </c>
      <c r="B218" s="300" t="s">
        <v>4601</v>
      </c>
      <c r="C218" t="s">
        <v>315</v>
      </c>
      <c r="D218" t="s">
        <v>3515</v>
      </c>
      <c r="F218" t="s">
        <v>1113</v>
      </c>
      <c r="G218">
        <v>0</v>
      </c>
      <c r="H218">
        <v>119</v>
      </c>
      <c r="I218">
        <v>119</v>
      </c>
      <c r="J218">
        <v>0</v>
      </c>
      <c r="K218">
        <v>1</v>
      </c>
      <c r="L218">
        <v>1</v>
      </c>
      <c r="M218">
        <f t="shared" ref="M218" si="78">$G218*J218</f>
        <v>0</v>
      </c>
      <c r="N218">
        <f t="shared" ref="N218:O218" si="79">$H218*K218</f>
        <v>119</v>
      </c>
      <c r="O218">
        <f t="shared" si="71"/>
        <v>119</v>
      </c>
      <c r="R218" s="302"/>
      <c r="T218" s="301"/>
      <c r="U218" s="301"/>
      <c r="V218" s="305"/>
      <c r="W218" s="305"/>
      <c r="Y218" s="302" t="e">
        <f t="shared" si="74"/>
        <v>#DIV/0!</v>
      </c>
      <c r="Z218" s="305"/>
    </row>
    <row r="219" spans="1:31">
      <c r="A219" s="309" t="s">
        <v>985</v>
      </c>
      <c r="B219" s="300" t="s">
        <v>4603</v>
      </c>
      <c r="C219" t="s">
        <v>315</v>
      </c>
      <c r="D219" t="s">
        <v>3515</v>
      </c>
      <c r="F219" t="s">
        <v>1114</v>
      </c>
      <c r="G219">
        <v>0</v>
      </c>
      <c r="H219">
        <v>25</v>
      </c>
      <c r="I219">
        <v>25</v>
      </c>
      <c r="J219">
        <v>0</v>
      </c>
      <c r="K219">
        <v>1</v>
      </c>
      <c r="L219">
        <v>1</v>
      </c>
      <c r="M219">
        <f t="shared" ref="M219:M224" si="80">$G219*J219</f>
        <v>0</v>
      </c>
      <c r="N219">
        <f t="shared" ref="N219:O224" si="81">$H219*K219</f>
        <v>25</v>
      </c>
      <c r="O219">
        <f t="shared" si="71"/>
        <v>25</v>
      </c>
      <c r="R219" s="302"/>
      <c r="T219" s="301"/>
      <c r="U219" s="301"/>
      <c r="V219" s="305"/>
      <c r="W219" s="305"/>
      <c r="Y219" s="302" t="e">
        <f t="shared" si="74"/>
        <v>#DIV/0!</v>
      </c>
      <c r="Z219" s="305"/>
    </row>
    <row r="220" spans="1:31">
      <c r="A220" s="309" t="s">
        <v>4352</v>
      </c>
      <c r="B220" s="300" t="s">
        <v>4604</v>
      </c>
      <c r="C220" t="s">
        <v>315</v>
      </c>
      <c r="D220" t="s">
        <v>3515</v>
      </c>
      <c r="F220" t="s">
        <v>1117</v>
      </c>
      <c r="G220">
        <v>0</v>
      </c>
      <c r="H220">
        <v>285</v>
      </c>
      <c r="I220">
        <v>285</v>
      </c>
      <c r="J220">
        <v>0</v>
      </c>
      <c r="K220">
        <v>1</v>
      </c>
      <c r="L220">
        <v>1</v>
      </c>
      <c r="M220">
        <f t="shared" si="80"/>
        <v>0</v>
      </c>
      <c r="N220">
        <f t="shared" si="81"/>
        <v>285</v>
      </c>
      <c r="O220">
        <f t="shared" si="71"/>
        <v>285</v>
      </c>
      <c r="R220" s="302"/>
      <c r="T220" s="301"/>
      <c r="U220" s="301"/>
      <c r="V220" s="305"/>
      <c r="W220" s="305"/>
      <c r="Y220" s="302" t="e">
        <f t="shared" si="74"/>
        <v>#DIV/0!</v>
      </c>
      <c r="Z220" s="305"/>
    </row>
    <row r="221" spans="1:31">
      <c r="A221" s="309" t="s">
        <v>4353</v>
      </c>
      <c r="B221" s="300" t="s">
        <v>4605</v>
      </c>
      <c r="C221" t="s">
        <v>315</v>
      </c>
      <c r="D221" t="s">
        <v>3515</v>
      </c>
      <c r="F221" t="s">
        <v>1114</v>
      </c>
      <c r="G221">
        <v>0</v>
      </c>
      <c r="H221">
        <v>585</v>
      </c>
      <c r="I221">
        <v>585</v>
      </c>
      <c r="J221">
        <v>0</v>
      </c>
      <c r="K221">
        <v>1</v>
      </c>
      <c r="L221">
        <v>1</v>
      </c>
      <c r="M221">
        <f t="shared" si="80"/>
        <v>0</v>
      </c>
      <c r="N221">
        <f t="shared" si="81"/>
        <v>585</v>
      </c>
      <c r="O221">
        <f t="shared" si="71"/>
        <v>585</v>
      </c>
      <c r="R221" s="302"/>
      <c r="T221" s="301"/>
      <c r="U221" s="301"/>
      <c r="V221" s="305"/>
      <c r="W221" s="305"/>
      <c r="Y221" s="302" t="e">
        <f t="shared" si="74"/>
        <v>#DIV/0!</v>
      </c>
      <c r="Z221" s="305"/>
    </row>
    <row r="222" spans="1:31">
      <c r="A222" s="309" t="s">
        <v>4357</v>
      </c>
      <c r="B222" s="300" t="s">
        <v>4606</v>
      </c>
      <c r="C222" t="s">
        <v>315</v>
      </c>
      <c r="D222" t="s">
        <v>3515</v>
      </c>
      <c r="F222" t="s">
        <v>1114</v>
      </c>
      <c r="G222">
        <v>0</v>
      </c>
      <c r="H222">
        <v>261</v>
      </c>
      <c r="I222">
        <v>261</v>
      </c>
      <c r="J222">
        <v>0</v>
      </c>
      <c r="K222">
        <v>1</v>
      </c>
      <c r="L222">
        <v>1</v>
      </c>
      <c r="M222">
        <f t="shared" si="80"/>
        <v>0</v>
      </c>
      <c r="N222">
        <f t="shared" si="81"/>
        <v>261</v>
      </c>
      <c r="O222">
        <f t="shared" si="71"/>
        <v>261</v>
      </c>
      <c r="R222" s="302"/>
      <c r="T222" s="301"/>
      <c r="U222" s="301"/>
      <c r="V222" s="305"/>
      <c r="W222" s="305"/>
      <c r="Y222" s="302" t="e">
        <f t="shared" si="74"/>
        <v>#DIV/0!</v>
      </c>
      <c r="Z222" s="305"/>
    </row>
    <row r="223" spans="1:31">
      <c r="A223" s="309" t="s">
        <v>4358</v>
      </c>
      <c r="B223" s="300" t="s">
        <v>4602</v>
      </c>
      <c r="C223" t="s">
        <v>315</v>
      </c>
      <c r="D223" t="s">
        <v>3515</v>
      </c>
      <c r="F223" t="s">
        <v>1113</v>
      </c>
      <c r="G223">
        <v>0</v>
      </c>
      <c r="H223">
        <v>261</v>
      </c>
      <c r="I223">
        <v>261</v>
      </c>
      <c r="J223">
        <v>0</v>
      </c>
      <c r="K223">
        <v>1</v>
      </c>
      <c r="L223">
        <v>1</v>
      </c>
      <c r="M223">
        <f t="shared" si="80"/>
        <v>0</v>
      </c>
      <c r="N223">
        <f t="shared" si="81"/>
        <v>261</v>
      </c>
      <c r="O223">
        <f t="shared" si="71"/>
        <v>261</v>
      </c>
      <c r="R223" s="302"/>
      <c r="T223" s="301"/>
      <c r="U223" s="301"/>
      <c r="V223" s="305"/>
      <c r="W223" s="305"/>
      <c r="Y223" s="302" t="e">
        <f t="shared" si="74"/>
        <v>#DIV/0!</v>
      </c>
      <c r="Z223" s="305"/>
    </row>
    <row r="224" spans="1:31">
      <c r="A224" s="309" t="s">
        <v>4364</v>
      </c>
      <c r="B224" s="300" t="s">
        <v>4607</v>
      </c>
      <c r="C224" t="s">
        <v>315</v>
      </c>
      <c r="D224" t="s">
        <v>3515</v>
      </c>
      <c r="F224" t="s">
        <v>1117</v>
      </c>
      <c r="G224">
        <v>0</v>
      </c>
      <c r="H224">
        <v>498</v>
      </c>
      <c r="I224">
        <v>498</v>
      </c>
      <c r="J224">
        <v>0</v>
      </c>
      <c r="K224">
        <v>2</v>
      </c>
      <c r="L224">
        <v>2</v>
      </c>
      <c r="M224">
        <f t="shared" si="80"/>
        <v>0</v>
      </c>
      <c r="N224">
        <f t="shared" si="81"/>
        <v>996</v>
      </c>
      <c r="O224">
        <f t="shared" si="71"/>
        <v>996</v>
      </c>
      <c r="R224" s="302"/>
      <c r="T224" s="301"/>
      <c r="U224" s="301"/>
      <c r="V224" s="305"/>
      <c r="W224" s="305"/>
      <c r="Y224" s="302" t="e">
        <f t="shared" si="74"/>
        <v>#DIV/0!</v>
      </c>
      <c r="Z224" s="305"/>
    </row>
    <row r="225" spans="1:31">
      <c r="A225" s="359" t="s">
        <v>4778</v>
      </c>
      <c r="B225" s="359" t="s">
        <v>4779</v>
      </c>
      <c r="C225" t="s">
        <v>315</v>
      </c>
      <c r="D225" t="s">
        <v>3515</v>
      </c>
      <c r="F225" t="s">
        <v>1117</v>
      </c>
      <c r="G225">
        <v>21</v>
      </c>
      <c r="H225">
        <v>21</v>
      </c>
      <c r="I225">
        <v>780</v>
      </c>
      <c r="J225">
        <v>0</v>
      </c>
      <c r="K225">
        <v>0</v>
      </c>
      <c r="L225">
        <v>1</v>
      </c>
      <c r="M225">
        <f t="shared" si="66"/>
        <v>0</v>
      </c>
      <c r="N225">
        <f t="shared" si="75"/>
        <v>0</v>
      </c>
      <c r="O225">
        <f t="shared" si="71"/>
        <v>780</v>
      </c>
      <c r="R225" s="302">
        <f t="shared" si="62"/>
        <v>0</v>
      </c>
      <c r="T225" s="301"/>
      <c r="U225" s="301"/>
      <c r="V225" s="305" t="e">
        <f t="shared" si="63"/>
        <v>#DIV/0!</v>
      </c>
      <c r="W225" s="305" t="e">
        <f t="shared" si="64"/>
        <v>#DIV/0!</v>
      </c>
      <c r="Y225" s="302" t="e">
        <f t="shared" si="74"/>
        <v>#DIV/0!</v>
      </c>
      <c r="Z225" s="305" t="e">
        <f t="shared" si="65"/>
        <v>#DIV/0!</v>
      </c>
      <c r="AD225">
        <v>0</v>
      </c>
      <c r="AE225">
        <v>21</v>
      </c>
    </row>
    <row r="226" spans="1:31">
      <c r="A226" t="s">
        <v>2888</v>
      </c>
      <c r="B226" s="300" t="s">
        <v>4583</v>
      </c>
      <c r="C226" t="s">
        <v>315</v>
      </c>
      <c r="D226" t="s">
        <v>3515</v>
      </c>
      <c r="F226" t="s">
        <v>1117</v>
      </c>
      <c r="G226">
        <v>990</v>
      </c>
      <c r="H226">
        <v>990</v>
      </c>
      <c r="I226">
        <v>990</v>
      </c>
      <c r="J226">
        <v>0</v>
      </c>
      <c r="K226">
        <v>0</v>
      </c>
      <c r="L226">
        <v>0</v>
      </c>
      <c r="M226">
        <f t="shared" si="66"/>
        <v>0</v>
      </c>
      <c r="N226">
        <f t="shared" si="75"/>
        <v>0</v>
      </c>
      <c r="O226">
        <f t="shared" si="71"/>
        <v>0</v>
      </c>
      <c r="R226" s="302">
        <f t="shared" ref="R226:R247" si="82">Q226/(366*24)*1000</f>
        <v>0</v>
      </c>
      <c r="T226" s="301"/>
      <c r="U226" s="301"/>
      <c r="V226" s="305" t="e">
        <f t="shared" ref="V226:V247" si="83">Q226/(S226*8.76)</f>
        <v>#DIV/0!</v>
      </c>
      <c r="W226" s="305" t="e">
        <f t="shared" ref="W226:W247" si="84">Q226/(P226*8.76)</f>
        <v>#DIV/0!</v>
      </c>
      <c r="Y226" s="302" t="e">
        <f t="shared" si="74"/>
        <v>#DIV/0!</v>
      </c>
      <c r="Z226" s="305" t="e">
        <f t="shared" ref="Z226:Z247" si="85">X226/Q226</f>
        <v>#DIV/0!</v>
      </c>
      <c r="AD226">
        <v>0</v>
      </c>
      <c r="AE226">
        <v>990</v>
      </c>
    </row>
    <row r="227" spans="1:31">
      <c r="A227" t="s">
        <v>2889</v>
      </c>
      <c r="B227" s="300" t="s">
        <v>4584</v>
      </c>
      <c r="C227" t="s">
        <v>315</v>
      </c>
      <c r="D227" t="s">
        <v>3515</v>
      </c>
      <c r="F227" t="s">
        <v>1117</v>
      </c>
      <c r="G227">
        <v>1014</v>
      </c>
      <c r="H227">
        <v>1014</v>
      </c>
      <c r="I227">
        <v>1014</v>
      </c>
      <c r="J227">
        <v>0</v>
      </c>
      <c r="K227">
        <v>0</v>
      </c>
      <c r="L227">
        <v>0</v>
      </c>
      <c r="M227">
        <f t="shared" ref="M227:M243" si="86">$G227*J227</f>
        <v>0</v>
      </c>
      <c r="N227">
        <f t="shared" si="75"/>
        <v>0</v>
      </c>
      <c r="O227">
        <f t="shared" si="71"/>
        <v>0</v>
      </c>
      <c r="R227" s="302">
        <f t="shared" si="82"/>
        <v>0</v>
      </c>
      <c r="T227" s="301"/>
      <c r="U227" s="301"/>
      <c r="V227" s="305" t="e">
        <f t="shared" si="83"/>
        <v>#DIV/0!</v>
      </c>
      <c r="W227" s="305" t="e">
        <f t="shared" si="84"/>
        <v>#DIV/0!</v>
      </c>
      <c r="Y227" s="302" t="e">
        <f t="shared" si="74"/>
        <v>#DIV/0!</v>
      </c>
      <c r="Z227" s="305" t="e">
        <f t="shared" si="85"/>
        <v>#DIV/0!</v>
      </c>
      <c r="AD227">
        <v>0</v>
      </c>
      <c r="AE227">
        <v>1014</v>
      </c>
    </row>
    <row r="228" spans="1:31">
      <c r="A228" t="s">
        <v>2890</v>
      </c>
      <c r="B228" s="300" t="s">
        <v>4585</v>
      </c>
      <c r="C228" t="s">
        <v>315</v>
      </c>
      <c r="D228" t="s">
        <v>3515</v>
      </c>
      <c r="F228" t="s">
        <v>1117</v>
      </c>
      <c r="G228">
        <v>572</v>
      </c>
      <c r="H228">
        <v>572</v>
      </c>
      <c r="I228">
        <v>572</v>
      </c>
      <c r="J228">
        <v>0</v>
      </c>
      <c r="K228">
        <v>0</v>
      </c>
      <c r="L228">
        <v>0</v>
      </c>
      <c r="M228">
        <f t="shared" si="86"/>
        <v>0</v>
      </c>
      <c r="N228">
        <f t="shared" si="75"/>
        <v>0</v>
      </c>
      <c r="O228">
        <f t="shared" si="71"/>
        <v>0</v>
      </c>
      <c r="R228" s="302">
        <f t="shared" si="82"/>
        <v>0</v>
      </c>
      <c r="T228" s="301"/>
      <c r="U228" s="301"/>
      <c r="V228" s="305" t="e">
        <f t="shared" si="83"/>
        <v>#DIV/0!</v>
      </c>
      <c r="W228" s="305" t="e">
        <f t="shared" si="84"/>
        <v>#DIV/0!</v>
      </c>
      <c r="Y228" s="302" t="e">
        <f t="shared" si="74"/>
        <v>#DIV/0!</v>
      </c>
      <c r="Z228" s="305" t="e">
        <f t="shared" si="85"/>
        <v>#DIV/0!</v>
      </c>
      <c r="AD228">
        <v>0</v>
      </c>
      <c r="AE228">
        <v>572</v>
      </c>
    </row>
    <row r="229" spans="1:31">
      <c r="A229" t="s">
        <v>2891</v>
      </c>
      <c r="B229" s="300" t="s">
        <v>4586</v>
      </c>
      <c r="C229" t="s">
        <v>315</v>
      </c>
      <c r="D229" t="s">
        <v>3515</v>
      </c>
      <c r="F229" t="s">
        <v>1117</v>
      </c>
      <c r="G229">
        <v>498</v>
      </c>
      <c r="H229">
        <v>498</v>
      </c>
      <c r="I229">
        <v>498</v>
      </c>
      <c r="J229">
        <v>0</v>
      </c>
      <c r="K229">
        <v>0</v>
      </c>
      <c r="L229">
        <v>0</v>
      </c>
      <c r="M229">
        <f t="shared" si="86"/>
        <v>0</v>
      </c>
      <c r="N229">
        <f t="shared" si="75"/>
        <v>0</v>
      </c>
      <c r="O229">
        <f t="shared" si="71"/>
        <v>0</v>
      </c>
      <c r="R229" s="302">
        <f t="shared" si="82"/>
        <v>0</v>
      </c>
      <c r="T229" s="301"/>
      <c r="U229" s="301"/>
      <c r="V229" s="305" t="e">
        <f t="shared" si="83"/>
        <v>#DIV/0!</v>
      </c>
      <c r="W229" s="305" t="e">
        <f t="shared" si="84"/>
        <v>#DIV/0!</v>
      </c>
      <c r="Y229" s="302" t="e">
        <f t="shared" si="74"/>
        <v>#DIV/0!</v>
      </c>
      <c r="Z229" s="305" t="e">
        <f t="shared" si="85"/>
        <v>#DIV/0!</v>
      </c>
      <c r="AD229">
        <v>0</v>
      </c>
      <c r="AE229">
        <v>498</v>
      </c>
    </row>
    <row r="230" spans="1:31">
      <c r="A230" t="s">
        <v>2892</v>
      </c>
      <c r="B230" s="300" t="s">
        <v>4587</v>
      </c>
      <c r="C230" t="s">
        <v>315</v>
      </c>
      <c r="D230" t="s">
        <v>3515</v>
      </c>
      <c r="F230" t="s">
        <v>1117</v>
      </c>
      <c r="G230">
        <v>48</v>
      </c>
      <c r="H230">
        <v>48</v>
      </c>
      <c r="I230">
        <v>48</v>
      </c>
      <c r="J230">
        <v>0</v>
      </c>
      <c r="K230">
        <v>0</v>
      </c>
      <c r="L230">
        <v>0</v>
      </c>
      <c r="M230">
        <f t="shared" si="86"/>
        <v>0</v>
      </c>
      <c r="N230">
        <f t="shared" si="75"/>
        <v>0</v>
      </c>
      <c r="O230">
        <f t="shared" si="71"/>
        <v>0</v>
      </c>
      <c r="R230" s="302">
        <f t="shared" si="82"/>
        <v>0</v>
      </c>
      <c r="T230" s="301"/>
      <c r="U230" s="301"/>
      <c r="V230" s="305" t="e">
        <f t="shared" si="83"/>
        <v>#DIV/0!</v>
      </c>
      <c r="W230" s="305" t="e">
        <f t="shared" si="84"/>
        <v>#DIV/0!</v>
      </c>
      <c r="Y230" s="302" t="e">
        <f t="shared" si="74"/>
        <v>#DIV/0!</v>
      </c>
      <c r="Z230" s="305" t="e">
        <f t="shared" si="85"/>
        <v>#DIV/0!</v>
      </c>
      <c r="AD230">
        <v>0</v>
      </c>
      <c r="AE230">
        <v>48</v>
      </c>
    </row>
    <row r="231" spans="1:31">
      <c r="A231" t="s">
        <v>2893</v>
      </c>
      <c r="B231" s="300" t="s">
        <v>4588</v>
      </c>
      <c r="C231" t="s">
        <v>315</v>
      </c>
      <c r="D231" t="s">
        <v>3515</v>
      </c>
      <c r="F231" t="s">
        <v>1117</v>
      </c>
      <c r="G231">
        <v>500</v>
      </c>
      <c r="H231">
        <v>500</v>
      </c>
      <c r="I231">
        <v>500</v>
      </c>
      <c r="J231">
        <v>0</v>
      </c>
      <c r="K231">
        <v>2</v>
      </c>
      <c r="L231">
        <v>2</v>
      </c>
      <c r="M231">
        <f t="shared" si="86"/>
        <v>0</v>
      </c>
      <c r="N231">
        <f t="shared" si="75"/>
        <v>1000</v>
      </c>
      <c r="O231">
        <f t="shared" si="71"/>
        <v>1000</v>
      </c>
      <c r="R231" s="302">
        <f t="shared" si="82"/>
        <v>0</v>
      </c>
      <c r="T231" s="301"/>
      <c r="U231" s="301"/>
      <c r="V231" s="305" t="e">
        <f t="shared" si="83"/>
        <v>#DIV/0!</v>
      </c>
      <c r="W231" s="305" t="e">
        <f t="shared" si="84"/>
        <v>#DIV/0!</v>
      </c>
      <c r="Y231" s="302" t="e">
        <f t="shared" si="74"/>
        <v>#DIV/0!</v>
      </c>
      <c r="Z231" s="305" t="e">
        <f t="shared" si="85"/>
        <v>#DIV/0!</v>
      </c>
      <c r="AD231">
        <v>0</v>
      </c>
      <c r="AE231">
        <v>1000</v>
      </c>
    </row>
    <row r="232" spans="1:31" ht="15" customHeight="1">
      <c r="A232" t="s">
        <v>2895</v>
      </c>
      <c r="B232" s="300" t="s">
        <v>4589</v>
      </c>
      <c r="C232" t="s">
        <v>1203</v>
      </c>
      <c r="D232" t="s">
        <v>1203</v>
      </c>
      <c r="F232" t="s">
        <v>1115</v>
      </c>
      <c r="G232">
        <v>500</v>
      </c>
      <c r="H232">
        <v>500</v>
      </c>
      <c r="I232">
        <v>500</v>
      </c>
      <c r="J232">
        <v>0</v>
      </c>
      <c r="K232">
        <v>1</v>
      </c>
      <c r="L232">
        <v>1</v>
      </c>
      <c r="M232">
        <f t="shared" si="86"/>
        <v>0</v>
      </c>
      <c r="N232">
        <f t="shared" si="75"/>
        <v>500</v>
      </c>
      <c r="O232">
        <f t="shared" si="71"/>
        <v>500</v>
      </c>
      <c r="R232" s="302">
        <f t="shared" si="82"/>
        <v>0</v>
      </c>
      <c r="T232" s="301"/>
      <c r="U232" s="301"/>
      <c r="V232" s="305" t="e">
        <f t="shared" si="83"/>
        <v>#DIV/0!</v>
      </c>
      <c r="W232" s="305" t="e">
        <f t="shared" si="84"/>
        <v>#DIV/0!</v>
      </c>
      <c r="Y232" s="302" t="e">
        <f t="shared" si="74"/>
        <v>#DIV/0!</v>
      </c>
      <c r="Z232" s="305" t="e">
        <f t="shared" si="85"/>
        <v>#DIV/0!</v>
      </c>
      <c r="AD232">
        <v>0</v>
      </c>
      <c r="AE232">
        <v>500</v>
      </c>
    </row>
    <row r="233" spans="1:31" ht="15" customHeight="1">
      <c r="A233" t="s">
        <v>2896</v>
      </c>
      <c r="B233" s="300" t="s">
        <v>4590</v>
      </c>
      <c r="C233" t="s">
        <v>1203</v>
      </c>
      <c r="D233" t="s">
        <v>1203</v>
      </c>
      <c r="F233" t="s">
        <v>1113</v>
      </c>
      <c r="G233">
        <v>600</v>
      </c>
      <c r="H233">
        <v>600</v>
      </c>
      <c r="I233">
        <v>600</v>
      </c>
      <c r="J233">
        <v>0</v>
      </c>
      <c r="K233">
        <v>1</v>
      </c>
      <c r="L233">
        <v>1</v>
      </c>
      <c r="M233">
        <f t="shared" si="86"/>
        <v>0</v>
      </c>
      <c r="N233">
        <f t="shared" si="75"/>
        <v>600</v>
      </c>
      <c r="O233">
        <f t="shared" si="71"/>
        <v>600</v>
      </c>
      <c r="R233" s="302">
        <f t="shared" si="82"/>
        <v>0</v>
      </c>
      <c r="T233" s="301"/>
      <c r="U233" s="301"/>
      <c r="V233" s="305" t="e">
        <f t="shared" si="83"/>
        <v>#DIV/0!</v>
      </c>
      <c r="W233" s="305" t="e">
        <f t="shared" si="84"/>
        <v>#DIV/0!</v>
      </c>
      <c r="Y233" s="302" t="e">
        <f t="shared" si="74"/>
        <v>#DIV/0!</v>
      </c>
      <c r="Z233" s="305" t="e">
        <f t="shared" si="85"/>
        <v>#DIV/0!</v>
      </c>
      <c r="AD233">
        <v>0</v>
      </c>
      <c r="AE233">
        <v>600</v>
      </c>
    </row>
    <row r="234" spans="1:31" ht="15" customHeight="1">
      <c r="A234" t="s">
        <v>2897</v>
      </c>
      <c r="B234" s="300" t="s">
        <v>4591</v>
      </c>
      <c r="C234" t="s">
        <v>1203</v>
      </c>
      <c r="D234" t="s">
        <v>1203</v>
      </c>
      <c r="F234" t="s">
        <v>1113</v>
      </c>
      <c r="G234">
        <v>700</v>
      </c>
      <c r="H234">
        <v>700</v>
      </c>
      <c r="I234">
        <v>700</v>
      </c>
      <c r="J234">
        <v>0</v>
      </c>
      <c r="K234">
        <v>1</v>
      </c>
      <c r="L234">
        <v>1</v>
      </c>
      <c r="M234">
        <f t="shared" si="86"/>
        <v>0</v>
      </c>
      <c r="N234">
        <f t="shared" si="75"/>
        <v>700</v>
      </c>
      <c r="O234">
        <f t="shared" si="71"/>
        <v>700</v>
      </c>
      <c r="R234" s="302">
        <f t="shared" si="82"/>
        <v>0</v>
      </c>
      <c r="V234" s="305" t="e">
        <f t="shared" si="83"/>
        <v>#DIV/0!</v>
      </c>
      <c r="W234" s="305" t="e">
        <f t="shared" si="84"/>
        <v>#DIV/0!</v>
      </c>
      <c r="Y234" s="302" t="e">
        <f t="shared" si="74"/>
        <v>#DIV/0!</v>
      </c>
      <c r="Z234" s="305" t="e">
        <f t="shared" si="85"/>
        <v>#DIV/0!</v>
      </c>
      <c r="AD234">
        <v>0</v>
      </c>
      <c r="AE234">
        <v>700</v>
      </c>
    </row>
    <row r="235" spans="1:31" ht="15" customHeight="1">
      <c r="A235" s="300" t="s">
        <v>2898</v>
      </c>
      <c r="B235" s="300" t="s">
        <v>4592</v>
      </c>
      <c r="C235" t="s">
        <v>2901</v>
      </c>
      <c r="D235" t="s">
        <v>3536</v>
      </c>
      <c r="F235" t="s">
        <v>1113</v>
      </c>
      <c r="G235" s="310">
        <v>346.3</v>
      </c>
      <c r="H235" s="310">
        <v>346.3</v>
      </c>
      <c r="I235" s="310">
        <v>346.3</v>
      </c>
      <c r="J235">
        <v>1</v>
      </c>
      <c r="K235">
        <v>1</v>
      </c>
      <c r="L235">
        <v>0</v>
      </c>
      <c r="M235">
        <f t="shared" si="86"/>
        <v>346.3</v>
      </c>
      <c r="N235">
        <f t="shared" si="75"/>
        <v>346.3</v>
      </c>
      <c r="O235">
        <f t="shared" si="71"/>
        <v>0</v>
      </c>
      <c r="P235" s="295">
        <f>'3.소별발전'!C259</f>
        <v>346330</v>
      </c>
      <c r="Q235" s="295">
        <f>'3.소별발전'!D259</f>
        <v>2377373.7999999998</v>
      </c>
      <c r="R235" s="302">
        <f t="shared" si="82"/>
        <v>270648.20127504552</v>
      </c>
      <c r="S235" s="295">
        <f>'3.소별발전'!F259</f>
        <v>409700</v>
      </c>
      <c r="T235" s="301"/>
      <c r="U235" s="301"/>
      <c r="V235" s="305">
        <f t="shared" si="83"/>
        <v>0.66241079618341958</v>
      </c>
      <c r="W235" s="305">
        <f t="shared" si="84"/>
        <v>0.78361592468555141</v>
      </c>
      <c r="X235" s="295">
        <f>'3.소별발전'!I259</f>
        <v>541245.85823999974</v>
      </c>
      <c r="Y235" s="302">
        <f t="shared" si="74"/>
        <v>22.766544253158667</v>
      </c>
      <c r="Z235" s="305">
        <f t="shared" si="85"/>
        <v>0.22766544253158666</v>
      </c>
      <c r="AA235" s="295">
        <f>'3.소별발전'!K259</f>
        <v>1836127.9417600001</v>
      </c>
      <c r="AB235" t="s">
        <v>3503</v>
      </c>
      <c r="AD235">
        <v>346.3</v>
      </c>
      <c r="AE235">
        <v>346.3</v>
      </c>
    </row>
    <row r="236" spans="1:31" ht="15" customHeight="1">
      <c r="A236" s="308" t="s">
        <v>2906</v>
      </c>
      <c r="B236" s="300" t="s">
        <v>2906</v>
      </c>
      <c r="C236" t="s">
        <v>2914</v>
      </c>
      <c r="D236" t="s">
        <v>4409</v>
      </c>
      <c r="F236" t="s">
        <v>1114</v>
      </c>
      <c r="G236" s="6">
        <v>9.8880277777777774</v>
      </c>
      <c r="H236" s="6">
        <v>9.930406904358744</v>
      </c>
      <c r="I236" s="6">
        <v>100</v>
      </c>
      <c r="J236">
        <v>36</v>
      </c>
      <c r="K236">
        <v>52</v>
      </c>
      <c r="L236">
        <v>28</v>
      </c>
      <c r="M236">
        <f t="shared" si="86"/>
        <v>355.96899999999999</v>
      </c>
      <c r="N236">
        <f t="shared" si="75"/>
        <v>516.3811590266547</v>
      </c>
      <c r="O236">
        <f t="shared" si="71"/>
        <v>2800</v>
      </c>
      <c r="P236" s="295">
        <f>SUM(M236:M240)</f>
        <v>964.84899999999993</v>
      </c>
      <c r="R236" s="302">
        <f t="shared" si="82"/>
        <v>0</v>
      </c>
      <c r="V236" s="305" t="e">
        <f t="shared" si="83"/>
        <v>#DIV/0!</v>
      </c>
      <c r="W236" s="305">
        <f t="shared" si="84"/>
        <v>0</v>
      </c>
      <c r="Y236" s="302" t="e">
        <f t="shared" si="74"/>
        <v>#DIV/0!</v>
      </c>
      <c r="Z236" s="305" t="e">
        <f t="shared" si="85"/>
        <v>#DIV/0!</v>
      </c>
      <c r="AD236">
        <v>355.96899999999999</v>
      </c>
      <c r="AE236">
        <v>466.36885990795679</v>
      </c>
    </row>
    <row r="237" spans="1:31" ht="15" customHeight="1">
      <c r="A237" s="308" t="s">
        <v>2907</v>
      </c>
      <c r="B237" s="300" t="s">
        <v>2907</v>
      </c>
      <c r="C237" t="s">
        <v>2914</v>
      </c>
      <c r="D237" t="s">
        <v>4409</v>
      </c>
      <c r="F237" t="s">
        <v>1117</v>
      </c>
      <c r="G237" s="6">
        <v>10.30707142857143</v>
      </c>
      <c r="H237" s="6">
        <v>9.9678670342197062</v>
      </c>
      <c r="I237" s="6">
        <v>100</v>
      </c>
      <c r="J237">
        <v>14</v>
      </c>
      <c r="K237">
        <v>21</v>
      </c>
      <c r="L237">
        <v>12</v>
      </c>
      <c r="M237">
        <f t="shared" si="86"/>
        <v>144.29900000000001</v>
      </c>
      <c r="N237">
        <f t="shared" si="75"/>
        <v>209.32520771861383</v>
      </c>
      <c r="O237">
        <f t="shared" si="71"/>
        <v>1200</v>
      </c>
      <c r="R237" s="302">
        <f t="shared" si="82"/>
        <v>0</v>
      </c>
      <c r="V237" s="305" t="e">
        <f t="shared" si="83"/>
        <v>#DIV/0!</v>
      </c>
      <c r="W237" s="305" t="e">
        <f t="shared" si="84"/>
        <v>#DIV/0!</v>
      </c>
      <c r="Y237" s="302" t="e">
        <f t="shared" si="74"/>
        <v>#DIV/0!</v>
      </c>
      <c r="Z237" s="305" t="e">
        <f t="shared" si="85"/>
        <v>#DIV/0!</v>
      </c>
      <c r="AD237">
        <v>144.29900000000001</v>
      </c>
      <c r="AE237">
        <v>189.05174359525202</v>
      </c>
    </row>
    <row r="238" spans="1:31" ht="15" customHeight="1">
      <c r="A238" s="308" t="s">
        <v>2908</v>
      </c>
      <c r="B238" s="300" t="s">
        <v>2908</v>
      </c>
      <c r="C238" t="s">
        <v>2914</v>
      </c>
      <c r="D238" t="s">
        <v>4409</v>
      </c>
      <c r="F238" t="s">
        <v>1113</v>
      </c>
      <c r="G238" s="6">
        <v>9.8719999999999999</v>
      </c>
      <c r="H238" s="6">
        <v>10.740502969172459</v>
      </c>
      <c r="I238" s="6">
        <v>120</v>
      </c>
      <c r="J238">
        <v>3</v>
      </c>
      <c r="K238">
        <v>4</v>
      </c>
      <c r="L238">
        <v>2</v>
      </c>
      <c r="M238">
        <f t="shared" si="86"/>
        <v>29.616</v>
      </c>
      <c r="N238">
        <f t="shared" si="75"/>
        <v>42.962011876689836</v>
      </c>
      <c r="O238">
        <f t="shared" si="71"/>
        <v>240</v>
      </c>
      <c r="R238" s="302">
        <f t="shared" si="82"/>
        <v>0</v>
      </c>
      <c r="V238" s="305" t="e">
        <f t="shared" si="83"/>
        <v>#DIV/0!</v>
      </c>
      <c r="W238" s="305" t="e">
        <f t="shared" si="84"/>
        <v>#DIV/0!</v>
      </c>
      <c r="Y238" s="302" t="e">
        <f t="shared" si="74"/>
        <v>#DIV/0!</v>
      </c>
      <c r="Z238" s="305" t="e">
        <f t="shared" si="85"/>
        <v>#DIV/0!</v>
      </c>
      <c r="AD238">
        <v>29.616</v>
      </c>
      <c r="AE238">
        <v>38.801075810067864</v>
      </c>
    </row>
    <row r="239" spans="1:31" ht="15" customHeight="1">
      <c r="A239" s="308" t="s">
        <v>2909</v>
      </c>
      <c r="B239" s="300" t="s">
        <v>2909</v>
      </c>
      <c r="C239" t="s">
        <v>2914</v>
      </c>
      <c r="D239" t="s">
        <v>4409</v>
      </c>
      <c r="F239" t="s">
        <v>1116</v>
      </c>
      <c r="G239" s="6">
        <v>10.115465116279069</v>
      </c>
      <c r="H239" s="6">
        <v>10.015484710079704</v>
      </c>
      <c r="I239" s="6">
        <v>99</v>
      </c>
      <c r="J239">
        <v>43</v>
      </c>
      <c r="K239">
        <v>63</v>
      </c>
      <c r="L239">
        <v>37</v>
      </c>
      <c r="M239">
        <f t="shared" si="86"/>
        <v>434.96499999999992</v>
      </c>
      <c r="N239">
        <f t="shared" si="75"/>
        <v>630.97553673502136</v>
      </c>
      <c r="O239">
        <f t="shared" si="71"/>
        <v>3663</v>
      </c>
      <c r="R239" s="302">
        <f t="shared" si="82"/>
        <v>0</v>
      </c>
      <c r="V239" s="305" t="e">
        <f t="shared" si="83"/>
        <v>#DIV/0!</v>
      </c>
      <c r="W239" s="305" t="e">
        <f t="shared" si="84"/>
        <v>#DIV/0!</v>
      </c>
      <c r="Y239" s="302" t="e">
        <f t="shared" si="74"/>
        <v>#DIV/0!</v>
      </c>
      <c r="Z239" s="305" t="e">
        <f t="shared" si="85"/>
        <v>#DIV/0!</v>
      </c>
      <c r="AD239">
        <v>442.10400000000004</v>
      </c>
      <c r="AE239">
        <v>1037.7663206867235</v>
      </c>
    </row>
    <row r="240" spans="1:31" ht="15" customHeight="1">
      <c r="A240" s="308" t="s">
        <v>2910</v>
      </c>
      <c r="B240" s="300" t="s">
        <v>2910</v>
      </c>
      <c r="C240" t="s">
        <v>2914</v>
      </c>
      <c r="D240" t="s">
        <v>4409</v>
      </c>
      <c r="F240" t="s">
        <v>1115</v>
      </c>
      <c r="G240">
        <v>0</v>
      </c>
      <c r="H240">
        <v>0</v>
      </c>
      <c r="I240">
        <v>0</v>
      </c>
      <c r="J240">
        <v>0</v>
      </c>
      <c r="K240">
        <v>0</v>
      </c>
      <c r="L240">
        <v>0</v>
      </c>
      <c r="M240">
        <f t="shared" si="86"/>
        <v>0</v>
      </c>
      <c r="N240">
        <f t="shared" si="75"/>
        <v>0</v>
      </c>
      <c r="O240">
        <f t="shared" si="71"/>
        <v>0</v>
      </c>
      <c r="R240" s="302">
        <f t="shared" si="82"/>
        <v>0</v>
      </c>
      <c r="V240" s="305" t="e">
        <f t="shared" si="83"/>
        <v>#DIV/0!</v>
      </c>
      <c r="W240" s="305" t="e">
        <f t="shared" si="84"/>
        <v>#DIV/0!</v>
      </c>
      <c r="Y240" s="302" t="e">
        <f t="shared" si="74"/>
        <v>#DIV/0!</v>
      </c>
      <c r="Z240" s="305" t="e">
        <f t="shared" si="85"/>
        <v>#DIV/0!</v>
      </c>
      <c r="AD240">
        <v>0</v>
      </c>
      <c r="AE240">
        <v>0</v>
      </c>
    </row>
    <row r="241" spans="1:31" ht="15" customHeight="1">
      <c r="A241" s="308" t="s">
        <v>4633</v>
      </c>
      <c r="B241" s="300" t="s">
        <v>4633</v>
      </c>
      <c r="C241" t="s">
        <v>2914</v>
      </c>
      <c r="D241" t="s">
        <v>4409</v>
      </c>
      <c r="F241" t="s">
        <v>1106</v>
      </c>
      <c r="G241">
        <v>7.13900000000001</v>
      </c>
      <c r="H241">
        <v>10.356084643020299</v>
      </c>
      <c r="I241">
        <v>60.226875228912377</v>
      </c>
      <c r="J241">
        <v>1</v>
      </c>
      <c r="K241">
        <v>1</v>
      </c>
      <c r="L241">
        <v>1</v>
      </c>
      <c r="M241">
        <f t="shared" ref="M241" si="87">$G241*J241</f>
        <v>7.13900000000001</v>
      </c>
      <c r="N241">
        <f t="shared" ref="N241" si="88">$H241*K241</f>
        <v>10.356084643020299</v>
      </c>
      <c r="O241">
        <f t="shared" si="71"/>
        <v>60.226875228912377</v>
      </c>
      <c r="R241" s="302"/>
      <c r="V241" s="305"/>
      <c r="W241" s="305"/>
      <c r="Y241" s="302" t="e">
        <f t="shared" si="74"/>
        <v>#DIV/0!</v>
      </c>
      <c r="Z241" s="305"/>
    </row>
    <row r="242" spans="1:31" ht="15" customHeight="1">
      <c r="A242" s="308" t="s">
        <v>2915</v>
      </c>
      <c r="B242" s="300" t="s">
        <v>4593</v>
      </c>
      <c r="C242" t="s">
        <v>2927</v>
      </c>
      <c r="D242" t="s">
        <v>3541</v>
      </c>
      <c r="F242" t="s">
        <v>1117</v>
      </c>
      <c r="G242" s="6">
        <v>256</v>
      </c>
      <c r="H242" s="6">
        <v>256</v>
      </c>
      <c r="I242" s="6">
        <v>1520</v>
      </c>
      <c r="J242">
        <v>1</v>
      </c>
      <c r="K242">
        <v>1</v>
      </c>
      <c r="L242">
        <v>1</v>
      </c>
      <c r="M242">
        <f t="shared" si="86"/>
        <v>256</v>
      </c>
      <c r="N242">
        <f t="shared" si="75"/>
        <v>256</v>
      </c>
      <c r="O242">
        <f t="shared" si="71"/>
        <v>1520</v>
      </c>
      <c r="R242" s="302">
        <f t="shared" si="82"/>
        <v>0</v>
      </c>
      <c r="V242" s="305" t="e">
        <f t="shared" si="83"/>
        <v>#DIV/0!</v>
      </c>
      <c r="W242" s="305" t="e">
        <f t="shared" si="84"/>
        <v>#DIV/0!</v>
      </c>
      <c r="Y242" s="302" t="e">
        <f t="shared" si="74"/>
        <v>#DIV/0!</v>
      </c>
      <c r="Z242" s="305" t="e">
        <f t="shared" si="85"/>
        <v>#DIV/0!</v>
      </c>
      <c r="AD242">
        <v>256</v>
      </c>
      <c r="AE242">
        <v>256</v>
      </c>
    </row>
    <row r="243" spans="1:31" ht="15" customHeight="1">
      <c r="A243" s="300" t="s">
        <v>2917</v>
      </c>
      <c r="B243" s="300" t="s">
        <v>2917</v>
      </c>
      <c r="C243" t="s">
        <v>2924</v>
      </c>
      <c r="D243" t="s">
        <v>3984</v>
      </c>
      <c r="F243" t="s">
        <v>1114</v>
      </c>
      <c r="G243" s="6">
        <v>9.9434003235688042</v>
      </c>
      <c r="H243" s="6">
        <v>10.040518433415832</v>
      </c>
      <c r="I243" s="6">
        <v>10.040518433415832</v>
      </c>
      <c r="J243">
        <v>21</v>
      </c>
      <c r="K243">
        <v>110</v>
      </c>
      <c r="L243">
        <v>110</v>
      </c>
      <c r="M243">
        <f t="shared" si="86"/>
        <v>208.8114067949449</v>
      </c>
      <c r="N243">
        <f t="shared" si="75"/>
        <v>1104.4570276757415</v>
      </c>
      <c r="O243">
        <f>M243</f>
        <v>208.8114067949449</v>
      </c>
      <c r="P243" s="311">
        <f>SUM(M243:M248)</f>
        <v>605</v>
      </c>
      <c r="R243" s="302">
        <f t="shared" si="82"/>
        <v>0</v>
      </c>
      <c r="V243" s="305" t="e">
        <f t="shared" si="83"/>
        <v>#DIV/0!</v>
      </c>
      <c r="W243" s="305">
        <f t="shared" si="84"/>
        <v>0</v>
      </c>
      <c r="Y243" s="302" t="e">
        <f t="shared" si="74"/>
        <v>#DIV/0!</v>
      </c>
      <c r="Z243" s="305" t="e">
        <f t="shared" si="85"/>
        <v>#DIV/0!</v>
      </c>
      <c r="AD243">
        <v>208.81140679494487</v>
      </c>
      <c r="AE243">
        <v>1104.4570276757415</v>
      </c>
    </row>
    <row r="244" spans="1:31" ht="15" customHeight="1">
      <c r="A244" s="300" t="s">
        <v>2918</v>
      </c>
      <c r="B244" s="300" t="s">
        <v>2918</v>
      </c>
      <c r="C244" t="s">
        <v>2924</v>
      </c>
      <c r="D244" t="s">
        <v>3984</v>
      </c>
      <c r="F244" t="s">
        <v>1117</v>
      </c>
      <c r="G244" s="6">
        <v>9.9556411682019537</v>
      </c>
      <c r="H244" s="6">
        <v>10.002066199735653</v>
      </c>
      <c r="I244" s="6">
        <v>10.002066199735653</v>
      </c>
      <c r="J244">
        <v>34</v>
      </c>
      <c r="K244">
        <v>179</v>
      </c>
      <c r="L244">
        <v>179</v>
      </c>
      <c r="M244">
        <f t="shared" ref="M244:M248" si="89">$G244*J244</f>
        <v>338.49179971886645</v>
      </c>
      <c r="N244">
        <f t="shared" ref="N244:N248" si="90">$H244*K244</f>
        <v>1790.3698497526818</v>
      </c>
      <c r="O244">
        <f t="shared" ref="O244:O248" si="91">M244</f>
        <v>338.49179971886645</v>
      </c>
      <c r="R244" s="302">
        <f t="shared" si="82"/>
        <v>0</v>
      </c>
      <c r="V244" s="305" t="e">
        <f t="shared" si="83"/>
        <v>#DIV/0!</v>
      </c>
      <c r="W244" s="305" t="e">
        <f t="shared" si="84"/>
        <v>#DIV/0!</v>
      </c>
      <c r="Y244" s="302" t="e">
        <f t="shared" si="74"/>
        <v>#DIV/0!</v>
      </c>
      <c r="Z244" s="305" t="e">
        <f t="shared" si="85"/>
        <v>#DIV/0!</v>
      </c>
      <c r="AD244">
        <v>338.49179971886645</v>
      </c>
      <c r="AE244">
        <v>1790.3698497526818</v>
      </c>
    </row>
    <row r="245" spans="1:31" ht="15" customHeight="1">
      <c r="A245" s="300" t="s">
        <v>2919</v>
      </c>
      <c r="B245" s="300" t="s">
        <v>2919</v>
      </c>
      <c r="C245" t="s">
        <v>2924</v>
      </c>
      <c r="D245" t="s">
        <v>3984</v>
      </c>
      <c r="F245" t="s">
        <v>1113</v>
      </c>
      <c r="G245" s="6">
        <v>9.5820348587922748</v>
      </c>
      <c r="H245" s="6">
        <v>10.136367453929017</v>
      </c>
      <c r="I245" s="6">
        <v>10.136367453929017</v>
      </c>
      <c r="J245">
        <v>3</v>
      </c>
      <c r="K245">
        <v>15</v>
      </c>
      <c r="L245">
        <v>15</v>
      </c>
      <c r="M245">
        <f t="shared" si="89"/>
        <v>28.746104576376823</v>
      </c>
      <c r="N245">
        <f t="shared" si="90"/>
        <v>152.04551180893526</v>
      </c>
      <c r="O245">
        <f t="shared" si="91"/>
        <v>28.746104576376823</v>
      </c>
      <c r="R245" s="302">
        <f t="shared" si="82"/>
        <v>0</v>
      </c>
      <c r="V245" s="305" t="e">
        <f t="shared" si="83"/>
        <v>#DIV/0!</v>
      </c>
      <c r="W245" s="305" t="e">
        <f t="shared" si="84"/>
        <v>#DIV/0!</v>
      </c>
      <c r="Y245" s="302" t="e">
        <f t="shared" si="74"/>
        <v>#DIV/0!</v>
      </c>
      <c r="Z245" s="305" t="e">
        <f t="shared" si="85"/>
        <v>#DIV/0!</v>
      </c>
      <c r="AD245">
        <v>28.746104576376826</v>
      </c>
      <c r="AE245">
        <v>152.04551180893526</v>
      </c>
    </row>
    <row r="246" spans="1:31" ht="15" customHeight="1">
      <c r="A246" s="300" t="s">
        <v>2920</v>
      </c>
      <c r="B246" s="300" t="s">
        <v>2920</v>
      </c>
      <c r="C246" t="s">
        <v>2924</v>
      </c>
      <c r="D246" t="s">
        <v>3984</v>
      </c>
      <c r="F246" t="s">
        <v>1116</v>
      </c>
      <c r="G246" s="6">
        <v>9.5666576049719954</v>
      </c>
      <c r="H246" s="6">
        <v>10.120100606912525</v>
      </c>
      <c r="I246" s="6">
        <v>10.120100606912525</v>
      </c>
      <c r="J246">
        <v>3</v>
      </c>
      <c r="K246">
        <v>15</v>
      </c>
      <c r="L246">
        <v>15</v>
      </c>
      <c r="M246">
        <f t="shared" si="89"/>
        <v>28.699972814915988</v>
      </c>
      <c r="N246">
        <f t="shared" si="90"/>
        <v>151.80150910368786</v>
      </c>
      <c r="O246">
        <f t="shared" si="91"/>
        <v>28.699972814915988</v>
      </c>
      <c r="R246" s="302">
        <f t="shared" si="82"/>
        <v>0</v>
      </c>
      <c r="V246" s="305" t="e">
        <f t="shared" si="83"/>
        <v>#DIV/0!</v>
      </c>
      <c r="W246" s="305" t="e">
        <f t="shared" si="84"/>
        <v>#DIV/0!</v>
      </c>
      <c r="Y246" s="302" t="e">
        <f t="shared" si="74"/>
        <v>#DIV/0!</v>
      </c>
      <c r="Z246" s="305" t="e">
        <f t="shared" si="85"/>
        <v>#DIV/0!</v>
      </c>
      <c r="AD246">
        <v>28.950688909811824</v>
      </c>
      <c r="AE246">
        <v>153.12761076264104</v>
      </c>
    </row>
    <row r="247" spans="1:31" ht="15" customHeight="1">
      <c r="A247" s="300" t="s">
        <v>2921</v>
      </c>
      <c r="B247" s="300" t="s">
        <v>2921</v>
      </c>
      <c r="C247" t="s">
        <v>2924</v>
      </c>
      <c r="D247" t="s">
        <v>3984</v>
      </c>
      <c r="F247" t="s">
        <v>1115</v>
      </c>
      <c r="G247" s="6">
        <v>0</v>
      </c>
      <c r="H247" s="6">
        <v>0</v>
      </c>
      <c r="I247" s="6">
        <v>0</v>
      </c>
      <c r="J247">
        <v>0</v>
      </c>
      <c r="K247">
        <v>0</v>
      </c>
      <c r="L247">
        <v>0</v>
      </c>
      <c r="M247">
        <f t="shared" si="89"/>
        <v>0</v>
      </c>
      <c r="N247">
        <f t="shared" si="90"/>
        <v>0</v>
      </c>
      <c r="O247">
        <f t="shared" si="91"/>
        <v>0</v>
      </c>
      <c r="R247" s="302">
        <f t="shared" si="82"/>
        <v>0</v>
      </c>
      <c r="V247" s="305" t="e">
        <f t="shared" si="83"/>
        <v>#DIV/0!</v>
      </c>
      <c r="W247" s="305" t="e">
        <f t="shared" si="84"/>
        <v>#DIV/0!</v>
      </c>
      <c r="Y247" s="302" t="e">
        <f t="shared" si="74"/>
        <v>#DIV/0!</v>
      </c>
      <c r="Z247" s="305" t="e">
        <f t="shared" si="85"/>
        <v>#DIV/0!</v>
      </c>
      <c r="AD247">
        <v>0</v>
      </c>
      <c r="AE247">
        <v>0</v>
      </c>
    </row>
    <row r="248" spans="1:31" ht="15" customHeight="1">
      <c r="A248" s="300" t="s">
        <v>4630</v>
      </c>
      <c r="B248" s="300" t="s">
        <v>4630</v>
      </c>
      <c r="C248" t="s">
        <v>2924</v>
      </c>
      <c r="D248" t="s">
        <v>3984</v>
      </c>
      <c r="F248" t="s">
        <v>1106</v>
      </c>
      <c r="G248">
        <v>0.25071609489583468</v>
      </c>
      <c r="H248">
        <v>1.3261016589531753</v>
      </c>
      <c r="I248">
        <v>1.3261016589531753</v>
      </c>
      <c r="J248">
        <v>1</v>
      </c>
      <c r="K248">
        <v>1</v>
      </c>
      <c r="L248">
        <v>1</v>
      </c>
      <c r="M248">
        <f t="shared" si="89"/>
        <v>0.25071609489583468</v>
      </c>
      <c r="N248">
        <f t="shared" si="90"/>
        <v>1.3261016589531753</v>
      </c>
      <c r="O248">
        <f t="shared" si="91"/>
        <v>0.25071609489583468</v>
      </c>
      <c r="Y248" s="302" t="e">
        <f t="shared" si="74"/>
        <v>#DIV/0!</v>
      </c>
    </row>
    <row r="249" spans="1:31" ht="15" customHeight="1">
      <c r="A249" s="300" t="s">
        <v>4732</v>
      </c>
      <c r="B249" s="300" t="s">
        <v>4732</v>
      </c>
      <c r="C249" t="s">
        <v>4738</v>
      </c>
      <c r="D249" t="s">
        <v>4738</v>
      </c>
      <c r="F249" t="s">
        <v>1114</v>
      </c>
      <c r="G249" s="6">
        <v>1</v>
      </c>
      <c r="H249" s="6">
        <v>1</v>
      </c>
      <c r="I249" s="6">
        <v>1</v>
      </c>
      <c r="J249">
        <v>538</v>
      </c>
      <c r="K249">
        <v>907</v>
      </c>
      <c r="L249">
        <v>2110</v>
      </c>
      <c r="M249">
        <f t="shared" ref="M249:M254" si="92">$G249*J249</f>
        <v>538</v>
      </c>
      <c r="N249">
        <f t="shared" ref="N249:O254" si="93">$H249*K249</f>
        <v>907</v>
      </c>
      <c r="O249">
        <f t="shared" si="71"/>
        <v>2110</v>
      </c>
      <c r="Y249" s="302"/>
    </row>
    <row r="250" spans="1:31" ht="15" customHeight="1">
      <c r="A250" s="300" t="s">
        <v>4733</v>
      </c>
      <c r="B250" s="300" t="s">
        <v>4733</v>
      </c>
      <c r="C250" t="s">
        <v>4738</v>
      </c>
      <c r="D250" t="s">
        <v>4738</v>
      </c>
      <c r="F250" t="s">
        <v>1117</v>
      </c>
      <c r="G250" s="6">
        <v>1</v>
      </c>
      <c r="H250" s="6">
        <v>1</v>
      </c>
      <c r="I250" s="6">
        <v>1</v>
      </c>
      <c r="J250">
        <v>687</v>
      </c>
      <c r="K250">
        <v>1314</v>
      </c>
      <c r="L250">
        <v>3010</v>
      </c>
      <c r="M250">
        <f t="shared" si="92"/>
        <v>687</v>
      </c>
      <c r="N250">
        <f t="shared" si="93"/>
        <v>1314</v>
      </c>
      <c r="O250">
        <f t="shared" si="71"/>
        <v>3010</v>
      </c>
      <c r="Y250" s="302"/>
    </row>
    <row r="251" spans="1:31" ht="15" customHeight="1">
      <c r="A251" s="300" t="s">
        <v>4734</v>
      </c>
      <c r="B251" s="300" t="s">
        <v>4734</v>
      </c>
      <c r="C251" t="s">
        <v>4738</v>
      </c>
      <c r="D251" t="s">
        <v>4738</v>
      </c>
      <c r="F251" t="s">
        <v>1113</v>
      </c>
      <c r="G251" s="6">
        <v>1</v>
      </c>
      <c r="H251" s="6">
        <v>1</v>
      </c>
      <c r="I251" s="6">
        <v>1</v>
      </c>
      <c r="J251">
        <v>763</v>
      </c>
      <c r="K251">
        <v>1557</v>
      </c>
      <c r="L251">
        <v>3310</v>
      </c>
      <c r="M251">
        <f t="shared" si="92"/>
        <v>763</v>
      </c>
      <c r="N251">
        <f t="shared" si="93"/>
        <v>1557</v>
      </c>
      <c r="O251">
        <f t="shared" si="71"/>
        <v>3310</v>
      </c>
      <c r="Y251" s="302"/>
    </row>
    <row r="252" spans="1:31" ht="15" customHeight="1">
      <c r="A252" s="300" t="s">
        <v>4735</v>
      </c>
      <c r="B252" s="300" t="s">
        <v>4735</v>
      </c>
      <c r="C252" t="s">
        <v>4738</v>
      </c>
      <c r="D252" t="s">
        <v>4738</v>
      </c>
      <c r="F252" t="s">
        <v>1116</v>
      </c>
      <c r="G252" s="6">
        <v>1</v>
      </c>
      <c r="H252" s="6">
        <v>1</v>
      </c>
      <c r="I252" s="6">
        <v>1</v>
      </c>
      <c r="J252">
        <v>951</v>
      </c>
      <c r="K252">
        <v>1850</v>
      </c>
      <c r="L252">
        <v>4020</v>
      </c>
      <c r="M252">
        <f t="shared" si="92"/>
        <v>951</v>
      </c>
      <c r="N252">
        <f t="shared" si="93"/>
        <v>1850</v>
      </c>
      <c r="O252">
        <f t="shared" si="71"/>
        <v>4020</v>
      </c>
      <c r="Y252" s="302"/>
    </row>
    <row r="253" spans="1:31" ht="15" customHeight="1">
      <c r="A253" s="300" t="s">
        <v>4736</v>
      </c>
      <c r="B253" s="300" t="s">
        <v>4736</v>
      </c>
      <c r="C253" t="s">
        <v>4738</v>
      </c>
      <c r="D253" t="s">
        <v>4738</v>
      </c>
      <c r="F253" t="s">
        <v>1115</v>
      </c>
      <c r="G253" s="6">
        <v>1</v>
      </c>
      <c r="H253" s="6">
        <v>1</v>
      </c>
      <c r="I253" s="6">
        <v>1</v>
      </c>
      <c r="J253">
        <v>49</v>
      </c>
      <c r="K253">
        <v>95</v>
      </c>
      <c r="L253">
        <v>250</v>
      </c>
      <c r="M253">
        <f t="shared" si="92"/>
        <v>49</v>
      </c>
      <c r="N253">
        <f t="shared" si="93"/>
        <v>95</v>
      </c>
      <c r="O253">
        <f t="shared" si="71"/>
        <v>250</v>
      </c>
      <c r="Y253" s="302"/>
    </row>
    <row r="254" spans="1:31" ht="15" customHeight="1">
      <c r="A254" s="300" t="s">
        <v>4737</v>
      </c>
      <c r="B254" s="300" t="s">
        <v>4737</v>
      </c>
      <c r="C254" t="s">
        <v>4738</v>
      </c>
      <c r="D254" t="s">
        <v>4738</v>
      </c>
      <c r="F254" t="s">
        <v>1106</v>
      </c>
      <c r="G254" s="6">
        <v>1</v>
      </c>
      <c r="H254" s="6">
        <v>1</v>
      </c>
      <c r="I254" s="6">
        <v>1</v>
      </c>
      <c r="J254">
        <v>82</v>
      </c>
      <c r="K254">
        <v>276</v>
      </c>
      <c r="L254">
        <v>500</v>
      </c>
      <c r="M254">
        <f t="shared" si="92"/>
        <v>82</v>
      </c>
      <c r="N254">
        <f t="shared" si="93"/>
        <v>276</v>
      </c>
      <c r="O254">
        <f t="shared" si="71"/>
        <v>500</v>
      </c>
      <c r="Y254" s="302"/>
    </row>
    <row r="255" spans="1:31" ht="15" customHeight="1">
      <c r="A255" t="s">
        <v>4666</v>
      </c>
      <c r="B255" t="s">
        <v>4688</v>
      </c>
      <c r="C255" t="s">
        <v>315</v>
      </c>
      <c r="D255" t="s">
        <v>4687</v>
      </c>
      <c r="E255" t="s">
        <v>4665</v>
      </c>
      <c r="F255" t="s">
        <v>1114</v>
      </c>
      <c r="G255">
        <v>160.96</v>
      </c>
      <c r="H255">
        <v>160.96</v>
      </c>
      <c r="I255">
        <v>160.96</v>
      </c>
      <c r="J255">
        <v>2</v>
      </c>
      <c r="K255">
        <v>2</v>
      </c>
      <c r="L255">
        <v>2</v>
      </c>
      <c r="M255">
        <f t="shared" ref="M255:M275" si="94">$G255*J255</f>
        <v>321.92</v>
      </c>
      <c r="N255">
        <f t="shared" ref="N255:N275" si="95">$H255*K255</f>
        <v>321.92</v>
      </c>
      <c r="O255">
        <f t="shared" si="71"/>
        <v>321.92</v>
      </c>
    </row>
    <row r="256" spans="1:31" ht="15" customHeight="1">
      <c r="A256" s="6" t="s">
        <v>4667</v>
      </c>
      <c r="B256" t="s">
        <v>4689</v>
      </c>
      <c r="C256" t="s">
        <v>315</v>
      </c>
      <c r="D256" t="s">
        <v>4687</v>
      </c>
      <c r="E256" t="s">
        <v>4665</v>
      </c>
      <c r="F256" t="s">
        <v>1114</v>
      </c>
      <c r="G256">
        <v>174.5</v>
      </c>
      <c r="H256">
        <v>174.5</v>
      </c>
      <c r="I256">
        <v>174.5</v>
      </c>
      <c r="J256">
        <v>2</v>
      </c>
      <c r="K256">
        <v>2</v>
      </c>
      <c r="L256">
        <v>2</v>
      </c>
      <c r="M256">
        <f t="shared" si="94"/>
        <v>349</v>
      </c>
      <c r="N256">
        <f t="shared" si="95"/>
        <v>349</v>
      </c>
      <c r="O256">
        <f t="shared" si="71"/>
        <v>349</v>
      </c>
    </row>
    <row r="257" spans="1:15" ht="15" customHeight="1">
      <c r="A257" t="s">
        <v>4668</v>
      </c>
      <c r="B257" t="s">
        <v>4690</v>
      </c>
      <c r="C257" t="s">
        <v>315</v>
      </c>
      <c r="D257" t="s">
        <v>4687</v>
      </c>
      <c r="E257" t="s">
        <v>4665</v>
      </c>
      <c r="F257" t="s">
        <v>1114</v>
      </c>
      <c r="G257">
        <v>250</v>
      </c>
      <c r="H257">
        <v>250</v>
      </c>
      <c r="I257">
        <v>250</v>
      </c>
      <c r="J257">
        <v>1</v>
      </c>
      <c r="K257">
        <v>1</v>
      </c>
      <c r="L257">
        <v>1</v>
      </c>
      <c r="M257">
        <f t="shared" si="94"/>
        <v>250</v>
      </c>
      <c r="N257">
        <f t="shared" si="95"/>
        <v>250</v>
      </c>
      <c r="O257">
        <f t="shared" si="71"/>
        <v>250</v>
      </c>
    </row>
    <row r="258" spans="1:15" ht="15" customHeight="1">
      <c r="A258" t="s">
        <v>4669</v>
      </c>
      <c r="B258" t="s">
        <v>4691</v>
      </c>
      <c r="C258" t="s">
        <v>315</v>
      </c>
      <c r="D258" t="s">
        <v>4687</v>
      </c>
      <c r="E258" t="s">
        <v>4665</v>
      </c>
      <c r="F258" t="s">
        <v>1114</v>
      </c>
      <c r="G258">
        <v>269.8</v>
      </c>
      <c r="H258">
        <v>269.8</v>
      </c>
      <c r="I258">
        <v>269.8</v>
      </c>
      <c r="J258">
        <v>2</v>
      </c>
      <c r="K258">
        <v>2</v>
      </c>
      <c r="L258">
        <v>2</v>
      </c>
      <c r="M258">
        <f t="shared" si="94"/>
        <v>539.6</v>
      </c>
      <c r="N258">
        <f t="shared" si="95"/>
        <v>539.6</v>
      </c>
      <c r="O258">
        <f t="shared" si="71"/>
        <v>539.6</v>
      </c>
    </row>
    <row r="259" spans="1:15" ht="15" customHeight="1">
      <c r="A259" t="s">
        <v>4670</v>
      </c>
      <c r="B259" t="s">
        <v>4692</v>
      </c>
      <c r="C259" t="s">
        <v>1201</v>
      </c>
      <c r="D259" t="s">
        <v>4687</v>
      </c>
      <c r="E259" t="s">
        <v>4665</v>
      </c>
      <c r="F259" t="s">
        <v>1114</v>
      </c>
      <c r="G259">
        <v>93.7</v>
      </c>
      <c r="H259">
        <v>93.7</v>
      </c>
      <c r="I259">
        <v>93.7</v>
      </c>
      <c r="J259">
        <v>4</v>
      </c>
      <c r="K259">
        <v>4</v>
      </c>
      <c r="L259">
        <v>4</v>
      </c>
      <c r="M259">
        <f t="shared" si="94"/>
        <v>374.8</v>
      </c>
      <c r="N259">
        <f t="shared" si="95"/>
        <v>374.8</v>
      </c>
      <c r="O259">
        <f t="shared" si="71"/>
        <v>374.8</v>
      </c>
    </row>
    <row r="260" spans="1:15" ht="15" customHeight="1">
      <c r="A260" t="s">
        <v>4671</v>
      </c>
      <c r="B260" t="s">
        <v>4693</v>
      </c>
      <c r="C260" t="s">
        <v>315</v>
      </c>
      <c r="D260" t="s">
        <v>4687</v>
      </c>
      <c r="E260" t="s">
        <v>4665</v>
      </c>
      <c r="F260" t="s">
        <v>1117</v>
      </c>
      <c r="G260">
        <v>286.3</v>
      </c>
      <c r="H260">
        <v>286.3</v>
      </c>
      <c r="I260">
        <v>286.3</v>
      </c>
      <c r="J260">
        <v>2</v>
      </c>
      <c r="K260">
        <v>2</v>
      </c>
      <c r="L260">
        <v>2</v>
      </c>
      <c r="M260">
        <f t="shared" si="94"/>
        <v>572.6</v>
      </c>
      <c r="N260">
        <f t="shared" si="95"/>
        <v>572.6</v>
      </c>
      <c r="O260">
        <f t="shared" si="71"/>
        <v>572.6</v>
      </c>
    </row>
    <row r="261" spans="1:15" ht="15" customHeight="1">
      <c r="A261" t="s">
        <v>4672</v>
      </c>
      <c r="B261" t="s">
        <v>4694</v>
      </c>
      <c r="C261" t="s">
        <v>315</v>
      </c>
      <c r="D261" t="s">
        <v>4687</v>
      </c>
      <c r="E261" t="s">
        <v>4665</v>
      </c>
      <c r="F261" t="s">
        <v>1117</v>
      </c>
      <c r="G261">
        <v>286.3</v>
      </c>
      <c r="H261">
        <v>286.3</v>
      </c>
      <c r="I261">
        <v>286.3</v>
      </c>
      <c r="J261">
        <v>2</v>
      </c>
      <c r="K261">
        <v>2</v>
      </c>
      <c r="L261">
        <v>2</v>
      </c>
      <c r="M261">
        <f t="shared" si="94"/>
        <v>572.6</v>
      </c>
      <c r="N261">
        <f t="shared" si="95"/>
        <v>572.6</v>
      </c>
      <c r="O261">
        <f t="shared" si="71"/>
        <v>572.6</v>
      </c>
    </row>
    <row r="262" spans="1:15" ht="15" customHeight="1">
      <c r="A262" t="s">
        <v>4673</v>
      </c>
      <c r="B262" t="s">
        <v>4695</v>
      </c>
      <c r="C262" t="s">
        <v>315</v>
      </c>
      <c r="D262" t="s">
        <v>4687</v>
      </c>
      <c r="E262" t="s">
        <v>4665</v>
      </c>
      <c r="F262" t="s">
        <v>1113</v>
      </c>
      <c r="G262">
        <v>26.65</v>
      </c>
      <c r="H262">
        <v>26.65</v>
      </c>
      <c r="I262">
        <v>26.65</v>
      </c>
      <c r="J262">
        <v>1</v>
      </c>
      <c r="K262">
        <v>1</v>
      </c>
      <c r="L262">
        <v>1</v>
      </c>
      <c r="M262">
        <f t="shared" si="94"/>
        <v>26.65</v>
      </c>
      <c r="N262">
        <f t="shared" si="95"/>
        <v>26.65</v>
      </c>
      <c r="O262">
        <f t="shared" si="71"/>
        <v>26.65</v>
      </c>
    </row>
    <row r="263" spans="1:15" ht="15" customHeight="1">
      <c r="A263" t="s">
        <v>4674</v>
      </c>
      <c r="B263" t="s">
        <v>4696</v>
      </c>
      <c r="C263" t="s">
        <v>315</v>
      </c>
      <c r="D263" t="s">
        <v>4687</v>
      </c>
      <c r="E263" t="s">
        <v>4665</v>
      </c>
      <c r="F263" t="s">
        <v>1117</v>
      </c>
      <c r="G263">
        <v>77.757999999999996</v>
      </c>
      <c r="H263">
        <v>77.757999999999996</v>
      </c>
      <c r="I263">
        <v>77.757999999999996</v>
      </c>
      <c r="J263">
        <v>5</v>
      </c>
      <c r="K263">
        <v>5</v>
      </c>
      <c r="L263">
        <v>5</v>
      </c>
      <c r="M263">
        <f t="shared" si="94"/>
        <v>388.78999999999996</v>
      </c>
      <c r="N263">
        <f t="shared" si="95"/>
        <v>388.78999999999996</v>
      </c>
      <c r="O263">
        <f t="shared" si="71"/>
        <v>388.78999999999996</v>
      </c>
    </row>
    <row r="264" spans="1:15" ht="15" customHeight="1">
      <c r="A264" t="s">
        <v>4675</v>
      </c>
      <c r="B264" t="s">
        <v>4697</v>
      </c>
      <c r="C264" t="s">
        <v>315</v>
      </c>
      <c r="D264" t="s">
        <v>4687</v>
      </c>
      <c r="E264" t="s">
        <v>4665</v>
      </c>
      <c r="F264" t="s">
        <v>1117</v>
      </c>
      <c r="G264">
        <v>77.757999999999996</v>
      </c>
      <c r="H264">
        <v>77.757999999999996</v>
      </c>
      <c r="I264">
        <v>77.757999999999996</v>
      </c>
      <c r="J264">
        <v>3</v>
      </c>
      <c r="K264">
        <v>3</v>
      </c>
      <c r="L264">
        <v>3</v>
      </c>
      <c r="M264">
        <f t="shared" si="94"/>
        <v>233.274</v>
      </c>
      <c r="N264">
        <f t="shared" si="95"/>
        <v>233.274</v>
      </c>
      <c r="O264">
        <f t="shared" si="71"/>
        <v>233.274</v>
      </c>
    </row>
    <row r="265" spans="1:15" ht="15" customHeight="1">
      <c r="A265" t="s">
        <v>4676</v>
      </c>
      <c r="B265" t="s">
        <v>4698</v>
      </c>
      <c r="C265" t="s">
        <v>315</v>
      </c>
      <c r="D265" t="s">
        <v>4687</v>
      </c>
      <c r="E265" t="s">
        <v>4665</v>
      </c>
      <c r="F265" t="s">
        <v>1116</v>
      </c>
      <c r="G265">
        <v>163.80000000000001</v>
      </c>
      <c r="H265">
        <v>163.80000000000001</v>
      </c>
      <c r="I265">
        <v>163.80000000000001</v>
      </c>
      <c r="J265">
        <v>2</v>
      </c>
      <c r="K265">
        <v>2</v>
      </c>
      <c r="L265">
        <v>2</v>
      </c>
      <c r="M265">
        <f t="shared" si="94"/>
        <v>327.60000000000002</v>
      </c>
      <c r="N265">
        <f t="shared" si="95"/>
        <v>327.60000000000002</v>
      </c>
      <c r="O265">
        <f t="shared" si="71"/>
        <v>327.60000000000002</v>
      </c>
    </row>
    <row r="266" spans="1:15" ht="15" customHeight="1">
      <c r="A266" t="s">
        <v>4677</v>
      </c>
      <c r="B266" t="s">
        <v>4699</v>
      </c>
      <c r="C266" t="s">
        <v>315</v>
      </c>
      <c r="D266" t="s">
        <v>4687</v>
      </c>
      <c r="E266" t="s">
        <v>4665</v>
      </c>
      <c r="F266" t="s">
        <v>1117</v>
      </c>
      <c r="G266">
        <v>100</v>
      </c>
      <c r="H266">
        <v>100</v>
      </c>
      <c r="I266">
        <v>100</v>
      </c>
      <c r="J266">
        <v>3</v>
      </c>
      <c r="K266">
        <v>3</v>
      </c>
      <c r="L266">
        <v>3</v>
      </c>
      <c r="M266">
        <f t="shared" si="94"/>
        <v>300</v>
      </c>
      <c r="N266">
        <f t="shared" si="95"/>
        <v>300</v>
      </c>
      <c r="O266">
        <f t="shared" ref="O266:O275" si="96">I266*L266</f>
        <v>300</v>
      </c>
    </row>
    <row r="267" spans="1:15" ht="15" customHeight="1">
      <c r="A267" t="s">
        <v>4678</v>
      </c>
      <c r="B267" t="s">
        <v>4700</v>
      </c>
      <c r="C267" t="s">
        <v>315</v>
      </c>
      <c r="D267" t="s">
        <v>4687</v>
      </c>
      <c r="E267" t="s">
        <v>4665</v>
      </c>
      <c r="F267" t="s">
        <v>1117</v>
      </c>
      <c r="G267">
        <v>100</v>
      </c>
      <c r="H267">
        <v>100</v>
      </c>
      <c r="I267">
        <v>100</v>
      </c>
      <c r="J267">
        <v>3</v>
      </c>
      <c r="K267">
        <v>3</v>
      </c>
      <c r="L267">
        <v>3</v>
      </c>
      <c r="M267">
        <f t="shared" si="94"/>
        <v>300</v>
      </c>
      <c r="N267">
        <f t="shared" si="95"/>
        <v>300</v>
      </c>
      <c r="O267">
        <f t="shared" si="96"/>
        <v>300</v>
      </c>
    </row>
    <row r="268" spans="1:15" ht="15" customHeight="1">
      <c r="A268" t="s">
        <v>4679</v>
      </c>
      <c r="B268" t="s">
        <v>4701</v>
      </c>
      <c r="C268" t="s">
        <v>315</v>
      </c>
      <c r="D268" t="s">
        <v>4687</v>
      </c>
      <c r="E268" t="s">
        <v>4665</v>
      </c>
      <c r="F268" t="s">
        <v>1117</v>
      </c>
      <c r="G268">
        <v>183.2</v>
      </c>
      <c r="H268">
        <v>183.2</v>
      </c>
      <c r="I268">
        <v>183.2</v>
      </c>
      <c r="J268">
        <v>2</v>
      </c>
      <c r="K268">
        <v>2</v>
      </c>
      <c r="L268">
        <v>2</v>
      </c>
      <c r="M268">
        <f t="shared" si="94"/>
        <v>366.4</v>
      </c>
      <c r="N268">
        <f t="shared" si="95"/>
        <v>366.4</v>
      </c>
      <c r="O268">
        <f t="shared" si="96"/>
        <v>366.4</v>
      </c>
    </row>
    <row r="269" spans="1:15" ht="15" customHeight="1">
      <c r="A269" t="s">
        <v>4680</v>
      </c>
      <c r="B269" t="s">
        <v>4702</v>
      </c>
      <c r="C269" t="s">
        <v>315</v>
      </c>
      <c r="D269" t="s">
        <v>4687</v>
      </c>
      <c r="E269" t="s">
        <v>4665</v>
      </c>
      <c r="F269" t="s">
        <v>1117</v>
      </c>
      <c r="G269">
        <v>183.2</v>
      </c>
      <c r="H269">
        <v>183.2</v>
      </c>
      <c r="I269">
        <v>183.2</v>
      </c>
      <c r="J269">
        <v>2</v>
      </c>
      <c r="K269">
        <v>2</v>
      </c>
      <c r="L269">
        <v>2</v>
      </c>
      <c r="M269">
        <f t="shared" si="94"/>
        <v>366.4</v>
      </c>
      <c r="N269">
        <f t="shared" si="95"/>
        <v>366.4</v>
      </c>
      <c r="O269">
        <f t="shared" si="96"/>
        <v>366.4</v>
      </c>
    </row>
    <row r="270" spans="1:15" ht="15" customHeight="1">
      <c r="A270" t="s">
        <v>4681</v>
      </c>
      <c r="B270" t="s">
        <v>4703</v>
      </c>
      <c r="C270" t="s">
        <v>315</v>
      </c>
      <c r="D270" t="s">
        <v>4687</v>
      </c>
      <c r="E270" t="s">
        <v>4665</v>
      </c>
      <c r="F270" t="s">
        <v>1117</v>
      </c>
      <c r="G270">
        <v>242.7</v>
      </c>
      <c r="H270">
        <v>242.7</v>
      </c>
      <c r="I270">
        <v>242.7</v>
      </c>
      <c r="J270">
        <v>1</v>
      </c>
      <c r="K270">
        <v>1</v>
      </c>
      <c r="L270">
        <v>1</v>
      </c>
      <c r="M270">
        <f t="shared" si="94"/>
        <v>242.7</v>
      </c>
      <c r="N270">
        <f t="shared" si="95"/>
        <v>242.7</v>
      </c>
      <c r="O270">
        <f t="shared" si="96"/>
        <v>242.7</v>
      </c>
    </row>
    <row r="271" spans="1:15" ht="15" customHeight="1">
      <c r="A271" t="s">
        <v>4682</v>
      </c>
      <c r="B271" t="s">
        <v>4704</v>
      </c>
      <c r="C271" t="s">
        <v>315</v>
      </c>
      <c r="D271" t="s">
        <v>4687</v>
      </c>
      <c r="E271" t="s">
        <v>4665</v>
      </c>
      <c r="F271" t="s">
        <v>1117</v>
      </c>
      <c r="G271">
        <v>242.7</v>
      </c>
      <c r="H271">
        <v>242.7</v>
      </c>
      <c r="I271">
        <v>242.7</v>
      </c>
      <c r="J271">
        <v>1</v>
      </c>
      <c r="K271">
        <v>1</v>
      </c>
      <c r="L271">
        <v>1</v>
      </c>
      <c r="M271">
        <f t="shared" si="94"/>
        <v>242.7</v>
      </c>
      <c r="N271">
        <f t="shared" si="95"/>
        <v>242.7</v>
      </c>
      <c r="O271">
        <f t="shared" si="96"/>
        <v>242.7</v>
      </c>
    </row>
    <row r="272" spans="1:15" ht="15" customHeight="1">
      <c r="A272" t="s">
        <v>4683</v>
      </c>
      <c r="B272" t="s">
        <v>4705</v>
      </c>
      <c r="C272" t="s">
        <v>315</v>
      </c>
      <c r="D272" t="s">
        <v>4687</v>
      </c>
      <c r="E272" t="s">
        <v>4665</v>
      </c>
      <c r="F272" t="s">
        <v>1117</v>
      </c>
      <c r="G272">
        <v>242.7</v>
      </c>
      <c r="H272">
        <v>242.7</v>
      </c>
      <c r="I272">
        <v>242.7</v>
      </c>
      <c r="J272">
        <v>1</v>
      </c>
      <c r="K272">
        <v>1</v>
      </c>
      <c r="L272">
        <v>1</v>
      </c>
      <c r="M272">
        <f t="shared" si="94"/>
        <v>242.7</v>
      </c>
      <c r="N272">
        <f t="shared" si="95"/>
        <v>242.7</v>
      </c>
      <c r="O272">
        <f t="shared" si="96"/>
        <v>242.7</v>
      </c>
    </row>
    <row r="273" spans="1:15" ht="15" customHeight="1">
      <c r="A273" t="s">
        <v>4684</v>
      </c>
      <c r="B273" t="s">
        <v>4706</v>
      </c>
      <c r="C273" t="s">
        <v>315</v>
      </c>
      <c r="D273" t="s">
        <v>4687</v>
      </c>
      <c r="E273" t="s">
        <v>4665</v>
      </c>
      <c r="F273" t="s">
        <v>1117</v>
      </c>
      <c r="G273">
        <v>240.5</v>
      </c>
      <c r="H273">
        <v>240.5</v>
      </c>
      <c r="I273">
        <v>240.5</v>
      </c>
      <c r="J273">
        <v>2</v>
      </c>
      <c r="K273">
        <v>2</v>
      </c>
      <c r="L273">
        <v>2</v>
      </c>
      <c r="M273">
        <f t="shared" si="94"/>
        <v>481</v>
      </c>
      <c r="N273">
        <f t="shared" si="95"/>
        <v>481</v>
      </c>
      <c r="O273">
        <f t="shared" si="96"/>
        <v>481</v>
      </c>
    </row>
    <row r="274" spans="1:15" ht="15" customHeight="1">
      <c r="A274" t="s">
        <v>4685</v>
      </c>
      <c r="B274" t="s">
        <v>4707</v>
      </c>
      <c r="C274" t="s">
        <v>315</v>
      </c>
      <c r="D274" t="s">
        <v>4687</v>
      </c>
      <c r="E274" t="s">
        <v>4665</v>
      </c>
      <c r="F274" t="s">
        <v>1117</v>
      </c>
      <c r="G274">
        <v>240.5</v>
      </c>
      <c r="H274">
        <v>240.5</v>
      </c>
      <c r="I274">
        <v>240.5</v>
      </c>
      <c r="J274">
        <v>2</v>
      </c>
      <c r="K274">
        <v>2</v>
      </c>
      <c r="L274">
        <v>2</v>
      </c>
      <c r="M274">
        <f t="shared" si="94"/>
        <v>481</v>
      </c>
      <c r="N274">
        <f t="shared" si="95"/>
        <v>481</v>
      </c>
      <c r="O274">
        <f t="shared" si="96"/>
        <v>481</v>
      </c>
    </row>
    <row r="275" spans="1:15" ht="15" customHeight="1">
      <c r="A275" t="s">
        <v>4686</v>
      </c>
      <c r="B275" t="s">
        <v>4708</v>
      </c>
      <c r="C275" t="s">
        <v>315</v>
      </c>
      <c r="D275" t="s">
        <v>4687</v>
      </c>
      <c r="E275" t="s">
        <v>4665</v>
      </c>
      <c r="F275" t="s">
        <v>1106</v>
      </c>
      <c r="G275">
        <v>35</v>
      </c>
      <c r="H275">
        <v>35</v>
      </c>
      <c r="I275">
        <v>35</v>
      </c>
      <c r="J275">
        <v>2</v>
      </c>
      <c r="K275">
        <v>2</v>
      </c>
      <c r="L275">
        <v>2</v>
      </c>
      <c r="M275">
        <f t="shared" si="94"/>
        <v>70</v>
      </c>
      <c r="N275">
        <f t="shared" si="95"/>
        <v>70</v>
      </c>
      <c r="O275">
        <f t="shared" si="96"/>
        <v>70</v>
      </c>
    </row>
  </sheetData>
  <autoFilter ref="A8:AE275" xr:uid="{00000000-0001-0000-0200-000000000000}"/>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18"/>
  <sheetViews>
    <sheetView workbookViewId="0">
      <selection activeCell="A7" sqref="A7"/>
    </sheetView>
  </sheetViews>
  <sheetFormatPr defaultRowHeight="15"/>
  <cols>
    <col min="1" max="1" width="32" customWidth="1"/>
  </cols>
  <sheetData>
    <row r="1" spans="1:2">
      <c r="A1" t="s">
        <v>1094</v>
      </c>
      <c r="B1" t="s">
        <v>1112</v>
      </c>
    </row>
    <row r="2" spans="1:2">
      <c r="A2" t="s">
        <v>1095</v>
      </c>
      <c r="B2" t="s">
        <v>1113</v>
      </c>
    </row>
    <row r="3" spans="1:2">
      <c r="A3" t="s">
        <v>1096</v>
      </c>
      <c r="B3" t="s">
        <v>1114</v>
      </c>
    </row>
    <row r="4" spans="1:2">
      <c r="A4" t="s">
        <v>1097</v>
      </c>
      <c r="B4" t="s">
        <v>1114</v>
      </c>
    </row>
    <row r="5" spans="1:2">
      <c r="A5" t="s">
        <v>1098</v>
      </c>
      <c r="B5" t="s">
        <v>1113</v>
      </c>
    </row>
    <row r="6" spans="1:2">
      <c r="A6" t="s">
        <v>1099</v>
      </c>
      <c r="B6" t="s">
        <v>1114</v>
      </c>
    </row>
    <row r="7" spans="1:2">
      <c r="A7" t="s">
        <v>1100</v>
      </c>
      <c r="B7" t="s">
        <v>1115</v>
      </c>
    </row>
    <row r="8" spans="1:2">
      <c r="A8" t="s">
        <v>1101</v>
      </c>
      <c r="B8" t="s">
        <v>1116</v>
      </c>
    </row>
    <row r="9" spans="1:2">
      <c r="A9" t="s">
        <v>1102</v>
      </c>
      <c r="B9" t="s">
        <v>1117</v>
      </c>
    </row>
    <row r="10" spans="1:2">
      <c r="A10" t="s">
        <v>1103</v>
      </c>
      <c r="B10" t="s">
        <v>1113</v>
      </c>
    </row>
    <row r="11" spans="1:2">
      <c r="A11" t="s">
        <v>1104</v>
      </c>
      <c r="B11" t="s">
        <v>1113</v>
      </c>
    </row>
    <row r="12" spans="1:2">
      <c r="A12" t="s">
        <v>1105</v>
      </c>
      <c r="B12" t="s">
        <v>1117</v>
      </c>
    </row>
    <row r="13" spans="1:2">
      <c r="A13" t="s">
        <v>1106</v>
      </c>
      <c r="B13" t="s">
        <v>1106</v>
      </c>
    </row>
    <row r="14" spans="1:2">
      <c r="A14" t="s">
        <v>1107</v>
      </c>
      <c r="B14" t="s">
        <v>1116</v>
      </c>
    </row>
    <row r="15" spans="1:2">
      <c r="A15" t="s">
        <v>1108</v>
      </c>
      <c r="B15" t="s">
        <v>1116</v>
      </c>
    </row>
    <row r="16" spans="1:2">
      <c r="A16" t="s">
        <v>1109</v>
      </c>
      <c r="B16" t="s">
        <v>1114</v>
      </c>
    </row>
    <row r="17" spans="1:2">
      <c r="A17" t="s">
        <v>1110</v>
      </c>
      <c r="B17" t="s">
        <v>1117</v>
      </c>
    </row>
    <row r="18" spans="1:2">
      <c r="A18" t="s">
        <v>1111</v>
      </c>
      <c r="B18" t="s">
        <v>1113</v>
      </c>
    </row>
  </sheetData>
  <autoFilter ref="A1:B18"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12"/>
  <sheetViews>
    <sheetView workbookViewId="0">
      <selection activeCell="G1" sqref="G1"/>
    </sheetView>
  </sheetViews>
  <sheetFormatPr defaultRowHeight="15"/>
  <cols>
    <col min="2" max="2" width="27" customWidth="1"/>
    <col min="4" max="5" width="17" customWidth="1"/>
    <col min="10" max="22" width="0" hidden="1" customWidth="1"/>
    <col min="25" max="25" width="20.7109375" customWidth="1"/>
  </cols>
  <sheetData>
    <row r="1" spans="1:23">
      <c r="A1" t="s">
        <v>3543</v>
      </c>
      <c r="B1" t="s">
        <v>3985</v>
      </c>
      <c r="C1" t="s">
        <v>3544</v>
      </c>
      <c r="D1" t="s">
        <v>4596</v>
      </c>
      <c r="E1" t="s">
        <v>4598</v>
      </c>
      <c r="F1" t="s">
        <v>3545</v>
      </c>
      <c r="G1" t="s">
        <v>4403</v>
      </c>
      <c r="H1" t="s">
        <v>3546</v>
      </c>
      <c r="I1" t="s">
        <v>3547</v>
      </c>
      <c r="J1">
        <v>2021</v>
      </c>
      <c r="K1">
        <v>2022</v>
      </c>
      <c r="L1">
        <v>2023</v>
      </c>
      <c r="M1">
        <v>2024</v>
      </c>
      <c r="N1">
        <v>2025</v>
      </c>
      <c r="O1">
        <v>2026</v>
      </c>
      <c r="P1">
        <v>2027</v>
      </c>
      <c r="Q1">
        <v>2028</v>
      </c>
      <c r="R1">
        <v>2029</v>
      </c>
      <c r="S1">
        <v>2030</v>
      </c>
      <c r="T1">
        <v>2031</v>
      </c>
      <c r="U1">
        <v>2032</v>
      </c>
      <c r="V1">
        <v>2033</v>
      </c>
      <c r="W1">
        <v>2034</v>
      </c>
    </row>
    <row r="2" spans="1:23">
      <c r="A2" t="s">
        <v>3548</v>
      </c>
      <c r="B2" t="s">
        <v>3986</v>
      </c>
      <c r="C2" t="s">
        <v>3549</v>
      </c>
      <c r="D2" t="s">
        <v>1102</v>
      </c>
      <c r="E2" t="str">
        <f>INDEX('region index'!B:B, MATCH('plant list terry'!D2,'region index'!A:A,0))</f>
        <v>NW</v>
      </c>
      <c r="F2" t="s">
        <v>3550</v>
      </c>
      <c r="G2" t="s">
        <v>3518</v>
      </c>
      <c r="H2" t="s">
        <v>3551</v>
      </c>
      <c r="I2">
        <v>165</v>
      </c>
      <c r="J2">
        <v>165</v>
      </c>
      <c r="K2">
        <v>165</v>
      </c>
      <c r="L2">
        <v>165</v>
      </c>
      <c r="M2">
        <v>165</v>
      </c>
      <c r="N2">
        <v>165</v>
      </c>
      <c r="O2">
        <v>165</v>
      </c>
      <c r="P2">
        <v>165</v>
      </c>
      <c r="Q2">
        <v>165</v>
      </c>
      <c r="R2">
        <v>165</v>
      </c>
      <c r="S2">
        <v>165</v>
      </c>
      <c r="T2">
        <v>165</v>
      </c>
      <c r="U2">
        <v>165</v>
      </c>
      <c r="V2">
        <v>165</v>
      </c>
      <c r="W2">
        <v>165</v>
      </c>
    </row>
    <row r="3" spans="1:23">
      <c r="A3" t="s">
        <v>3552</v>
      </c>
      <c r="B3" t="s">
        <v>3987</v>
      </c>
      <c r="C3" t="s">
        <v>3549</v>
      </c>
      <c r="D3" t="s">
        <v>1102</v>
      </c>
      <c r="E3" t="str">
        <f>INDEX('region index'!B:B, MATCH('plant list terry'!D3,'region index'!A:A,0))</f>
        <v>NW</v>
      </c>
      <c r="F3" t="s">
        <v>3550</v>
      </c>
      <c r="G3" t="s">
        <v>3518</v>
      </c>
      <c r="H3" t="s">
        <v>3551</v>
      </c>
      <c r="I3">
        <v>165</v>
      </c>
      <c r="J3">
        <v>165</v>
      </c>
      <c r="K3">
        <v>165</v>
      </c>
      <c r="L3">
        <v>165</v>
      </c>
      <c r="M3">
        <v>165</v>
      </c>
      <c r="N3">
        <v>165</v>
      </c>
      <c r="O3">
        <v>165</v>
      </c>
      <c r="P3">
        <v>165</v>
      </c>
      <c r="Q3">
        <v>165</v>
      </c>
      <c r="R3">
        <v>165</v>
      </c>
      <c r="S3">
        <v>165</v>
      </c>
      <c r="T3">
        <v>165</v>
      </c>
      <c r="U3">
        <v>165</v>
      </c>
      <c r="V3">
        <v>165</v>
      </c>
      <c r="W3">
        <v>165</v>
      </c>
    </row>
    <row r="4" spans="1:23">
      <c r="A4" t="s">
        <v>3553</v>
      </c>
      <c r="B4" t="s">
        <v>3988</v>
      </c>
      <c r="C4" t="s">
        <v>3549</v>
      </c>
      <c r="D4" t="s">
        <v>1102</v>
      </c>
      <c r="E4" t="str">
        <f>INDEX('region index'!B:B, MATCH('plant list terry'!D4,'region index'!A:A,0))</f>
        <v>NW</v>
      </c>
      <c r="F4" t="s">
        <v>3550</v>
      </c>
      <c r="G4" t="s">
        <v>3518</v>
      </c>
      <c r="H4" t="s">
        <v>3551</v>
      </c>
      <c r="I4">
        <v>194.3</v>
      </c>
      <c r="J4">
        <v>194.3</v>
      </c>
      <c r="K4">
        <v>194.3</v>
      </c>
      <c r="L4">
        <v>194.3</v>
      </c>
      <c r="M4">
        <v>194.3</v>
      </c>
      <c r="N4">
        <v>194.3</v>
      </c>
      <c r="O4">
        <v>194.3</v>
      </c>
      <c r="P4">
        <v>194.3</v>
      </c>
      <c r="Q4">
        <v>194.3</v>
      </c>
      <c r="R4">
        <v>194.3</v>
      </c>
      <c r="S4">
        <v>194.3</v>
      </c>
      <c r="T4">
        <v>194.3</v>
      </c>
      <c r="U4">
        <v>194.3</v>
      </c>
      <c r="V4">
        <v>194.3</v>
      </c>
      <c r="W4">
        <v>194.3</v>
      </c>
    </row>
    <row r="5" spans="1:23">
      <c r="A5" t="s">
        <v>1688</v>
      </c>
      <c r="B5" t="s">
        <v>966</v>
      </c>
      <c r="C5" t="s">
        <v>3554</v>
      </c>
      <c r="D5" t="s">
        <v>1105</v>
      </c>
      <c r="E5" t="str">
        <f>INDEX('region index'!B:B, MATCH('plant list terry'!D5,'region index'!A:A,0))</f>
        <v>NW</v>
      </c>
      <c r="F5" t="s">
        <v>3550</v>
      </c>
      <c r="G5" t="s">
        <v>3518</v>
      </c>
      <c r="H5" t="s">
        <v>3551</v>
      </c>
      <c r="I5">
        <v>24</v>
      </c>
      <c r="J5">
        <v>24</v>
      </c>
      <c r="K5">
        <v>24</v>
      </c>
      <c r="L5">
        <v>24</v>
      </c>
      <c r="M5">
        <v>24</v>
      </c>
      <c r="N5">
        <v>24</v>
      </c>
      <c r="O5">
        <v>24</v>
      </c>
      <c r="P5">
        <v>24</v>
      </c>
      <c r="Q5">
        <v>24</v>
      </c>
      <c r="R5">
        <v>24</v>
      </c>
      <c r="S5">
        <v>24</v>
      </c>
      <c r="T5">
        <v>24</v>
      </c>
      <c r="U5">
        <v>24</v>
      </c>
      <c r="V5">
        <v>24</v>
      </c>
      <c r="W5">
        <v>24</v>
      </c>
    </row>
    <row r="6" spans="1:23">
      <c r="A6" t="s">
        <v>3555</v>
      </c>
      <c r="B6" t="s">
        <v>3989</v>
      </c>
      <c r="C6" t="s">
        <v>3549</v>
      </c>
      <c r="D6" t="s">
        <v>1102</v>
      </c>
      <c r="E6" t="str">
        <f>INDEX('region index'!B:B, MATCH('plant list terry'!D6,'region index'!A:A,0))</f>
        <v>NW</v>
      </c>
      <c r="F6" t="s">
        <v>3550</v>
      </c>
      <c r="G6" t="s">
        <v>3518</v>
      </c>
      <c r="H6" t="s">
        <v>3556</v>
      </c>
      <c r="I6">
        <v>265.39999999999998</v>
      </c>
      <c r="J6">
        <v>265.39999999999998</v>
      </c>
      <c r="K6">
        <v>265.39999999999998</v>
      </c>
      <c r="L6">
        <v>265.39999999999998</v>
      </c>
      <c r="M6">
        <v>265.39999999999998</v>
      </c>
      <c r="N6">
        <v>265.39999999999998</v>
      </c>
      <c r="O6">
        <v>265.39999999999998</v>
      </c>
      <c r="P6">
        <v>265.39999999999998</v>
      </c>
      <c r="Q6">
        <v>265.39999999999998</v>
      </c>
      <c r="R6">
        <v>265.39999999999998</v>
      </c>
      <c r="S6">
        <v>265.39999999999998</v>
      </c>
      <c r="T6">
        <v>265.39999999999998</v>
      </c>
      <c r="U6">
        <v>265.39999999999998</v>
      </c>
      <c r="V6">
        <v>265.39999999999998</v>
      </c>
      <c r="W6">
        <v>265.39999999999998</v>
      </c>
    </row>
    <row r="7" spans="1:23">
      <c r="A7" t="s">
        <v>3557</v>
      </c>
      <c r="B7" t="s">
        <v>3990</v>
      </c>
      <c r="C7" t="s">
        <v>3549</v>
      </c>
      <c r="D7" t="s">
        <v>1102</v>
      </c>
      <c r="E7" t="str">
        <f>INDEX('region index'!B:B, MATCH('plant list terry'!D7,'region index'!A:A,0))</f>
        <v>NW</v>
      </c>
      <c r="F7" t="s">
        <v>3550</v>
      </c>
      <c r="G7" t="s">
        <v>3518</v>
      </c>
      <c r="H7" t="s">
        <v>3556</v>
      </c>
      <c r="I7">
        <v>242.9</v>
      </c>
      <c r="J7">
        <v>242.9</v>
      </c>
      <c r="K7">
        <v>242.9</v>
      </c>
      <c r="L7">
        <v>242.9</v>
      </c>
      <c r="M7">
        <v>242.9</v>
      </c>
      <c r="N7">
        <v>242.9</v>
      </c>
      <c r="O7">
        <v>242.9</v>
      </c>
      <c r="P7">
        <v>242.9</v>
      </c>
      <c r="Q7">
        <v>242.9</v>
      </c>
      <c r="R7">
        <v>242.9</v>
      </c>
      <c r="S7">
        <v>242.9</v>
      </c>
      <c r="T7">
        <v>242.9</v>
      </c>
      <c r="U7">
        <v>242.9</v>
      </c>
      <c r="V7">
        <v>242.9</v>
      </c>
      <c r="W7">
        <v>242.9</v>
      </c>
    </row>
    <row r="8" spans="1:23">
      <c r="A8" t="s">
        <v>3558</v>
      </c>
      <c r="B8" t="s">
        <v>3991</v>
      </c>
      <c r="C8" t="s">
        <v>3549</v>
      </c>
      <c r="D8" t="s">
        <v>1102</v>
      </c>
      <c r="E8" t="str">
        <f>INDEX('region index'!B:B, MATCH('plant list terry'!D8,'region index'!A:A,0))</f>
        <v>NW</v>
      </c>
      <c r="F8" t="s">
        <v>3550</v>
      </c>
      <c r="G8" t="s">
        <v>3518</v>
      </c>
      <c r="H8" t="s">
        <v>3556</v>
      </c>
      <c r="I8">
        <v>242.9</v>
      </c>
      <c r="J8">
        <v>242.9</v>
      </c>
      <c r="K8">
        <v>242.9</v>
      </c>
      <c r="L8">
        <v>242.9</v>
      </c>
      <c r="M8">
        <v>242.9</v>
      </c>
      <c r="N8">
        <v>242.9</v>
      </c>
      <c r="O8">
        <v>242.9</v>
      </c>
      <c r="P8">
        <v>242.9</v>
      </c>
      <c r="Q8">
        <v>242.9</v>
      </c>
      <c r="R8">
        <v>242.9</v>
      </c>
      <c r="S8">
        <v>242.9</v>
      </c>
      <c r="T8">
        <v>242.9</v>
      </c>
      <c r="U8">
        <v>242.9</v>
      </c>
      <c r="V8">
        <v>242.9</v>
      </c>
      <c r="W8">
        <v>242.9</v>
      </c>
    </row>
    <row r="9" spans="1:23">
      <c r="A9" t="s">
        <v>3559</v>
      </c>
      <c r="B9" t="s">
        <v>3992</v>
      </c>
      <c r="C9" t="s">
        <v>3560</v>
      </c>
      <c r="D9" t="s">
        <v>1100</v>
      </c>
      <c r="E9" t="str">
        <f>INDEX('region index'!B:B, MATCH('plant list terry'!D9,'region index'!A:A,0))</f>
        <v>NE</v>
      </c>
      <c r="F9" t="s">
        <v>3561</v>
      </c>
      <c r="G9" t="s">
        <v>3519</v>
      </c>
      <c r="H9" t="s">
        <v>3556</v>
      </c>
      <c r="I9">
        <v>595</v>
      </c>
      <c r="J9">
        <v>595</v>
      </c>
      <c r="K9">
        <v>595</v>
      </c>
      <c r="L9">
        <v>595</v>
      </c>
      <c r="M9">
        <v>595</v>
      </c>
      <c r="N9">
        <v>595</v>
      </c>
      <c r="O9">
        <v>595</v>
      </c>
      <c r="P9">
        <v>595</v>
      </c>
      <c r="Q9">
        <v>595</v>
      </c>
      <c r="R9">
        <v>595</v>
      </c>
      <c r="S9">
        <v>595</v>
      </c>
      <c r="T9">
        <v>595</v>
      </c>
      <c r="U9">
        <v>595</v>
      </c>
      <c r="V9">
        <v>595</v>
      </c>
      <c r="W9">
        <v>595</v>
      </c>
    </row>
    <row r="10" spans="1:23">
      <c r="A10" t="s">
        <v>3562</v>
      </c>
      <c r="B10" t="s">
        <v>3993</v>
      </c>
      <c r="C10" t="s">
        <v>3560</v>
      </c>
      <c r="D10" t="s">
        <v>1100</v>
      </c>
      <c r="E10" t="str">
        <f>INDEX('region index'!B:B, MATCH('plant list terry'!D10,'region index'!A:A,0))</f>
        <v>NE</v>
      </c>
      <c r="F10" t="s">
        <v>3561</v>
      </c>
      <c r="G10" t="s">
        <v>3519</v>
      </c>
      <c r="H10" t="s">
        <v>3556</v>
      </c>
      <c r="I10">
        <v>595</v>
      </c>
      <c r="J10">
        <v>595</v>
      </c>
      <c r="K10">
        <v>595</v>
      </c>
      <c r="L10">
        <v>595</v>
      </c>
      <c r="M10">
        <v>595</v>
      </c>
      <c r="N10">
        <v>595</v>
      </c>
      <c r="O10">
        <v>595</v>
      </c>
      <c r="P10">
        <v>595</v>
      </c>
      <c r="Q10">
        <v>595</v>
      </c>
      <c r="R10">
        <v>595</v>
      </c>
      <c r="S10">
        <v>595</v>
      </c>
      <c r="T10">
        <v>595</v>
      </c>
      <c r="U10">
        <v>595</v>
      </c>
      <c r="V10">
        <v>595</v>
      </c>
      <c r="W10">
        <v>595</v>
      </c>
    </row>
    <row r="11" spans="1:23">
      <c r="A11" t="s">
        <v>3563</v>
      </c>
      <c r="B11" t="s">
        <v>3994</v>
      </c>
      <c r="C11" t="s">
        <v>3564</v>
      </c>
      <c r="D11" t="s">
        <v>1097</v>
      </c>
      <c r="E11" t="str">
        <f>INDEX('region index'!B:B, MATCH('plant list terry'!D11,'region index'!A:A,0))</f>
        <v>C</v>
      </c>
      <c r="F11" t="s">
        <v>3550</v>
      </c>
      <c r="G11" t="s">
        <v>3518</v>
      </c>
      <c r="H11" t="s">
        <v>3556</v>
      </c>
      <c r="I11">
        <v>250</v>
      </c>
      <c r="J11">
        <v>250</v>
      </c>
      <c r="K11">
        <v>250</v>
      </c>
      <c r="L11">
        <v>250</v>
      </c>
      <c r="M11">
        <v>250</v>
      </c>
      <c r="N11">
        <v>250</v>
      </c>
      <c r="O11">
        <v>250</v>
      </c>
      <c r="P11">
        <v>250</v>
      </c>
      <c r="Q11">
        <v>250</v>
      </c>
      <c r="R11">
        <v>250</v>
      </c>
      <c r="S11">
        <v>250</v>
      </c>
      <c r="T11">
        <v>250</v>
      </c>
      <c r="U11">
        <v>250</v>
      </c>
      <c r="V11">
        <v>250</v>
      </c>
      <c r="W11">
        <v>250</v>
      </c>
    </row>
    <row r="12" spans="1:23">
      <c r="A12" t="s">
        <v>3565</v>
      </c>
      <c r="B12" t="s">
        <v>3995</v>
      </c>
      <c r="C12" t="s">
        <v>3564</v>
      </c>
      <c r="D12" t="s">
        <v>1097</v>
      </c>
      <c r="E12" t="str">
        <f>INDEX('region index'!B:B, MATCH('plant list terry'!D12,'region index'!A:A,0))</f>
        <v>C</v>
      </c>
      <c r="F12" t="s">
        <v>3550</v>
      </c>
      <c r="G12" t="s">
        <v>3518</v>
      </c>
      <c r="H12" t="s">
        <v>3556</v>
      </c>
      <c r="I12">
        <v>132</v>
      </c>
      <c r="J12">
        <v>132</v>
      </c>
      <c r="K12">
        <v>132</v>
      </c>
      <c r="L12">
        <v>132</v>
      </c>
      <c r="M12">
        <v>132</v>
      </c>
      <c r="N12">
        <v>132</v>
      </c>
      <c r="O12">
        <v>132</v>
      </c>
      <c r="P12">
        <v>132</v>
      </c>
      <c r="Q12">
        <v>132</v>
      </c>
      <c r="R12">
        <v>132</v>
      </c>
      <c r="S12">
        <v>132</v>
      </c>
      <c r="T12">
        <v>132</v>
      </c>
      <c r="U12">
        <v>132</v>
      </c>
      <c r="V12">
        <v>132</v>
      </c>
      <c r="W12">
        <v>132</v>
      </c>
    </row>
    <row r="13" spans="1:23">
      <c r="A13" t="s">
        <v>3566</v>
      </c>
      <c r="B13" t="s">
        <v>3996</v>
      </c>
      <c r="C13" t="s">
        <v>3564</v>
      </c>
      <c r="D13" t="s">
        <v>1097</v>
      </c>
      <c r="E13" t="str">
        <f>INDEX('region index'!B:B, MATCH('plant list terry'!D13,'region index'!A:A,0))</f>
        <v>C</v>
      </c>
      <c r="F13" t="s">
        <v>3550</v>
      </c>
      <c r="G13" t="s">
        <v>3518</v>
      </c>
      <c r="H13" t="s">
        <v>3556</v>
      </c>
      <c r="I13">
        <v>269.8</v>
      </c>
      <c r="J13">
        <v>269.8</v>
      </c>
      <c r="K13">
        <v>269.8</v>
      </c>
      <c r="L13">
        <v>269.8</v>
      </c>
      <c r="M13">
        <v>269.8</v>
      </c>
      <c r="N13">
        <v>269.8</v>
      </c>
      <c r="O13">
        <v>269.8</v>
      </c>
      <c r="P13">
        <v>269.8</v>
      </c>
      <c r="Q13">
        <v>269.8</v>
      </c>
      <c r="R13">
        <v>269.8</v>
      </c>
      <c r="S13">
        <v>269.8</v>
      </c>
      <c r="T13">
        <v>269.8</v>
      </c>
      <c r="U13">
        <v>269.8</v>
      </c>
      <c r="V13">
        <v>269.8</v>
      </c>
      <c r="W13">
        <v>269.8</v>
      </c>
    </row>
    <row r="14" spans="1:23">
      <c r="A14" t="s">
        <v>3567</v>
      </c>
      <c r="B14" t="s">
        <v>3997</v>
      </c>
      <c r="C14" t="s">
        <v>3564</v>
      </c>
      <c r="D14" t="s">
        <v>1097</v>
      </c>
      <c r="E14" t="str">
        <f>INDEX('region index'!B:B, MATCH('plant list terry'!D14,'region index'!A:A,0))</f>
        <v>C</v>
      </c>
      <c r="F14" t="s">
        <v>3550</v>
      </c>
      <c r="G14" t="s">
        <v>3518</v>
      </c>
      <c r="H14" t="s">
        <v>3556</v>
      </c>
      <c r="I14">
        <v>269.8</v>
      </c>
      <c r="J14">
        <v>269.8</v>
      </c>
      <c r="K14">
        <v>269.8</v>
      </c>
      <c r="L14">
        <v>269.8</v>
      </c>
      <c r="M14">
        <v>269.8</v>
      </c>
      <c r="N14">
        <v>269.8</v>
      </c>
      <c r="O14">
        <v>269.8</v>
      </c>
      <c r="P14">
        <v>269.8</v>
      </c>
      <c r="Q14">
        <v>269.8</v>
      </c>
      <c r="R14">
        <v>269.8</v>
      </c>
      <c r="S14">
        <v>269.8</v>
      </c>
      <c r="T14">
        <v>269.8</v>
      </c>
      <c r="U14">
        <v>269.8</v>
      </c>
      <c r="V14">
        <v>269.8</v>
      </c>
      <c r="W14">
        <v>269.8</v>
      </c>
    </row>
    <row r="15" spans="1:23">
      <c r="A15" t="s">
        <v>3568</v>
      </c>
      <c r="B15" t="s">
        <v>3998</v>
      </c>
      <c r="C15" t="s">
        <v>3564</v>
      </c>
      <c r="D15" t="s">
        <v>1097</v>
      </c>
      <c r="E15" t="str">
        <f>INDEX('region index'!B:B, MATCH('plant list terry'!D15,'region index'!A:A,0))</f>
        <v>C</v>
      </c>
      <c r="F15" t="s">
        <v>3550</v>
      </c>
      <c r="G15" t="s">
        <v>3518</v>
      </c>
      <c r="H15" t="s">
        <v>3556</v>
      </c>
      <c r="I15">
        <v>306.39999999999998</v>
      </c>
      <c r="J15">
        <v>306.39999999999998</v>
      </c>
      <c r="K15">
        <v>306.39999999999998</v>
      </c>
      <c r="L15">
        <v>306.39999999999998</v>
      </c>
      <c r="M15">
        <v>306.39999999999998</v>
      </c>
      <c r="N15">
        <v>306.39999999999998</v>
      </c>
      <c r="O15">
        <v>306.39999999999998</v>
      </c>
      <c r="P15">
        <v>306.39999999999998</v>
      </c>
      <c r="Q15">
        <v>306.39999999999998</v>
      </c>
      <c r="R15">
        <v>306.39999999999998</v>
      </c>
      <c r="S15">
        <v>306.39999999999998</v>
      </c>
      <c r="T15">
        <v>306.39999999999998</v>
      </c>
      <c r="U15">
        <v>306.39999999999998</v>
      </c>
      <c r="V15">
        <v>306.39999999999998</v>
      </c>
      <c r="W15">
        <v>306.39999999999998</v>
      </c>
    </row>
    <row r="16" spans="1:23">
      <c r="A16" t="s">
        <v>3569</v>
      </c>
      <c r="B16" t="s">
        <v>3999</v>
      </c>
      <c r="C16" t="s">
        <v>3564</v>
      </c>
      <c r="D16" t="s">
        <v>1097</v>
      </c>
      <c r="E16" t="str">
        <f>INDEX('region index'!B:B, MATCH('plant list terry'!D16,'region index'!A:A,0))</f>
        <v>C</v>
      </c>
      <c r="F16" t="s">
        <v>3550</v>
      </c>
      <c r="G16" t="s">
        <v>3518</v>
      </c>
      <c r="H16" t="s">
        <v>3556</v>
      </c>
      <c r="I16">
        <v>174.5</v>
      </c>
      <c r="J16">
        <v>174.5</v>
      </c>
      <c r="K16">
        <v>174.5</v>
      </c>
      <c r="L16">
        <v>174.5</v>
      </c>
      <c r="M16">
        <v>174.5</v>
      </c>
      <c r="N16">
        <v>174.5</v>
      </c>
      <c r="O16">
        <v>174.5</v>
      </c>
      <c r="P16">
        <v>174.5</v>
      </c>
      <c r="Q16">
        <v>174.5</v>
      </c>
      <c r="R16">
        <v>174.5</v>
      </c>
      <c r="S16">
        <v>174.5</v>
      </c>
      <c r="T16">
        <v>174.5</v>
      </c>
      <c r="U16">
        <v>174.5</v>
      </c>
      <c r="V16">
        <v>174.5</v>
      </c>
      <c r="W16">
        <v>174.5</v>
      </c>
    </row>
    <row r="17" spans="1:23">
      <c r="A17" t="s">
        <v>3570</v>
      </c>
      <c r="B17" t="s">
        <v>4000</v>
      </c>
      <c r="C17" t="s">
        <v>3564</v>
      </c>
      <c r="D17" t="s">
        <v>1097</v>
      </c>
      <c r="E17" t="str">
        <f>INDEX('region index'!B:B, MATCH('plant list terry'!D17,'region index'!A:A,0))</f>
        <v>C</v>
      </c>
      <c r="F17" t="s">
        <v>3550</v>
      </c>
      <c r="G17" t="s">
        <v>3518</v>
      </c>
      <c r="H17" t="s">
        <v>3556</v>
      </c>
      <c r="I17">
        <v>174.5</v>
      </c>
      <c r="J17">
        <v>174.5</v>
      </c>
      <c r="K17">
        <v>174.5</v>
      </c>
      <c r="L17">
        <v>174.5</v>
      </c>
      <c r="M17">
        <v>174.5</v>
      </c>
      <c r="N17">
        <v>174.5</v>
      </c>
      <c r="O17">
        <v>174.5</v>
      </c>
      <c r="P17">
        <v>174.5</v>
      </c>
      <c r="Q17">
        <v>174.5</v>
      </c>
      <c r="R17">
        <v>174.5</v>
      </c>
      <c r="S17">
        <v>174.5</v>
      </c>
      <c r="T17">
        <v>174.5</v>
      </c>
      <c r="U17">
        <v>174.5</v>
      </c>
      <c r="V17">
        <v>174.5</v>
      </c>
      <c r="W17">
        <v>174.5</v>
      </c>
    </row>
    <row r="18" spans="1:23">
      <c r="A18" t="s">
        <v>3571</v>
      </c>
      <c r="B18" t="s">
        <v>4001</v>
      </c>
      <c r="C18" t="s">
        <v>3564</v>
      </c>
      <c r="D18" t="s">
        <v>1097</v>
      </c>
      <c r="E18" t="str">
        <f>INDEX('region index'!B:B, MATCH('plant list terry'!D18,'region index'!A:A,0))</f>
        <v>C</v>
      </c>
      <c r="F18" t="s">
        <v>3550</v>
      </c>
      <c r="G18" t="s">
        <v>3518</v>
      </c>
      <c r="H18" t="s">
        <v>3556</v>
      </c>
      <c r="I18">
        <v>184</v>
      </c>
      <c r="J18">
        <v>184</v>
      </c>
      <c r="K18">
        <v>184</v>
      </c>
      <c r="L18">
        <v>184</v>
      </c>
      <c r="M18">
        <v>184</v>
      </c>
      <c r="N18">
        <v>184</v>
      </c>
      <c r="O18">
        <v>184</v>
      </c>
      <c r="P18">
        <v>184</v>
      </c>
      <c r="Q18">
        <v>184</v>
      </c>
      <c r="R18">
        <v>184</v>
      </c>
      <c r="S18">
        <v>184</v>
      </c>
      <c r="T18">
        <v>184</v>
      </c>
      <c r="U18">
        <v>184</v>
      </c>
      <c r="V18">
        <v>184</v>
      </c>
      <c r="W18">
        <v>184</v>
      </c>
    </row>
    <row r="19" spans="1:23">
      <c r="A19" t="s">
        <v>3572</v>
      </c>
      <c r="B19" t="s">
        <v>4002</v>
      </c>
      <c r="C19" t="s">
        <v>3549</v>
      </c>
      <c r="D19" t="s">
        <v>1102</v>
      </c>
      <c r="E19" t="str">
        <f>INDEX('region index'!B:B, MATCH('plant list terry'!D19,'region index'!A:A,0))</f>
        <v>NW</v>
      </c>
      <c r="F19" t="s">
        <v>3550</v>
      </c>
      <c r="G19" t="s">
        <v>3518</v>
      </c>
      <c r="H19" t="s">
        <v>3551</v>
      </c>
      <c r="I19">
        <v>270.39999999999998</v>
      </c>
      <c r="J19">
        <v>270.39999999999998</v>
      </c>
      <c r="K19">
        <v>270.39999999999998</v>
      </c>
      <c r="L19">
        <v>270.39999999999998</v>
      </c>
      <c r="M19">
        <v>270.39999999999998</v>
      </c>
      <c r="N19">
        <v>270.39999999999998</v>
      </c>
      <c r="O19">
        <v>270.39999999999998</v>
      </c>
      <c r="P19">
        <v>270.39999999999998</v>
      </c>
      <c r="Q19">
        <v>270.39999999999998</v>
      </c>
      <c r="R19">
        <v>270.39999999999998</v>
      </c>
      <c r="S19">
        <v>270.39999999999998</v>
      </c>
      <c r="T19">
        <v>270.39999999999998</v>
      </c>
      <c r="U19">
        <v>270.39999999999998</v>
      </c>
      <c r="V19">
        <v>270.39999999999998</v>
      </c>
      <c r="W19">
        <v>270.39999999999998</v>
      </c>
    </row>
    <row r="20" spans="1:23">
      <c r="A20" t="s">
        <v>3573</v>
      </c>
      <c r="B20" t="s">
        <v>4003</v>
      </c>
      <c r="C20" t="s">
        <v>3549</v>
      </c>
      <c r="D20" t="s">
        <v>1102</v>
      </c>
      <c r="E20" t="str">
        <f>INDEX('region index'!B:B, MATCH('plant list terry'!D20,'region index'!A:A,0))</f>
        <v>NW</v>
      </c>
      <c r="F20" t="s">
        <v>3550</v>
      </c>
      <c r="G20" t="s">
        <v>3518</v>
      </c>
      <c r="H20" t="s">
        <v>3551</v>
      </c>
      <c r="I20">
        <v>142.19999999999999</v>
      </c>
      <c r="J20">
        <v>142.19999999999999</v>
      </c>
      <c r="K20">
        <v>142.19999999999999</v>
      </c>
      <c r="L20">
        <v>142.19999999999999</v>
      </c>
      <c r="M20">
        <v>142.19999999999999</v>
      </c>
      <c r="N20">
        <v>142.19999999999999</v>
      </c>
      <c r="O20">
        <v>142.19999999999999</v>
      </c>
      <c r="P20">
        <v>142.19999999999999</v>
      </c>
      <c r="Q20">
        <v>142.19999999999999</v>
      </c>
      <c r="R20">
        <v>142.19999999999999</v>
      </c>
      <c r="S20">
        <v>142.19999999999999</v>
      </c>
      <c r="T20">
        <v>142.19999999999999</v>
      </c>
      <c r="U20">
        <v>142.19999999999999</v>
      </c>
      <c r="V20">
        <v>142.19999999999999</v>
      </c>
      <c r="W20">
        <v>142.19999999999999</v>
      </c>
    </row>
    <row r="21" spans="1:23">
      <c r="A21" t="s">
        <v>3574</v>
      </c>
      <c r="B21" t="s">
        <v>4004</v>
      </c>
      <c r="C21" t="s">
        <v>3549</v>
      </c>
      <c r="D21" t="s">
        <v>1102</v>
      </c>
      <c r="E21" t="str">
        <f>INDEX('region index'!B:B, MATCH('plant list terry'!D21,'region index'!A:A,0))</f>
        <v>NW</v>
      </c>
      <c r="F21" t="s">
        <v>3550</v>
      </c>
      <c r="G21" t="s">
        <v>3518</v>
      </c>
      <c r="H21" t="s">
        <v>3551</v>
      </c>
      <c r="I21">
        <v>240.75</v>
      </c>
      <c r="J21">
        <v>240.75</v>
      </c>
      <c r="K21">
        <v>240.75</v>
      </c>
      <c r="L21">
        <v>240.75</v>
      </c>
      <c r="M21">
        <v>240.75</v>
      </c>
      <c r="N21">
        <v>240.75</v>
      </c>
      <c r="O21">
        <v>240.75</v>
      </c>
      <c r="P21">
        <v>240.75</v>
      </c>
      <c r="Q21">
        <v>240.75</v>
      </c>
      <c r="R21">
        <v>240.75</v>
      </c>
      <c r="S21">
        <v>240.75</v>
      </c>
      <c r="T21">
        <v>240.75</v>
      </c>
      <c r="U21">
        <v>240.75</v>
      </c>
      <c r="V21">
        <v>240.75</v>
      </c>
      <c r="W21">
        <v>240.75</v>
      </c>
    </row>
    <row r="22" spans="1:23">
      <c r="A22" t="s">
        <v>3575</v>
      </c>
      <c r="B22" t="s">
        <v>4005</v>
      </c>
      <c r="C22" t="s">
        <v>3549</v>
      </c>
      <c r="D22" t="s">
        <v>1102</v>
      </c>
      <c r="E22" t="str">
        <f>INDEX('region index'!B:B, MATCH('plant list terry'!D22,'region index'!A:A,0))</f>
        <v>NW</v>
      </c>
      <c r="F22" t="s">
        <v>3550</v>
      </c>
      <c r="G22" t="s">
        <v>3518</v>
      </c>
      <c r="H22" t="s">
        <v>3551</v>
      </c>
      <c r="I22">
        <v>123.06100000000001</v>
      </c>
      <c r="J22">
        <v>123.06100000000001</v>
      </c>
      <c r="K22">
        <v>123.06100000000001</v>
      </c>
      <c r="L22">
        <v>123.06100000000001</v>
      </c>
      <c r="M22">
        <v>123.06100000000001</v>
      </c>
      <c r="N22">
        <v>123.06100000000001</v>
      </c>
      <c r="O22">
        <v>123.06100000000001</v>
      </c>
      <c r="P22">
        <v>123.06100000000001</v>
      </c>
      <c r="Q22">
        <v>123.06100000000001</v>
      </c>
      <c r="R22">
        <v>123.06100000000001</v>
      </c>
      <c r="S22">
        <v>123.06100000000001</v>
      </c>
      <c r="T22">
        <v>123.06100000000001</v>
      </c>
      <c r="U22">
        <v>123.06100000000001</v>
      </c>
      <c r="V22">
        <v>123.06100000000001</v>
      </c>
      <c r="W22">
        <v>123.06100000000001</v>
      </c>
    </row>
    <row r="23" spans="1:23">
      <c r="A23" t="s">
        <v>1285</v>
      </c>
      <c r="B23" t="s">
        <v>94</v>
      </c>
      <c r="C23" t="s">
        <v>3576</v>
      </c>
      <c r="D23" t="s">
        <v>1108</v>
      </c>
      <c r="E23" t="str">
        <f>INDEX('region index'!B:B, MATCH('plant list terry'!D23,'region index'!A:A,0))</f>
        <v>SW</v>
      </c>
      <c r="F23" t="s">
        <v>3561</v>
      </c>
      <c r="G23" t="s">
        <v>3519</v>
      </c>
      <c r="H23" t="s">
        <v>3556</v>
      </c>
      <c r="I23">
        <v>340</v>
      </c>
      <c r="J23">
        <v>340</v>
      </c>
      <c r="K23">
        <v>340</v>
      </c>
      <c r="L23">
        <v>340</v>
      </c>
      <c r="M23">
        <v>340</v>
      </c>
      <c r="N23">
        <v>340</v>
      </c>
      <c r="O23">
        <v>340</v>
      </c>
      <c r="P23">
        <v>340</v>
      </c>
      <c r="Q23">
        <v>340</v>
      </c>
      <c r="R23">
        <v>340</v>
      </c>
      <c r="S23">
        <v>340</v>
      </c>
      <c r="T23">
        <v>340</v>
      </c>
      <c r="U23">
        <v>340</v>
      </c>
      <c r="V23">
        <v>340</v>
      </c>
      <c r="W23">
        <v>340</v>
      </c>
    </row>
    <row r="24" spans="1:23">
      <c r="A24" t="s">
        <v>1286</v>
      </c>
      <c r="B24" t="s">
        <v>96</v>
      </c>
      <c r="C24" t="s">
        <v>3576</v>
      </c>
      <c r="D24" t="s">
        <v>1108</v>
      </c>
      <c r="E24" t="str">
        <f>INDEX('region index'!B:B, MATCH('plant list terry'!D24,'region index'!A:A,0))</f>
        <v>SW</v>
      </c>
      <c r="F24" t="s">
        <v>3561</v>
      </c>
      <c r="G24" t="s">
        <v>3519</v>
      </c>
      <c r="H24" t="s">
        <v>3556</v>
      </c>
      <c r="I24">
        <v>328.6</v>
      </c>
      <c r="J24">
        <v>328.6</v>
      </c>
      <c r="K24">
        <v>328.6</v>
      </c>
      <c r="L24">
        <v>328.6</v>
      </c>
      <c r="M24">
        <v>328.6</v>
      </c>
      <c r="N24">
        <v>328.6</v>
      </c>
      <c r="O24">
        <v>328.6</v>
      </c>
      <c r="P24">
        <v>328.6</v>
      </c>
      <c r="Q24">
        <v>328.6</v>
      </c>
      <c r="R24">
        <v>328.6</v>
      </c>
      <c r="S24">
        <v>328.6</v>
      </c>
      <c r="T24">
        <v>328.6</v>
      </c>
      <c r="U24">
        <v>328.6</v>
      </c>
      <c r="V24">
        <v>328.6</v>
      </c>
      <c r="W24">
        <v>328.6</v>
      </c>
    </row>
    <row r="25" spans="1:23">
      <c r="A25" t="s">
        <v>1277</v>
      </c>
      <c r="B25" t="s">
        <v>80</v>
      </c>
      <c r="C25" t="s">
        <v>3577</v>
      </c>
      <c r="D25" t="s">
        <v>1104</v>
      </c>
      <c r="E25" t="str">
        <f>INDEX('region index'!B:B, MATCH('plant list terry'!D25,'region index'!A:A,0))</f>
        <v>SE</v>
      </c>
      <c r="F25" t="s">
        <v>3561</v>
      </c>
      <c r="G25" t="s">
        <v>3519</v>
      </c>
      <c r="H25" t="s">
        <v>3556</v>
      </c>
      <c r="I25">
        <v>560</v>
      </c>
    </row>
    <row r="26" spans="1:23">
      <c r="A26" t="s">
        <v>1278</v>
      </c>
      <c r="B26" t="s">
        <v>83</v>
      </c>
      <c r="C26" t="s">
        <v>3577</v>
      </c>
      <c r="D26" t="s">
        <v>1104</v>
      </c>
      <c r="E26" t="str">
        <f>INDEX('region index'!B:B, MATCH('plant list terry'!D26,'region index'!A:A,0))</f>
        <v>SE</v>
      </c>
      <c r="F26" t="s">
        <v>3561</v>
      </c>
      <c r="G26" t="s">
        <v>3519</v>
      </c>
      <c r="H26" t="s">
        <v>3556</v>
      </c>
      <c r="I26">
        <v>560</v>
      </c>
    </row>
    <row r="27" spans="1:23">
      <c r="A27" t="s">
        <v>1279</v>
      </c>
      <c r="B27" t="s">
        <v>84</v>
      </c>
      <c r="C27" t="s">
        <v>3577</v>
      </c>
      <c r="D27" t="s">
        <v>1104</v>
      </c>
      <c r="E27" t="str">
        <f>INDEX('region index'!B:B, MATCH('plant list terry'!D27,'region index'!A:A,0))</f>
        <v>SE</v>
      </c>
      <c r="F27" t="s">
        <v>3561</v>
      </c>
      <c r="G27" t="s">
        <v>3519</v>
      </c>
      <c r="H27" t="s">
        <v>3556</v>
      </c>
      <c r="I27">
        <v>560</v>
      </c>
      <c r="J27">
        <v>560</v>
      </c>
      <c r="K27">
        <v>560</v>
      </c>
      <c r="L27">
        <v>560</v>
      </c>
    </row>
    <row r="28" spans="1:23">
      <c r="A28" t="s">
        <v>1280</v>
      </c>
      <c r="B28" t="s">
        <v>87</v>
      </c>
      <c r="C28" t="s">
        <v>3577</v>
      </c>
      <c r="D28" t="s">
        <v>1104</v>
      </c>
      <c r="E28" t="str">
        <f>INDEX('region index'!B:B, MATCH('plant list terry'!D28,'region index'!A:A,0))</f>
        <v>SE</v>
      </c>
      <c r="F28" t="s">
        <v>3561</v>
      </c>
      <c r="G28" t="s">
        <v>3519</v>
      </c>
      <c r="H28" t="s">
        <v>3556</v>
      </c>
      <c r="I28">
        <v>560</v>
      </c>
      <c r="J28">
        <v>560</v>
      </c>
      <c r="K28">
        <v>560</v>
      </c>
      <c r="L28">
        <v>560</v>
      </c>
    </row>
    <row r="29" spans="1:23">
      <c r="A29" t="s">
        <v>1281</v>
      </c>
      <c r="B29" t="s">
        <v>88</v>
      </c>
      <c r="C29" t="s">
        <v>3577</v>
      </c>
      <c r="D29" t="s">
        <v>1104</v>
      </c>
      <c r="E29" t="str">
        <f>INDEX('region index'!B:B, MATCH('plant list terry'!D29,'region index'!A:A,0))</f>
        <v>SE</v>
      </c>
      <c r="F29" t="s">
        <v>3561</v>
      </c>
      <c r="G29" t="s">
        <v>3519</v>
      </c>
      <c r="H29" t="s">
        <v>3556</v>
      </c>
      <c r="I29">
        <v>500</v>
      </c>
      <c r="J29">
        <v>500</v>
      </c>
      <c r="K29">
        <v>500</v>
      </c>
      <c r="L29">
        <v>500</v>
      </c>
      <c r="M29">
        <v>500</v>
      </c>
      <c r="N29">
        <v>500</v>
      </c>
      <c r="O29">
        <v>500</v>
      </c>
    </row>
    <row r="30" spans="1:23">
      <c r="A30" t="s">
        <v>1282</v>
      </c>
      <c r="B30" t="s">
        <v>89</v>
      </c>
      <c r="C30" t="s">
        <v>3577</v>
      </c>
      <c r="D30" t="s">
        <v>1104</v>
      </c>
      <c r="E30" t="str">
        <f>INDEX('region index'!B:B, MATCH('plant list terry'!D30,'region index'!A:A,0))</f>
        <v>SE</v>
      </c>
      <c r="F30" t="s">
        <v>3561</v>
      </c>
      <c r="G30" t="s">
        <v>3519</v>
      </c>
      <c r="H30" t="s">
        <v>3556</v>
      </c>
      <c r="I30">
        <v>500</v>
      </c>
      <c r="J30">
        <v>500</v>
      </c>
      <c r="K30">
        <v>500</v>
      </c>
      <c r="L30">
        <v>500</v>
      </c>
      <c r="M30">
        <v>500</v>
      </c>
      <c r="N30">
        <v>500</v>
      </c>
      <c r="O30">
        <v>500</v>
      </c>
      <c r="P30">
        <v>500</v>
      </c>
    </row>
    <row r="31" spans="1:23">
      <c r="A31" t="s">
        <v>1288</v>
      </c>
      <c r="B31" t="s">
        <v>104</v>
      </c>
      <c r="C31" t="s">
        <v>3554</v>
      </c>
      <c r="D31" t="s">
        <v>1105</v>
      </c>
      <c r="E31" t="str">
        <f>INDEX('region index'!B:B, MATCH('plant list terry'!D31,'region index'!A:A,0))</f>
        <v>NW</v>
      </c>
      <c r="F31" t="s">
        <v>3561</v>
      </c>
      <c r="G31" t="s">
        <v>3519</v>
      </c>
      <c r="H31" t="s">
        <v>3556</v>
      </c>
      <c r="I31">
        <v>800</v>
      </c>
      <c r="J31">
        <v>800</v>
      </c>
      <c r="K31">
        <v>800</v>
      </c>
      <c r="L31">
        <v>800</v>
      </c>
      <c r="M31">
        <v>800</v>
      </c>
      <c r="N31">
        <v>800</v>
      </c>
      <c r="O31">
        <v>800</v>
      </c>
      <c r="P31">
        <v>800</v>
      </c>
      <c r="Q31">
        <v>800</v>
      </c>
      <c r="R31">
        <v>800</v>
      </c>
      <c r="S31">
        <v>800</v>
      </c>
      <c r="T31">
        <v>800</v>
      </c>
      <c r="U31">
        <v>800</v>
      </c>
      <c r="V31">
        <v>800</v>
      </c>
    </row>
    <row r="32" spans="1:23">
      <c r="A32" t="s">
        <v>1289</v>
      </c>
      <c r="B32" t="s">
        <v>109</v>
      </c>
      <c r="C32" t="s">
        <v>3554</v>
      </c>
      <c r="D32" t="s">
        <v>1105</v>
      </c>
      <c r="E32" t="str">
        <f>INDEX('region index'!B:B, MATCH('plant list terry'!D32,'region index'!A:A,0))</f>
        <v>NW</v>
      </c>
      <c r="F32" t="s">
        <v>3561</v>
      </c>
      <c r="G32" t="s">
        <v>3519</v>
      </c>
      <c r="H32" t="s">
        <v>3556</v>
      </c>
      <c r="I32">
        <v>800</v>
      </c>
      <c r="J32">
        <v>800</v>
      </c>
      <c r="K32">
        <v>800</v>
      </c>
      <c r="L32">
        <v>800</v>
      </c>
      <c r="M32">
        <v>800</v>
      </c>
      <c r="N32">
        <v>800</v>
      </c>
      <c r="O32">
        <v>800</v>
      </c>
      <c r="P32">
        <v>800</v>
      </c>
      <c r="Q32">
        <v>800</v>
      </c>
      <c r="R32">
        <v>800</v>
      </c>
      <c r="S32">
        <v>800</v>
      </c>
      <c r="T32">
        <v>800</v>
      </c>
      <c r="U32">
        <v>800</v>
      </c>
      <c r="V32">
        <v>800</v>
      </c>
    </row>
    <row r="33" spans="1:23">
      <c r="A33" t="s">
        <v>1290</v>
      </c>
      <c r="B33" t="s">
        <v>110</v>
      </c>
      <c r="C33" t="s">
        <v>3554</v>
      </c>
      <c r="D33" t="s">
        <v>1105</v>
      </c>
      <c r="E33" t="str">
        <f>INDEX('region index'!B:B, MATCH('plant list terry'!D33,'region index'!A:A,0))</f>
        <v>NW</v>
      </c>
      <c r="F33" t="s">
        <v>3561</v>
      </c>
      <c r="G33" t="s">
        <v>3519</v>
      </c>
      <c r="H33" t="s">
        <v>3556</v>
      </c>
      <c r="I33">
        <v>870</v>
      </c>
      <c r="J33">
        <v>870</v>
      </c>
      <c r="K33">
        <v>870</v>
      </c>
      <c r="L33">
        <v>870</v>
      </c>
      <c r="M33">
        <v>870</v>
      </c>
      <c r="N33">
        <v>870</v>
      </c>
      <c r="O33">
        <v>870</v>
      </c>
      <c r="P33">
        <v>870</v>
      </c>
      <c r="Q33">
        <v>870</v>
      </c>
      <c r="R33">
        <v>870</v>
      </c>
      <c r="S33">
        <v>870</v>
      </c>
      <c r="T33">
        <v>870</v>
      </c>
      <c r="U33">
        <v>870</v>
      </c>
      <c r="V33">
        <v>870</v>
      </c>
      <c r="W33">
        <v>870</v>
      </c>
    </row>
    <row r="34" spans="1:23">
      <c r="A34" t="s">
        <v>1291</v>
      </c>
      <c r="B34" t="s">
        <v>111</v>
      </c>
      <c r="C34" t="s">
        <v>3554</v>
      </c>
      <c r="D34" t="s">
        <v>1105</v>
      </c>
      <c r="E34" t="str">
        <f>INDEX('region index'!B:B, MATCH('plant list terry'!D34,'region index'!A:A,0))</f>
        <v>NW</v>
      </c>
      <c r="F34" t="s">
        <v>3561</v>
      </c>
      <c r="G34" t="s">
        <v>3519</v>
      </c>
      <c r="H34" t="s">
        <v>3556</v>
      </c>
      <c r="I34">
        <v>870</v>
      </c>
      <c r="J34">
        <v>870</v>
      </c>
      <c r="K34">
        <v>870</v>
      </c>
      <c r="L34">
        <v>870</v>
      </c>
      <c r="M34">
        <v>870</v>
      </c>
      <c r="N34">
        <v>870</v>
      </c>
      <c r="O34">
        <v>870</v>
      </c>
      <c r="P34">
        <v>870</v>
      </c>
      <c r="Q34">
        <v>870</v>
      </c>
      <c r="R34">
        <v>870</v>
      </c>
      <c r="S34">
        <v>870</v>
      </c>
      <c r="T34">
        <v>870</v>
      </c>
      <c r="U34">
        <v>870</v>
      </c>
      <c r="V34">
        <v>870</v>
      </c>
      <c r="W34">
        <v>870</v>
      </c>
    </row>
    <row r="35" spans="1:23">
      <c r="A35" t="s">
        <v>1292</v>
      </c>
      <c r="B35" t="s">
        <v>112</v>
      </c>
      <c r="C35" t="s">
        <v>3554</v>
      </c>
      <c r="D35" t="s">
        <v>1105</v>
      </c>
      <c r="E35" t="str">
        <f>INDEX('region index'!B:B, MATCH('plant list terry'!D35,'region index'!A:A,0))</f>
        <v>NW</v>
      </c>
      <c r="F35" t="s">
        <v>3561</v>
      </c>
      <c r="G35" t="s">
        <v>3519</v>
      </c>
      <c r="H35" t="s">
        <v>3556</v>
      </c>
      <c r="I35">
        <v>870</v>
      </c>
      <c r="J35">
        <v>870</v>
      </c>
      <c r="K35">
        <v>870</v>
      </c>
      <c r="L35">
        <v>870</v>
      </c>
      <c r="M35">
        <v>870</v>
      </c>
      <c r="N35">
        <v>870</v>
      </c>
      <c r="O35">
        <v>870</v>
      </c>
      <c r="P35">
        <v>870</v>
      </c>
      <c r="Q35">
        <v>870</v>
      </c>
      <c r="R35">
        <v>870</v>
      </c>
      <c r="S35">
        <v>870</v>
      </c>
      <c r="T35">
        <v>870</v>
      </c>
      <c r="U35">
        <v>870</v>
      </c>
      <c r="V35">
        <v>870</v>
      </c>
      <c r="W35">
        <v>870</v>
      </c>
    </row>
    <row r="36" spans="1:23">
      <c r="A36" t="s">
        <v>1293</v>
      </c>
      <c r="B36" t="s">
        <v>113</v>
      </c>
      <c r="C36" t="s">
        <v>3554</v>
      </c>
      <c r="D36" t="s">
        <v>1105</v>
      </c>
      <c r="E36" t="str">
        <f>INDEX('region index'!B:B, MATCH('plant list terry'!D36,'region index'!A:A,0))</f>
        <v>NW</v>
      </c>
      <c r="F36" t="s">
        <v>3561</v>
      </c>
      <c r="G36" t="s">
        <v>3519</v>
      </c>
      <c r="H36" t="s">
        <v>3556</v>
      </c>
      <c r="I36">
        <v>870</v>
      </c>
      <c r="J36">
        <v>870</v>
      </c>
      <c r="K36">
        <v>870</v>
      </c>
      <c r="L36">
        <v>870</v>
      </c>
      <c r="M36">
        <v>870</v>
      </c>
      <c r="N36">
        <v>870</v>
      </c>
      <c r="O36">
        <v>870</v>
      </c>
      <c r="P36">
        <v>870</v>
      </c>
      <c r="Q36">
        <v>870</v>
      </c>
      <c r="R36">
        <v>870</v>
      </c>
      <c r="S36">
        <v>870</v>
      </c>
      <c r="T36">
        <v>870</v>
      </c>
      <c r="U36">
        <v>870</v>
      </c>
      <c r="V36">
        <v>870</v>
      </c>
      <c r="W36">
        <v>870</v>
      </c>
    </row>
    <row r="37" spans="1:23">
      <c r="A37" t="s">
        <v>3578</v>
      </c>
      <c r="B37" t="s">
        <v>4006</v>
      </c>
      <c r="C37" t="s">
        <v>3549</v>
      </c>
      <c r="D37" t="s">
        <v>1102</v>
      </c>
      <c r="E37" t="str">
        <f>INDEX('region index'!B:B, MATCH('plant list terry'!D37,'region index'!A:A,0))</f>
        <v>NW</v>
      </c>
      <c r="F37" t="s">
        <v>3550</v>
      </c>
      <c r="G37" t="s">
        <v>3518</v>
      </c>
      <c r="H37" t="s">
        <v>3556</v>
      </c>
      <c r="I37">
        <v>185</v>
      </c>
      <c r="J37">
        <v>185</v>
      </c>
      <c r="K37">
        <v>185</v>
      </c>
      <c r="L37">
        <v>185</v>
      </c>
      <c r="M37">
        <v>185</v>
      </c>
      <c r="N37">
        <v>185</v>
      </c>
      <c r="O37">
        <v>185</v>
      </c>
      <c r="P37">
        <v>185</v>
      </c>
      <c r="Q37">
        <v>185</v>
      </c>
      <c r="R37">
        <v>185</v>
      </c>
      <c r="S37">
        <v>185</v>
      </c>
      <c r="T37">
        <v>185</v>
      </c>
      <c r="U37">
        <v>185</v>
      </c>
      <c r="V37">
        <v>185</v>
      </c>
      <c r="W37">
        <v>185</v>
      </c>
    </row>
    <row r="38" spans="1:23">
      <c r="A38" t="s">
        <v>3579</v>
      </c>
      <c r="B38" t="s">
        <v>4007</v>
      </c>
      <c r="C38" t="s">
        <v>3549</v>
      </c>
      <c r="D38" t="s">
        <v>1102</v>
      </c>
      <c r="E38" t="str">
        <f>INDEX('region index'!B:B, MATCH('plant list terry'!D38,'region index'!A:A,0))</f>
        <v>NW</v>
      </c>
      <c r="F38" t="s">
        <v>3550</v>
      </c>
      <c r="G38" t="s">
        <v>3518</v>
      </c>
      <c r="H38" t="s">
        <v>3556</v>
      </c>
      <c r="I38">
        <v>115</v>
      </c>
      <c r="J38">
        <v>115</v>
      </c>
      <c r="K38">
        <v>115</v>
      </c>
      <c r="L38">
        <v>115</v>
      </c>
      <c r="M38">
        <v>115</v>
      </c>
      <c r="N38">
        <v>115</v>
      </c>
      <c r="O38">
        <v>115</v>
      </c>
      <c r="P38">
        <v>115</v>
      </c>
      <c r="Q38">
        <v>115</v>
      </c>
      <c r="R38">
        <v>115</v>
      </c>
      <c r="S38">
        <v>115</v>
      </c>
      <c r="T38">
        <v>115</v>
      </c>
      <c r="U38">
        <v>115</v>
      </c>
      <c r="V38">
        <v>115</v>
      </c>
      <c r="W38">
        <v>115</v>
      </c>
    </row>
    <row r="39" spans="1:23">
      <c r="A39" t="s">
        <v>3580</v>
      </c>
      <c r="B39" t="s">
        <v>4008</v>
      </c>
      <c r="C39" t="s">
        <v>3549</v>
      </c>
      <c r="D39" t="s">
        <v>1102</v>
      </c>
      <c r="E39" t="str">
        <f>INDEX('region index'!B:B, MATCH('plant list terry'!D39,'region index'!A:A,0))</f>
        <v>NW</v>
      </c>
      <c r="F39" t="s">
        <v>3550</v>
      </c>
      <c r="G39" t="s">
        <v>3518</v>
      </c>
      <c r="H39" t="s">
        <v>3556</v>
      </c>
      <c r="I39">
        <v>77.757999999999996</v>
      </c>
      <c r="J39">
        <v>77.757999999999996</v>
      </c>
      <c r="K39">
        <v>77.757999999999996</v>
      </c>
      <c r="L39">
        <v>77.757999999999996</v>
      </c>
      <c r="M39">
        <v>77.757999999999996</v>
      </c>
      <c r="N39">
        <v>77.757999999999996</v>
      </c>
      <c r="O39">
        <v>77.757999999999996</v>
      </c>
      <c r="P39">
        <v>77.757999999999996</v>
      </c>
      <c r="Q39">
        <v>77.757999999999996</v>
      </c>
      <c r="R39">
        <v>77.757999999999996</v>
      </c>
      <c r="S39">
        <v>77.757999999999996</v>
      </c>
      <c r="T39">
        <v>77.757999999999996</v>
      </c>
      <c r="U39">
        <v>77.757999999999996</v>
      </c>
      <c r="V39">
        <v>77.757999999999996</v>
      </c>
      <c r="W39">
        <v>77.757999999999996</v>
      </c>
    </row>
    <row r="40" spans="1:23">
      <c r="A40" t="s">
        <v>3581</v>
      </c>
      <c r="B40" t="s">
        <v>4009</v>
      </c>
      <c r="C40" t="s">
        <v>3549</v>
      </c>
      <c r="D40" t="s">
        <v>1102</v>
      </c>
      <c r="E40" t="str">
        <f>INDEX('region index'!B:B, MATCH('plant list terry'!D40,'region index'!A:A,0))</f>
        <v>NW</v>
      </c>
      <c r="F40" t="s">
        <v>3550</v>
      </c>
      <c r="G40" t="s">
        <v>3518</v>
      </c>
      <c r="H40" t="s">
        <v>3556</v>
      </c>
      <c r="I40">
        <v>77.757999999999996</v>
      </c>
      <c r="J40">
        <v>77.757999999999996</v>
      </c>
      <c r="K40">
        <v>77.757999999999996</v>
      </c>
      <c r="L40">
        <v>77.757999999999996</v>
      </c>
      <c r="M40">
        <v>77.757999999999996</v>
      </c>
      <c r="N40">
        <v>77.757999999999996</v>
      </c>
      <c r="O40">
        <v>77.757999999999996</v>
      </c>
      <c r="P40">
        <v>77.757999999999996</v>
      </c>
      <c r="Q40">
        <v>77.757999999999996</v>
      </c>
      <c r="R40">
        <v>77.757999999999996</v>
      </c>
      <c r="S40">
        <v>77.757999999999996</v>
      </c>
      <c r="T40">
        <v>77.757999999999996</v>
      </c>
      <c r="U40">
        <v>77.757999999999996</v>
      </c>
      <c r="V40">
        <v>77.757999999999996</v>
      </c>
      <c r="W40">
        <v>77.757999999999996</v>
      </c>
    </row>
    <row r="41" spans="1:23">
      <c r="A41" t="s">
        <v>3582</v>
      </c>
      <c r="B41" t="s">
        <v>4010</v>
      </c>
      <c r="C41" t="s">
        <v>3549</v>
      </c>
      <c r="D41" t="s">
        <v>1102</v>
      </c>
      <c r="E41" t="str">
        <f>INDEX('region index'!B:B, MATCH('plant list terry'!D41,'region index'!A:A,0))</f>
        <v>NW</v>
      </c>
      <c r="F41" t="s">
        <v>3550</v>
      </c>
      <c r="G41" t="s">
        <v>3518</v>
      </c>
      <c r="H41" t="s">
        <v>3556</v>
      </c>
      <c r="I41">
        <v>77.757999999999996</v>
      </c>
      <c r="J41">
        <v>77.757999999999996</v>
      </c>
      <c r="K41">
        <v>77.757999999999996</v>
      </c>
      <c r="L41">
        <v>77.757999999999996</v>
      </c>
      <c r="M41">
        <v>77.757999999999996</v>
      </c>
      <c r="N41">
        <v>77.757999999999996</v>
      </c>
      <c r="O41">
        <v>77.757999999999996</v>
      </c>
      <c r="P41">
        <v>77.757999999999996</v>
      </c>
      <c r="Q41">
        <v>77.757999999999996</v>
      </c>
      <c r="R41">
        <v>77.757999999999996</v>
      </c>
      <c r="S41">
        <v>77.757999999999996</v>
      </c>
      <c r="T41">
        <v>77.757999999999996</v>
      </c>
      <c r="U41">
        <v>77.757999999999996</v>
      </c>
      <c r="V41">
        <v>77.757999999999996</v>
      </c>
      <c r="W41">
        <v>77.757999999999996</v>
      </c>
    </row>
    <row r="42" spans="1:23">
      <c r="A42" t="s">
        <v>3583</v>
      </c>
      <c r="B42" t="s">
        <v>4011</v>
      </c>
      <c r="C42" t="s">
        <v>3549</v>
      </c>
      <c r="D42" t="s">
        <v>1102</v>
      </c>
      <c r="E42" t="str">
        <f>INDEX('region index'!B:B, MATCH('plant list terry'!D42,'region index'!A:A,0))</f>
        <v>NW</v>
      </c>
      <c r="F42" t="s">
        <v>3550</v>
      </c>
      <c r="G42" t="s">
        <v>3518</v>
      </c>
      <c r="H42" t="s">
        <v>3556</v>
      </c>
      <c r="I42">
        <v>77.757999999999996</v>
      </c>
      <c r="J42">
        <v>77.757999999999996</v>
      </c>
      <c r="K42">
        <v>77.757999999999996</v>
      </c>
      <c r="L42">
        <v>77.757999999999996</v>
      </c>
      <c r="M42">
        <v>77.757999999999996</v>
      </c>
      <c r="N42">
        <v>77.757999999999996</v>
      </c>
      <c r="O42">
        <v>77.757999999999996</v>
      </c>
      <c r="P42">
        <v>77.757999999999996</v>
      </c>
      <c r="Q42">
        <v>77.757999999999996</v>
      </c>
      <c r="R42">
        <v>77.757999999999996</v>
      </c>
      <c r="S42">
        <v>77.757999999999996</v>
      </c>
      <c r="T42">
        <v>77.757999999999996</v>
      </c>
      <c r="U42">
        <v>77.757999999999996</v>
      </c>
      <c r="V42">
        <v>77.757999999999996</v>
      </c>
      <c r="W42">
        <v>77.757999999999996</v>
      </c>
    </row>
    <row r="43" spans="1:23">
      <c r="A43" t="s">
        <v>3584</v>
      </c>
      <c r="B43" t="s">
        <v>4012</v>
      </c>
      <c r="C43" t="s">
        <v>3549</v>
      </c>
      <c r="D43" t="s">
        <v>1102</v>
      </c>
      <c r="E43" t="str">
        <f>INDEX('region index'!B:B, MATCH('plant list terry'!D43,'region index'!A:A,0))</f>
        <v>NW</v>
      </c>
      <c r="F43" t="s">
        <v>3550</v>
      </c>
      <c r="G43" t="s">
        <v>3518</v>
      </c>
      <c r="H43" t="s">
        <v>3556</v>
      </c>
      <c r="I43">
        <v>77.757999999999996</v>
      </c>
      <c r="J43">
        <v>77.757999999999996</v>
      </c>
      <c r="K43">
        <v>77.757999999999996</v>
      </c>
      <c r="L43">
        <v>77.757999999999996</v>
      </c>
      <c r="M43">
        <v>77.757999999999996</v>
      </c>
      <c r="N43">
        <v>77.757999999999996</v>
      </c>
      <c r="O43">
        <v>77.757999999999996</v>
      </c>
      <c r="P43">
        <v>77.757999999999996</v>
      </c>
      <c r="Q43">
        <v>77.757999999999996</v>
      </c>
      <c r="R43">
        <v>77.757999999999996</v>
      </c>
      <c r="S43">
        <v>77.757999999999996</v>
      </c>
      <c r="T43">
        <v>77.757999999999996</v>
      </c>
      <c r="U43">
        <v>77.757999999999996</v>
      </c>
      <c r="V43">
        <v>77.757999999999996</v>
      </c>
      <c r="W43">
        <v>77.757999999999996</v>
      </c>
    </row>
    <row r="44" spans="1:23">
      <c r="A44" t="s">
        <v>3585</v>
      </c>
      <c r="B44" t="s">
        <v>4013</v>
      </c>
      <c r="C44" t="s">
        <v>3549</v>
      </c>
      <c r="D44" t="s">
        <v>1102</v>
      </c>
      <c r="E44" t="str">
        <f>INDEX('region index'!B:B, MATCH('plant list terry'!D44,'region index'!A:A,0))</f>
        <v>NW</v>
      </c>
      <c r="F44" t="s">
        <v>3550</v>
      </c>
      <c r="G44" t="s">
        <v>3518</v>
      </c>
      <c r="H44" t="s">
        <v>3556</v>
      </c>
      <c r="I44">
        <v>77.757999999999996</v>
      </c>
      <c r="J44">
        <v>77.757999999999996</v>
      </c>
      <c r="K44">
        <v>77.757999999999996</v>
      </c>
      <c r="L44">
        <v>77.757999999999996</v>
      </c>
      <c r="M44">
        <v>77.757999999999996</v>
      </c>
      <c r="N44">
        <v>77.757999999999996</v>
      </c>
      <c r="O44">
        <v>77.757999999999996</v>
      </c>
      <c r="P44">
        <v>77.757999999999996</v>
      </c>
      <c r="Q44">
        <v>77.757999999999996</v>
      </c>
      <c r="R44">
        <v>77.757999999999996</v>
      </c>
      <c r="S44">
        <v>77.757999999999996</v>
      </c>
      <c r="T44">
        <v>77.757999999999996</v>
      </c>
      <c r="U44">
        <v>77.757999999999996</v>
      </c>
      <c r="V44">
        <v>77.757999999999996</v>
      </c>
      <c r="W44">
        <v>77.757999999999996</v>
      </c>
    </row>
    <row r="45" spans="1:23">
      <c r="A45" t="s">
        <v>3586</v>
      </c>
      <c r="B45" t="s">
        <v>4014</v>
      </c>
      <c r="C45" t="s">
        <v>3549</v>
      </c>
      <c r="D45" t="s">
        <v>1102</v>
      </c>
      <c r="E45" t="str">
        <f>INDEX('region index'!B:B, MATCH('plant list terry'!D45,'region index'!A:A,0))</f>
        <v>NW</v>
      </c>
      <c r="F45" t="s">
        <v>3550</v>
      </c>
      <c r="G45" t="s">
        <v>3518</v>
      </c>
      <c r="H45" t="s">
        <v>3556</v>
      </c>
      <c r="I45">
        <v>77.757999999999996</v>
      </c>
      <c r="J45">
        <v>77.757999999999996</v>
      </c>
      <c r="K45">
        <v>77.757999999999996</v>
      </c>
      <c r="L45">
        <v>77.757999999999996</v>
      </c>
      <c r="M45">
        <v>77.757999999999996</v>
      </c>
      <c r="N45">
        <v>77.757999999999996</v>
      </c>
      <c r="O45">
        <v>77.757999999999996</v>
      </c>
      <c r="P45">
        <v>77.757999999999996</v>
      </c>
      <c r="Q45">
        <v>77.757999999999996</v>
      </c>
      <c r="R45">
        <v>77.757999999999996</v>
      </c>
      <c r="S45">
        <v>77.757999999999996</v>
      </c>
      <c r="T45">
        <v>77.757999999999996</v>
      </c>
      <c r="U45">
        <v>77.757999999999996</v>
      </c>
      <c r="V45">
        <v>77.757999999999996</v>
      </c>
      <c r="W45">
        <v>77.757999999999996</v>
      </c>
    </row>
    <row r="46" spans="1:23">
      <c r="A46" t="s">
        <v>3587</v>
      </c>
      <c r="B46" t="s">
        <v>4015</v>
      </c>
      <c r="C46" t="s">
        <v>3549</v>
      </c>
      <c r="D46" t="s">
        <v>1102</v>
      </c>
      <c r="E46" t="str">
        <f>INDEX('region index'!B:B, MATCH('plant list terry'!D46,'region index'!A:A,0))</f>
        <v>NW</v>
      </c>
      <c r="F46" t="s">
        <v>3550</v>
      </c>
      <c r="G46" t="s">
        <v>3518</v>
      </c>
      <c r="H46" t="s">
        <v>3556</v>
      </c>
      <c r="I46">
        <v>77.757999999999996</v>
      </c>
      <c r="J46">
        <v>77.757999999999996</v>
      </c>
      <c r="K46">
        <v>77.757999999999996</v>
      </c>
      <c r="L46">
        <v>77.757999999999996</v>
      </c>
      <c r="M46">
        <v>77.757999999999996</v>
      </c>
      <c r="N46">
        <v>77.757999999999996</v>
      </c>
      <c r="O46">
        <v>77.757999999999996</v>
      </c>
      <c r="P46">
        <v>77.757999999999996</v>
      </c>
      <c r="Q46">
        <v>77.757999999999996</v>
      </c>
      <c r="R46">
        <v>77.757999999999996</v>
      </c>
      <c r="S46">
        <v>77.757999999999996</v>
      </c>
      <c r="T46">
        <v>77.757999999999996</v>
      </c>
      <c r="U46">
        <v>77.757999999999996</v>
      </c>
      <c r="V46">
        <v>77.757999999999996</v>
      </c>
      <c r="W46">
        <v>77.757999999999996</v>
      </c>
    </row>
    <row r="47" spans="1:23">
      <c r="A47" t="s">
        <v>1313</v>
      </c>
      <c r="B47" t="s">
        <v>146</v>
      </c>
      <c r="C47" t="s">
        <v>3577</v>
      </c>
      <c r="D47" t="s">
        <v>1104</v>
      </c>
      <c r="E47" t="str">
        <f>INDEX('region index'!B:B, MATCH('plant list terry'!D47,'region index'!A:A,0))</f>
        <v>SE</v>
      </c>
      <c r="F47" t="s">
        <v>3561</v>
      </c>
      <c r="G47" t="s">
        <v>3519</v>
      </c>
      <c r="H47" t="s">
        <v>3556</v>
      </c>
      <c r="I47">
        <v>500</v>
      </c>
      <c r="J47">
        <v>500</v>
      </c>
      <c r="K47">
        <v>500</v>
      </c>
      <c r="L47">
        <v>500</v>
      </c>
      <c r="M47">
        <v>500</v>
      </c>
      <c r="N47">
        <v>500</v>
      </c>
    </row>
    <row r="48" spans="1:23">
      <c r="A48" t="s">
        <v>1314</v>
      </c>
      <c r="B48" t="s">
        <v>148</v>
      </c>
      <c r="C48" t="s">
        <v>3577</v>
      </c>
      <c r="D48" t="s">
        <v>1104</v>
      </c>
      <c r="E48" t="str">
        <f>INDEX('region index'!B:B, MATCH('plant list terry'!D48,'region index'!A:A,0))</f>
        <v>SE</v>
      </c>
      <c r="F48" t="s">
        <v>3561</v>
      </c>
      <c r="G48" t="s">
        <v>3519</v>
      </c>
      <c r="H48" t="s">
        <v>3556</v>
      </c>
      <c r="I48">
        <v>500</v>
      </c>
      <c r="J48">
        <v>500</v>
      </c>
      <c r="K48">
        <v>500</v>
      </c>
      <c r="L48">
        <v>500</v>
      </c>
      <c r="M48">
        <v>500</v>
      </c>
      <c r="N48">
        <v>500</v>
      </c>
      <c r="O48">
        <v>500</v>
      </c>
    </row>
    <row r="49" spans="1:23">
      <c r="A49" t="s">
        <v>1315</v>
      </c>
      <c r="B49" t="s">
        <v>149</v>
      </c>
      <c r="C49" t="s">
        <v>3577</v>
      </c>
      <c r="D49" t="s">
        <v>1104</v>
      </c>
      <c r="E49" t="str">
        <f>INDEX('region index'!B:B, MATCH('plant list terry'!D49,'region index'!A:A,0))</f>
        <v>SE</v>
      </c>
      <c r="F49" t="s">
        <v>3561</v>
      </c>
      <c r="G49" t="s">
        <v>3519</v>
      </c>
      <c r="H49" t="s">
        <v>3556</v>
      </c>
      <c r="I49">
        <v>500</v>
      </c>
      <c r="J49">
        <v>500</v>
      </c>
      <c r="K49">
        <v>500</v>
      </c>
      <c r="L49">
        <v>500</v>
      </c>
      <c r="M49">
        <v>500</v>
      </c>
      <c r="N49">
        <v>500</v>
      </c>
      <c r="O49">
        <v>500</v>
      </c>
      <c r="P49">
        <v>500</v>
      </c>
    </row>
    <row r="50" spans="1:23">
      <c r="A50" t="s">
        <v>1316</v>
      </c>
      <c r="B50" t="s">
        <v>150</v>
      </c>
      <c r="C50" t="s">
        <v>3577</v>
      </c>
      <c r="D50" t="s">
        <v>1104</v>
      </c>
      <c r="E50" t="str">
        <f>INDEX('region index'!B:B, MATCH('plant list terry'!D50,'region index'!A:A,0))</f>
        <v>SE</v>
      </c>
      <c r="F50" t="s">
        <v>3561</v>
      </c>
      <c r="G50" t="s">
        <v>3519</v>
      </c>
      <c r="H50" t="s">
        <v>3556</v>
      </c>
      <c r="I50">
        <v>500</v>
      </c>
      <c r="J50">
        <v>500</v>
      </c>
      <c r="K50">
        <v>500</v>
      </c>
      <c r="L50">
        <v>500</v>
      </c>
      <c r="M50">
        <v>500</v>
      </c>
      <c r="N50">
        <v>500</v>
      </c>
      <c r="O50">
        <v>500</v>
      </c>
      <c r="P50">
        <v>500</v>
      </c>
    </row>
    <row r="51" spans="1:23">
      <c r="A51" t="s">
        <v>1317</v>
      </c>
      <c r="B51" t="s">
        <v>151</v>
      </c>
      <c r="C51" t="s">
        <v>3577</v>
      </c>
      <c r="D51" t="s">
        <v>1104</v>
      </c>
      <c r="E51" t="str">
        <f>INDEX('region index'!B:B, MATCH('plant list terry'!D51,'region index'!A:A,0))</f>
        <v>SE</v>
      </c>
      <c r="F51" t="s">
        <v>3561</v>
      </c>
      <c r="G51" t="s">
        <v>3519</v>
      </c>
      <c r="H51" t="s">
        <v>3556</v>
      </c>
      <c r="I51">
        <v>500</v>
      </c>
      <c r="J51">
        <v>500</v>
      </c>
      <c r="K51">
        <v>500</v>
      </c>
      <c r="L51">
        <v>500</v>
      </c>
      <c r="M51">
        <v>500</v>
      </c>
      <c r="N51">
        <v>500</v>
      </c>
      <c r="O51">
        <v>500</v>
      </c>
      <c r="P51">
        <v>500</v>
      </c>
      <c r="Q51">
        <v>500</v>
      </c>
      <c r="R51">
        <v>500</v>
      </c>
      <c r="S51">
        <v>500</v>
      </c>
    </row>
    <row r="52" spans="1:23">
      <c r="A52" t="s">
        <v>3588</v>
      </c>
      <c r="B52" t="s">
        <v>4016</v>
      </c>
      <c r="C52" t="s">
        <v>3554</v>
      </c>
      <c r="D52" t="s">
        <v>1105</v>
      </c>
      <c r="E52" t="str">
        <f>INDEX('region index'!B:B, MATCH('plant list terry'!D52,'region index'!A:A,0))</f>
        <v>NW</v>
      </c>
      <c r="F52" t="s">
        <v>3550</v>
      </c>
      <c r="G52" t="s">
        <v>3518</v>
      </c>
      <c r="H52" t="s">
        <v>3556</v>
      </c>
      <c r="I52">
        <v>150</v>
      </c>
      <c r="J52">
        <v>150</v>
      </c>
      <c r="K52">
        <v>150</v>
      </c>
      <c r="L52">
        <v>150</v>
      </c>
      <c r="M52">
        <v>150</v>
      </c>
      <c r="N52">
        <v>150</v>
      </c>
      <c r="O52">
        <v>150</v>
      </c>
      <c r="P52">
        <v>150</v>
      </c>
      <c r="Q52">
        <v>150</v>
      </c>
      <c r="R52">
        <v>150</v>
      </c>
      <c r="S52">
        <v>150</v>
      </c>
      <c r="T52">
        <v>150</v>
      </c>
      <c r="U52">
        <v>150</v>
      </c>
      <c r="V52">
        <v>150</v>
      </c>
      <c r="W52">
        <v>150</v>
      </c>
    </row>
    <row r="53" spans="1:23">
      <c r="A53" t="s">
        <v>1318</v>
      </c>
      <c r="B53" t="s">
        <v>152</v>
      </c>
      <c r="C53" t="s">
        <v>3577</v>
      </c>
      <c r="D53" t="s">
        <v>1104</v>
      </c>
      <c r="E53" t="str">
        <f>INDEX('region index'!B:B, MATCH('plant list terry'!D53,'region index'!A:A,0))</f>
        <v>SE</v>
      </c>
      <c r="F53" t="s">
        <v>3561</v>
      </c>
      <c r="G53" t="s">
        <v>3519</v>
      </c>
      <c r="H53" t="s">
        <v>3556</v>
      </c>
      <c r="I53">
        <v>500</v>
      </c>
      <c r="J53">
        <v>500</v>
      </c>
      <c r="K53">
        <v>500</v>
      </c>
      <c r="L53">
        <v>500</v>
      </c>
      <c r="M53">
        <v>500</v>
      </c>
      <c r="N53">
        <v>500</v>
      </c>
      <c r="O53">
        <v>500</v>
      </c>
      <c r="P53">
        <v>500</v>
      </c>
      <c r="Q53">
        <v>500</v>
      </c>
      <c r="R53">
        <v>500</v>
      </c>
      <c r="S53">
        <v>500</v>
      </c>
    </row>
    <row r="54" spans="1:23">
      <c r="A54" t="s">
        <v>3589</v>
      </c>
      <c r="B54" t="s">
        <v>4017</v>
      </c>
      <c r="C54" t="s">
        <v>3554</v>
      </c>
      <c r="D54" t="s">
        <v>1105</v>
      </c>
      <c r="E54" t="str">
        <f>INDEX('region index'!B:B, MATCH('plant list terry'!D54,'region index'!A:A,0))</f>
        <v>NW</v>
      </c>
      <c r="F54" t="s">
        <v>3550</v>
      </c>
      <c r="G54" t="s">
        <v>3518</v>
      </c>
      <c r="H54" t="s">
        <v>3556</v>
      </c>
      <c r="I54">
        <v>150</v>
      </c>
      <c r="J54">
        <v>150</v>
      </c>
      <c r="K54">
        <v>150</v>
      </c>
      <c r="L54">
        <v>150</v>
      </c>
      <c r="M54">
        <v>150</v>
      </c>
      <c r="N54">
        <v>150</v>
      </c>
      <c r="O54">
        <v>150</v>
      </c>
      <c r="P54">
        <v>150</v>
      </c>
      <c r="Q54">
        <v>150</v>
      </c>
      <c r="R54">
        <v>150</v>
      </c>
      <c r="S54">
        <v>150</v>
      </c>
      <c r="T54">
        <v>150</v>
      </c>
      <c r="U54">
        <v>150</v>
      </c>
      <c r="V54">
        <v>150</v>
      </c>
      <c r="W54">
        <v>150</v>
      </c>
    </row>
    <row r="55" spans="1:23">
      <c r="A55" t="s">
        <v>1319</v>
      </c>
      <c r="B55" t="s">
        <v>153</v>
      </c>
      <c r="C55" t="s">
        <v>3577</v>
      </c>
      <c r="D55" t="s">
        <v>1104</v>
      </c>
      <c r="E55" t="str">
        <f>INDEX('region index'!B:B, MATCH('plant list terry'!D55,'region index'!A:A,0))</f>
        <v>SE</v>
      </c>
      <c r="F55" t="s">
        <v>3561</v>
      </c>
      <c r="G55" t="s">
        <v>3519</v>
      </c>
      <c r="H55" t="s">
        <v>3556</v>
      </c>
      <c r="I55">
        <v>500</v>
      </c>
      <c r="J55">
        <v>500</v>
      </c>
      <c r="K55">
        <v>500</v>
      </c>
      <c r="L55">
        <v>500</v>
      </c>
      <c r="M55">
        <v>500</v>
      </c>
      <c r="N55">
        <v>500</v>
      </c>
      <c r="O55">
        <v>500</v>
      </c>
      <c r="P55">
        <v>500</v>
      </c>
      <c r="Q55">
        <v>500</v>
      </c>
      <c r="R55">
        <v>500</v>
      </c>
      <c r="S55">
        <v>500</v>
      </c>
      <c r="T55">
        <v>500</v>
      </c>
      <c r="U55">
        <v>500</v>
      </c>
      <c r="V55">
        <v>500</v>
      </c>
      <c r="W55">
        <v>500</v>
      </c>
    </row>
    <row r="56" spans="1:23">
      <c r="A56" t="s">
        <v>3590</v>
      </c>
      <c r="B56" t="s">
        <v>4018</v>
      </c>
      <c r="C56" t="s">
        <v>3554</v>
      </c>
      <c r="D56" t="s">
        <v>1105</v>
      </c>
      <c r="E56" t="str">
        <f>INDEX('region index'!B:B, MATCH('plant list terry'!D56,'region index'!A:A,0))</f>
        <v>NW</v>
      </c>
      <c r="F56" t="s">
        <v>3550</v>
      </c>
      <c r="G56" t="s">
        <v>3518</v>
      </c>
      <c r="H56" t="s">
        <v>3556</v>
      </c>
      <c r="I56">
        <v>150</v>
      </c>
      <c r="J56">
        <v>150</v>
      </c>
      <c r="K56">
        <v>150</v>
      </c>
      <c r="L56">
        <v>150</v>
      </c>
      <c r="M56">
        <v>150</v>
      </c>
      <c r="N56">
        <v>150</v>
      </c>
      <c r="O56">
        <v>150</v>
      </c>
      <c r="P56">
        <v>150</v>
      </c>
      <c r="Q56">
        <v>150</v>
      </c>
      <c r="R56">
        <v>150</v>
      </c>
      <c r="S56">
        <v>150</v>
      </c>
      <c r="T56">
        <v>150</v>
      </c>
      <c r="U56">
        <v>150</v>
      </c>
      <c r="V56">
        <v>150</v>
      </c>
      <c r="W56">
        <v>150</v>
      </c>
    </row>
    <row r="57" spans="1:23">
      <c r="A57" t="s">
        <v>1320</v>
      </c>
      <c r="B57" t="s">
        <v>154</v>
      </c>
      <c r="C57" t="s">
        <v>3577</v>
      </c>
      <c r="D57" t="s">
        <v>1104</v>
      </c>
      <c r="E57" t="str">
        <f>INDEX('region index'!B:B, MATCH('plant list terry'!D57,'region index'!A:A,0))</f>
        <v>SE</v>
      </c>
      <c r="F57" t="s">
        <v>3561</v>
      </c>
      <c r="G57" t="s">
        <v>3519</v>
      </c>
      <c r="H57" t="s">
        <v>3556</v>
      </c>
      <c r="I57">
        <v>500</v>
      </c>
      <c r="J57">
        <v>500</v>
      </c>
      <c r="K57">
        <v>500</v>
      </c>
      <c r="L57">
        <v>500</v>
      </c>
      <c r="M57">
        <v>500</v>
      </c>
      <c r="N57">
        <v>500</v>
      </c>
      <c r="O57">
        <v>500</v>
      </c>
      <c r="P57">
        <v>500</v>
      </c>
      <c r="Q57">
        <v>500</v>
      </c>
      <c r="R57">
        <v>500</v>
      </c>
      <c r="S57">
        <v>500</v>
      </c>
      <c r="T57">
        <v>500</v>
      </c>
      <c r="U57">
        <v>500</v>
      </c>
      <c r="V57">
        <v>500</v>
      </c>
      <c r="W57">
        <v>500</v>
      </c>
    </row>
    <row r="58" spans="1:23">
      <c r="A58" t="s">
        <v>3591</v>
      </c>
      <c r="B58" t="s">
        <v>4019</v>
      </c>
      <c r="C58" t="s">
        <v>3554</v>
      </c>
      <c r="D58" t="s">
        <v>1105</v>
      </c>
      <c r="E58" t="str">
        <f>INDEX('region index'!B:B, MATCH('plant list terry'!D58,'region index'!A:A,0))</f>
        <v>NW</v>
      </c>
      <c r="F58" t="s">
        <v>3550</v>
      </c>
      <c r="G58" t="s">
        <v>3518</v>
      </c>
      <c r="H58" t="s">
        <v>3556</v>
      </c>
      <c r="I58">
        <v>150</v>
      </c>
      <c r="J58">
        <v>150</v>
      </c>
      <c r="K58">
        <v>150</v>
      </c>
      <c r="L58">
        <v>150</v>
      </c>
      <c r="M58">
        <v>150</v>
      </c>
      <c r="N58">
        <v>150</v>
      </c>
      <c r="O58">
        <v>150</v>
      </c>
      <c r="P58">
        <v>150</v>
      </c>
      <c r="Q58">
        <v>150</v>
      </c>
      <c r="R58">
        <v>150</v>
      </c>
      <c r="S58">
        <v>150</v>
      </c>
      <c r="T58">
        <v>150</v>
      </c>
      <c r="U58">
        <v>150</v>
      </c>
      <c r="V58">
        <v>150</v>
      </c>
      <c r="W58">
        <v>150</v>
      </c>
    </row>
    <row r="59" spans="1:23">
      <c r="A59" t="s">
        <v>3592</v>
      </c>
      <c r="B59" t="s">
        <v>4020</v>
      </c>
      <c r="C59" t="s">
        <v>3554</v>
      </c>
      <c r="D59" t="s">
        <v>1105</v>
      </c>
      <c r="E59" t="str">
        <f>INDEX('region index'!B:B, MATCH('plant list terry'!D59,'region index'!A:A,0))</f>
        <v>NW</v>
      </c>
      <c r="F59" t="s">
        <v>3550</v>
      </c>
      <c r="G59" t="s">
        <v>3518</v>
      </c>
      <c r="H59" t="s">
        <v>3556</v>
      </c>
      <c r="I59">
        <v>150</v>
      </c>
      <c r="J59">
        <v>150</v>
      </c>
      <c r="K59">
        <v>150</v>
      </c>
      <c r="L59">
        <v>150</v>
      </c>
      <c r="M59">
        <v>150</v>
      </c>
      <c r="N59">
        <v>150</v>
      </c>
      <c r="O59">
        <v>150</v>
      </c>
      <c r="P59">
        <v>150</v>
      </c>
      <c r="Q59">
        <v>150</v>
      </c>
      <c r="R59">
        <v>150</v>
      </c>
      <c r="S59">
        <v>150</v>
      </c>
      <c r="T59">
        <v>150</v>
      </c>
      <c r="U59">
        <v>150</v>
      </c>
      <c r="V59">
        <v>150</v>
      </c>
      <c r="W59">
        <v>150</v>
      </c>
    </row>
    <row r="60" spans="1:23">
      <c r="A60" t="s">
        <v>3593</v>
      </c>
      <c r="B60" t="s">
        <v>4021</v>
      </c>
      <c r="C60" t="s">
        <v>3554</v>
      </c>
      <c r="D60" t="s">
        <v>1105</v>
      </c>
      <c r="E60" t="str">
        <f>INDEX('region index'!B:B, MATCH('plant list terry'!D60,'region index'!A:A,0))</f>
        <v>NW</v>
      </c>
      <c r="F60" t="s">
        <v>3550</v>
      </c>
      <c r="G60" t="s">
        <v>3518</v>
      </c>
      <c r="H60" t="s">
        <v>3556</v>
      </c>
      <c r="I60">
        <v>150</v>
      </c>
      <c r="J60">
        <v>150</v>
      </c>
      <c r="K60">
        <v>150</v>
      </c>
      <c r="L60">
        <v>150</v>
      </c>
      <c r="M60">
        <v>150</v>
      </c>
      <c r="N60">
        <v>150</v>
      </c>
      <c r="O60">
        <v>150</v>
      </c>
      <c r="P60">
        <v>150</v>
      </c>
      <c r="Q60">
        <v>150</v>
      </c>
      <c r="R60">
        <v>150</v>
      </c>
      <c r="S60">
        <v>150</v>
      </c>
      <c r="T60">
        <v>150</v>
      </c>
      <c r="U60">
        <v>150</v>
      </c>
      <c r="V60">
        <v>150</v>
      </c>
      <c r="W60">
        <v>150</v>
      </c>
    </row>
    <row r="61" spans="1:23">
      <c r="A61" t="s">
        <v>3594</v>
      </c>
      <c r="B61" t="s">
        <v>4022</v>
      </c>
      <c r="C61" t="s">
        <v>3554</v>
      </c>
      <c r="D61" t="s">
        <v>1105</v>
      </c>
      <c r="E61" t="str">
        <f>INDEX('region index'!B:B, MATCH('plant list terry'!D61,'region index'!A:A,0))</f>
        <v>NW</v>
      </c>
      <c r="F61" t="s">
        <v>3550</v>
      </c>
      <c r="G61" t="s">
        <v>3518</v>
      </c>
      <c r="H61" t="s">
        <v>3556</v>
      </c>
      <c r="I61">
        <v>150</v>
      </c>
      <c r="J61">
        <v>150</v>
      </c>
      <c r="K61">
        <v>150</v>
      </c>
      <c r="L61">
        <v>150</v>
      </c>
      <c r="M61">
        <v>150</v>
      </c>
      <c r="N61">
        <v>150</v>
      </c>
      <c r="O61">
        <v>150</v>
      </c>
      <c r="P61">
        <v>150</v>
      </c>
      <c r="Q61">
        <v>150</v>
      </c>
      <c r="R61">
        <v>150</v>
      </c>
      <c r="S61">
        <v>150</v>
      </c>
      <c r="T61">
        <v>150</v>
      </c>
      <c r="U61">
        <v>150</v>
      </c>
      <c r="V61">
        <v>150</v>
      </c>
      <c r="W61">
        <v>150</v>
      </c>
    </row>
    <row r="62" spans="1:23">
      <c r="A62" t="s">
        <v>3595</v>
      </c>
      <c r="B62" t="s">
        <v>4023</v>
      </c>
      <c r="C62" t="s">
        <v>3554</v>
      </c>
      <c r="D62" t="s">
        <v>1105</v>
      </c>
      <c r="E62" t="str">
        <f>INDEX('region index'!B:B, MATCH('plant list terry'!D62,'region index'!A:A,0))</f>
        <v>NW</v>
      </c>
      <c r="F62" t="s">
        <v>3550</v>
      </c>
      <c r="G62" t="s">
        <v>3518</v>
      </c>
      <c r="H62" t="s">
        <v>3556</v>
      </c>
      <c r="I62">
        <v>150</v>
      </c>
      <c r="J62">
        <v>150</v>
      </c>
      <c r="K62">
        <v>150</v>
      </c>
      <c r="L62">
        <v>150</v>
      </c>
      <c r="M62">
        <v>150</v>
      </c>
      <c r="N62">
        <v>150</v>
      </c>
      <c r="O62">
        <v>150</v>
      </c>
      <c r="P62">
        <v>150</v>
      </c>
      <c r="Q62">
        <v>150</v>
      </c>
      <c r="R62">
        <v>150</v>
      </c>
      <c r="S62">
        <v>150</v>
      </c>
      <c r="T62">
        <v>150</v>
      </c>
      <c r="U62">
        <v>150</v>
      </c>
      <c r="V62">
        <v>150</v>
      </c>
      <c r="W62">
        <v>150</v>
      </c>
    </row>
    <row r="63" spans="1:23">
      <c r="A63" t="s">
        <v>3596</v>
      </c>
      <c r="B63" t="s">
        <v>4024</v>
      </c>
      <c r="C63" t="s">
        <v>3554</v>
      </c>
      <c r="D63" t="s">
        <v>1105</v>
      </c>
      <c r="E63" t="str">
        <f>INDEX('region index'!B:B, MATCH('plant list terry'!D63,'region index'!A:A,0))</f>
        <v>NW</v>
      </c>
      <c r="F63" t="s">
        <v>3550</v>
      </c>
      <c r="G63" t="s">
        <v>3518</v>
      </c>
      <c r="H63" t="s">
        <v>3556</v>
      </c>
      <c r="I63">
        <v>150</v>
      </c>
      <c r="J63">
        <v>150</v>
      </c>
      <c r="K63">
        <v>150</v>
      </c>
      <c r="L63">
        <v>150</v>
      </c>
      <c r="M63">
        <v>150</v>
      </c>
      <c r="N63">
        <v>150</v>
      </c>
      <c r="O63">
        <v>150</v>
      </c>
      <c r="P63">
        <v>150</v>
      </c>
      <c r="Q63">
        <v>150</v>
      </c>
      <c r="R63">
        <v>150</v>
      </c>
      <c r="S63">
        <v>150</v>
      </c>
      <c r="T63">
        <v>150</v>
      </c>
      <c r="U63">
        <v>150</v>
      </c>
      <c r="V63">
        <v>150</v>
      </c>
      <c r="W63">
        <v>150</v>
      </c>
    </row>
    <row r="64" spans="1:23">
      <c r="A64" t="s">
        <v>3597</v>
      </c>
      <c r="B64" t="s">
        <v>4025</v>
      </c>
      <c r="C64" t="s">
        <v>3554</v>
      </c>
      <c r="D64" t="s">
        <v>1105</v>
      </c>
      <c r="E64" t="str">
        <f>INDEX('region index'!B:B, MATCH('plant list terry'!D64,'region index'!A:A,0))</f>
        <v>NW</v>
      </c>
      <c r="F64" t="s">
        <v>3550</v>
      </c>
      <c r="G64" t="s">
        <v>3518</v>
      </c>
      <c r="H64" t="s">
        <v>3556</v>
      </c>
      <c r="I64">
        <v>150</v>
      </c>
      <c r="J64">
        <v>150</v>
      </c>
      <c r="K64">
        <v>150</v>
      </c>
      <c r="L64">
        <v>150</v>
      </c>
      <c r="M64">
        <v>150</v>
      </c>
      <c r="N64">
        <v>150</v>
      </c>
      <c r="O64">
        <v>150</v>
      </c>
      <c r="P64">
        <v>150</v>
      </c>
      <c r="Q64">
        <v>150</v>
      </c>
      <c r="R64">
        <v>150</v>
      </c>
      <c r="S64">
        <v>150</v>
      </c>
      <c r="T64">
        <v>150</v>
      </c>
      <c r="U64">
        <v>150</v>
      </c>
      <c r="V64">
        <v>150</v>
      </c>
      <c r="W64">
        <v>150</v>
      </c>
    </row>
    <row r="65" spans="1:23">
      <c r="A65" t="s">
        <v>3598</v>
      </c>
      <c r="B65" t="s">
        <v>4026</v>
      </c>
      <c r="C65" t="s">
        <v>3554</v>
      </c>
      <c r="D65" t="s">
        <v>1105</v>
      </c>
      <c r="E65" t="str">
        <f>INDEX('region index'!B:B, MATCH('plant list terry'!D65,'region index'!A:A,0))</f>
        <v>NW</v>
      </c>
      <c r="F65" t="s">
        <v>3550</v>
      </c>
      <c r="G65" t="s">
        <v>3518</v>
      </c>
      <c r="H65" t="s">
        <v>3556</v>
      </c>
      <c r="I65">
        <v>150</v>
      </c>
      <c r="J65">
        <v>150</v>
      </c>
      <c r="K65">
        <v>150</v>
      </c>
      <c r="L65">
        <v>150</v>
      </c>
      <c r="M65">
        <v>150</v>
      </c>
      <c r="N65">
        <v>150</v>
      </c>
      <c r="O65">
        <v>150</v>
      </c>
      <c r="P65">
        <v>150</v>
      </c>
      <c r="Q65">
        <v>150</v>
      </c>
      <c r="R65">
        <v>150</v>
      </c>
      <c r="S65">
        <v>150</v>
      </c>
      <c r="T65">
        <v>150</v>
      </c>
      <c r="U65">
        <v>150</v>
      </c>
      <c r="V65">
        <v>150</v>
      </c>
      <c r="W65">
        <v>150</v>
      </c>
    </row>
    <row r="66" spans="1:23">
      <c r="A66" t="s">
        <v>3599</v>
      </c>
      <c r="B66" t="s">
        <v>4027</v>
      </c>
      <c r="C66" t="s">
        <v>3554</v>
      </c>
      <c r="D66" t="s">
        <v>1105</v>
      </c>
      <c r="E66" t="str">
        <f>INDEX('region index'!B:B, MATCH('plant list terry'!D66,'region index'!A:A,0))</f>
        <v>NW</v>
      </c>
      <c r="F66" t="s">
        <v>3550</v>
      </c>
      <c r="G66" t="s">
        <v>3518</v>
      </c>
      <c r="H66" t="s">
        <v>3556</v>
      </c>
      <c r="I66">
        <v>150</v>
      </c>
      <c r="J66">
        <v>150</v>
      </c>
      <c r="K66">
        <v>150</v>
      </c>
      <c r="L66">
        <v>150</v>
      </c>
      <c r="M66">
        <v>150</v>
      </c>
      <c r="N66">
        <v>150</v>
      </c>
      <c r="O66">
        <v>150</v>
      </c>
      <c r="P66">
        <v>150</v>
      </c>
      <c r="Q66">
        <v>150</v>
      </c>
      <c r="R66">
        <v>150</v>
      </c>
      <c r="S66">
        <v>150</v>
      </c>
      <c r="T66">
        <v>150</v>
      </c>
      <c r="U66">
        <v>150</v>
      </c>
      <c r="V66">
        <v>150</v>
      </c>
      <c r="W66">
        <v>150</v>
      </c>
    </row>
    <row r="67" spans="1:23">
      <c r="A67" t="s">
        <v>3600</v>
      </c>
      <c r="B67" t="s">
        <v>4028</v>
      </c>
      <c r="C67" t="s">
        <v>3601</v>
      </c>
      <c r="D67" t="s">
        <v>1106</v>
      </c>
      <c r="E67" t="str">
        <f>INDEX('region index'!B:B, MATCH('plant list terry'!D67,'region index'!A:A,0))</f>
        <v>Jeju</v>
      </c>
      <c r="F67" t="s">
        <v>3550</v>
      </c>
      <c r="G67" t="s">
        <v>3518</v>
      </c>
      <c r="H67" t="s">
        <v>3556</v>
      </c>
      <c r="I67">
        <v>48.514000000000003</v>
      </c>
      <c r="J67">
        <v>48.514000000000003</v>
      </c>
      <c r="K67">
        <v>48.514000000000003</v>
      </c>
      <c r="L67">
        <v>48.514000000000003</v>
      </c>
      <c r="M67">
        <v>48.514000000000003</v>
      </c>
      <c r="N67">
        <v>48.514000000000003</v>
      </c>
      <c r="O67">
        <v>48.514000000000003</v>
      </c>
      <c r="P67">
        <v>48.514000000000003</v>
      </c>
      <c r="Q67">
        <v>48.514000000000003</v>
      </c>
      <c r="R67">
        <v>48.514000000000003</v>
      </c>
      <c r="S67">
        <v>48.514000000000003</v>
      </c>
      <c r="T67">
        <v>48.514000000000003</v>
      </c>
      <c r="U67">
        <v>48.514000000000003</v>
      </c>
      <c r="V67">
        <v>48.514000000000003</v>
      </c>
      <c r="W67">
        <v>48.514000000000003</v>
      </c>
    </row>
    <row r="68" spans="1:23">
      <c r="A68" t="s">
        <v>3602</v>
      </c>
      <c r="B68" t="s">
        <v>4029</v>
      </c>
      <c r="C68" t="s">
        <v>3601</v>
      </c>
      <c r="D68" t="s">
        <v>1106</v>
      </c>
      <c r="E68" t="str">
        <f>INDEX('region index'!B:B, MATCH('plant list terry'!D68,'region index'!A:A,0))</f>
        <v>Jeju</v>
      </c>
      <c r="F68" t="s">
        <v>3550</v>
      </c>
      <c r="G68" t="s">
        <v>3518</v>
      </c>
      <c r="H68" t="s">
        <v>3556</v>
      </c>
      <c r="I68">
        <v>48.514000000000003</v>
      </c>
      <c r="J68">
        <v>48.514000000000003</v>
      </c>
      <c r="K68">
        <v>48.514000000000003</v>
      </c>
      <c r="L68">
        <v>48.514000000000003</v>
      </c>
      <c r="M68">
        <v>48.514000000000003</v>
      </c>
      <c r="N68">
        <v>48.514000000000003</v>
      </c>
      <c r="O68">
        <v>48.514000000000003</v>
      </c>
      <c r="P68">
        <v>48.514000000000003</v>
      </c>
      <c r="Q68">
        <v>48.514000000000003</v>
      </c>
      <c r="R68">
        <v>48.514000000000003</v>
      </c>
      <c r="S68">
        <v>48.514000000000003</v>
      </c>
      <c r="T68">
        <v>48.514000000000003</v>
      </c>
      <c r="U68">
        <v>48.514000000000003</v>
      </c>
      <c r="V68">
        <v>48.514000000000003</v>
      </c>
      <c r="W68">
        <v>48.514000000000003</v>
      </c>
    </row>
    <row r="69" spans="1:23">
      <c r="A69" t="s">
        <v>3603</v>
      </c>
      <c r="B69" t="s">
        <v>4030</v>
      </c>
      <c r="C69" t="s">
        <v>3601</v>
      </c>
      <c r="D69" t="s">
        <v>1106</v>
      </c>
      <c r="E69" t="str">
        <f>INDEX('region index'!B:B, MATCH('plant list terry'!D69,'region index'!A:A,0))</f>
        <v>Jeju</v>
      </c>
      <c r="F69" t="s">
        <v>3550</v>
      </c>
      <c r="G69" t="s">
        <v>3518</v>
      </c>
      <c r="H69" t="s">
        <v>3556</v>
      </c>
      <c r="I69">
        <v>49.216999999999999</v>
      </c>
      <c r="J69">
        <v>49.216999999999999</v>
      </c>
      <c r="K69">
        <v>49.216999999999999</v>
      </c>
      <c r="L69">
        <v>49.216999999999999</v>
      </c>
      <c r="M69">
        <v>49.216999999999999</v>
      </c>
      <c r="N69">
        <v>49.216999999999999</v>
      </c>
      <c r="O69">
        <v>49.216999999999999</v>
      </c>
      <c r="P69">
        <v>49.216999999999999</v>
      </c>
      <c r="Q69">
        <v>49.216999999999999</v>
      </c>
      <c r="R69">
        <v>49.216999999999999</v>
      </c>
      <c r="S69">
        <v>49.216999999999999</v>
      </c>
      <c r="T69">
        <v>49.216999999999999</v>
      </c>
      <c r="U69">
        <v>49.216999999999999</v>
      </c>
      <c r="V69">
        <v>49.216999999999999</v>
      </c>
      <c r="W69">
        <v>49.216999999999999</v>
      </c>
    </row>
    <row r="70" spans="1:23">
      <c r="A70" t="s">
        <v>1251</v>
      </c>
      <c r="B70" t="s">
        <v>21</v>
      </c>
      <c r="C70" t="s">
        <v>3601</v>
      </c>
      <c r="D70" t="s">
        <v>1106</v>
      </c>
      <c r="E70" t="str">
        <f>INDEX('region index'!B:B, MATCH('plant list terry'!D70,'region index'!A:A,0))</f>
        <v>Jeju</v>
      </c>
      <c r="F70" t="s">
        <v>3604</v>
      </c>
      <c r="G70" t="s">
        <v>4404</v>
      </c>
      <c r="H70" t="s">
        <v>3556</v>
      </c>
      <c r="I70">
        <v>100</v>
      </c>
      <c r="J70">
        <v>100</v>
      </c>
      <c r="K70">
        <v>100</v>
      </c>
      <c r="L70">
        <v>100</v>
      </c>
      <c r="M70">
        <v>100</v>
      </c>
      <c r="N70">
        <v>100</v>
      </c>
      <c r="O70">
        <v>100</v>
      </c>
      <c r="P70">
        <v>100</v>
      </c>
      <c r="Q70">
        <v>100</v>
      </c>
      <c r="R70">
        <v>100</v>
      </c>
      <c r="S70">
        <v>100</v>
      </c>
      <c r="T70">
        <v>100</v>
      </c>
      <c r="U70">
        <v>100</v>
      </c>
      <c r="V70">
        <v>100</v>
      </c>
      <c r="W70">
        <v>100</v>
      </c>
    </row>
    <row r="71" spans="1:23">
      <c r="A71" t="s">
        <v>1252</v>
      </c>
      <c r="B71" t="s">
        <v>33</v>
      </c>
      <c r="C71" t="s">
        <v>3601</v>
      </c>
      <c r="D71" t="s">
        <v>1106</v>
      </c>
      <c r="E71" t="str">
        <f>INDEX('region index'!B:B, MATCH('plant list terry'!D71,'region index'!A:A,0))</f>
        <v>Jeju</v>
      </c>
      <c r="F71" t="s">
        <v>3604</v>
      </c>
      <c r="G71" t="s">
        <v>4404</v>
      </c>
      <c r="H71" t="s">
        <v>3556</v>
      </c>
      <c r="I71">
        <v>100</v>
      </c>
      <c r="J71">
        <v>100</v>
      </c>
      <c r="K71">
        <v>100</v>
      </c>
      <c r="L71">
        <v>100</v>
      </c>
      <c r="M71">
        <v>100</v>
      </c>
      <c r="N71">
        <v>100</v>
      </c>
      <c r="O71">
        <v>100</v>
      </c>
      <c r="P71">
        <v>100</v>
      </c>
      <c r="Q71">
        <v>100</v>
      </c>
      <c r="R71">
        <v>100</v>
      </c>
      <c r="S71">
        <v>100</v>
      </c>
      <c r="T71">
        <v>100</v>
      </c>
      <c r="U71">
        <v>100</v>
      </c>
      <c r="V71">
        <v>100</v>
      </c>
      <c r="W71">
        <v>100</v>
      </c>
    </row>
    <row r="72" spans="1:23">
      <c r="A72" t="s">
        <v>3605</v>
      </c>
      <c r="B72" t="s">
        <v>76</v>
      </c>
      <c r="C72" t="s">
        <v>3560</v>
      </c>
      <c r="D72" t="s">
        <v>1100</v>
      </c>
      <c r="E72" t="str">
        <f>INDEX('region index'!B:B, MATCH('plant list terry'!D72,'region index'!A:A,0))</f>
        <v>NE</v>
      </c>
      <c r="F72" t="s">
        <v>3561</v>
      </c>
      <c r="G72" t="s">
        <v>3519</v>
      </c>
      <c r="H72" t="s">
        <v>3556</v>
      </c>
      <c r="I72">
        <v>1022</v>
      </c>
      <c r="J72">
        <v>1022</v>
      </c>
      <c r="K72">
        <v>1022</v>
      </c>
      <c r="L72">
        <v>1022</v>
      </c>
      <c r="M72">
        <v>1022</v>
      </c>
      <c r="N72">
        <v>1022</v>
      </c>
      <c r="O72">
        <v>1022</v>
      </c>
      <c r="P72">
        <v>1022</v>
      </c>
      <c r="Q72">
        <v>1022</v>
      </c>
      <c r="R72">
        <v>1022</v>
      </c>
      <c r="S72">
        <v>1022</v>
      </c>
      <c r="T72">
        <v>1022</v>
      </c>
      <c r="U72">
        <v>1022</v>
      </c>
      <c r="V72">
        <v>1022</v>
      </c>
      <c r="W72">
        <v>1022</v>
      </c>
    </row>
    <row r="73" spans="1:23">
      <c r="A73" t="s">
        <v>3606</v>
      </c>
      <c r="B73" t="s">
        <v>79</v>
      </c>
      <c r="C73" t="s">
        <v>3560</v>
      </c>
      <c r="D73" t="s">
        <v>1100</v>
      </c>
      <c r="E73" t="str">
        <f>INDEX('region index'!B:B, MATCH('plant list terry'!D73,'region index'!A:A,0))</f>
        <v>NE</v>
      </c>
      <c r="F73" t="s">
        <v>3561</v>
      </c>
      <c r="G73" t="s">
        <v>3519</v>
      </c>
      <c r="H73" t="s">
        <v>3556</v>
      </c>
      <c r="I73">
        <v>1022</v>
      </c>
      <c r="J73">
        <v>1022</v>
      </c>
      <c r="K73">
        <v>1022</v>
      </c>
      <c r="L73">
        <v>1022</v>
      </c>
      <c r="M73">
        <v>1022</v>
      </c>
      <c r="N73">
        <v>1022</v>
      </c>
      <c r="O73">
        <v>1022</v>
      </c>
      <c r="P73">
        <v>1022</v>
      </c>
      <c r="Q73">
        <v>1022</v>
      </c>
      <c r="R73">
        <v>1022</v>
      </c>
      <c r="S73">
        <v>1022</v>
      </c>
      <c r="T73">
        <v>1022</v>
      </c>
      <c r="U73">
        <v>1022</v>
      </c>
      <c r="V73">
        <v>1022</v>
      </c>
      <c r="W73">
        <v>1022</v>
      </c>
    </row>
    <row r="74" spans="1:23">
      <c r="A74" t="s">
        <v>3607</v>
      </c>
      <c r="B74" t="s">
        <v>4031</v>
      </c>
      <c r="C74" t="s">
        <v>3601</v>
      </c>
      <c r="D74" t="s">
        <v>1106</v>
      </c>
      <c r="E74" t="str">
        <f>INDEX('region index'!B:B, MATCH('plant list terry'!D74,'region index'!A:A,0))</f>
        <v>Jeju</v>
      </c>
      <c r="F74" t="s">
        <v>3550</v>
      </c>
      <c r="G74" t="s">
        <v>3518</v>
      </c>
      <c r="H74" t="s">
        <v>3556</v>
      </c>
      <c r="I74">
        <v>35</v>
      </c>
      <c r="J74">
        <v>35</v>
      </c>
      <c r="K74">
        <v>35</v>
      </c>
      <c r="L74">
        <v>35</v>
      </c>
      <c r="M74">
        <v>35</v>
      </c>
      <c r="N74">
        <v>35</v>
      </c>
      <c r="O74">
        <v>35</v>
      </c>
      <c r="P74">
        <v>35</v>
      </c>
      <c r="Q74">
        <v>35</v>
      </c>
      <c r="R74">
        <v>35</v>
      </c>
      <c r="S74">
        <v>35</v>
      </c>
      <c r="T74">
        <v>35</v>
      </c>
      <c r="U74">
        <v>35</v>
      </c>
      <c r="V74">
        <v>35</v>
      </c>
      <c r="W74">
        <v>35</v>
      </c>
    </row>
    <row r="75" spans="1:23">
      <c r="A75" t="s">
        <v>3608</v>
      </c>
      <c r="B75" t="s">
        <v>4032</v>
      </c>
      <c r="C75" t="s">
        <v>3601</v>
      </c>
      <c r="D75" t="s">
        <v>1106</v>
      </c>
      <c r="E75" t="str">
        <f>INDEX('region index'!B:B, MATCH('plant list terry'!D75,'region index'!A:A,0))</f>
        <v>Jeju</v>
      </c>
      <c r="F75" t="s">
        <v>3550</v>
      </c>
      <c r="G75" t="s">
        <v>3518</v>
      </c>
      <c r="H75" t="s">
        <v>3556</v>
      </c>
      <c r="I75">
        <v>35</v>
      </c>
      <c r="J75">
        <v>35</v>
      </c>
      <c r="K75">
        <v>35</v>
      </c>
      <c r="L75">
        <v>35</v>
      </c>
      <c r="M75">
        <v>35</v>
      </c>
      <c r="N75">
        <v>35</v>
      </c>
      <c r="O75">
        <v>35</v>
      </c>
      <c r="P75">
        <v>35</v>
      </c>
      <c r="Q75">
        <v>35</v>
      </c>
      <c r="R75">
        <v>35</v>
      </c>
      <c r="S75">
        <v>35</v>
      </c>
      <c r="T75">
        <v>35</v>
      </c>
      <c r="U75">
        <v>35</v>
      </c>
      <c r="V75">
        <v>35</v>
      </c>
      <c r="W75">
        <v>35</v>
      </c>
    </row>
    <row r="76" spans="1:23">
      <c r="A76" t="s">
        <v>3609</v>
      </c>
      <c r="B76" t="s">
        <v>4033</v>
      </c>
      <c r="C76" t="s">
        <v>3601</v>
      </c>
      <c r="D76" t="s">
        <v>1106</v>
      </c>
      <c r="E76" t="str">
        <f>INDEX('region index'!B:B, MATCH('plant list terry'!D76,'region index'!A:A,0))</f>
        <v>Jeju</v>
      </c>
      <c r="F76" t="s">
        <v>3550</v>
      </c>
      <c r="G76" t="s">
        <v>3518</v>
      </c>
      <c r="H76" t="s">
        <v>3556</v>
      </c>
      <c r="I76">
        <v>35</v>
      </c>
      <c r="J76">
        <v>35</v>
      </c>
      <c r="K76">
        <v>35</v>
      </c>
      <c r="L76">
        <v>35</v>
      </c>
      <c r="M76">
        <v>35</v>
      </c>
      <c r="N76">
        <v>35</v>
      </c>
      <c r="O76">
        <v>35</v>
      </c>
      <c r="P76">
        <v>35</v>
      </c>
      <c r="Q76">
        <v>35</v>
      </c>
      <c r="R76">
        <v>35</v>
      </c>
      <c r="S76">
        <v>35</v>
      </c>
      <c r="T76">
        <v>35</v>
      </c>
      <c r="U76">
        <v>35</v>
      </c>
      <c r="V76">
        <v>35</v>
      </c>
      <c r="W76">
        <v>35</v>
      </c>
    </row>
    <row r="77" spans="1:23">
      <c r="A77" t="s">
        <v>3610</v>
      </c>
      <c r="B77" t="s">
        <v>4034</v>
      </c>
      <c r="C77" t="s">
        <v>3611</v>
      </c>
      <c r="D77" t="s">
        <v>1095</v>
      </c>
      <c r="E77" t="str">
        <f>INDEX('region index'!B:B, MATCH('plant list terry'!D77,'region index'!A:A,0))</f>
        <v>SE</v>
      </c>
      <c r="F77" t="s">
        <v>3550</v>
      </c>
      <c r="G77" t="s">
        <v>3518</v>
      </c>
      <c r="H77" t="s">
        <v>3556</v>
      </c>
      <c r="I77">
        <v>150</v>
      </c>
      <c r="J77">
        <v>150</v>
      </c>
      <c r="K77">
        <v>150</v>
      </c>
      <c r="L77">
        <v>150</v>
      </c>
      <c r="M77">
        <v>150</v>
      </c>
      <c r="N77">
        <v>150</v>
      </c>
      <c r="O77">
        <v>150</v>
      </c>
      <c r="P77">
        <v>150</v>
      </c>
      <c r="Q77">
        <v>150</v>
      </c>
      <c r="R77">
        <v>150</v>
      </c>
      <c r="S77">
        <v>150</v>
      </c>
      <c r="T77">
        <v>150</v>
      </c>
      <c r="U77">
        <v>150</v>
      </c>
      <c r="V77">
        <v>150</v>
      </c>
      <c r="W77">
        <v>150</v>
      </c>
    </row>
    <row r="78" spans="1:23">
      <c r="A78" t="s">
        <v>3612</v>
      </c>
      <c r="B78" t="s">
        <v>4035</v>
      </c>
      <c r="C78" t="s">
        <v>3611</v>
      </c>
      <c r="D78" t="s">
        <v>1095</v>
      </c>
      <c r="E78" t="str">
        <f>INDEX('region index'!B:B, MATCH('plant list terry'!D78,'region index'!A:A,0))</f>
        <v>SE</v>
      </c>
      <c r="F78" t="s">
        <v>3550</v>
      </c>
      <c r="G78" t="s">
        <v>3518</v>
      </c>
      <c r="H78" t="s">
        <v>3556</v>
      </c>
      <c r="I78">
        <v>150</v>
      </c>
      <c r="J78">
        <v>150</v>
      </c>
      <c r="K78">
        <v>150</v>
      </c>
      <c r="L78">
        <v>150</v>
      </c>
      <c r="M78">
        <v>150</v>
      </c>
      <c r="N78">
        <v>150</v>
      </c>
      <c r="O78">
        <v>150</v>
      </c>
      <c r="P78">
        <v>150</v>
      </c>
      <c r="Q78">
        <v>150</v>
      </c>
      <c r="R78">
        <v>150</v>
      </c>
      <c r="S78">
        <v>150</v>
      </c>
      <c r="T78">
        <v>150</v>
      </c>
      <c r="U78">
        <v>150</v>
      </c>
      <c r="V78">
        <v>150</v>
      </c>
      <c r="W78">
        <v>150</v>
      </c>
    </row>
    <row r="79" spans="1:23">
      <c r="A79" t="s">
        <v>3613</v>
      </c>
      <c r="B79" t="s">
        <v>4036</v>
      </c>
      <c r="C79" t="s">
        <v>3611</v>
      </c>
      <c r="D79" t="s">
        <v>1095</v>
      </c>
      <c r="E79" t="str">
        <f>INDEX('region index'!B:B, MATCH('plant list terry'!D79,'region index'!A:A,0))</f>
        <v>SE</v>
      </c>
      <c r="F79" t="s">
        <v>3550</v>
      </c>
      <c r="G79" t="s">
        <v>3518</v>
      </c>
      <c r="H79" t="s">
        <v>3556</v>
      </c>
      <c r="I79">
        <v>150</v>
      </c>
      <c r="J79">
        <v>150</v>
      </c>
      <c r="K79">
        <v>150</v>
      </c>
      <c r="L79">
        <v>150</v>
      </c>
      <c r="M79">
        <v>150</v>
      </c>
      <c r="N79">
        <v>150</v>
      </c>
      <c r="O79">
        <v>150</v>
      </c>
      <c r="P79">
        <v>150</v>
      </c>
      <c r="Q79">
        <v>150</v>
      </c>
      <c r="R79">
        <v>150</v>
      </c>
      <c r="S79">
        <v>150</v>
      </c>
      <c r="T79">
        <v>150</v>
      </c>
      <c r="U79">
        <v>150</v>
      </c>
      <c r="V79">
        <v>150</v>
      </c>
      <c r="W79">
        <v>150</v>
      </c>
    </row>
    <row r="80" spans="1:23">
      <c r="A80" t="s">
        <v>3614</v>
      </c>
      <c r="B80" t="s">
        <v>4037</v>
      </c>
      <c r="C80" t="s">
        <v>3611</v>
      </c>
      <c r="D80" t="s">
        <v>1095</v>
      </c>
      <c r="E80" t="str">
        <f>INDEX('region index'!B:B, MATCH('plant list terry'!D80,'region index'!A:A,0))</f>
        <v>SE</v>
      </c>
      <c r="F80" t="s">
        <v>3550</v>
      </c>
      <c r="G80" t="s">
        <v>3518</v>
      </c>
      <c r="H80" t="s">
        <v>3556</v>
      </c>
      <c r="I80">
        <v>150</v>
      </c>
      <c r="J80">
        <v>150</v>
      </c>
      <c r="K80">
        <v>150</v>
      </c>
      <c r="L80">
        <v>150</v>
      </c>
      <c r="M80">
        <v>150</v>
      </c>
      <c r="N80">
        <v>150</v>
      </c>
      <c r="O80">
        <v>150</v>
      </c>
      <c r="P80">
        <v>150</v>
      </c>
      <c r="Q80">
        <v>150</v>
      </c>
      <c r="R80">
        <v>150</v>
      </c>
      <c r="S80">
        <v>150</v>
      </c>
      <c r="T80">
        <v>150</v>
      </c>
      <c r="U80">
        <v>150</v>
      </c>
      <c r="V80">
        <v>150</v>
      </c>
      <c r="W80">
        <v>150</v>
      </c>
    </row>
    <row r="81" spans="1:23">
      <c r="A81" t="s">
        <v>3615</v>
      </c>
      <c r="B81" t="s">
        <v>4038</v>
      </c>
      <c r="C81" t="s">
        <v>3611</v>
      </c>
      <c r="D81" t="s">
        <v>1095</v>
      </c>
      <c r="E81" t="str">
        <f>INDEX('region index'!B:B, MATCH('plant list terry'!D81,'region index'!A:A,0))</f>
        <v>SE</v>
      </c>
      <c r="F81" t="s">
        <v>3550</v>
      </c>
      <c r="G81" t="s">
        <v>3518</v>
      </c>
      <c r="H81" t="s">
        <v>3556</v>
      </c>
      <c r="I81">
        <v>150</v>
      </c>
      <c r="J81">
        <v>150</v>
      </c>
      <c r="K81">
        <v>150</v>
      </c>
      <c r="L81">
        <v>150</v>
      </c>
      <c r="M81">
        <v>150</v>
      </c>
      <c r="N81">
        <v>150</v>
      </c>
      <c r="O81">
        <v>150</v>
      </c>
      <c r="P81">
        <v>150</v>
      </c>
      <c r="Q81">
        <v>150</v>
      </c>
      <c r="R81">
        <v>150</v>
      </c>
      <c r="S81">
        <v>150</v>
      </c>
      <c r="T81">
        <v>150</v>
      </c>
      <c r="U81">
        <v>150</v>
      </c>
      <c r="V81">
        <v>150</v>
      </c>
      <c r="W81">
        <v>150</v>
      </c>
    </row>
    <row r="82" spans="1:23">
      <c r="A82" t="s">
        <v>3616</v>
      </c>
      <c r="B82" t="s">
        <v>4039</v>
      </c>
      <c r="C82" t="s">
        <v>3611</v>
      </c>
      <c r="D82" t="s">
        <v>1095</v>
      </c>
      <c r="E82" t="str">
        <f>INDEX('region index'!B:B, MATCH('plant list terry'!D82,'region index'!A:A,0))</f>
        <v>SE</v>
      </c>
      <c r="F82" t="s">
        <v>3550</v>
      </c>
      <c r="G82" t="s">
        <v>3518</v>
      </c>
      <c r="H82" t="s">
        <v>3556</v>
      </c>
      <c r="I82">
        <v>150</v>
      </c>
      <c r="J82">
        <v>150</v>
      </c>
      <c r="K82">
        <v>150</v>
      </c>
      <c r="L82">
        <v>150</v>
      </c>
      <c r="M82">
        <v>150</v>
      </c>
      <c r="N82">
        <v>150</v>
      </c>
      <c r="O82">
        <v>150</v>
      </c>
      <c r="P82">
        <v>150</v>
      </c>
      <c r="Q82">
        <v>150</v>
      </c>
      <c r="R82">
        <v>150</v>
      </c>
      <c r="S82">
        <v>150</v>
      </c>
      <c r="T82">
        <v>150</v>
      </c>
      <c r="U82">
        <v>150</v>
      </c>
      <c r="V82">
        <v>150</v>
      </c>
      <c r="W82">
        <v>150</v>
      </c>
    </row>
    <row r="83" spans="1:23">
      <c r="A83" t="s">
        <v>3617</v>
      </c>
      <c r="B83" t="s">
        <v>4040</v>
      </c>
      <c r="C83" t="s">
        <v>3611</v>
      </c>
      <c r="D83" t="s">
        <v>1095</v>
      </c>
      <c r="E83" t="str">
        <f>INDEX('region index'!B:B, MATCH('plant list terry'!D83,'region index'!A:A,0))</f>
        <v>SE</v>
      </c>
      <c r="F83" t="s">
        <v>3550</v>
      </c>
      <c r="G83" t="s">
        <v>3518</v>
      </c>
      <c r="H83" t="s">
        <v>3556</v>
      </c>
      <c r="I83">
        <v>150</v>
      </c>
      <c r="J83">
        <v>150</v>
      </c>
      <c r="K83">
        <v>150</v>
      </c>
      <c r="L83">
        <v>150</v>
      </c>
      <c r="M83">
        <v>150</v>
      </c>
      <c r="N83">
        <v>150</v>
      </c>
      <c r="O83">
        <v>150</v>
      </c>
      <c r="P83">
        <v>150</v>
      </c>
      <c r="Q83">
        <v>150</v>
      </c>
      <c r="R83">
        <v>150</v>
      </c>
      <c r="S83">
        <v>150</v>
      </c>
      <c r="T83">
        <v>150</v>
      </c>
      <c r="U83">
        <v>150</v>
      </c>
      <c r="V83">
        <v>150</v>
      </c>
      <c r="W83">
        <v>150</v>
      </c>
    </row>
    <row r="84" spans="1:23">
      <c r="A84" t="s">
        <v>3618</v>
      </c>
      <c r="B84" t="s">
        <v>4041</v>
      </c>
      <c r="C84" t="s">
        <v>3611</v>
      </c>
      <c r="D84" t="s">
        <v>1095</v>
      </c>
      <c r="E84" t="str">
        <f>INDEX('region index'!B:B, MATCH('plant list terry'!D84,'region index'!A:A,0))</f>
        <v>SE</v>
      </c>
      <c r="F84" t="s">
        <v>3550</v>
      </c>
      <c r="G84" t="s">
        <v>3518</v>
      </c>
      <c r="H84" t="s">
        <v>3556</v>
      </c>
      <c r="I84">
        <v>150</v>
      </c>
      <c r="J84">
        <v>150</v>
      </c>
      <c r="K84">
        <v>150</v>
      </c>
      <c r="L84">
        <v>150</v>
      </c>
      <c r="M84">
        <v>150</v>
      </c>
      <c r="N84">
        <v>150</v>
      </c>
      <c r="O84">
        <v>150</v>
      </c>
      <c r="P84">
        <v>150</v>
      </c>
      <c r="Q84">
        <v>150</v>
      </c>
      <c r="R84">
        <v>150</v>
      </c>
      <c r="S84">
        <v>150</v>
      </c>
      <c r="T84">
        <v>150</v>
      </c>
      <c r="U84">
        <v>150</v>
      </c>
      <c r="V84">
        <v>150</v>
      </c>
      <c r="W84">
        <v>150</v>
      </c>
    </row>
    <row r="85" spans="1:23">
      <c r="A85" t="s">
        <v>3619</v>
      </c>
      <c r="B85" t="s">
        <v>4042</v>
      </c>
      <c r="C85" t="s">
        <v>3611</v>
      </c>
      <c r="D85" t="s">
        <v>1095</v>
      </c>
      <c r="E85" t="str">
        <f>INDEX('region index'!B:B, MATCH('plant list terry'!D85,'region index'!A:A,0))</f>
        <v>SE</v>
      </c>
      <c r="F85" t="s">
        <v>3550</v>
      </c>
      <c r="G85" t="s">
        <v>3518</v>
      </c>
      <c r="H85" t="s">
        <v>3556</v>
      </c>
      <c r="I85">
        <v>150</v>
      </c>
      <c r="J85">
        <v>150</v>
      </c>
      <c r="K85">
        <v>150</v>
      </c>
      <c r="L85">
        <v>150</v>
      </c>
      <c r="M85">
        <v>150</v>
      </c>
      <c r="N85">
        <v>150</v>
      </c>
      <c r="O85">
        <v>150</v>
      </c>
      <c r="P85">
        <v>150</v>
      </c>
      <c r="Q85">
        <v>150</v>
      </c>
      <c r="R85">
        <v>150</v>
      </c>
      <c r="S85">
        <v>150</v>
      </c>
      <c r="T85">
        <v>150</v>
      </c>
      <c r="U85">
        <v>150</v>
      </c>
      <c r="V85">
        <v>150</v>
      </c>
      <c r="W85">
        <v>150</v>
      </c>
    </row>
    <row r="86" spans="1:23">
      <c r="A86" t="s">
        <v>3620</v>
      </c>
      <c r="B86" t="s">
        <v>4043</v>
      </c>
      <c r="C86" t="s">
        <v>3611</v>
      </c>
      <c r="D86" t="s">
        <v>1095</v>
      </c>
      <c r="E86" t="str">
        <f>INDEX('region index'!B:B, MATCH('plant list terry'!D86,'region index'!A:A,0))</f>
        <v>SE</v>
      </c>
      <c r="F86" t="s">
        <v>3550</v>
      </c>
      <c r="G86" t="s">
        <v>3518</v>
      </c>
      <c r="H86" t="s">
        <v>3556</v>
      </c>
      <c r="I86">
        <v>150</v>
      </c>
      <c r="J86">
        <v>150</v>
      </c>
      <c r="K86">
        <v>150</v>
      </c>
      <c r="L86">
        <v>150</v>
      </c>
      <c r="M86">
        <v>150</v>
      </c>
      <c r="N86">
        <v>150</v>
      </c>
      <c r="O86">
        <v>150</v>
      </c>
      <c r="P86">
        <v>150</v>
      </c>
      <c r="Q86">
        <v>150</v>
      </c>
      <c r="R86">
        <v>150</v>
      </c>
      <c r="S86">
        <v>150</v>
      </c>
      <c r="T86">
        <v>150</v>
      </c>
      <c r="U86">
        <v>150</v>
      </c>
      <c r="V86">
        <v>150</v>
      </c>
      <c r="W86">
        <v>150</v>
      </c>
    </row>
    <row r="87" spans="1:23">
      <c r="A87" t="s">
        <v>3621</v>
      </c>
      <c r="B87" t="s">
        <v>4044</v>
      </c>
      <c r="C87" t="s">
        <v>3611</v>
      </c>
      <c r="D87" t="s">
        <v>1095</v>
      </c>
      <c r="E87" t="str">
        <f>INDEX('region index'!B:B, MATCH('plant list terry'!D87,'region index'!A:A,0))</f>
        <v>SE</v>
      </c>
      <c r="F87" t="s">
        <v>3550</v>
      </c>
      <c r="G87" t="s">
        <v>3518</v>
      </c>
      <c r="H87" t="s">
        <v>3556</v>
      </c>
      <c r="I87">
        <v>150</v>
      </c>
      <c r="J87">
        <v>150</v>
      </c>
      <c r="K87">
        <v>150</v>
      </c>
      <c r="L87">
        <v>150</v>
      </c>
      <c r="M87">
        <v>150</v>
      </c>
      <c r="N87">
        <v>150</v>
      </c>
      <c r="O87">
        <v>150</v>
      </c>
      <c r="P87">
        <v>150</v>
      </c>
      <c r="Q87">
        <v>150</v>
      </c>
      <c r="R87">
        <v>150</v>
      </c>
      <c r="S87">
        <v>150</v>
      </c>
      <c r="T87">
        <v>150</v>
      </c>
      <c r="U87">
        <v>150</v>
      </c>
      <c r="V87">
        <v>150</v>
      </c>
      <c r="W87">
        <v>150</v>
      </c>
    </row>
    <row r="88" spans="1:23">
      <c r="A88" t="s">
        <v>3622</v>
      </c>
      <c r="B88" t="s">
        <v>4045</v>
      </c>
      <c r="C88" t="s">
        <v>3611</v>
      </c>
      <c r="D88" t="s">
        <v>1095</v>
      </c>
      <c r="E88" t="str">
        <f>INDEX('region index'!B:B, MATCH('plant list terry'!D88,'region index'!A:A,0))</f>
        <v>SE</v>
      </c>
      <c r="F88" t="s">
        <v>3550</v>
      </c>
      <c r="G88" t="s">
        <v>3518</v>
      </c>
      <c r="H88" t="s">
        <v>3556</v>
      </c>
      <c r="I88">
        <v>150</v>
      </c>
      <c r="J88">
        <v>150</v>
      </c>
      <c r="K88">
        <v>150</v>
      </c>
      <c r="L88">
        <v>150</v>
      </c>
      <c r="M88">
        <v>150</v>
      </c>
      <c r="N88">
        <v>150</v>
      </c>
      <c r="O88">
        <v>150</v>
      </c>
      <c r="P88">
        <v>150</v>
      </c>
      <c r="Q88">
        <v>150</v>
      </c>
      <c r="R88">
        <v>150</v>
      </c>
      <c r="S88">
        <v>150</v>
      </c>
      <c r="T88">
        <v>150</v>
      </c>
      <c r="U88">
        <v>150</v>
      </c>
      <c r="V88">
        <v>150</v>
      </c>
      <c r="W88">
        <v>150</v>
      </c>
    </row>
    <row r="89" spans="1:23">
      <c r="A89" t="s">
        <v>3623</v>
      </c>
      <c r="B89" t="s">
        <v>4046</v>
      </c>
      <c r="C89" t="s">
        <v>3624</v>
      </c>
      <c r="D89" t="s">
        <v>1103</v>
      </c>
      <c r="E89" t="str">
        <f>INDEX('region index'!B:B, MATCH('plant list terry'!D89,'region index'!A:A,0))</f>
        <v>SE</v>
      </c>
      <c r="F89" t="s">
        <v>3550</v>
      </c>
      <c r="G89" t="s">
        <v>3518</v>
      </c>
      <c r="H89" t="s">
        <v>3556</v>
      </c>
      <c r="I89">
        <v>234.5</v>
      </c>
      <c r="J89">
        <v>234.5</v>
      </c>
      <c r="K89">
        <v>234.5</v>
      </c>
      <c r="L89">
        <v>234.5</v>
      </c>
      <c r="M89">
        <v>234.5</v>
      </c>
      <c r="N89">
        <v>234.5</v>
      </c>
      <c r="O89">
        <v>234.5</v>
      </c>
      <c r="P89">
        <v>234.5</v>
      </c>
      <c r="Q89">
        <v>234.5</v>
      </c>
      <c r="R89">
        <v>234.5</v>
      </c>
      <c r="S89">
        <v>234.5</v>
      </c>
      <c r="T89">
        <v>234.5</v>
      </c>
      <c r="U89">
        <v>234.5</v>
      </c>
      <c r="V89">
        <v>234.5</v>
      </c>
      <c r="W89">
        <v>234.5</v>
      </c>
    </row>
    <row r="90" spans="1:23">
      <c r="A90" t="s">
        <v>3625</v>
      </c>
      <c r="B90" t="s">
        <v>4047</v>
      </c>
      <c r="C90" t="s">
        <v>3624</v>
      </c>
      <c r="D90" t="s">
        <v>1103</v>
      </c>
      <c r="E90" t="str">
        <f>INDEX('region index'!B:B, MATCH('plant list terry'!D90,'region index'!A:A,0))</f>
        <v>SE</v>
      </c>
      <c r="F90" t="s">
        <v>3550</v>
      </c>
      <c r="G90" t="s">
        <v>3518</v>
      </c>
      <c r="H90" t="s">
        <v>3556</v>
      </c>
      <c r="I90">
        <v>127.1</v>
      </c>
      <c r="J90">
        <v>127.1</v>
      </c>
      <c r="K90">
        <v>127.1</v>
      </c>
      <c r="L90">
        <v>127.1</v>
      </c>
      <c r="M90">
        <v>127.1</v>
      </c>
      <c r="N90">
        <v>127.1</v>
      </c>
      <c r="O90">
        <v>127.1</v>
      </c>
      <c r="P90">
        <v>127.1</v>
      </c>
      <c r="Q90">
        <v>127.1</v>
      </c>
      <c r="R90">
        <v>127.1</v>
      </c>
      <c r="S90">
        <v>127.1</v>
      </c>
      <c r="T90">
        <v>127.1</v>
      </c>
      <c r="U90">
        <v>127.1</v>
      </c>
      <c r="V90">
        <v>127.1</v>
      </c>
      <c r="W90">
        <v>127.1</v>
      </c>
    </row>
    <row r="91" spans="1:23">
      <c r="A91" t="s">
        <v>3626</v>
      </c>
      <c r="B91" t="s">
        <v>4048</v>
      </c>
      <c r="C91" t="s">
        <v>3560</v>
      </c>
      <c r="D91" t="s">
        <v>1100</v>
      </c>
      <c r="E91" t="str">
        <f>INDEX('region index'!B:B, MATCH('plant list terry'!D91,'region index'!A:A,0))</f>
        <v>NE</v>
      </c>
      <c r="F91" t="s">
        <v>3550</v>
      </c>
      <c r="G91" t="s">
        <v>3518</v>
      </c>
      <c r="H91" t="s">
        <v>3556</v>
      </c>
      <c r="I91">
        <v>299</v>
      </c>
      <c r="J91">
        <v>299</v>
      </c>
      <c r="K91">
        <v>299</v>
      </c>
      <c r="L91">
        <v>299</v>
      </c>
      <c r="M91">
        <v>299</v>
      </c>
      <c r="N91">
        <v>299</v>
      </c>
      <c r="O91">
        <v>299</v>
      </c>
      <c r="P91">
        <v>299</v>
      </c>
      <c r="Q91">
        <v>299</v>
      </c>
      <c r="R91">
        <v>299</v>
      </c>
      <c r="S91">
        <v>299</v>
      </c>
      <c r="T91">
        <v>299</v>
      </c>
      <c r="U91">
        <v>299</v>
      </c>
      <c r="V91">
        <v>299</v>
      </c>
      <c r="W91">
        <v>299</v>
      </c>
    </row>
    <row r="92" spans="1:23">
      <c r="A92" t="s">
        <v>3627</v>
      </c>
      <c r="B92" t="s">
        <v>4049</v>
      </c>
      <c r="C92" t="s">
        <v>3560</v>
      </c>
      <c r="D92" t="s">
        <v>1100</v>
      </c>
      <c r="E92" t="str">
        <f>INDEX('region index'!B:B, MATCH('plant list terry'!D92,'region index'!A:A,0))</f>
        <v>NE</v>
      </c>
      <c r="F92" t="s">
        <v>3550</v>
      </c>
      <c r="G92" t="s">
        <v>3518</v>
      </c>
      <c r="H92" t="s">
        <v>3556</v>
      </c>
      <c r="I92">
        <v>183</v>
      </c>
      <c r="J92">
        <v>183</v>
      </c>
      <c r="K92">
        <v>183</v>
      </c>
      <c r="L92">
        <v>183</v>
      </c>
      <c r="M92">
        <v>183</v>
      </c>
      <c r="N92">
        <v>183</v>
      </c>
      <c r="O92">
        <v>183</v>
      </c>
      <c r="P92">
        <v>183</v>
      </c>
      <c r="Q92">
        <v>183</v>
      </c>
      <c r="R92">
        <v>183</v>
      </c>
      <c r="S92">
        <v>183</v>
      </c>
      <c r="T92">
        <v>183</v>
      </c>
      <c r="U92">
        <v>183</v>
      </c>
      <c r="V92">
        <v>183</v>
      </c>
      <c r="W92">
        <v>183</v>
      </c>
    </row>
    <row r="93" spans="1:23">
      <c r="A93" t="s">
        <v>3628</v>
      </c>
      <c r="B93" t="s">
        <v>4050</v>
      </c>
      <c r="C93" t="s">
        <v>3560</v>
      </c>
      <c r="D93" t="s">
        <v>1100</v>
      </c>
      <c r="E93" t="str">
        <f>INDEX('region index'!B:B, MATCH('plant list terry'!D93,'region index'!A:A,0))</f>
        <v>NE</v>
      </c>
      <c r="F93" t="s">
        <v>3550</v>
      </c>
      <c r="G93" t="s">
        <v>3518</v>
      </c>
      <c r="H93" t="s">
        <v>3556</v>
      </c>
      <c r="I93">
        <v>183</v>
      </c>
      <c r="J93">
        <v>183</v>
      </c>
      <c r="K93">
        <v>183</v>
      </c>
      <c r="L93">
        <v>183</v>
      </c>
      <c r="M93">
        <v>183</v>
      </c>
      <c r="N93">
        <v>183</v>
      </c>
      <c r="O93">
        <v>183</v>
      </c>
      <c r="P93">
        <v>183</v>
      </c>
      <c r="Q93">
        <v>183</v>
      </c>
      <c r="R93">
        <v>183</v>
      </c>
      <c r="S93">
        <v>183</v>
      </c>
      <c r="T93">
        <v>183</v>
      </c>
      <c r="U93">
        <v>183</v>
      </c>
      <c r="V93">
        <v>183</v>
      </c>
      <c r="W93">
        <v>183</v>
      </c>
    </row>
    <row r="94" spans="1:23">
      <c r="A94" t="s">
        <v>3629</v>
      </c>
      <c r="B94" t="s">
        <v>4051</v>
      </c>
      <c r="C94" t="s">
        <v>3560</v>
      </c>
      <c r="D94" t="s">
        <v>1100</v>
      </c>
      <c r="E94" t="str">
        <f>INDEX('region index'!B:B, MATCH('plant list terry'!D94,'region index'!A:A,0))</f>
        <v>NE</v>
      </c>
      <c r="F94" t="s">
        <v>3550</v>
      </c>
      <c r="G94" t="s">
        <v>3518</v>
      </c>
      <c r="H94" t="s">
        <v>3556</v>
      </c>
      <c r="I94">
        <v>183</v>
      </c>
      <c r="J94">
        <v>183</v>
      </c>
      <c r="K94">
        <v>183</v>
      </c>
      <c r="L94">
        <v>183</v>
      </c>
      <c r="M94">
        <v>183</v>
      </c>
      <c r="N94">
        <v>183</v>
      </c>
      <c r="O94">
        <v>183</v>
      </c>
      <c r="P94">
        <v>183</v>
      </c>
      <c r="Q94">
        <v>183</v>
      </c>
      <c r="R94">
        <v>183</v>
      </c>
      <c r="S94">
        <v>183</v>
      </c>
      <c r="T94">
        <v>183</v>
      </c>
      <c r="U94">
        <v>183</v>
      </c>
      <c r="V94">
        <v>183</v>
      </c>
      <c r="W94">
        <v>183</v>
      </c>
    </row>
    <row r="95" spans="1:23">
      <c r="A95" t="s">
        <v>3630</v>
      </c>
      <c r="B95" t="s">
        <v>4052</v>
      </c>
      <c r="C95" t="s">
        <v>3631</v>
      </c>
      <c r="D95" t="s">
        <v>1098</v>
      </c>
      <c r="E95" t="str">
        <f>INDEX('region index'!B:B, MATCH('plant list terry'!D95,'region index'!A:A,0))</f>
        <v>SE</v>
      </c>
      <c r="F95" t="s">
        <v>3550</v>
      </c>
      <c r="G95" t="s">
        <v>3518</v>
      </c>
      <c r="H95" t="s">
        <v>3551</v>
      </c>
      <c r="I95">
        <v>239.9</v>
      </c>
      <c r="J95">
        <v>239.9</v>
      </c>
      <c r="K95">
        <v>239.9</v>
      </c>
      <c r="L95">
        <v>239.9</v>
      </c>
      <c r="M95">
        <v>239.9</v>
      </c>
      <c r="N95">
        <v>239.9</v>
      </c>
      <c r="O95">
        <v>239.9</v>
      </c>
      <c r="P95">
        <v>239.9</v>
      </c>
      <c r="Q95">
        <v>239.9</v>
      </c>
      <c r="R95">
        <v>239.9</v>
      </c>
      <c r="S95">
        <v>239.9</v>
      </c>
      <c r="T95">
        <v>239.9</v>
      </c>
      <c r="U95">
        <v>239.9</v>
      </c>
      <c r="V95">
        <v>239.9</v>
      </c>
      <c r="W95">
        <v>239.9</v>
      </c>
    </row>
    <row r="96" spans="1:23">
      <c r="A96" t="s">
        <v>3632</v>
      </c>
      <c r="B96" t="s">
        <v>4053</v>
      </c>
      <c r="C96" t="s">
        <v>3631</v>
      </c>
      <c r="D96" t="s">
        <v>1098</v>
      </c>
      <c r="E96" t="str">
        <f>INDEX('region index'!B:B, MATCH('plant list terry'!D96,'region index'!A:A,0))</f>
        <v>SE</v>
      </c>
      <c r="F96" t="s">
        <v>3550</v>
      </c>
      <c r="G96" t="s">
        <v>3518</v>
      </c>
      <c r="H96" t="s">
        <v>3551</v>
      </c>
      <c r="I96">
        <v>130.80000000000001</v>
      </c>
      <c r="J96">
        <v>130.80000000000001</v>
      </c>
      <c r="K96">
        <v>130.80000000000001</v>
      </c>
      <c r="L96">
        <v>130.80000000000001</v>
      </c>
      <c r="M96">
        <v>130.80000000000001</v>
      </c>
      <c r="N96">
        <v>130.80000000000001</v>
      </c>
      <c r="O96">
        <v>130.80000000000001</v>
      </c>
      <c r="P96">
        <v>130.80000000000001</v>
      </c>
      <c r="Q96">
        <v>130.80000000000001</v>
      </c>
      <c r="R96">
        <v>130.80000000000001</v>
      </c>
      <c r="S96">
        <v>130.80000000000001</v>
      </c>
      <c r="T96">
        <v>130.80000000000001</v>
      </c>
      <c r="U96">
        <v>130.80000000000001</v>
      </c>
      <c r="V96">
        <v>130.80000000000001</v>
      </c>
      <c r="W96">
        <v>130.80000000000001</v>
      </c>
    </row>
    <row r="97" spans="1:23">
      <c r="A97" t="s">
        <v>1693</v>
      </c>
      <c r="B97" t="s">
        <v>985</v>
      </c>
      <c r="C97" t="s">
        <v>3633</v>
      </c>
      <c r="D97" t="s">
        <v>1099</v>
      </c>
      <c r="E97" t="str">
        <f>INDEX('region index'!B:B, MATCH('plant list terry'!D97,'region index'!A:A,0))</f>
        <v>C</v>
      </c>
      <c r="F97" t="s">
        <v>3634</v>
      </c>
      <c r="G97" t="s">
        <v>455</v>
      </c>
      <c r="H97" t="s">
        <v>3551</v>
      </c>
      <c r="I97">
        <v>88</v>
      </c>
      <c r="J97">
        <v>88</v>
      </c>
      <c r="K97">
        <v>88</v>
      </c>
      <c r="L97">
        <v>88</v>
      </c>
      <c r="M97">
        <v>88</v>
      </c>
      <c r="N97">
        <v>88</v>
      </c>
      <c r="O97">
        <v>88</v>
      </c>
      <c r="P97">
        <v>88</v>
      </c>
      <c r="Q97">
        <v>88</v>
      </c>
      <c r="R97">
        <v>88</v>
      </c>
      <c r="S97">
        <v>88</v>
      </c>
      <c r="T97">
        <v>88</v>
      </c>
      <c r="U97">
        <v>88</v>
      </c>
      <c r="V97">
        <v>88</v>
      </c>
      <c r="W97">
        <v>88</v>
      </c>
    </row>
    <row r="98" spans="1:23">
      <c r="A98" t="s">
        <v>3635</v>
      </c>
      <c r="B98" t="s">
        <v>4054</v>
      </c>
      <c r="C98" t="s">
        <v>3549</v>
      </c>
      <c r="D98" t="s">
        <v>1102</v>
      </c>
      <c r="E98" t="str">
        <f>INDEX('region index'!B:B, MATCH('plant list terry'!D98,'region index'!A:A,0))</f>
        <v>NW</v>
      </c>
      <c r="F98" t="s">
        <v>3550</v>
      </c>
      <c r="G98" t="s">
        <v>3518</v>
      </c>
      <c r="H98" t="s">
        <v>3556</v>
      </c>
      <c r="I98">
        <v>286.3</v>
      </c>
      <c r="J98">
        <v>286.3</v>
      </c>
      <c r="K98">
        <v>286.3</v>
      </c>
      <c r="L98">
        <v>286.3</v>
      </c>
      <c r="M98">
        <v>286.3</v>
      </c>
      <c r="N98">
        <v>286.3</v>
      </c>
      <c r="O98">
        <v>286.3</v>
      </c>
      <c r="P98">
        <v>286.3</v>
      </c>
      <c r="Q98">
        <v>286.3</v>
      </c>
      <c r="R98">
        <v>286.3</v>
      </c>
      <c r="S98">
        <v>286.3</v>
      </c>
      <c r="T98">
        <v>286.3</v>
      </c>
      <c r="U98">
        <v>286.3</v>
      </c>
      <c r="V98">
        <v>286.3</v>
      </c>
      <c r="W98">
        <v>286.3</v>
      </c>
    </row>
    <row r="99" spans="1:23">
      <c r="A99" t="s">
        <v>3636</v>
      </c>
      <c r="B99" t="s">
        <v>4055</v>
      </c>
      <c r="C99" t="s">
        <v>3549</v>
      </c>
      <c r="D99" t="s">
        <v>1102</v>
      </c>
      <c r="E99" t="str">
        <f>INDEX('region index'!B:B, MATCH('plant list terry'!D99,'region index'!A:A,0))</f>
        <v>NW</v>
      </c>
      <c r="F99" t="s">
        <v>3550</v>
      </c>
      <c r="G99" t="s">
        <v>3518</v>
      </c>
      <c r="H99" t="s">
        <v>3556</v>
      </c>
      <c r="I99">
        <v>286.3</v>
      </c>
      <c r="J99">
        <v>286.3</v>
      </c>
      <c r="K99">
        <v>286.3</v>
      </c>
      <c r="L99">
        <v>286.3</v>
      </c>
      <c r="M99">
        <v>286.3</v>
      </c>
      <c r="N99">
        <v>286.3</v>
      </c>
      <c r="O99">
        <v>286.3</v>
      </c>
      <c r="P99">
        <v>286.3</v>
      </c>
      <c r="Q99">
        <v>286.3</v>
      </c>
      <c r="R99">
        <v>286.3</v>
      </c>
      <c r="S99">
        <v>286.3</v>
      </c>
      <c r="T99">
        <v>286.3</v>
      </c>
      <c r="U99">
        <v>286.3</v>
      </c>
      <c r="V99">
        <v>286.3</v>
      </c>
      <c r="W99">
        <v>286.3</v>
      </c>
    </row>
    <row r="100" spans="1:23">
      <c r="A100" t="s">
        <v>3637</v>
      </c>
      <c r="B100" t="s">
        <v>4056</v>
      </c>
      <c r="C100" t="s">
        <v>3549</v>
      </c>
      <c r="D100" t="s">
        <v>1102</v>
      </c>
      <c r="E100" t="str">
        <f>INDEX('region index'!B:B, MATCH('plant list terry'!D100,'region index'!A:A,0))</f>
        <v>NW</v>
      </c>
      <c r="F100" t="s">
        <v>3550</v>
      </c>
      <c r="G100" t="s">
        <v>3518</v>
      </c>
      <c r="H100" t="s">
        <v>3556</v>
      </c>
      <c r="I100">
        <v>286.3</v>
      </c>
      <c r="J100">
        <v>286.3</v>
      </c>
      <c r="K100">
        <v>286.3</v>
      </c>
      <c r="L100">
        <v>286.3</v>
      </c>
      <c r="M100">
        <v>286.3</v>
      </c>
      <c r="N100">
        <v>286.3</v>
      </c>
      <c r="O100">
        <v>286.3</v>
      </c>
      <c r="P100">
        <v>286.3</v>
      </c>
      <c r="Q100">
        <v>286.3</v>
      </c>
      <c r="R100">
        <v>286.3</v>
      </c>
      <c r="S100">
        <v>286.3</v>
      </c>
      <c r="T100">
        <v>286.3</v>
      </c>
      <c r="U100">
        <v>286.3</v>
      </c>
      <c r="V100">
        <v>286.3</v>
      </c>
      <c r="W100">
        <v>286.3</v>
      </c>
    </row>
    <row r="101" spans="1:23">
      <c r="A101" t="s">
        <v>3638</v>
      </c>
      <c r="B101" t="s">
        <v>4057</v>
      </c>
      <c r="C101" t="s">
        <v>3549</v>
      </c>
      <c r="D101" t="s">
        <v>1102</v>
      </c>
      <c r="E101" t="str">
        <f>INDEX('region index'!B:B, MATCH('plant list terry'!D101,'region index'!A:A,0))</f>
        <v>NW</v>
      </c>
      <c r="F101" t="s">
        <v>3550</v>
      </c>
      <c r="G101" t="s">
        <v>3518</v>
      </c>
      <c r="H101" t="s">
        <v>3556</v>
      </c>
      <c r="I101">
        <v>286.3</v>
      </c>
      <c r="J101">
        <v>286.3</v>
      </c>
      <c r="K101">
        <v>286.3</v>
      </c>
      <c r="L101">
        <v>286.3</v>
      </c>
      <c r="M101">
        <v>286.3</v>
      </c>
      <c r="N101">
        <v>286.3</v>
      </c>
      <c r="O101">
        <v>286.3</v>
      </c>
      <c r="P101">
        <v>286.3</v>
      </c>
      <c r="Q101">
        <v>286.3</v>
      </c>
      <c r="R101">
        <v>286.3</v>
      </c>
      <c r="S101">
        <v>286.3</v>
      </c>
      <c r="T101">
        <v>286.3</v>
      </c>
      <c r="U101">
        <v>286.3</v>
      </c>
      <c r="V101">
        <v>286.3</v>
      </c>
      <c r="W101">
        <v>286.3</v>
      </c>
    </row>
    <row r="102" spans="1:23">
      <c r="A102" t="s">
        <v>3639</v>
      </c>
      <c r="B102" t="s">
        <v>4058</v>
      </c>
      <c r="C102" t="s">
        <v>3549</v>
      </c>
      <c r="D102" t="s">
        <v>1102</v>
      </c>
      <c r="E102" t="str">
        <f>INDEX('region index'!B:B, MATCH('plant list terry'!D102,'region index'!A:A,0))</f>
        <v>NW</v>
      </c>
      <c r="F102" t="s">
        <v>3550</v>
      </c>
      <c r="G102" t="s">
        <v>3518</v>
      </c>
      <c r="H102" t="s">
        <v>3556</v>
      </c>
      <c r="I102">
        <v>285.8</v>
      </c>
      <c r="J102">
        <v>285.8</v>
      </c>
      <c r="K102">
        <v>285.8</v>
      </c>
      <c r="L102">
        <v>285.8</v>
      </c>
      <c r="M102">
        <v>285.8</v>
      </c>
      <c r="N102">
        <v>285.8</v>
      </c>
      <c r="O102">
        <v>285.8</v>
      </c>
      <c r="P102">
        <v>285.8</v>
      </c>
      <c r="Q102">
        <v>285.8</v>
      </c>
      <c r="R102">
        <v>285.8</v>
      </c>
      <c r="S102">
        <v>285.8</v>
      </c>
      <c r="T102">
        <v>285.8</v>
      </c>
      <c r="U102">
        <v>285.8</v>
      </c>
      <c r="V102">
        <v>285.8</v>
      </c>
      <c r="W102">
        <v>285.8</v>
      </c>
    </row>
    <row r="103" spans="1:23">
      <c r="A103" t="s">
        <v>3640</v>
      </c>
      <c r="B103" t="s">
        <v>4059</v>
      </c>
      <c r="C103" t="s">
        <v>3549</v>
      </c>
      <c r="D103" t="s">
        <v>1102</v>
      </c>
      <c r="E103" t="str">
        <f>INDEX('region index'!B:B, MATCH('plant list terry'!D103,'region index'!A:A,0))</f>
        <v>NW</v>
      </c>
      <c r="F103" t="s">
        <v>3550</v>
      </c>
      <c r="G103" t="s">
        <v>3518</v>
      </c>
      <c r="H103" t="s">
        <v>3556</v>
      </c>
      <c r="I103">
        <v>285.8</v>
      </c>
      <c r="J103">
        <v>285.8</v>
      </c>
      <c r="K103">
        <v>285.8</v>
      </c>
      <c r="L103">
        <v>285.8</v>
      </c>
      <c r="M103">
        <v>285.8</v>
      </c>
      <c r="N103">
        <v>285.8</v>
      </c>
      <c r="O103">
        <v>285.8</v>
      </c>
      <c r="P103">
        <v>285.8</v>
      </c>
      <c r="Q103">
        <v>285.8</v>
      </c>
      <c r="R103">
        <v>285.8</v>
      </c>
      <c r="S103">
        <v>285.8</v>
      </c>
      <c r="T103">
        <v>285.8</v>
      </c>
      <c r="U103">
        <v>285.8</v>
      </c>
      <c r="V103">
        <v>285.8</v>
      </c>
      <c r="W103">
        <v>285.8</v>
      </c>
    </row>
    <row r="104" spans="1:23">
      <c r="A104" t="s">
        <v>1294</v>
      </c>
      <c r="B104" t="s">
        <v>114</v>
      </c>
      <c r="C104" t="s">
        <v>3641</v>
      </c>
      <c r="D104" t="s">
        <v>1111</v>
      </c>
      <c r="E104" t="str">
        <f>INDEX('region index'!B:B, MATCH('plant list terry'!D104,'region index'!A:A,0))</f>
        <v>SE</v>
      </c>
      <c r="F104" t="s">
        <v>3634</v>
      </c>
      <c r="G104" t="s">
        <v>455</v>
      </c>
      <c r="H104" t="s">
        <v>3556</v>
      </c>
      <c r="I104">
        <v>400</v>
      </c>
      <c r="J104">
        <v>400</v>
      </c>
    </row>
    <row r="105" spans="1:23">
      <c r="A105" t="s">
        <v>1295</v>
      </c>
      <c r="B105" t="s">
        <v>120</v>
      </c>
      <c r="C105" t="s">
        <v>3641</v>
      </c>
      <c r="D105" t="s">
        <v>1111</v>
      </c>
      <c r="E105" t="str">
        <f>INDEX('region index'!B:B, MATCH('plant list terry'!D105,'region index'!A:A,0))</f>
        <v>SE</v>
      </c>
      <c r="F105" t="s">
        <v>3634</v>
      </c>
      <c r="G105" t="s">
        <v>455</v>
      </c>
      <c r="H105" t="s">
        <v>3556</v>
      </c>
      <c r="I105">
        <v>400</v>
      </c>
      <c r="J105">
        <v>400</v>
      </c>
    </row>
    <row r="106" spans="1:23">
      <c r="A106" t="s">
        <v>1296</v>
      </c>
      <c r="B106" t="s">
        <v>121</v>
      </c>
      <c r="C106" t="s">
        <v>3641</v>
      </c>
      <c r="D106" t="s">
        <v>1111</v>
      </c>
      <c r="E106" t="str">
        <f>INDEX('region index'!B:B, MATCH('plant list terry'!D106,'region index'!A:A,0))</f>
        <v>SE</v>
      </c>
      <c r="F106" t="s">
        <v>3634</v>
      </c>
      <c r="G106" t="s">
        <v>455</v>
      </c>
      <c r="H106" t="s">
        <v>3556</v>
      </c>
      <c r="I106">
        <v>400</v>
      </c>
      <c r="J106">
        <v>400</v>
      </c>
    </row>
    <row r="107" spans="1:23">
      <c r="A107" t="s">
        <v>1263</v>
      </c>
      <c r="B107" t="s">
        <v>51</v>
      </c>
      <c r="C107" t="s">
        <v>3560</v>
      </c>
      <c r="D107" t="s">
        <v>1100</v>
      </c>
      <c r="E107" t="str">
        <f>INDEX('region index'!B:B, MATCH('plant list terry'!D107,'region index'!A:A,0))</f>
        <v>NE</v>
      </c>
      <c r="F107" t="s">
        <v>3561</v>
      </c>
      <c r="G107" t="s">
        <v>3519</v>
      </c>
      <c r="H107" t="s">
        <v>3556</v>
      </c>
      <c r="I107">
        <v>200</v>
      </c>
      <c r="J107">
        <v>200</v>
      </c>
      <c r="K107">
        <v>200</v>
      </c>
      <c r="L107">
        <v>200</v>
      </c>
      <c r="M107">
        <v>200</v>
      </c>
      <c r="N107">
        <v>200</v>
      </c>
      <c r="O107">
        <v>200</v>
      </c>
      <c r="P107">
        <v>200</v>
      </c>
      <c r="Q107">
        <v>200</v>
      </c>
      <c r="R107">
        <v>200</v>
      </c>
      <c r="S107">
        <v>200</v>
      </c>
      <c r="T107">
        <v>200</v>
      </c>
      <c r="U107">
        <v>200</v>
      </c>
      <c r="V107">
        <v>200</v>
      </c>
      <c r="W107">
        <v>200</v>
      </c>
    </row>
    <row r="108" spans="1:23">
      <c r="A108" t="s">
        <v>1264</v>
      </c>
      <c r="B108" t="s">
        <v>57</v>
      </c>
      <c r="C108" t="s">
        <v>3560</v>
      </c>
      <c r="D108" t="s">
        <v>1100</v>
      </c>
      <c r="E108" t="str">
        <f>INDEX('region index'!B:B, MATCH('plant list terry'!D108,'region index'!A:A,0))</f>
        <v>NE</v>
      </c>
      <c r="F108" t="s">
        <v>3561</v>
      </c>
      <c r="G108" t="s">
        <v>3519</v>
      </c>
      <c r="H108" t="s">
        <v>3556</v>
      </c>
      <c r="I108">
        <v>200</v>
      </c>
      <c r="J108">
        <v>200</v>
      </c>
      <c r="K108">
        <v>200</v>
      </c>
      <c r="L108">
        <v>200</v>
      </c>
      <c r="M108">
        <v>200</v>
      </c>
      <c r="N108">
        <v>200</v>
      </c>
      <c r="O108">
        <v>200</v>
      </c>
      <c r="P108">
        <v>200</v>
      </c>
      <c r="Q108">
        <v>200</v>
      </c>
      <c r="R108">
        <v>200</v>
      </c>
      <c r="S108">
        <v>200</v>
      </c>
      <c r="T108">
        <v>200</v>
      </c>
      <c r="U108">
        <v>200</v>
      </c>
      <c r="V108">
        <v>200</v>
      </c>
      <c r="W108">
        <v>200</v>
      </c>
    </row>
    <row r="109" spans="1:23">
      <c r="A109" t="s">
        <v>1262</v>
      </c>
      <c r="B109" t="s">
        <v>50</v>
      </c>
      <c r="C109" t="s">
        <v>3564</v>
      </c>
      <c r="D109" t="s">
        <v>1097</v>
      </c>
      <c r="E109" t="str">
        <f>INDEX('region index'!B:B, MATCH('plant list terry'!D109,'region index'!A:A,0))</f>
        <v>C</v>
      </c>
      <c r="F109" t="s">
        <v>3561</v>
      </c>
      <c r="G109" t="s">
        <v>3519</v>
      </c>
      <c r="H109" t="s">
        <v>3556</v>
      </c>
      <c r="I109">
        <v>1020</v>
      </c>
      <c r="J109">
        <v>1020</v>
      </c>
      <c r="K109">
        <v>1020</v>
      </c>
      <c r="L109">
        <v>1020</v>
      </c>
      <c r="M109">
        <v>1020</v>
      </c>
      <c r="N109">
        <v>1020</v>
      </c>
      <c r="O109">
        <v>1020</v>
      </c>
      <c r="P109">
        <v>1020</v>
      </c>
      <c r="Q109">
        <v>1020</v>
      </c>
      <c r="R109">
        <v>1020</v>
      </c>
      <c r="S109">
        <v>1020</v>
      </c>
      <c r="T109">
        <v>1020</v>
      </c>
      <c r="U109">
        <v>1020</v>
      </c>
      <c r="V109">
        <v>1020</v>
      </c>
      <c r="W109">
        <v>1020</v>
      </c>
    </row>
    <row r="110" spans="1:23">
      <c r="A110" t="s">
        <v>1254</v>
      </c>
      <c r="B110" t="s">
        <v>40</v>
      </c>
      <c r="C110" t="s">
        <v>3564</v>
      </c>
      <c r="D110" t="s">
        <v>1097</v>
      </c>
      <c r="E110" t="str">
        <f>INDEX('region index'!B:B, MATCH('plant list terry'!D110,'region index'!A:A,0))</f>
        <v>C</v>
      </c>
      <c r="F110" t="s">
        <v>3561</v>
      </c>
      <c r="G110" t="s">
        <v>3519</v>
      </c>
      <c r="H110" t="s">
        <v>3556</v>
      </c>
      <c r="I110">
        <v>1020</v>
      </c>
      <c r="J110">
        <v>1020</v>
      </c>
      <c r="K110">
        <v>1020</v>
      </c>
      <c r="L110">
        <v>1020</v>
      </c>
      <c r="M110">
        <v>1020</v>
      </c>
      <c r="N110">
        <v>1020</v>
      </c>
      <c r="O110">
        <v>1020</v>
      </c>
      <c r="P110">
        <v>1020</v>
      </c>
      <c r="Q110">
        <v>1020</v>
      </c>
      <c r="R110">
        <v>1020</v>
      </c>
      <c r="S110">
        <v>1020</v>
      </c>
      <c r="T110">
        <v>1020</v>
      </c>
      <c r="U110">
        <v>1020</v>
      </c>
      <c r="V110">
        <v>1020</v>
      </c>
      <c r="W110">
        <v>1020</v>
      </c>
    </row>
    <row r="111" spans="1:23">
      <c r="A111" t="s">
        <v>1253</v>
      </c>
      <c r="B111" t="s">
        <v>34</v>
      </c>
      <c r="C111" t="s">
        <v>3564</v>
      </c>
      <c r="D111" t="s">
        <v>1097</v>
      </c>
      <c r="E111" t="str">
        <f>INDEX('region index'!B:B, MATCH('plant list terry'!D111,'region index'!A:A,0))</f>
        <v>C</v>
      </c>
      <c r="F111" t="s">
        <v>3561</v>
      </c>
      <c r="G111" t="s">
        <v>3519</v>
      </c>
      <c r="H111" t="s">
        <v>3556</v>
      </c>
      <c r="I111">
        <v>500</v>
      </c>
      <c r="J111">
        <v>500</v>
      </c>
      <c r="K111">
        <v>500</v>
      </c>
      <c r="L111">
        <v>500</v>
      </c>
      <c r="M111">
        <v>500</v>
      </c>
      <c r="N111">
        <v>500</v>
      </c>
      <c r="O111">
        <v>500</v>
      </c>
      <c r="P111">
        <v>500</v>
      </c>
      <c r="Q111">
        <v>500</v>
      </c>
    </row>
    <row r="112" spans="1:23">
      <c r="A112" t="s">
        <v>1255</v>
      </c>
      <c r="B112" t="s">
        <v>43</v>
      </c>
      <c r="C112" t="s">
        <v>3564</v>
      </c>
      <c r="D112" t="s">
        <v>1097</v>
      </c>
      <c r="E112" t="str">
        <f>INDEX('region index'!B:B, MATCH('plant list terry'!D112,'region index'!A:A,0))</f>
        <v>C</v>
      </c>
      <c r="F112" t="s">
        <v>3561</v>
      </c>
      <c r="G112" t="s">
        <v>3519</v>
      </c>
      <c r="H112" t="s">
        <v>3556</v>
      </c>
      <c r="I112">
        <v>500</v>
      </c>
      <c r="J112">
        <v>500</v>
      </c>
      <c r="K112">
        <v>500</v>
      </c>
      <c r="L112">
        <v>500</v>
      </c>
      <c r="M112">
        <v>500</v>
      </c>
      <c r="N112">
        <v>500</v>
      </c>
      <c r="O112">
        <v>500</v>
      </c>
      <c r="P112">
        <v>500</v>
      </c>
      <c r="Q112">
        <v>500</v>
      </c>
    </row>
    <row r="113" spans="1:23">
      <c r="A113" t="s">
        <v>1256</v>
      </c>
      <c r="B113" t="s">
        <v>44</v>
      </c>
      <c r="C113" t="s">
        <v>3564</v>
      </c>
      <c r="D113" t="s">
        <v>1097</v>
      </c>
      <c r="E113" t="str">
        <f>INDEX('region index'!B:B, MATCH('plant list terry'!D113,'region index'!A:A,0))</f>
        <v>C</v>
      </c>
      <c r="F113" t="s">
        <v>3561</v>
      </c>
      <c r="G113" t="s">
        <v>3519</v>
      </c>
      <c r="H113" t="s">
        <v>3556</v>
      </c>
      <c r="I113">
        <v>500</v>
      </c>
      <c r="J113">
        <v>500</v>
      </c>
      <c r="K113">
        <v>500</v>
      </c>
      <c r="L113">
        <v>500</v>
      </c>
      <c r="M113">
        <v>500</v>
      </c>
      <c r="N113">
        <v>500</v>
      </c>
      <c r="O113">
        <v>500</v>
      </c>
      <c r="P113">
        <v>500</v>
      </c>
      <c r="Q113">
        <v>500</v>
      </c>
      <c r="R113">
        <v>500</v>
      </c>
    </row>
    <row r="114" spans="1:23">
      <c r="A114" t="s">
        <v>1257</v>
      </c>
      <c r="B114" t="s">
        <v>45</v>
      </c>
      <c r="C114" t="s">
        <v>3564</v>
      </c>
      <c r="D114" t="s">
        <v>1097</v>
      </c>
      <c r="E114" t="str">
        <f>INDEX('region index'!B:B, MATCH('plant list terry'!D114,'region index'!A:A,0))</f>
        <v>C</v>
      </c>
      <c r="F114" t="s">
        <v>3561</v>
      </c>
      <c r="G114" t="s">
        <v>3519</v>
      </c>
      <c r="H114" t="s">
        <v>3556</v>
      </c>
      <c r="I114">
        <v>500</v>
      </c>
      <c r="J114">
        <v>500</v>
      </c>
      <c r="K114">
        <v>500</v>
      </c>
      <c r="L114">
        <v>500</v>
      </c>
      <c r="M114">
        <v>500</v>
      </c>
      <c r="N114">
        <v>500</v>
      </c>
      <c r="O114">
        <v>500</v>
      </c>
      <c r="P114">
        <v>500</v>
      </c>
      <c r="Q114">
        <v>500</v>
      </c>
      <c r="R114">
        <v>500</v>
      </c>
    </row>
    <row r="115" spans="1:23">
      <c r="A115" t="s">
        <v>1258</v>
      </c>
      <c r="B115" t="s">
        <v>46</v>
      </c>
      <c r="C115" t="s">
        <v>3564</v>
      </c>
      <c r="D115" t="s">
        <v>1097</v>
      </c>
      <c r="E115" t="str">
        <f>INDEX('region index'!B:B, MATCH('plant list terry'!D115,'region index'!A:A,0))</f>
        <v>C</v>
      </c>
      <c r="F115" t="s">
        <v>3561</v>
      </c>
      <c r="G115" t="s">
        <v>3519</v>
      </c>
      <c r="H115" t="s">
        <v>3556</v>
      </c>
      <c r="I115">
        <v>500</v>
      </c>
      <c r="J115">
        <v>500</v>
      </c>
      <c r="K115">
        <v>500</v>
      </c>
      <c r="L115">
        <v>500</v>
      </c>
      <c r="M115">
        <v>500</v>
      </c>
      <c r="N115">
        <v>500</v>
      </c>
      <c r="O115">
        <v>500</v>
      </c>
      <c r="P115">
        <v>500</v>
      </c>
      <c r="Q115">
        <v>500</v>
      </c>
      <c r="R115">
        <v>500</v>
      </c>
      <c r="S115">
        <v>500</v>
      </c>
      <c r="T115">
        <v>500</v>
      </c>
      <c r="U115">
        <v>500</v>
      </c>
      <c r="V115">
        <v>500</v>
      </c>
      <c r="W115">
        <v>500</v>
      </c>
    </row>
    <row r="116" spans="1:23">
      <c r="A116" t="s">
        <v>1259</v>
      </c>
      <c r="B116" t="s">
        <v>47</v>
      </c>
      <c r="C116" t="s">
        <v>3564</v>
      </c>
      <c r="D116" t="s">
        <v>1097</v>
      </c>
      <c r="E116" t="str">
        <f>INDEX('region index'!B:B, MATCH('plant list terry'!D116,'region index'!A:A,0))</f>
        <v>C</v>
      </c>
      <c r="F116" t="s">
        <v>3561</v>
      </c>
      <c r="G116" t="s">
        <v>3519</v>
      </c>
      <c r="H116" t="s">
        <v>3556</v>
      </c>
      <c r="I116">
        <v>500</v>
      </c>
      <c r="J116">
        <v>500</v>
      </c>
      <c r="K116">
        <v>500</v>
      </c>
      <c r="L116">
        <v>500</v>
      </c>
      <c r="M116">
        <v>500</v>
      </c>
      <c r="N116">
        <v>500</v>
      </c>
      <c r="O116">
        <v>500</v>
      </c>
      <c r="P116">
        <v>500</v>
      </c>
      <c r="Q116">
        <v>500</v>
      </c>
      <c r="R116">
        <v>500</v>
      </c>
      <c r="S116">
        <v>500</v>
      </c>
      <c r="T116">
        <v>500</v>
      </c>
      <c r="U116">
        <v>500</v>
      </c>
      <c r="V116">
        <v>500</v>
      </c>
      <c r="W116">
        <v>500</v>
      </c>
    </row>
    <row r="117" spans="1:23">
      <c r="A117" t="s">
        <v>1260</v>
      </c>
      <c r="B117" t="s">
        <v>48</v>
      </c>
      <c r="C117" t="s">
        <v>3564</v>
      </c>
      <c r="D117" t="s">
        <v>1097</v>
      </c>
      <c r="E117" t="str">
        <f>INDEX('region index'!B:B, MATCH('plant list terry'!D117,'region index'!A:A,0))</f>
        <v>C</v>
      </c>
      <c r="F117" t="s">
        <v>3561</v>
      </c>
      <c r="G117" t="s">
        <v>3519</v>
      </c>
      <c r="H117" t="s">
        <v>3556</v>
      </c>
      <c r="I117">
        <v>500</v>
      </c>
      <c r="J117">
        <v>500</v>
      </c>
      <c r="K117">
        <v>500</v>
      </c>
      <c r="L117">
        <v>500</v>
      </c>
      <c r="M117">
        <v>500</v>
      </c>
      <c r="N117">
        <v>500</v>
      </c>
      <c r="O117">
        <v>500</v>
      </c>
      <c r="P117">
        <v>500</v>
      </c>
      <c r="Q117">
        <v>500</v>
      </c>
      <c r="R117">
        <v>500</v>
      </c>
      <c r="S117">
        <v>500</v>
      </c>
      <c r="T117">
        <v>500</v>
      </c>
      <c r="U117">
        <v>500</v>
      </c>
      <c r="V117">
        <v>500</v>
      </c>
      <c r="W117">
        <v>500</v>
      </c>
    </row>
    <row r="118" spans="1:23">
      <c r="A118" t="s">
        <v>1261</v>
      </c>
      <c r="B118" t="s">
        <v>49</v>
      </c>
      <c r="C118" t="s">
        <v>3564</v>
      </c>
      <c r="D118" t="s">
        <v>1097</v>
      </c>
      <c r="E118" t="str">
        <f>INDEX('region index'!B:B, MATCH('plant list terry'!D118,'region index'!A:A,0))</f>
        <v>C</v>
      </c>
      <c r="F118" t="s">
        <v>3561</v>
      </c>
      <c r="G118" t="s">
        <v>3519</v>
      </c>
      <c r="H118" t="s">
        <v>3556</v>
      </c>
      <c r="I118">
        <v>500</v>
      </c>
      <c r="J118">
        <v>500</v>
      </c>
      <c r="K118">
        <v>500</v>
      </c>
      <c r="L118">
        <v>500</v>
      </c>
      <c r="M118">
        <v>500</v>
      </c>
      <c r="N118">
        <v>500</v>
      </c>
      <c r="O118">
        <v>500</v>
      </c>
      <c r="P118">
        <v>500</v>
      </c>
      <c r="Q118">
        <v>500</v>
      </c>
      <c r="R118">
        <v>500</v>
      </c>
      <c r="S118">
        <v>500</v>
      </c>
      <c r="T118">
        <v>500</v>
      </c>
      <c r="U118">
        <v>500</v>
      </c>
      <c r="V118">
        <v>500</v>
      </c>
      <c r="W118">
        <v>500</v>
      </c>
    </row>
    <row r="119" spans="1:23">
      <c r="A119" t="s">
        <v>1321</v>
      </c>
      <c r="B119" t="s">
        <v>155</v>
      </c>
      <c r="C119" t="s">
        <v>3576</v>
      </c>
      <c r="D119" t="s">
        <v>1108</v>
      </c>
      <c r="E119" t="str">
        <f>INDEX('region index'!B:B, MATCH('plant list terry'!D119,'region index'!A:A,0))</f>
        <v>SW</v>
      </c>
      <c r="F119" t="s">
        <v>3561</v>
      </c>
      <c r="G119" t="s">
        <v>3519</v>
      </c>
      <c r="H119" t="s">
        <v>3556</v>
      </c>
      <c r="I119">
        <v>250</v>
      </c>
    </row>
    <row r="120" spans="1:23">
      <c r="A120" t="s">
        <v>1322</v>
      </c>
      <c r="B120" t="s">
        <v>161</v>
      </c>
      <c r="C120" t="s">
        <v>3576</v>
      </c>
      <c r="D120" t="s">
        <v>1108</v>
      </c>
      <c r="E120" t="str">
        <f>INDEX('region index'!B:B, MATCH('plant list terry'!D120,'region index'!A:A,0))</f>
        <v>SW</v>
      </c>
      <c r="F120" t="s">
        <v>3561</v>
      </c>
      <c r="G120" t="s">
        <v>3519</v>
      </c>
      <c r="H120" t="s">
        <v>3556</v>
      </c>
      <c r="I120">
        <v>250</v>
      </c>
    </row>
    <row r="121" spans="1:23">
      <c r="A121" t="s">
        <v>3642</v>
      </c>
      <c r="B121" t="s">
        <v>4060</v>
      </c>
      <c r="C121" t="s">
        <v>3549</v>
      </c>
      <c r="D121" t="s">
        <v>1102</v>
      </c>
      <c r="E121" t="str">
        <f>INDEX('region index'!B:B, MATCH('plant list terry'!D121,'region index'!A:A,0))</f>
        <v>NW</v>
      </c>
      <c r="F121" t="s">
        <v>3550</v>
      </c>
      <c r="G121" t="s">
        <v>3518</v>
      </c>
      <c r="H121" t="s">
        <v>3556</v>
      </c>
      <c r="I121">
        <v>200</v>
      </c>
      <c r="J121">
        <v>200</v>
      </c>
      <c r="K121">
        <v>200</v>
      </c>
      <c r="L121">
        <v>200</v>
      </c>
      <c r="M121">
        <v>200</v>
      </c>
      <c r="N121">
        <v>200</v>
      </c>
      <c r="O121">
        <v>200</v>
      </c>
      <c r="P121">
        <v>200</v>
      </c>
      <c r="Q121">
        <v>200</v>
      </c>
      <c r="R121">
        <v>200</v>
      </c>
      <c r="S121">
        <v>200</v>
      </c>
      <c r="T121">
        <v>200</v>
      </c>
      <c r="U121">
        <v>200</v>
      </c>
      <c r="V121">
        <v>200</v>
      </c>
      <c r="W121">
        <v>200</v>
      </c>
    </row>
    <row r="122" spans="1:23">
      <c r="A122" t="s">
        <v>3643</v>
      </c>
      <c r="B122" t="s">
        <v>4061</v>
      </c>
      <c r="C122" t="s">
        <v>3549</v>
      </c>
      <c r="D122" t="s">
        <v>1102</v>
      </c>
      <c r="E122" t="str">
        <f>INDEX('region index'!B:B, MATCH('plant list terry'!D122,'region index'!A:A,0))</f>
        <v>NW</v>
      </c>
      <c r="F122" t="s">
        <v>3550</v>
      </c>
      <c r="G122" t="s">
        <v>3518</v>
      </c>
      <c r="H122" t="s">
        <v>3556</v>
      </c>
      <c r="I122">
        <v>100</v>
      </c>
      <c r="J122">
        <v>100</v>
      </c>
      <c r="K122">
        <v>100</v>
      </c>
      <c r="L122">
        <v>100</v>
      </c>
      <c r="M122">
        <v>100</v>
      </c>
      <c r="N122">
        <v>100</v>
      </c>
      <c r="O122">
        <v>100</v>
      </c>
      <c r="P122">
        <v>100</v>
      </c>
      <c r="Q122">
        <v>100</v>
      </c>
      <c r="R122">
        <v>100</v>
      </c>
      <c r="S122">
        <v>100</v>
      </c>
      <c r="T122">
        <v>100</v>
      </c>
      <c r="U122">
        <v>100</v>
      </c>
      <c r="V122">
        <v>100</v>
      </c>
      <c r="W122">
        <v>100</v>
      </c>
    </row>
    <row r="123" spans="1:23">
      <c r="A123" t="s">
        <v>3644</v>
      </c>
      <c r="B123" t="s">
        <v>4062</v>
      </c>
      <c r="C123" t="s">
        <v>3549</v>
      </c>
      <c r="D123" t="s">
        <v>1102</v>
      </c>
      <c r="E123" t="str">
        <f>INDEX('region index'!B:B, MATCH('plant list terry'!D123,'region index'!A:A,0))</f>
        <v>NW</v>
      </c>
      <c r="F123" t="s">
        <v>3550</v>
      </c>
      <c r="G123" t="s">
        <v>3518</v>
      </c>
      <c r="H123" t="s">
        <v>3556</v>
      </c>
      <c r="I123">
        <v>100</v>
      </c>
      <c r="J123">
        <v>100</v>
      </c>
      <c r="K123">
        <v>100</v>
      </c>
      <c r="L123">
        <v>100</v>
      </c>
      <c r="M123">
        <v>100</v>
      </c>
      <c r="N123">
        <v>100</v>
      </c>
      <c r="O123">
        <v>100</v>
      </c>
      <c r="P123">
        <v>100</v>
      </c>
      <c r="Q123">
        <v>100</v>
      </c>
      <c r="R123">
        <v>100</v>
      </c>
      <c r="S123">
        <v>100</v>
      </c>
      <c r="T123">
        <v>100</v>
      </c>
      <c r="U123">
        <v>100</v>
      </c>
      <c r="V123">
        <v>100</v>
      </c>
      <c r="W123">
        <v>100</v>
      </c>
    </row>
    <row r="124" spans="1:23">
      <c r="A124" t="s">
        <v>3645</v>
      </c>
      <c r="B124" t="s">
        <v>4063</v>
      </c>
      <c r="C124" t="s">
        <v>3549</v>
      </c>
      <c r="D124" t="s">
        <v>1102</v>
      </c>
      <c r="E124" t="str">
        <f>INDEX('region index'!B:B, MATCH('plant list terry'!D124,'region index'!A:A,0))</f>
        <v>NW</v>
      </c>
      <c r="F124" t="s">
        <v>3550</v>
      </c>
      <c r="G124" t="s">
        <v>3518</v>
      </c>
      <c r="H124" t="s">
        <v>3556</v>
      </c>
      <c r="I124">
        <v>100</v>
      </c>
      <c r="J124">
        <v>100</v>
      </c>
      <c r="K124">
        <v>100</v>
      </c>
      <c r="L124">
        <v>100</v>
      </c>
      <c r="M124">
        <v>100</v>
      </c>
      <c r="N124">
        <v>100</v>
      </c>
      <c r="O124">
        <v>100</v>
      </c>
      <c r="P124">
        <v>100</v>
      </c>
      <c r="Q124">
        <v>100</v>
      </c>
      <c r="R124">
        <v>100</v>
      </c>
      <c r="S124">
        <v>100</v>
      </c>
      <c r="T124">
        <v>100</v>
      </c>
      <c r="U124">
        <v>100</v>
      </c>
      <c r="V124">
        <v>100</v>
      </c>
      <c r="W124">
        <v>100</v>
      </c>
    </row>
    <row r="125" spans="1:23">
      <c r="A125" t="s">
        <v>3646</v>
      </c>
      <c r="B125" t="s">
        <v>4064</v>
      </c>
      <c r="C125" t="s">
        <v>3549</v>
      </c>
      <c r="D125" t="s">
        <v>1102</v>
      </c>
      <c r="E125" t="str">
        <f>INDEX('region index'!B:B, MATCH('plant list terry'!D125,'region index'!A:A,0))</f>
        <v>NW</v>
      </c>
      <c r="F125" t="s">
        <v>3550</v>
      </c>
      <c r="G125" t="s">
        <v>3518</v>
      </c>
      <c r="H125" t="s">
        <v>3556</v>
      </c>
      <c r="I125">
        <v>100</v>
      </c>
      <c r="J125">
        <v>100</v>
      </c>
      <c r="K125">
        <v>100</v>
      </c>
      <c r="L125">
        <v>100</v>
      </c>
      <c r="M125">
        <v>100</v>
      </c>
      <c r="N125">
        <v>100</v>
      </c>
      <c r="O125">
        <v>100</v>
      </c>
      <c r="P125">
        <v>100</v>
      </c>
      <c r="Q125">
        <v>100</v>
      </c>
      <c r="R125">
        <v>100</v>
      </c>
      <c r="S125">
        <v>100</v>
      </c>
      <c r="T125">
        <v>100</v>
      </c>
      <c r="U125">
        <v>100</v>
      </c>
      <c r="V125">
        <v>100</v>
      </c>
      <c r="W125">
        <v>100</v>
      </c>
    </row>
    <row r="126" spans="1:23">
      <c r="A126" t="s">
        <v>3647</v>
      </c>
      <c r="B126" t="s">
        <v>4065</v>
      </c>
      <c r="C126" t="s">
        <v>3549</v>
      </c>
      <c r="D126" t="s">
        <v>1102</v>
      </c>
      <c r="E126" t="str">
        <f>INDEX('region index'!B:B, MATCH('plant list terry'!D126,'region index'!A:A,0))</f>
        <v>NW</v>
      </c>
      <c r="F126" t="s">
        <v>3550</v>
      </c>
      <c r="G126" t="s">
        <v>3518</v>
      </c>
      <c r="H126" t="s">
        <v>3556</v>
      </c>
      <c r="I126">
        <v>100</v>
      </c>
      <c r="J126">
        <v>100</v>
      </c>
      <c r="K126">
        <v>100</v>
      </c>
      <c r="L126">
        <v>100</v>
      </c>
      <c r="M126">
        <v>100</v>
      </c>
      <c r="N126">
        <v>100</v>
      </c>
      <c r="O126">
        <v>100</v>
      </c>
      <c r="P126">
        <v>100</v>
      </c>
      <c r="Q126">
        <v>100</v>
      </c>
      <c r="R126">
        <v>100</v>
      </c>
      <c r="S126">
        <v>100</v>
      </c>
      <c r="T126">
        <v>100</v>
      </c>
      <c r="U126">
        <v>100</v>
      </c>
      <c r="V126">
        <v>100</v>
      </c>
      <c r="W126">
        <v>100</v>
      </c>
    </row>
    <row r="127" spans="1:23">
      <c r="A127" t="s">
        <v>3648</v>
      </c>
      <c r="B127" t="s">
        <v>4066</v>
      </c>
      <c r="C127" t="s">
        <v>3549</v>
      </c>
      <c r="D127" t="s">
        <v>1102</v>
      </c>
      <c r="E127" t="str">
        <f>INDEX('region index'!B:B, MATCH('plant list terry'!D127,'region index'!A:A,0))</f>
        <v>NW</v>
      </c>
      <c r="F127" t="s">
        <v>3550</v>
      </c>
      <c r="G127" t="s">
        <v>3518</v>
      </c>
      <c r="H127" t="s">
        <v>3556</v>
      </c>
      <c r="I127">
        <v>100</v>
      </c>
      <c r="J127">
        <v>100</v>
      </c>
      <c r="K127">
        <v>100</v>
      </c>
      <c r="L127">
        <v>100</v>
      </c>
      <c r="M127">
        <v>100</v>
      </c>
      <c r="N127">
        <v>100</v>
      </c>
      <c r="O127">
        <v>100</v>
      </c>
      <c r="P127">
        <v>100</v>
      </c>
      <c r="Q127">
        <v>100</v>
      </c>
      <c r="R127">
        <v>100</v>
      </c>
      <c r="S127">
        <v>100</v>
      </c>
      <c r="T127">
        <v>100</v>
      </c>
      <c r="U127">
        <v>100</v>
      </c>
      <c r="V127">
        <v>100</v>
      </c>
      <c r="W127">
        <v>100</v>
      </c>
    </row>
    <row r="128" spans="1:23">
      <c r="A128" t="s">
        <v>3649</v>
      </c>
      <c r="B128" t="s">
        <v>4067</v>
      </c>
      <c r="C128" t="s">
        <v>3549</v>
      </c>
      <c r="D128" t="s">
        <v>1102</v>
      </c>
      <c r="E128" t="str">
        <f>INDEX('region index'!B:B, MATCH('plant list terry'!D128,'region index'!A:A,0))</f>
        <v>NW</v>
      </c>
      <c r="F128" t="s">
        <v>3550</v>
      </c>
      <c r="G128" t="s">
        <v>3518</v>
      </c>
      <c r="H128" t="s">
        <v>3556</v>
      </c>
      <c r="I128">
        <v>100</v>
      </c>
      <c r="J128">
        <v>100</v>
      </c>
      <c r="K128">
        <v>100</v>
      </c>
      <c r="L128">
        <v>100</v>
      </c>
      <c r="M128">
        <v>100</v>
      </c>
      <c r="N128">
        <v>100</v>
      </c>
      <c r="O128">
        <v>100</v>
      </c>
      <c r="P128">
        <v>100</v>
      </c>
      <c r="Q128">
        <v>100</v>
      </c>
      <c r="R128">
        <v>100</v>
      </c>
      <c r="S128">
        <v>100</v>
      </c>
      <c r="T128">
        <v>100</v>
      </c>
      <c r="U128">
        <v>100</v>
      </c>
      <c r="V128">
        <v>100</v>
      </c>
      <c r="W128">
        <v>100</v>
      </c>
    </row>
    <row r="129" spans="1:23">
      <c r="A129" t="s">
        <v>3650</v>
      </c>
      <c r="B129" t="s">
        <v>4068</v>
      </c>
      <c r="C129" t="s">
        <v>3641</v>
      </c>
      <c r="D129" t="s">
        <v>1111</v>
      </c>
      <c r="E129" t="str">
        <f>INDEX('region index'!B:B, MATCH('plant list terry'!D129,'region index'!A:A,0))</f>
        <v>SE</v>
      </c>
      <c r="F129" t="s">
        <v>3550</v>
      </c>
      <c r="G129" t="s">
        <v>3518</v>
      </c>
      <c r="H129" t="s">
        <v>3556</v>
      </c>
      <c r="I129">
        <v>100</v>
      </c>
      <c r="J129">
        <v>100</v>
      </c>
      <c r="K129">
        <v>100</v>
      </c>
      <c r="L129">
        <v>100</v>
      </c>
      <c r="M129">
        <v>100</v>
      </c>
      <c r="N129">
        <v>100</v>
      </c>
      <c r="O129">
        <v>100</v>
      </c>
      <c r="P129">
        <v>100</v>
      </c>
      <c r="Q129">
        <v>100</v>
      </c>
      <c r="R129">
        <v>100</v>
      </c>
      <c r="S129">
        <v>100</v>
      </c>
      <c r="T129">
        <v>100</v>
      </c>
      <c r="U129">
        <v>100</v>
      </c>
      <c r="V129">
        <v>100</v>
      </c>
      <c r="W129">
        <v>100</v>
      </c>
    </row>
    <row r="130" spans="1:23">
      <c r="A130" t="s">
        <v>3651</v>
      </c>
      <c r="B130" t="s">
        <v>4069</v>
      </c>
      <c r="C130" t="s">
        <v>3641</v>
      </c>
      <c r="D130" t="s">
        <v>1111</v>
      </c>
      <c r="E130" t="str">
        <f>INDEX('region index'!B:B, MATCH('plant list terry'!D130,'region index'!A:A,0))</f>
        <v>SE</v>
      </c>
      <c r="F130" t="s">
        <v>3550</v>
      </c>
      <c r="G130" t="s">
        <v>3518</v>
      </c>
      <c r="H130" t="s">
        <v>3556</v>
      </c>
      <c r="I130">
        <v>150</v>
      </c>
      <c r="J130">
        <v>150</v>
      </c>
      <c r="K130">
        <v>150</v>
      </c>
      <c r="L130">
        <v>150</v>
      </c>
      <c r="M130">
        <v>150</v>
      </c>
      <c r="N130">
        <v>150</v>
      </c>
      <c r="O130">
        <v>150</v>
      </c>
      <c r="P130">
        <v>150</v>
      </c>
      <c r="Q130">
        <v>150</v>
      </c>
      <c r="R130">
        <v>150</v>
      </c>
      <c r="S130">
        <v>150</v>
      </c>
      <c r="T130">
        <v>150</v>
      </c>
      <c r="U130">
        <v>150</v>
      </c>
      <c r="V130">
        <v>150</v>
      </c>
      <c r="W130">
        <v>150</v>
      </c>
    </row>
    <row r="131" spans="1:23">
      <c r="A131" t="s">
        <v>3652</v>
      </c>
      <c r="B131" t="s">
        <v>4070</v>
      </c>
      <c r="C131" t="s">
        <v>3641</v>
      </c>
      <c r="D131" t="s">
        <v>1111</v>
      </c>
      <c r="E131" t="str">
        <f>INDEX('region index'!B:B, MATCH('plant list terry'!D131,'region index'!A:A,0))</f>
        <v>SE</v>
      </c>
      <c r="F131" t="s">
        <v>3550</v>
      </c>
      <c r="G131" t="s">
        <v>3518</v>
      </c>
      <c r="H131" t="s">
        <v>3556</v>
      </c>
      <c r="I131">
        <v>150</v>
      </c>
      <c r="J131">
        <v>150</v>
      </c>
      <c r="K131">
        <v>150</v>
      </c>
      <c r="L131">
        <v>150</v>
      </c>
      <c r="M131">
        <v>150</v>
      </c>
      <c r="N131">
        <v>150</v>
      </c>
      <c r="O131">
        <v>150</v>
      </c>
      <c r="P131">
        <v>150</v>
      </c>
      <c r="Q131">
        <v>150</v>
      </c>
      <c r="R131">
        <v>150</v>
      </c>
      <c r="S131">
        <v>150</v>
      </c>
      <c r="T131">
        <v>150</v>
      </c>
      <c r="U131">
        <v>150</v>
      </c>
      <c r="V131">
        <v>150</v>
      </c>
      <c r="W131">
        <v>150</v>
      </c>
    </row>
    <row r="132" spans="1:23">
      <c r="A132" t="s">
        <v>3653</v>
      </c>
      <c r="B132" t="s">
        <v>4071</v>
      </c>
      <c r="C132" t="s">
        <v>3641</v>
      </c>
      <c r="D132" t="s">
        <v>1111</v>
      </c>
      <c r="E132" t="str">
        <f>INDEX('region index'!B:B, MATCH('plant list terry'!D132,'region index'!A:A,0))</f>
        <v>SE</v>
      </c>
      <c r="F132" t="s">
        <v>3550</v>
      </c>
      <c r="G132" t="s">
        <v>3518</v>
      </c>
      <c r="H132" t="s">
        <v>3556</v>
      </c>
      <c r="I132">
        <v>298.7</v>
      </c>
      <c r="J132">
        <v>298.7</v>
      </c>
      <c r="K132">
        <v>298.7</v>
      </c>
      <c r="L132">
        <v>298.7</v>
      </c>
      <c r="M132">
        <v>298.7</v>
      </c>
      <c r="N132">
        <v>298.7</v>
      </c>
      <c r="O132">
        <v>298.7</v>
      </c>
      <c r="P132">
        <v>298.7</v>
      </c>
      <c r="Q132">
        <v>298.7</v>
      </c>
      <c r="R132">
        <v>298.7</v>
      </c>
      <c r="S132">
        <v>298.7</v>
      </c>
      <c r="T132">
        <v>298.7</v>
      </c>
      <c r="U132">
        <v>298.7</v>
      </c>
      <c r="V132">
        <v>298.7</v>
      </c>
      <c r="W132">
        <v>298.7</v>
      </c>
    </row>
    <row r="133" spans="1:23">
      <c r="A133" t="s">
        <v>3654</v>
      </c>
      <c r="B133" t="s">
        <v>4072</v>
      </c>
      <c r="C133" t="s">
        <v>3641</v>
      </c>
      <c r="D133" t="s">
        <v>1111</v>
      </c>
      <c r="E133" t="str">
        <f>INDEX('region index'!B:B, MATCH('plant list terry'!D133,'region index'!A:A,0))</f>
        <v>SE</v>
      </c>
      <c r="F133" t="s">
        <v>3550</v>
      </c>
      <c r="G133" t="s">
        <v>3518</v>
      </c>
      <c r="H133" t="s">
        <v>3556</v>
      </c>
      <c r="I133">
        <v>100</v>
      </c>
      <c r="J133">
        <v>100</v>
      </c>
      <c r="K133">
        <v>100</v>
      </c>
      <c r="L133">
        <v>100</v>
      </c>
      <c r="M133">
        <v>100</v>
      </c>
      <c r="N133">
        <v>100</v>
      </c>
      <c r="O133">
        <v>100</v>
      </c>
      <c r="P133">
        <v>100</v>
      </c>
      <c r="Q133">
        <v>100</v>
      </c>
      <c r="R133">
        <v>100</v>
      </c>
      <c r="S133">
        <v>100</v>
      </c>
      <c r="T133">
        <v>100</v>
      </c>
      <c r="U133">
        <v>100</v>
      </c>
      <c r="V133">
        <v>100</v>
      </c>
      <c r="W133">
        <v>100</v>
      </c>
    </row>
    <row r="134" spans="1:23">
      <c r="A134" t="s">
        <v>3655</v>
      </c>
      <c r="B134" t="s">
        <v>4073</v>
      </c>
      <c r="C134" t="s">
        <v>3641</v>
      </c>
      <c r="D134" t="s">
        <v>1111</v>
      </c>
      <c r="E134" t="str">
        <f>INDEX('region index'!B:B, MATCH('plant list terry'!D134,'region index'!A:A,0))</f>
        <v>SE</v>
      </c>
      <c r="F134" t="s">
        <v>3550</v>
      </c>
      <c r="G134" t="s">
        <v>3518</v>
      </c>
      <c r="H134" t="s">
        <v>3556</v>
      </c>
      <c r="I134">
        <v>100</v>
      </c>
      <c r="J134">
        <v>100</v>
      </c>
      <c r="K134">
        <v>100</v>
      </c>
      <c r="L134">
        <v>100</v>
      </c>
      <c r="M134">
        <v>100</v>
      </c>
      <c r="N134">
        <v>100</v>
      </c>
      <c r="O134">
        <v>100</v>
      </c>
      <c r="P134">
        <v>100</v>
      </c>
      <c r="Q134">
        <v>100</v>
      </c>
      <c r="R134">
        <v>100</v>
      </c>
      <c r="S134">
        <v>100</v>
      </c>
      <c r="T134">
        <v>100</v>
      </c>
      <c r="U134">
        <v>100</v>
      </c>
      <c r="V134">
        <v>100</v>
      </c>
      <c r="W134">
        <v>100</v>
      </c>
    </row>
    <row r="135" spans="1:23">
      <c r="A135" t="s">
        <v>3656</v>
      </c>
      <c r="B135" t="s">
        <v>4074</v>
      </c>
      <c r="C135" t="s">
        <v>3641</v>
      </c>
      <c r="D135" t="s">
        <v>1111</v>
      </c>
      <c r="E135" t="str">
        <f>INDEX('region index'!B:B, MATCH('plant list terry'!D135,'region index'!A:A,0))</f>
        <v>SE</v>
      </c>
      <c r="F135" t="s">
        <v>3550</v>
      </c>
      <c r="G135" t="s">
        <v>3518</v>
      </c>
      <c r="H135" t="s">
        <v>3556</v>
      </c>
      <c r="I135">
        <v>150</v>
      </c>
      <c r="J135">
        <v>150</v>
      </c>
      <c r="K135">
        <v>150</v>
      </c>
      <c r="L135">
        <v>150</v>
      </c>
      <c r="M135">
        <v>150</v>
      </c>
      <c r="N135">
        <v>150</v>
      </c>
      <c r="O135">
        <v>150</v>
      </c>
      <c r="P135">
        <v>150</v>
      </c>
      <c r="Q135">
        <v>150</v>
      </c>
      <c r="R135">
        <v>150</v>
      </c>
      <c r="S135">
        <v>150</v>
      </c>
      <c r="T135">
        <v>150</v>
      </c>
      <c r="U135">
        <v>150</v>
      </c>
      <c r="V135">
        <v>150</v>
      </c>
      <c r="W135">
        <v>150</v>
      </c>
    </row>
    <row r="136" spans="1:23">
      <c r="A136" t="s">
        <v>3657</v>
      </c>
      <c r="B136" t="s">
        <v>4075</v>
      </c>
      <c r="C136" t="s">
        <v>3641</v>
      </c>
      <c r="D136" t="s">
        <v>1111</v>
      </c>
      <c r="E136" t="str">
        <f>INDEX('region index'!B:B, MATCH('plant list terry'!D136,'region index'!A:A,0))</f>
        <v>SE</v>
      </c>
      <c r="F136" t="s">
        <v>3550</v>
      </c>
      <c r="G136" t="s">
        <v>3518</v>
      </c>
      <c r="H136" t="s">
        <v>3556</v>
      </c>
      <c r="I136">
        <v>150</v>
      </c>
      <c r="J136">
        <v>150</v>
      </c>
      <c r="K136">
        <v>150</v>
      </c>
      <c r="L136">
        <v>150</v>
      </c>
      <c r="M136">
        <v>150</v>
      </c>
      <c r="N136">
        <v>150</v>
      </c>
      <c r="O136">
        <v>150</v>
      </c>
      <c r="P136">
        <v>150</v>
      </c>
      <c r="Q136">
        <v>150</v>
      </c>
      <c r="R136">
        <v>150</v>
      </c>
      <c r="S136">
        <v>150</v>
      </c>
      <c r="T136">
        <v>150</v>
      </c>
      <c r="U136">
        <v>150</v>
      </c>
      <c r="V136">
        <v>150</v>
      </c>
      <c r="W136">
        <v>150</v>
      </c>
    </row>
    <row r="137" spans="1:23">
      <c r="A137" t="s">
        <v>3658</v>
      </c>
      <c r="B137" t="s">
        <v>4076</v>
      </c>
      <c r="C137" t="s">
        <v>3641</v>
      </c>
      <c r="D137" t="s">
        <v>1111</v>
      </c>
      <c r="E137" t="str">
        <f>INDEX('region index'!B:B, MATCH('plant list terry'!D137,'region index'!A:A,0))</f>
        <v>SE</v>
      </c>
      <c r="F137" t="s">
        <v>3550</v>
      </c>
      <c r="G137" t="s">
        <v>3518</v>
      </c>
      <c r="H137" t="s">
        <v>3556</v>
      </c>
      <c r="I137">
        <v>150</v>
      </c>
      <c r="J137">
        <v>150</v>
      </c>
      <c r="K137">
        <v>150</v>
      </c>
      <c r="L137">
        <v>150</v>
      </c>
      <c r="M137">
        <v>150</v>
      </c>
      <c r="N137">
        <v>150</v>
      </c>
      <c r="O137">
        <v>150</v>
      </c>
      <c r="P137">
        <v>150</v>
      </c>
      <c r="Q137">
        <v>150</v>
      </c>
      <c r="R137">
        <v>150</v>
      </c>
      <c r="S137">
        <v>150</v>
      </c>
      <c r="T137">
        <v>150</v>
      </c>
      <c r="U137">
        <v>150</v>
      </c>
      <c r="V137">
        <v>150</v>
      </c>
      <c r="W137">
        <v>150</v>
      </c>
    </row>
    <row r="138" spans="1:23">
      <c r="A138" t="s">
        <v>3659</v>
      </c>
      <c r="B138" t="s">
        <v>4077</v>
      </c>
      <c r="C138" t="s">
        <v>3641</v>
      </c>
      <c r="D138" t="s">
        <v>1111</v>
      </c>
      <c r="E138" t="str">
        <f>INDEX('region index'!B:B, MATCH('plant list terry'!D138,'region index'!A:A,0))</f>
        <v>SE</v>
      </c>
      <c r="F138" t="s">
        <v>3550</v>
      </c>
      <c r="G138" t="s">
        <v>3518</v>
      </c>
      <c r="H138" t="s">
        <v>3556</v>
      </c>
      <c r="I138">
        <v>150</v>
      </c>
      <c r="J138">
        <v>150</v>
      </c>
      <c r="K138">
        <v>150</v>
      </c>
      <c r="L138">
        <v>150</v>
      </c>
      <c r="M138">
        <v>150</v>
      </c>
      <c r="N138">
        <v>150</v>
      </c>
      <c r="O138">
        <v>150</v>
      </c>
      <c r="P138">
        <v>150</v>
      </c>
      <c r="Q138">
        <v>150</v>
      </c>
      <c r="R138">
        <v>150</v>
      </c>
      <c r="S138">
        <v>150</v>
      </c>
      <c r="T138">
        <v>150</v>
      </c>
      <c r="U138">
        <v>150</v>
      </c>
      <c r="V138">
        <v>150</v>
      </c>
      <c r="W138">
        <v>150</v>
      </c>
    </row>
    <row r="139" spans="1:23">
      <c r="A139" t="s">
        <v>3660</v>
      </c>
      <c r="B139" t="s">
        <v>4078</v>
      </c>
      <c r="C139" t="s">
        <v>3641</v>
      </c>
      <c r="D139" t="s">
        <v>1111</v>
      </c>
      <c r="E139" t="str">
        <f>INDEX('region index'!B:B, MATCH('plant list terry'!D139,'region index'!A:A,0))</f>
        <v>SE</v>
      </c>
      <c r="F139" t="s">
        <v>3550</v>
      </c>
      <c r="G139" t="s">
        <v>3518</v>
      </c>
      <c r="H139" t="s">
        <v>3556</v>
      </c>
      <c r="I139">
        <v>286.60000000000002</v>
      </c>
      <c r="J139">
        <v>286.60000000000002</v>
      </c>
      <c r="K139">
        <v>286.60000000000002</v>
      </c>
      <c r="L139">
        <v>286.60000000000002</v>
      </c>
      <c r="M139">
        <v>286.60000000000002</v>
      </c>
      <c r="N139">
        <v>286.60000000000002</v>
      </c>
      <c r="O139">
        <v>286.60000000000002</v>
      </c>
      <c r="P139">
        <v>286.60000000000002</v>
      </c>
      <c r="Q139">
        <v>286.60000000000002</v>
      </c>
      <c r="R139">
        <v>286.60000000000002</v>
      </c>
      <c r="S139">
        <v>286.60000000000002</v>
      </c>
      <c r="T139">
        <v>286.60000000000002</v>
      </c>
      <c r="U139">
        <v>286.60000000000002</v>
      </c>
      <c r="V139">
        <v>286.60000000000002</v>
      </c>
      <c r="W139">
        <v>286.60000000000002</v>
      </c>
    </row>
    <row r="140" spans="1:23">
      <c r="A140" t="s">
        <v>3661</v>
      </c>
      <c r="B140" t="s">
        <v>4079</v>
      </c>
      <c r="C140" t="s">
        <v>3641</v>
      </c>
      <c r="D140" t="s">
        <v>1111</v>
      </c>
      <c r="E140" t="str">
        <f>INDEX('region index'!B:B, MATCH('plant list terry'!D140,'region index'!A:A,0))</f>
        <v>SE</v>
      </c>
      <c r="F140" t="s">
        <v>3550</v>
      </c>
      <c r="G140" t="s">
        <v>3518</v>
      </c>
      <c r="H140" t="s">
        <v>3556</v>
      </c>
      <c r="I140">
        <v>286.60000000000002</v>
      </c>
      <c r="J140">
        <v>286.60000000000002</v>
      </c>
      <c r="K140">
        <v>286.60000000000002</v>
      </c>
      <c r="L140">
        <v>286.60000000000002</v>
      </c>
      <c r="M140">
        <v>286.60000000000002</v>
      </c>
      <c r="N140">
        <v>286.60000000000002</v>
      </c>
      <c r="O140">
        <v>286.60000000000002</v>
      </c>
      <c r="P140">
        <v>286.60000000000002</v>
      </c>
      <c r="Q140">
        <v>286.60000000000002</v>
      </c>
      <c r="R140">
        <v>286.60000000000002</v>
      </c>
      <c r="S140">
        <v>286.60000000000002</v>
      </c>
      <c r="T140">
        <v>286.60000000000002</v>
      </c>
      <c r="U140">
        <v>286.60000000000002</v>
      </c>
      <c r="V140">
        <v>286.60000000000002</v>
      </c>
      <c r="W140">
        <v>286.60000000000002</v>
      </c>
    </row>
    <row r="141" spans="1:23">
      <c r="A141" t="s">
        <v>3662</v>
      </c>
      <c r="B141" t="s">
        <v>4080</v>
      </c>
      <c r="C141" t="s">
        <v>3549</v>
      </c>
      <c r="D141" t="s">
        <v>1102</v>
      </c>
      <c r="E141" t="str">
        <f>INDEX('region index'!B:B, MATCH('plant list terry'!D141,'region index'!A:A,0))</f>
        <v>NW</v>
      </c>
      <c r="F141" t="s">
        <v>3550</v>
      </c>
      <c r="G141" t="s">
        <v>3518</v>
      </c>
      <c r="H141" t="s">
        <v>3551</v>
      </c>
      <c r="I141">
        <v>289.3</v>
      </c>
      <c r="J141">
        <v>289.3</v>
      </c>
      <c r="K141">
        <v>289.3</v>
      </c>
      <c r="L141">
        <v>289.3</v>
      </c>
      <c r="M141">
        <v>289.3</v>
      </c>
      <c r="N141">
        <v>289.3</v>
      </c>
      <c r="O141">
        <v>289.3</v>
      </c>
      <c r="P141">
        <v>289.3</v>
      </c>
      <c r="Q141">
        <v>289.3</v>
      </c>
      <c r="R141">
        <v>289.3</v>
      </c>
      <c r="S141">
        <v>289.3</v>
      </c>
      <c r="T141">
        <v>289.3</v>
      </c>
      <c r="U141">
        <v>289.3</v>
      </c>
      <c r="V141">
        <v>289.3</v>
      </c>
      <c r="W141">
        <v>289.3</v>
      </c>
    </row>
    <row r="142" spans="1:23">
      <c r="A142" t="s">
        <v>3663</v>
      </c>
      <c r="B142" t="s">
        <v>4081</v>
      </c>
      <c r="C142" t="s">
        <v>3549</v>
      </c>
      <c r="D142" t="s">
        <v>1102</v>
      </c>
      <c r="E142" t="str">
        <f>INDEX('region index'!B:B, MATCH('plant list terry'!D142,'region index'!A:A,0))</f>
        <v>NW</v>
      </c>
      <c r="F142" t="s">
        <v>3550</v>
      </c>
      <c r="G142" t="s">
        <v>3518</v>
      </c>
      <c r="H142" t="s">
        <v>3551</v>
      </c>
      <c r="I142">
        <v>146.80000000000001</v>
      </c>
      <c r="J142">
        <v>146.80000000000001</v>
      </c>
      <c r="K142">
        <v>146.80000000000001</v>
      </c>
      <c r="L142">
        <v>146.80000000000001</v>
      </c>
      <c r="M142">
        <v>146.80000000000001</v>
      </c>
      <c r="N142">
        <v>146.80000000000001</v>
      </c>
      <c r="O142">
        <v>146.80000000000001</v>
      </c>
      <c r="P142">
        <v>146.80000000000001</v>
      </c>
      <c r="Q142">
        <v>146.80000000000001</v>
      </c>
      <c r="R142">
        <v>146.80000000000001</v>
      </c>
      <c r="S142">
        <v>146.80000000000001</v>
      </c>
      <c r="T142">
        <v>146.80000000000001</v>
      </c>
      <c r="U142">
        <v>146.80000000000001</v>
      </c>
      <c r="V142">
        <v>146.80000000000001</v>
      </c>
      <c r="W142">
        <v>146.80000000000001</v>
      </c>
    </row>
    <row r="143" spans="1:23">
      <c r="A143" t="s">
        <v>3664</v>
      </c>
      <c r="B143" t="s">
        <v>4082</v>
      </c>
      <c r="C143" t="s">
        <v>3577</v>
      </c>
      <c r="D143" t="s">
        <v>1104</v>
      </c>
      <c r="E143" t="str">
        <f>INDEX('region index'!B:B, MATCH('plant list terry'!D143,'region index'!A:A,0))</f>
        <v>SE</v>
      </c>
      <c r="F143" t="s">
        <v>3634</v>
      </c>
      <c r="G143" t="s">
        <v>455</v>
      </c>
      <c r="H143" t="s">
        <v>3551</v>
      </c>
      <c r="I143">
        <v>26.3</v>
      </c>
      <c r="J143">
        <v>26.3</v>
      </c>
      <c r="K143">
        <v>26.3</v>
      </c>
      <c r="L143">
        <v>26.3</v>
      </c>
      <c r="M143">
        <v>26.3</v>
      </c>
      <c r="N143">
        <v>26.3</v>
      </c>
      <c r="O143">
        <v>26.3</v>
      </c>
      <c r="P143">
        <v>26.3</v>
      </c>
      <c r="Q143">
        <v>26.3</v>
      </c>
      <c r="R143">
        <v>26.3</v>
      </c>
      <c r="S143">
        <v>26.3</v>
      </c>
      <c r="T143">
        <v>26.3</v>
      </c>
      <c r="U143">
        <v>26.3</v>
      </c>
      <c r="V143">
        <v>26.3</v>
      </c>
      <c r="W143">
        <v>26.3</v>
      </c>
    </row>
    <row r="144" spans="1:23">
      <c r="A144" t="s">
        <v>3665</v>
      </c>
      <c r="B144" t="s">
        <v>4083</v>
      </c>
      <c r="C144" t="s">
        <v>3549</v>
      </c>
      <c r="D144" t="s">
        <v>1102</v>
      </c>
      <c r="E144" t="str">
        <f>INDEX('region index'!B:B, MATCH('plant list terry'!D144,'region index'!A:A,0))</f>
        <v>NW</v>
      </c>
      <c r="F144" t="s">
        <v>3550</v>
      </c>
      <c r="G144" t="s">
        <v>3518</v>
      </c>
      <c r="H144" t="s">
        <v>3551</v>
      </c>
      <c r="I144">
        <v>35.35</v>
      </c>
      <c r="J144">
        <v>35.35</v>
      </c>
      <c r="K144">
        <v>35.35</v>
      </c>
      <c r="L144">
        <v>35.35</v>
      </c>
      <c r="M144">
        <v>35.35</v>
      </c>
      <c r="N144">
        <v>35.35</v>
      </c>
      <c r="O144">
        <v>35.35</v>
      </c>
      <c r="P144">
        <v>35.35</v>
      </c>
      <c r="Q144">
        <v>35.35</v>
      </c>
      <c r="R144">
        <v>35.35</v>
      </c>
      <c r="S144">
        <v>35.35</v>
      </c>
      <c r="T144">
        <v>35.35</v>
      </c>
      <c r="U144">
        <v>35.35</v>
      </c>
      <c r="V144">
        <v>35.35</v>
      </c>
      <c r="W144">
        <v>35.35</v>
      </c>
    </row>
    <row r="145" spans="1:23">
      <c r="A145" t="s">
        <v>3666</v>
      </c>
      <c r="B145" t="s">
        <v>4084</v>
      </c>
      <c r="C145" t="s">
        <v>3549</v>
      </c>
      <c r="D145" t="s">
        <v>1102</v>
      </c>
      <c r="E145" t="str">
        <f>INDEX('region index'!B:B, MATCH('plant list terry'!D145,'region index'!A:A,0))</f>
        <v>NW</v>
      </c>
      <c r="F145" t="s">
        <v>3550</v>
      </c>
      <c r="G145" t="s">
        <v>3518</v>
      </c>
      <c r="H145" t="s">
        <v>3551</v>
      </c>
      <c r="I145">
        <v>40.03</v>
      </c>
      <c r="J145">
        <v>40.03</v>
      </c>
      <c r="K145">
        <v>40.03</v>
      </c>
      <c r="L145">
        <v>40.03</v>
      </c>
      <c r="M145">
        <v>40.03</v>
      </c>
      <c r="N145">
        <v>40.03</v>
      </c>
      <c r="O145">
        <v>40.03</v>
      </c>
      <c r="P145">
        <v>40.03</v>
      </c>
      <c r="Q145">
        <v>40.03</v>
      </c>
      <c r="R145">
        <v>40.03</v>
      </c>
      <c r="S145">
        <v>40.03</v>
      </c>
      <c r="T145">
        <v>40.03</v>
      </c>
      <c r="U145">
        <v>40.03</v>
      </c>
      <c r="V145">
        <v>40.03</v>
      </c>
      <c r="W145">
        <v>40.03</v>
      </c>
    </row>
    <row r="146" spans="1:23">
      <c r="A146" t="s">
        <v>3667</v>
      </c>
      <c r="B146" t="s">
        <v>4085</v>
      </c>
      <c r="C146" t="s">
        <v>3549</v>
      </c>
      <c r="D146" t="s">
        <v>1102</v>
      </c>
      <c r="E146" t="str">
        <f>INDEX('region index'!B:B, MATCH('plant list terry'!D146,'region index'!A:A,0))</f>
        <v>NW</v>
      </c>
      <c r="F146" t="s">
        <v>3550</v>
      </c>
      <c r="G146" t="s">
        <v>3518</v>
      </c>
      <c r="H146" t="s">
        <v>3551</v>
      </c>
      <c r="I146">
        <v>40.03</v>
      </c>
      <c r="J146">
        <v>40.03</v>
      </c>
      <c r="K146">
        <v>40.03</v>
      </c>
      <c r="L146">
        <v>40.03</v>
      </c>
      <c r="M146">
        <v>40.03</v>
      </c>
      <c r="N146">
        <v>40.03</v>
      </c>
      <c r="O146">
        <v>40.03</v>
      </c>
      <c r="P146">
        <v>40.03</v>
      </c>
      <c r="Q146">
        <v>40.03</v>
      </c>
      <c r="R146">
        <v>40.03</v>
      </c>
      <c r="S146">
        <v>40.03</v>
      </c>
      <c r="T146">
        <v>40.03</v>
      </c>
      <c r="U146">
        <v>40.03</v>
      </c>
      <c r="V146">
        <v>40.03</v>
      </c>
      <c r="W146">
        <v>40.03</v>
      </c>
    </row>
    <row r="147" spans="1:23">
      <c r="A147" t="s">
        <v>3668</v>
      </c>
      <c r="B147" t="s">
        <v>4086</v>
      </c>
      <c r="C147" t="s">
        <v>3611</v>
      </c>
      <c r="D147" t="s">
        <v>1095</v>
      </c>
      <c r="E147" t="str">
        <f>INDEX('region index'!B:B, MATCH('plant list terry'!D147,'region index'!A:A,0))</f>
        <v>SE</v>
      </c>
      <c r="F147" t="s">
        <v>3550</v>
      </c>
      <c r="G147" t="s">
        <v>3518</v>
      </c>
      <c r="H147" t="s">
        <v>3556</v>
      </c>
      <c r="I147">
        <v>26.65</v>
      </c>
      <c r="J147">
        <v>26.65</v>
      </c>
      <c r="K147">
        <v>26.65</v>
      </c>
      <c r="L147">
        <v>26.65</v>
      </c>
      <c r="M147">
        <v>26.65</v>
      </c>
      <c r="N147">
        <v>26.65</v>
      </c>
      <c r="O147">
        <v>26.65</v>
      </c>
      <c r="P147">
        <v>26.65</v>
      </c>
      <c r="Q147">
        <v>26.65</v>
      </c>
      <c r="R147">
        <v>26.65</v>
      </c>
      <c r="S147">
        <v>26.65</v>
      </c>
      <c r="T147">
        <v>26.65</v>
      </c>
      <c r="U147">
        <v>26.65</v>
      </c>
      <c r="V147">
        <v>26.65</v>
      </c>
      <c r="W147">
        <v>26.65</v>
      </c>
    </row>
    <row r="148" spans="1:23">
      <c r="A148" t="s">
        <v>3669</v>
      </c>
      <c r="B148" t="s">
        <v>4087</v>
      </c>
      <c r="C148" t="s">
        <v>3611</v>
      </c>
      <c r="D148" t="s">
        <v>1095</v>
      </c>
      <c r="E148" t="str">
        <f>INDEX('region index'!B:B, MATCH('plant list terry'!D148,'region index'!A:A,0))</f>
        <v>SE</v>
      </c>
      <c r="F148" t="s">
        <v>3550</v>
      </c>
      <c r="G148" t="s">
        <v>3518</v>
      </c>
      <c r="H148" t="s">
        <v>3556</v>
      </c>
      <c r="I148">
        <v>19.186</v>
      </c>
      <c r="J148">
        <v>19.186</v>
      </c>
      <c r="K148">
        <v>19.186</v>
      </c>
      <c r="L148">
        <v>19.186</v>
      </c>
      <c r="M148">
        <v>19.186</v>
      </c>
      <c r="N148">
        <v>19.186</v>
      </c>
      <c r="O148">
        <v>19.186</v>
      </c>
      <c r="P148">
        <v>19.186</v>
      </c>
      <c r="Q148">
        <v>19.186</v>
      </c>
      <c r="R148">
        <v>19.186</v>
      </c>
      <c r="S148">
        <v>19.186</v>
      </c>
      <c r="T148">
        <v>19.186</v>
      </c>
      <c r="U148">
        <v>19.186</v>
      </c>
      <c r="V148">
        <v>19.186</v>
      </c>
      <c r="W148">
        <v>19.186</v>
      </c>
    </row>
    <row r="149" spans="1:23">
      <c r="A149" t="s">
        <v>1309</v>
      </c>
      <c r="B149" t="s">
        <v>140</v>
      </c>
      <c r="C149" t="s">
        <v>3549</v>
      </c>
      <c r="D149" t="s">
        <v>1102</v>
      </c>
      <c r="E149" t="str">
        <f>INDEX('region index'!B:B, MATCH('plant list terry'!D149,'region index'!A:A,0))</f>
        <v>NW</v>
      </c>
      <c r="F149" t="s">
        <v>3550</v>
      </c>
      <c r="G149" t="s">
        <v>3518</v>
      </c>
      <c r="H149" t="s">
        <v>3556</v>
      </c>
      <c r="I149">
        <v>350</v>
      </c>
      <c r="J149">
        <v>350</v>
      </c>
      <c r="K149">
        <v>350</v>
      </c>
      <c r="L149">
        <v>350</v>
      </c>
    </row>
    <row r="150" spans="1:23">
      <c r="A150" t="s">
        <v>1310</v>
      </c>
      <c r="B150" t="s">
        <v>143</v>
      </c>
      <c r="C150" t="s">
        <v>3549</v>
      </c>
      <c r="D150" t="s">
        <v>1102</v>
      </c>
      <c r="E150" t="str">
        <f>INDEX('region index'!B:B, MATCH('plant list terry'!D150,'region index'!A:A,0))</f>
        <v>NW</v>
      </c>
      <c r="F150" t="s">
        <v>3550</v>
      </c>
      <c r="G150" t="s">
        <v>3518</v>
      </c>
      <c r="H150" t="s">
        <v>3556</v>
      </c>
      <c r="I150">
        <v>350</v>
      </c>
      <c r="J150">
        <v>350</v>
      </c>
      <c r="K150">
        <v>350</v>
      </c>
      <c r="L150">
        <v>350</v>
      </c>
    </row>
    <row r="151" spans="1:23">
      <c r="A151" t="s">
        <v>1311</v>
      </c>
      <c r="B151" t="s">
        <v>144</v>
      </c>
      <c r="C151" t="s">
        <v>3549</v>
      </c>
      <c r="D151" t="s">
        <v>1102</v>
      </c>
      <c r="E151" t="str">
        <f>INDEX('region index'!B:B, MATCH('plant list terry'!D151,'region index'!A:A,0))</f>
        <v>NW</v>
      </c>
      <c r="F151" t="s">
        <v>3550</v>
      </c>
      <c r="G151" t="s">
        <v>3518</v>
      </c>
      <c r="H151" t="s">
        <v>3556</v>
      </c>
      <c r="I151">
        <v>350</v>
      </c>
      <c r="J151">
        <v>350</v>
      </c>
      <c r="K151">
        <v>350</v>
      </c>
      <c r="L151">
        <v>350</v>
      </c>
    </row>
    <row r="152" spans="1:23">
      <c r="A152" t="s">
        <v>1312</v>
      </c>
      <c r="B152" t="s">
        <v>145</v>
      </c>
      <c r="C152" t="s">
        <v>3549</v>
      </c>
      <c r="D152" t="s">
        <v>1102</v>
      </c>
      <c r="E152" t="str">
        <f>INDEX('region index'!B:B, MATCH('plant list terry'!D152,'region index'!A:A,0))</f>
        <v>NW</v>
      </c>
      <c r="F152" t="s">
        <v>3550</v>
      </c>
      <c r="G152" t="s">
        <v>3518</v>
      </c>
      <c r="H152" t="s">
        <v>3556</v>
      </c>
      <c r="I152">
        <v>350</v>
      </c>
      <c r="J152">
        <v>350</v>
      </c>
      <c r="K152">
        <v>350</v>
      </c>
      <c r="L152">
        <v>350</v>
      </c>
    </row>
    <row r="153" spans="1:23">
      <c r="A153" t="s">
        <v>3670</v>
      </c>
      <c r="B153" t="s">
        <v>4088</v>
      </c>
      <c r="C153" t="s">
        <v>3554</v>
      </c>
      <c r="D153" t="s">
        <v>1105</v>
      </c>
      <c r="E153" t="str">
        <f>INDEX('region index'!B:B, MATCH('plant list terry'!D153,'region index'!A:A,0))</f>
        <v>NW</v>
      </c>
      <c r="F153" t="s">
        <v>3550</v>
      </c>
      <c r="G153" t="s">
        <v>3518</v>
      </c>
      <c r="H153" t="s">
        <v>3556</v>
      </c>
      <c r="I153">
        <v>150</v>
      </c>
      <c r="J153">
        <v>150</v>
      </c>
      <c r="K153">
        <v>150</v>
      </c>
      <c r="L153">
        <v>150</v>
      </c>
      <c r="M153">
        <v>150</v>
      </c>
      <c r="N153">
        <v>150</v>
      </c>
      <c r="O153">
        <v>150</v>
      </c>
      <c r="P153">
        <v>150</v>
      </c>
    </row>
    <row r="154" spans="1:23">
      <c r="A154" t="s">
        <v>3671</v>
      </c>
      <c r="B154" t="s">
        <v>4089</v>
      </c>
      <c r="C154" t="s">
        <v>3554</v>
      </c>
      <c r="D154" t="s">
        <v>1105</v>
      </c>
      <c r="E154" t="str">
        <f>INDEX('region index'!B:B, MATCH('plant list terry'!D154,'region index'!A:A,0))</f>
        <v>NW</v>
      </c>
      <c r="F154" t="s">
        <v>3550</v>
      </c>
      <c r="G154" t="s">
        <v>3518</v>
      </c>
      <c r="H154" t="s">
        <v>3556</v>
      </c>
      <c r="I154">
        <v>150</v>
      </c>
      <c r="J154">
        <v>150</v>
      </c>
      <c r="K154">
        <v>150</v>
      </c>
      <c r="L154">
        <v>150</v>
      </c>
      <c r="M154">
        <v>150</v>
      </c>
      <c r="N154">
        <v>150</v>
      </c>
      <c r="O154">
        <v>150</v>
      </c>
      <c r="P154">
        <v>150</v>
      </c>
    </row>
    <row r="155" spans="1:23">
      <c r="A155" t="s">
        <v>3672</v>
      </c>
      <c r="B155" t="s">
        <v>4090</v>
      </c>
      <c r="C155" t="s">
        <v>3554</v>
      </c>
      <c r="D155" t="s">
        <v>1105</v>
      </c>
      <c r="E155" t="str">
        <f>INDEX('region index'!B:B, MATCH('plant list terry'!D155,'region index'!A:A,0))</f>
        <v>NW</v>
      </c>
      <c r="F155" t="s">
        <v>3550</v>
      </c>
      <c r="G155" t="s">
        <v>3518</v>
      </c>
      <c r="H155" t="s">
        <v>3556</v>
      </c>
      <c r="I155">
        <v>150</v>
      </c>
      <c r="J155">
        <v>150</v>
      </c>
      <c r="K155">
        <v>150</v>
      </c>
      <c r="L155">
        <v>150</v>
      </c>
      <c r="M155">
        <v>150</v>
      </c>
      <c r="N155">
        <v>150</v>
      </c>
      <c r="O155">
        <v>150</v>
      </c>
      <c r="P155">
        <v>150</v>
      </c>
    </row>
    <row r="156" spans="1:23">
      <c r="A156" t="s">
        <v>3673</v>
      </c>
      <c r="B156" t="s">
        <v>4091</v>
      </c>
      <c r="C156" t="s">
        <v>3554</v>
      </c>
      <c r="D156" t="s">
        <v>1105</v>
      </c>
      <c r="E156" t="str">
        <f>INDEX('region index'!B:B, MATCH('plant list terry'!D156,'region index'!A:A,0))</f>
        <v>NW</v>
      </c>
      <c r="F156" t="s">
        <v>3550</v>
      </c>
      <c r="G156" t="s">
        <v>3518</v>
      </c>
      <c r="H156" t="s">
        <v>3556</v>
      </c>
      <c r="I156">
        <v>150</v>
      </c>
      <c r="J156">
        <v>150</v>
      </c>
      <c r="K156">
        <v>150</v>
      </c>
      <c r="L156">
        <v>150</v>
      </c>
      <c r="M156">
        <v>150</v>
      </c>
      <c r="N156">
        <v>150</v>
      </c>
      <c r="O156">
        <v>150</v>
      </c>
      <c r="P156">
        <v>150</v>
      </c>
    </row>
    <row r="157" spans="1:23">
      <c r="A157" t="s">
        <v>1299</v>
      </c>
      <c r="B157" t="s">
        <v>126</v>
      </c>
      <c r="C157" t="s">
        <v>3564</v>
      </c>
      <c r="D157" t="s">
        <v>1097</v>
      </c>
      <c r="E157" t="str">
        <f>INDEX('region index'!B:B, MATCH('plant list terry'!D157,'region index'!A:A,0))</f>
        <v>C</v>
      </c>
      <c r="F157" t="s">
        <v>3561</v>
      </c>
      <c r="G157" t="s">
        <v>3519</v>
      </c>
      <c r="H157" t="s">
        <v>3556</v>
      </c>
      <c r="I157">
        <v>500</v>
      </c>
      <c r="J157">
        <v>500</v>
      </c>
      <c r="K157">
        <v>500</v>
      </c>
      <c r="L157">
        <v>500</v>
      </c>
      <c r="M157">
        <v>500</v>
      </c>
    </row>
    <row r="158" spans="1:23">
      <c r="A158" t="s">
        <v>3674</v>
      </c>
      <c r="B158" t="s">
        <v>4092</v>
      </c>
      <c r="C158" t="s">
        <v>3554</v>
      </c>
      <c r="D158" t="s">
        <v>1105</v>
      </c>
      <c r="E158" t="str">
        <f>INDEX('region index'!B:B, MATCH('plant list terry'!D158,'region index'!A:A,0))</f>
        <v>NW</v>
      </c>
      <c r="F158" t="s">
        <v>3550</v>
      </c>
      <c r="G158" t="s">
        <v>3518</v>
      </c>
      <c r="H158" t="s">
        <v>3556</v>
      </c>
      <c r="I158">
        <v>75</v>
      </c>
      <c r="J158">
        <v>75</v>
      </c>
      <c r="K158">
        <v>75</v>
      </c>
      <c r="L158">
        <v>75</v>
      </c>
      <c r="M158">
        <v>75</v>
      </c>
      <c r="N158">
        <v>75</v>
      </c>
      <c r="O158">
        <v>75</v>
      </c>
      <c r="P158">
        <v>75</v>
      </c>
    </row>
    <row r="159" spans="1:23">
      <c r="A159" t="s">
        <v>1301</v>
      </c>
      <c r="B159" t="s">
        <v>130</v>
      </c>
      <c r="C159" t="s">
        <v>3564</v>
      </c>
      <c r="D159" t="s">
        <v>1097</v>
      </c>
      <c r="E159" t="str">
        <f>INDEX('region index'!B:B, MATCH('plant list terry'!D159,'region index'!A:A,0))</f>
        <v>C</v>
      </c>
      <c r="F159" t="s">
        <v>3561</v>
      </c>
      <c r="G159" t="s">
        <v>3519</v>
      </c>
      <c r="H159" t="s">
        <v>3556</v>
      </c>
      <c r="I159">
        <v>500</v>
      </c>
      <c r="J159">
        <v>500</v>
      </c>
      <c r="K159">
        <v>500</v>
      </c>
      <c r="L159">
        <v>500</v>
      </c>
      <c r="M159">
        <v>500</v>
      </c>
    </row>
    <row r="160" spans="1:23">
      <c r="A160" t="s">
        <v>3675</v>
      </c>
      <c r="B160" t="s">
        <v>4093</v>
      </c>
      <c r="C160" t="s">
        <v>3554</v>
      </c>
      <c r="D160" t="s">
        <v>1105</v>
      </c>
      <c r="E160" t="str">
        <f>INDEX('region index'!B:B, MATCH('plant list terry'!D160,'region index'!A:A,0))</f>
        <v>NW</v>
      </c>
      <c r="F160" t="s">
        <v>3550</v>
      </c>
      <c r="G160" t="s">
        <v>3518</v>
      </c>
      <c r="H160" t="s">
        <v>3556</v>
      </c>
      <c r="I160">
        <v>75</v>
      </c>
      <c r="J160">
        <v>75</v>
      </c>
      <c r="K160">
        <v>75</v>
      </c>
      <c r="L160">
        <v>75</v>
      </c>
      <c r="M160">
        <v>75</v>
      </c>
      <c r="N160">
        <v>75</v>
      </c>
      <c r="O160">
        <v>75</v>
      </c>
      <c r="P160">
        <v>75</v>
      </c>
    </row>
    <row r="161" spans="1:23">
      <c r="A161" t="s">
        <v>1302</v>
      </c>
      <c r="B161" t="s">
        <v>131</v>
      </c>
      <c r="C161" t="s">
        <v>3564</v>
      </c>
      <c r="D161" t="s">
        <v>1097</v>
      </c>
      <c r="E161" t="str">
        <f>INDEX('region index'!B:B, MATCH('plant list terry'!D161,'region index'!A:A,0))</f>
        <v>C</v>
      </c>
      <c r="F161" t="s">
        <v>3561</v>
      </c>
      <c r="G161" t="s">
        <v>3519</v>
      </c>
      <c r="H161" t="s">
        <v>3556</v>
      </c>
      <c r="I161">
        <v>500</v>
      </c>
      <c r="J161">
        <v>500</v>
      </c>
      <c r="K161">
        <v>500</v>
      </c>
      <c r="L161">
        <v>500</v>
      </c>
      <c r="M161">
        <v>500</v>
      </c>
      <c r="N161">
        <v>500</v>
      </c>
      <c r="O161">
        <v>500</v>
      </c>
      <c r="P161">
        <v>500</v>
      </c>
    </row>
    <row r="162" spans="1:23">
      <c r="A162" t="s">
        <v>3676</v>
      </c>
      <c r="B162" t="s">
        <v>4094</v>
      </c>
      <c r="C162" t="s">
        <v>3554</v>
      </c>
      <c r="D162" t="s">
        <v>1105</v>
      </c>
      <c r="E162" t="str">
        <f>INDEX('region index'!B:B, MATCH('plant list terry'!D162,'region index'!A:A,0))</f>
        <v>NW</v>
      </c>
      <c r="F162" t="s">
        <v>3550</v>
      </c>
      <c r="G162" t="s">
        <v>3518</v>
      </c>
      <c r="H162" t="s">
        <v>3556</v>
      </c>
      <c r="I162">
        <v>75</v>
      </c>
      <c r="J162">
        <v>75</v>
      </c>
      <c r="K162">
        <v>75</v>
      </c>
      <c r="L162">
        <v>75</v>
      </c>
      <c r="M162">
        <v>75</v>
      </c>
      <c r="N162">
        <v>75</v>
      </c>
      <c r="O162">
        <v>75</v>
      </c>
      <c r="P162">
        <v>75</v>
      </c>
    </row>
    <row r="163" spans="1:23">
      <c r="A163" t="s">
        <v>1303</v>
      </c>
      <c r="B163" t="s">
        <v>132</v>
      </c>
      <c r="C163" t="s">
        <v>3564</v>
      </c>
      <c r="D163" t="s">
        <v>1097</v>
      </c>
      <c r="E163" t="str">
        <f>INDEX('region index'!B:B, MATCH('plant list terry'!D163,'region index'!A:A,0))</f>
        <v>C</v>
      </c>
      <c r="F163" t="s">
        <v>3561</v>
      </c>
      <c r="G163" t="s">
        <v>3519</v>
      </c>
      <c r="H163" t="s">
        <v>3556</v>
      </c>
      <c r="I163">
        <v>500</v>
      </c>
      <c r="J163">
        <v>500</v>
      </c>
      <c r="K163">
        <v>500</v>
      </c>
      <c r="L163">
        <v>500</v>
      </c>
      <c r="M163">
        <v>500</v>
      </c>
      <c r="N163">
        <v>500</v>
      </c>
      <c r="O163">
        <v>500</v>
      </c>
      <c r="P163">
        <v>500</v>
      </c>
      <c r="Q163">
        <v>500</v>
      </c>
    </row>
    <row r="164" spans="1:23">
      <c r="A164" t="s">
        <v>3677</v>
      </c>
      <c r="B164" t="s">
        <v>4095</v>
      </c>
      <c r="C164" t="s">
        <v>3554</v>
      </c>
      <c r="D164" t="s">
        <v>1105</v>
      </c>
      <c r="E164" t="str">
        <f>INDEX('region index'!B:B, MATCH('plant list terry'!D164,'region index'!A:A,0))</f>
        <v>NW</v>
      </c>
      <c r="F164" t="s">
        <v>3550</v>
      </c>
      <c r="G164" t="s">
        <v>3518</v>
      </c>
      <c r="H164" t="s">
        <v>3556</v>
      </c>
      <c r="I164">
        <v>75</v>
      </c>
      <c r="J164">
        <v>75</v>
      </c>
      <c r="K164">
        <v>75</v>
      </c>
      <c r="L164">
        <v>75</v>
      </c>
      <c r="M164">
        <v>75</v>
      </c>
      <c r="N164">
        <v>75</v>
      </c>
      <c r="O164">
        <v>75</v>
      </c>
      <c r="P164">
        <v>75</v>
      </c>
    </row>
    <row r="165" spans="1:23">
      <c r="A165" t="s">
        <v>1304</v>
      </c>
      <c r="B165" t="s">
        <v>133</v>
      </c>
      <c r="C165" t="s">
        <v>3564</v>
      </c>
      <c r="D165" t="s">
        <v>1097</v>
      </c>
      <c r="E165" t="str">
        <f>INDEX('region index'!B:B, MATCH('plant list terry'!D165,'region index'!A:A,0))</f>
        <v>C</v>
      </c>
      <c r="F165" t="s">
        <v>3561</v>
      </c>
      <c r="G165" t="s">
        <v>3519</v>
      </c>
      <c r="H165" t="s">
        <v>3556</v>
      </c>
      <c r="I165">
        <v>500</v>
      </c>
      <c r="J165">
        <v>500</v>
      </c>
      <c r="K165">
        <v>500</v>
      </c>
      <c r="L165">
        <v>500</v>
      </c>
      <c r="M165">
        <v>500</v>
      </c>
      <c r="N165">
        <v>500</v>
      </c>
      <c r="O165">
        <v>500</v>
      </c>
      <c r="P165">
        <v>500</v>
      </c>
      <c r="Q165">
        <v>500</v>
      </c>
      <c r="R165">
        <v>500</v>
      </c>
      <c r="S165">
        <v>500</v>
      </c>
      <c r="T165">
        <v>500</v>
      </c>
    </row>
    <row r="166" spans="1:23">
      <c r="A166" t="s">
        <v>3678</v>
      </c>
      <c r="B166" t="s">
        <v>4096</v>
      </c>
      <c r="C166" t="s">
        <v>3554</v>
      </c>
      <c r="D166" t="s">
        <v>1105</v>
      </c>
      <c r="E166" t="str">
        <f>INDEX('region index'!B:B, MATCH('plant list terry'!D166,'region index'!A:A,0))</f>
        <v>NW</v>
      </c>
      <c r="F166" t="s">
        <v>3550</v>
      </c>
      <c r="G166" t="s">
        <v>3518</v>
      </c>
      <c r="H166" t="s">
        <v>3556</v>
      </c>
      <c r="I166">
        <v>150</v>
      </c>
      <c r="J166">
        <v>150</v>
      </c>
      <c r="K166">
        <v>150</v>
      </c>
      <c r="L166">
        <v>150</v>
      </c>
      <c r="M166">
        <v>150</v>
      </c>
      <c r="N166">
        <v>150</v>
      </c>
      <c r="O166">
        <v>150</v>
      </c>
      <c r="P166">
        <v>150</v>
      </c>
    </row>
    <row r="167" spans="1:23">
      <c r="A167" t="s">
        <v>1305</v>
      </c>
      <c r="B167" t="s">
        <v>136</v>
      </c>
      <c r="C167" t="s">
        <v>3564</v>
      </c>
      <c r="D167" t="s">
        <v>1097</v>
      </c>
      <c r="E167" t="str">
        <f>INDEX('region index'!B:B, MATCH('plant list terry'!D167,'region index'!A:A,0))</f>
        <v>C</v>
      </c>
      <c r="F167" t="s">
        <v>3561</v>
      </c>
      <c r="G167" t="s">
        <v>3519</v>
      </c>
      <c r="H167" t="s">
        <v>3556</v>
      </c>
      <c r="I167">
        <v>500</v>
      </c>
      <c r="J167">
        <v>500</v>
      </c>
      <c r="K167">
        <v>500</v>
      </c>
      <c r="L167">
        <v>500</v>
      </c>
      <c r="M167">
        <v>500</v>
      </c>
      <c r="N167">
        <v>500</v>
      </c>
      <c r="O167">
        <v>500</v>
      </c>
      <c r="P167">
        <v>500</v>
      </c>
      <c r="Q167">
        <v>500</v>
      </c>
      <c r="R167">
        <v>500</v>
      </c>
      <c r="S167">
        <v>500</v>
      </c>
      <c r="T167">
        <v>500</v>
      </c>
    </row>
    <row r="168" spans="1:23">
      <c r="A168" t="s">
        <v>3679</v>
      </c>
      <c r="B168" t="s">
        <v>4097</v>
      </c>
      <c r="C168" t="s">
        <v>3554</v>
      </c>
      <c r="D168" t="s">
        <v>1105</v>
      </c>
      <c r="E168" t="str">
        <f>INDEX('region index'!B:B, MATCH('plant list terry'!D168,'region index'!A:A,0))</f>
        <v>NW</v>
      </c>
      <c r="F168" t="s">
        <v>3550</v>
      </c>
      <c r="G168" t="s">
        <v>3518</v>
      </c>
      <c r="H168" t="s">
        <v>3556</v>
      </c>
      <c r="I168">
        <v>150</v>
      </c>
      <c r="J168">
        <v>150</v>
      </c>
      <c r="K168">
        <v>150</v>
      </c>
      <c r="L168">
        <v>150</v>
      </c>
      <c r="M168">
        <v>150</v>
      </c>
      <c r="N168">
        <v>150</v>
      </c>
      <c r="O168">
        <v>150</v>
      </c>
      <c r="P168">
        <v>150</v>
      </c>
    </row>
    <row r="169" spans="1:23">
      <c r="A169" t="s">
        <v>1306</v>
      </c>
      <c r="B169" t="s">
        <v>137</v>
      </c>
      <c r="C169" t="s">
        <v>3564</v>
      </c>
      <c r="D169" t="s">
        <v>1097</v>
      </c>
      <c r="E169" t="str">
        <f>INDEX('region index'!B:B, MATCH('plant list terry'!D169,'region index'!A:A,0))</f>
        <v>C</v>
      </c>
      <c r="F169" t="s">
        <v>3561</v>
      </c>
      <c r="G169" t="s">
        <v>3519</v>
      </c>
      <c r="H169" t="s">
        <v>3556</v>
      </c>
      <c r="I169">
        <v>500</v>
      </c>
      <c r="J169">
        <v>500</v>
      </c>
      <c r="K169">
        <v>500</v>
      </c>
      <c r="L169">
        <v>500</v>
      </c>
      <c r="M169">
        <v>500</v>
      </c>
      <c r="N169">
        <v>500</v>
      </c>
      <c r="O169">
        <v>500</v>
      </c>
      <c r="P169">
        <v>500</v>
      </c>
      <c r="Q169">
        <v>500</v>
      </c>
      <c r="R169">
        <v>500</v>
      </c>
      <c r="S169">
        <v>500</v>
      </c>
      <c r="T169">
        <v>500</v>
      </c>
      <c r="U169">
        <v>500</v>
      </c>
      <c r="V169">
        <v>500</v>
      </c>
      <c r="W169">
        <v>500</v>
      </c>
    </row>
    <row r="170" spans="1:23">
      <c r="A170" t="s">
        <v>3680</v>
      </c>
      <c r="B170" t="s">
        <v>4098</v>
      </c>
      <c r="C170" t="s">
        <v>3554</v>
      </c>
      <c r="D170" t="s">
        <v>1105</v>
      </c>
      <c r="E170" t="str">
        <f>INDEX('region index'!B:B, MATCH('plant list terry'!D170,'region index'!A:A,0))</f>
        <v>NW</v>
      </c>
      <c r="F170" t="s">
        <v>3550</v>
      </c>
      <c r="G170" t="s">
        <v>3518</v>
      </c>
      <c r="H170" t="s">
        <v>3556</v>
      </c>
      <c r="I170">
        <v>150</v>
      </c>
      <c r="J170">
        <v>150</v>
      </c>
      <c r="K170">
        <v>150</v>
      </c>
      <c r="L170">
        <v>150</v>
      </c>
      <c r="M170">
        <v>150</v>
      </c>
      <c r="N170">
        <v>150</v>
      </c>
      <c r="O170">
        <v>150</v>
      </c>
      <c r="P170">
        <v>150</v>
      </c>
    </row>
    <row r="171" spans="1:23">
      <c r="A171" t="s">
        <v>1307</v>
      </c>
      <c r="B171" t="s">
        <v>138</v>
      </c>
      <c r="C171" t="s">
        <v>3564</v>
      </c>
      <c r="D171" t="s">
        <v>1097</v>
      </c>
      <c r="E171" t="str">
        <f>INDEX('region index'!B:B, MATCH('plant list terry'!D171,'region index'!A:A,0))</f>
        <v>C</v>
      </c>
      <c r="F171" t="s">
        <v>3561</v>
      </c>
      <c r="G171" t="s">
        <v>3519</v>
      </c>
      <c r="H171" t="s">
        <v>3556</v>
      </c>
      <c r="I171">
        <v>500</v>
      </c>
      <c r="J171">
        <v>500</v>
      </c>
      <c r="K171">
        <v>500</v>
      </c>
      <c r="L171">
        <v>500</v>
      </c>
      <c r="M171">
        <v>500</v>
      </c>
      <c r="N171">
        <v>500</v>
      </c>
      <c r="O171">
        <v>500</v>
      </c>
      <c r="P171">
        <v>500</v>
      </c>
      <c r="Q171">
        <v>500</v>
      </c>
      <c r="R171">
        <v>500</v>
      </c>
      <c r="S171">
        <v>500</v>
      </c>
      <c r="T171">
        <v>500</v>
      </c>
      <c r="U171">
        <v>500</v>
      </c>
      <c r="V171">
        <v>500</v>
      </c>
      <c r="W171">
        <v>500</v>
      </c>
    </row>
    <row r="172" spans="1:23">
      <c r="A172" t="s">
        <v>3681</v>
      </c>
      <c r="B172" t="s">
        <v>4099</v>
      </c>
      <c r="C172" t="s">
        <v>3554</v>
      </c>
      <c r="D172" t="s">
        <v>1105</v>
      </c>
      <c r="E172" t="str">
        <f>INDEX('region index'!B:B, MATCH('plant list terry'!D172,'region index'!A:A,0))</f>
        <v>NW</v>
      </c>
      <c r="F172" t="s">
        <v>3550</v>
      </c>
      <c r="G172" t="s">
        <v>3518</v>
      </c>
      <c r="H172" t="s">
        <v>3556</v>
      </c>
      <c r="I172">
        <v>150</v>
      </c>
      <c r="J172">
        <v>150</v>
      </c>
      <c r="K172">
        <v>150</v>
      </c>
      <c r="L172">
        <v>150</v>
      </c>
      <c r="M172">
        <v>150</v>
      </c>
      <c r="N172">
        <v>150</v>
      </c>
      <c r="O172">
        <v>150</v>
      </c>
      <c r="P172">
        <v>150</v>
      </c>
    </row>
    <row r="173" spans="1:23">
      <c r="A173" t="s">
        <v>3682</v>
      </c>
      <c r="B173" t="s">
        <v>4100</v>
      </c>
      <c r="C173" t="s">
        <v>3554</v>
      </c>
      <c r="D173" t="s">
        <v>1105</v>
      </c>
      <c r="E173" t="str">
        <f>INDEX('region index'!B:B, MATCH('plant list terry'!D173,'region index'!A:A,0))</f>
        <v>NW</v>
      </c>
      <c r="F173" t="s">
        <v>3550</v>
      </c>
      <c r="G173" t="s">
        <v>3518</v>
      </c>
      <c r="H173" t="s">
        <v>3556</v>
      </c>
      <c r="I173">
        <v>75</v>
      </c>
      <c r="J173">
        <v>75</v>
      </c>
      <c r="K173">
        <v>75</v>
      </c>
      <c r="L173">
        <v>75</v>
      </c>
      <c r="M173">
        <v>75</v>
      </c>
      <c r="N173">
        <v>75</v>
      </c>
      <c r="O173">
        <v>75</v>
      </c>
      <c r="P173">
        <v>75</v>
      </c>
    </row>
    <row r="174" spans="1:23">
      <c r="A174" t="s">
        <v>3683</v>
      </c>
      <c r="B174" t="s">
        <v>4101</v>
      </c>
      <c r="C174" t="s">
        <v>3554</v>
      </c>
      <c r="D174" t="s">
        <v>1105</v>
      </c>
      <c r="E174" t="str">
        <f>INDEX('region index'!B:B, MATCH('plant list terry'!D174,'region index'!A:A,0))</f>
        <v>NW</v>
      </c>
      <c r="F174" t="s">
        <v>3550</v>
      </c>
      <c r="G174" t="s">
        <v>3518</v>
      </c>
      <c r="H174" t="s">
        <v>3556</v>
      </c>
      <c r="I174">
        <v>75</v>
      </c>
      <c r="J174">
        <v>75</v>
      </c>
      <c r="K174">
        <v>75</v>
      </c>
      <c r="L174">
        <v>75</v>
      </c>
      <c r="M174">
        <v>75</v>
      </c>
      <c r="N174">
        <v>75</v>
      </c>
      <c r="O174">
        <v>75</v>
      </c>
      <c r="P174">
        <v>75</v>
      </c>
    </row>
    <row r="175" spans="1:23">
      <c r="A175" t="s">
        <v>3684</v>
      </c>
      <c r="B175" t="s">
        <v>4102</v>
      </c>
      <c r="C175" t="s">
        <v>3554</v>
      </c>
      <c r="D175" t="s">
        <v>1105</v>
      </c>
      <c r="E175" t="str">
        <f>INDEX('region index'!B:B, MATCH('plant list terry'!D175,'region index'!A:A,0))</f>
        <v>NW</v>
      </c>
      <c r="F175" t="s">
        <v>3550</v>
      </c>
      <c r="G175" t="s">
        <v>3518</v>
      </c>
      <c r="H175" t="s">
        <v>3556</v>
      </c>
      <c r="I175">
        <v>75</v>
      </c>
      <c r="J175">
        <v>75</v>
      </c>
      <c r="K175">
        <v>75</v>
      </c>
      <c r="L175">
        <v>75</v>
      </c>
      <c r="M175">
        <v>75</v>
      </c>
      <c r="N175">
        <v>75</v>
      </c>
      <c r="O175">
        <v>75</v>
      </c>
      <c r="P175">
        <v>75</v>
      </c>
    </row>
    <row r="176" spans="1:23">
      <c r="A176" t="s">
        <v>3685</v>
      </c>
      <c r="B176" t="s">
        <v>4103</v>
      </c>
      <c r="C176" t="s">
        <v>3554</v>
      </c>
      <c r="D176" t="s">
        <v>1105</v>
      </c>
      <c r="E176" t="str">
        <f>INDEX('region index'!B:B, MATCH('plant list terry'!D176,'region index'!A:A,0))</f>
        <v>NW</v>
      </c>
      <c r="F176" t="s">
        <v>3550</v>
      </c>
      <c r="G176" t="s">
        <v>3518</v>
      </c>
      <c r="H176" t="s">
        <v>3556</v>
      </c>
      <c r="I176">
        <v>75</v>
      </c>
      <c r="J176">
        <v>75</v>
      </c>
      <c r="K176">
        <v>75</v>
      </c>
      <c r="L176">
        <v>75</v>
      </c>
      <c r="M176">
        <v>75</v>
      </c>
      <c r="N176">
        <v>75</v>
      </c>
      <c r="O176">
        <v>75</v>
      </c>
      <c r="P176">
        <v>75</v>
      </c>
    </row>
    <row r="177" spans="1:23">
      <c r="A177" t="s">
        <v>1308</v>
      </c>
      <c r="B177" t="s">
        <v>139</v>
      </c>
      <c r="C177" t="s">
        <v>3564</v>
      </c>
      <c r="D177" t="s">
        <v>1097</v>
      </c>
      <c r="E177" t="str">
        <f>INDEX('region index'!B:B, MATCH('plant list terry'!D177,'region index'!A:A,0))</f>
        <v>C</v>
      </c>
      <c r="F177" t="s">
        <v>3561</v>
      </c>
      <c r="G177" t="s">
        <v>3519</v>
      </c>
      <c r="H177" t="s">
        <v>3556</v>
      </c>
      <c r="I177">
        <v>1050</v>
      </c>
      <c r="J177">
        <v>1050</v>
      </c>
      <c r="K177">
        <v>1050</v>
      </c>
      <c r="L177">
        <v>1050</v>
      </c>
      <c r="M177">
        <v>1050</v>
      </c>
      <c r="N177">
        <v>1050</v>
      </c>
      <c r="O177">
        <v>1050</v>
      </c>
      <c r="P177">
        <v>1050</v>
      </c>
      <c r="Q177">
        <v>1050</v>
      </c>
      <c r="R177">
        <v>1050</v>
      </c>
      <c r="S177">
        <v>1050</v>
      </c>
      <c r="T177">
        <v>1050</v>
      </c>
      <c r="U177">
        <v>1050</v>
      </c>
      <c r="V177">
        <v>1050</v>
      </c>
      <c r="W177">
        <v>1050</v>
      </c>
    </row>
    <row r="178" spans="1:23">
      <c r="A178" t="s">
        <v>1300</v>
      </c>
      <c r="B178" t="s">
        <v>129</v>
      </c>
      <c r="C178" t="s">
        <v>3564</v>
      </c>
      <c r="D178" t="s">
        <v>1097</v>
      </c>
      <c r="E178" t="str">
        <f>INDEX('region index'!B:B, MATCH('plant list terry'!D178,'region index'!A:A,0))</f>
        <v>C</v>
      </c>
      <c r="F178" t="s">
        <v>3561</v>
      </c>
      <c r="G178" t="s">
        <v>3519</v>
      </c>
      <c r="H178" t="s">
        <v>3556</v>
      </c>
      <c r="I178">
        <v>1050</v>
      </c>
      <c r="J178">
        <v>1050</v>
      </c>
      <c r="K178">
        <v>1050</v>
      </c>
      <c r="L178">
        <v>1050</v>
      </c>
      <c r="M178">
        <v>1050</v>
      </c>
      <c r="N178">
        <v>1050</v>
      </c>
      <c r="O178">
        <v>1050</v>
      </c>
      <c r="P178">
        <v>1050</v>
      </c>
      <c r="Q178">
        <v>1050</v>
      </c>
      <c r="R178">
        <v>1050</v>
      </c>
      <c r="S178">
        <v>1050</v>
      </c>
      <c r="T178">
        <v>1050</v>
      </c>
      <c r="U178">
        <v>1050</v>
      </c>
      <c r="V178">
        <v>1050</v>
      </c>
      <c r="W178">
        <v>1050</v>
      </c>
    </row>
    <row r="179" spans="1:23">
      <c r="A179" t="s">
        <v>3686</v>
      </c>
      <c r="B179" t="s">
        <v>4104</v>
      </c>
      <c r="C179" t="s">
        <v>3549</v>
      </c>
      <c r="D179" t="s">
        <v>1102</v>
      </c>
      <c r="E179" t="str">
        <f>INDEX('region index'!B:B, MATCH('plant list terry'!D179,'region index'!A:A,0))</f>
        <v>NW</v>
      </c>
      <c r="F179" t="s">
        <v>3550</v>
      </c>
      <c r="G179" t="s">
        <v>3518</v>
      </c>
      <c r="H179" t="s">
        <v>3556</v>
      </c>
      <c r="I179">
        <v>286.3</v>
      </c>
      <c r="J179">
        <v>286.3</v>
      </c>
      <c r="K179">
        <v>286.3</v>
      </c>
      <c r="L179">
        <v>286.3</v>
      </c>
      <c r="M179">
        <v>286.3</v>
      </c>
      <c r="N179">
        <v>286.3</v>
      </c>
      <c r="O179">
        <v>286.3</v>
      </c>
      <c r="P179">
        <v>286.3</v>
      </c>
      <c r="Q179">
        <v>286.3</v>
      </c>
      <c r="R179">
        <v>286.3</v>
      </c>
      <c r="S179">
        <v>286.3</v>
      </c>
      <c r="T179">
        <v>286.3</v>
      </c>
      <c r="U179">
        <v>286.3</v>
      </c>
      <c r="V179">
        <v>286.3</v>
      </c>
      <c r="W179">
        <v>286.3</v>
      </c>
    </row>
    <row r="180" spans="1:23">
      <c r="A180" t="s">
        <v>3687</v>
      </c>
      <c r="B180" t="s">
        <v>4105</v>
      </c>
      <c r="C180" t="s">
        <v>3549</v>
      </c>
      <c r="D180" t="s">
        <v>1102</v>
      </c>
      <c r="E180" t="str">
        <f>INDEX('region index'!B:B, MATCH('plant list terry'!D180,'region index'!A:A,0))</f>
        <v>NW</v>
      </c>
      <c r="F180" t="s">
        <v>3550</v>
      </c>
      <c r="G180" t="s">
        <v>3518</v>
      </c>
      <c r="H180" t="s">
        <v>3556</v>
      </c>
      <c r="I180">
        <v>286.3</v>
      </c>
      <c r="J180">
        <v>286.3</v>
      </c>
      <c r="K180">
        <v>286.3</v>
      </c>
      <c r="L180">
        <v>286.3</v>
      </c>
      <c r="M180">
        <v>286.3</v>
      </c>
      <c r="N180">
        <v>286.3</v>
      </c>
      <c r="O180">
        <v>286.3</v>
      </c>
      <c r="P180">
        <v>286.3</v>
      </c>
      <c r="Q180">
        <v>286.3</v>
      </c>
      <c r="R180">
        <v>286.3</v>
      </c>
      <c r="S180">
        <v>286.3</v>
      </c>
      <c r="T180">
        <v>286.3</v>
      </c>
      <c r="U180">
        <v>286.3</v>
      </c>
      <c r="V180">
        <v>286.3</v>
      </c>
      <c r="W180">
        <v>286.3</v>
      </c>
    </row>
    <row r="181" spans="1:23">
      <c r="A181" t="s">
        <v>3688</v>
      </c>
      <c r="B181" t="s">
        <v>4106</v>
      </c>
      <c r="C181" t="s">
        <v>3549</v>
      </c>
      <c r="D181" t="s">
        <v>1102</v>
      </c>
      <c r="E181" t="str">
        <f>INDEX('region index'!B:B, MATCH('plant list terry'!D181,'region index'!A:A,0))</f>
        <v>NW</v>
      </c>
      <c r="F181" t="s">
        <v>3550</v>
      </c>
      <c r="G181" t="s">
        <v>3518</v>
      </c>
      <c r="H181" t="s">
        <v>3556</v>
      </c>
      <c r="I181">
        <v>295.89999999999998</v>
      </c>
      <c r="J181">
        <v>295.89999999999998</v>
      </c>
      <c r="K181">
        <v>295.89999999999998</v>
      </c>
      <c r="L181">
        <v>295.89999999999998</v>
      </c>
      <c r="M181">
        <v>295.89999999999998</v>
      </c>
      <c r="N181">
        <v>295.89999999999998</v>
      </c>
      <c r="O181">
        <v>295.89999999999998</v>
      </c>
      <c r="P181">
        <v>295.89999999999998</v>
      </c>
      <c r="Q181">
        <v>295.89999999999998</v>
      </c>
      <c r="R181">
        <v>295.89999999999998</v>
      </c>
      <c r="S181">
        <v>295.89999999999998</v>
      </c>
      <c r="T181">
        <v>295.89999999999998</v>
      </c>
      <c r="U181">
        <v>295.89999999999998</v>
      </c>
      <c r="V181">
        <v>295.89999999999998</v>
      </c>
      <c r="W181">
        <v>295.89999999999998</v>
      </c>
    </row>
    <row r="182" spans="1:23">
      <c r="A182" t="s">
        <v>3689</v>
      </c>
      <c r="B182" t="s">
        <v>4107</v>
      </c>
      <c r="C182" t="s">
        <v>3690</v>
      </c>
      <c r="D182" t="s">
        <v>1107</v>
      </c>
      <c r="E182" t="str">
        <f>INDEX('region index'!B:B, MATCH('plant list terry'!D182,'region index'!A:A,0))</f>
        <v>SW</v>
      </c>
      <c r="F182" t="s">
        <v>3550</v>
      </c>
      <c r="G182" t="s">
        <v>3518</v>
      </c>
      <c r="H182" t="s">
        <v>3556</v>
      </c>
      <c r="I182">
        <v>251.8</v>
      </c>
      <c r="J182">
        <v>251.8</v>
      </c>
      <c r="K182">
        <v>251.8</v>
      </c>
      <c r="L182">
        <v>251.8</v>
      </c>
      <c r="M182">
        <v>251.8</v>
      </c>
      <c r="N182">
        <v>251.8</v>
      </c>
      <c r="O182">
        <v>251.8</v>
      </c>
      <c r="P182">
        <v>251.8</v>
      </c>
      <c r="Q182">
        <v>251.8</v>
      </c>
      <c r="R182">
        <v>251.8</v>
      </c>
      <c r="S182">
        <v>251.8</v>
      </c>
      <c r="T182">
        <v>251.8</v>
      </c>
      <c r="U182">
        <v>251.8</v>
      </c>
      <c r="V182">
        <v>251.8</v>
      </c>
      <c r="W182">
        <v>251.8</v>
      </c>
    </row>
    <row r="183" spans="1:23">
      <c r="A183" t="s">
        <v>3691</v>
      </c>
      <c r="B183" t="s">
        <v>4108</v>
      </c>
      <c r="C183" t="s">
        <v>3690</v>
      </c>
      <c r="D183" t="s">
        <v>1107</v>
      </c>
      <c r="E183" t="str">
        <f>INDEX('region index'!B:B, MATCH('plant list terry'!D183,'region index'!A:A,0))</f>
        <v>SW</v>
      </c>
      <c r="F183" t="s">
        <v>3550</v>
      </c>
      <c r="G183" t="s">
        <v>3518</v>
      </c>
      <c r="H183" t="s">
        <v>3556</v>
      </c>
      <c r="I183">
        <v>233.3</v>
      </c>
      <c r="J183">
        <v>233.3</v>
      </c>
      <c r="K183">
        <v>233.3</v>
      </c>
      <c r="L183">
        <v>233.3</v>
      </c>
      <c r="M183">
        <v>233.3</v>
      </c>
      <c r="N183">
        <v>233.3</v>
      </c>
      <c r="O183">
        <v>233.3</v>
      </c>
      <c r="P183">
        <v>233.3</v>
      </c>
      <c r="Q183">
        <v>233.3</v>
      </c>
      <c r="R183">
        <v>233.3</v>
      </c>
      <c r="S183">
        <v>233.3</v>
      </c>
      <c r="T183">
        <v>233.3</v>
      </c>
      <c r="U183">
        <v>233.3</v>
      </c>
      <c r="V183">
        <v>233.3</v>
      </c>
      <c r="W183">
        <v>233.3</v>
      </c>
    </row>
    <row r="184" spans="1:23">
      <c r="A184" t="s">
        <v>3692</v>
      </c>
      <c r="B184" t="s">
        <v>4109</v>
      </c>
      <c r="C184" t="s">
        <v>3690</v>
      </c>
      <c r="D184" t="s">
        <v>1107</v>
      </c>
      <c r="E184" t="str">
        <f>INDEX('region index'!B:B, MATCH('plant list terry'!D184,'region index'!A:A,0))</f>
        <v>SW</v>
      </c>
      <c r="F184" t="s">
        <v>3550</v>
      </c>
      <c r="G184" t="s">
        <v>3518</v>
      </c>
      <c r="H184" t="s">
        <v>3556</v>
      </c>
      <c r="I184">
        <v>233.3</v>
      </c>
      <c r="J184">
        <v>233.3</v>
      </c>
      <c r="K184">
        <v>233.3</v>
      </c>
      <c r="L184">
        <v>233.3</v>
      </c>
      <c r="M184">
        <v>233.3</v>
      </c>
      <c r="N184">
        <v>233.3</v>
      </c>
      <c r="O184">
        <v>233.3</v>
      </c>
      <c r="P184">
        <v>233.3</v>
      </c>
      <c r="Q184">
        <v>233.3</v>
      </c>
      <c r="R184">
        <v>233.3</v>
      </c>
      <c r="S184">
        <v>233.3</v>
      </c>
      <c r="T184">
        <v>233.3</v>
      </c>
      <c r="U184">
        <v>233.3</v>
      </c>
      <c r="V184">
        <v>233.3</v>
      </c>
      <c r="W184">
        <v>233.3</v>
      </c>
    </row>
    <row r="185" spans="1:23">
      <c r="A185" t="s">
        <v>1699</v>
      </c>
      <c r="B185" t="s">
        <v>998</v>
      </c>
      <c r="C185" t="s">
        <v>3693</v>
      </c>
      <c r="D185" t="s">
        <v>1110</v>
      </c>
      <c r="E185" t="str">
        <f>INDEX('region index'!B:B, MATCH('plant list terry'!D185,'region index'!A:A,0))</f>
        <v>NW</v>
      </c>
      <c r="F185" t="s">
        <v>3550</v>
      </c>
      <c r="G185" t="s">
        <v>3518</v>
      </c>
      <c r="H185" t="s">
        <v>3551</v>
      </c>
      <c r="I185">
        <v>21</v>
      </c>
      <c r="J185">
        <v>21</v>
      </c>
      <c r="K185">
        <v>21</v>
      </c>
      <c r="L185">
        <v>21</v>
      </c>
      <c r="M185">
        <v>21</v>
      </c>
      <c r="N185">
        <v>21</v>
      </c>
      <c r="O185">
        <v>21</v>
      </c>
      <c r="P185">
        <v>21</v>
      </c>
      <c r="Q185">
        <v>21</v>
      </c>
      <c r="R185">
        <v>21</v>
      </c>
      <c r="S185">
        <v>21</v>
      </c>
      <c r="T185">
        <v>21</v>
      </c>
      <c r="U185">
        <v>21</v>
      </c>
      <c r="V185">
        <v>21</v>
      </c>
      <c r="W185">
        <v>21</v>
      </c>
    </row>
    <row r="186" spans="1:23">
      <c r="A186" t="s">
        <v>1687</v>
      </c>
      <c r="B186" t="s">
        <v>961</v>
      </c>
      <c r="C186" t="s">
        <v>3693</v>
      </c>
      <c r="D186" t="s">
        <v>1110</v>
      </c>
      <c r="E186" t="str">
        <f>INDEX('region index'!B:B, MATCH('plant list terry'!D186,'region index'!A:A,0))</f>
        <v>NW</v>
      </c>
      <c r="F186" t="s">
        <v>3550</v>
      </c>
      <c r="G186" t="s">
        <v>3518</v>
      </c>
      <c r="H186" t="s">
        <v>3551</v>
      </c>
      <c r="I186">
        <v>37</v>
      </c>
      <c r="J186">
        <v>37</v>
      </c>
      <c r="K186">
        <v>37</v>
      </c>
      <c r="L186">
        <v>37</v>
      </c>
      <c r="M186">
        <v>37</v>
      </c>
      <c r="N186">
        <v>37</v>
      </c>
      <c r="O186">
        <v>37</v>
      </c>
      <c r="P186">
        <v>37</v>
      </c>
      <c r="Q186">
        <v>37</v>
      </c>
      <c r="R186">
        <v>37</v>
      </c>
      <c r="S186">
        <v>37</v>
      </c>
      <c r="T186">
        <v>37</v>
      </c>
      <c r="U186">
        <v>37</v>
      </c>
      <c r="V186">
        <v>37</v>
      </c>
      <c r="W186">
        <v>37</v>
      </c>
    </row>
    <row r="187" spans="1:23">
      <c r="A187" t="s">
        <v>3694</v>
      </c>
      <c r="B187" t="s">
        <v>4110</v>
      </c>
      <c r="C187" t="s">
        <v>3695</v>
      </c>
      <c r="D187" t="s">
        <v>1101</v>
      </c>
      <c r="E187" t="str">
        <f>INDEX('region index'!B:B, MATCH('plant list terry'!D187,'region index'!A:A,0))</f>
        <v>SW</v>
      </c>
      <c r="F187" t="s">
        <v>3550</v>
      </c>
      <c r="G187" t="s">
        <v>3518</v>
      </c>
      <c r="H187" t="s">
        <v>3551</v>
      </c>
      <c r="I187">
        <v>40.033000000000001</v>
      </c>
      <c r="J187">
        <v>40.033000000000001</v>
      </c>
      <c r="K187">
        <v>40.033000000000001</v>
      </c>
      <c r="L187">
        <v>40.033000000000001</v>
      </c>
      <c r="M187">
        <v>40.033000000000001</v>
      </c>
      <c r="N187">
        <v>40.033000000000001</v>
      </c>
      <c r="O187">
        <v>40.033000000000001</v>
      </c>
      <c r="P187">
        <v>40.033000000000001</v>
      </c>
      <c r="Q187">
        <v>40.033000000000001</v>
      </c>
      <c r="R187">
        <v>40.033000000000001</v>
      </c>
      <c r="S187">
        <v>40.033000000000001</v>
      </c>
      <c r="T187">
        <v>40.033000000000001</v>
      </c>
      <c r="U187">
        <v>40.033000000000001</v>
      </c>
      <c r="V187">
        <v>40.033000000000001</v>
      </c>
      <c r="W187">
        <v>40.033000000000001</v>
      </c>
    </row>
    <row r="188" spans="1:23">
      <c r="A188" t="s">
        <v>3696</v>
      </c>
      <c r="B188" t="s">
        <v>4111</v>
      </c>
      <c r="C188" t="s">
        <v>3695</v>
      </c>
      <c r="D188" t="s">
        <v>1101</v>
      </c>
      <c r="E188" t="str">
        <f>INDEX('region index'!B:B, MATCH('plant list terry'!D188,'region index'!A:A,0))</f>
        <v>SW</v>
      </c>
      <c r="F188" t="s">
        <v>3550</v>
      </c>
      <c r="G188" t="s">
        <v>3518</v>
      </c>
      <c r="H188" t="s">
        <v>3551</v>
      </c>
      <c r="I188">
        <v>40.033000000000001</v>
      </c>
      <c r="J188">
        <v>40.033000000000001</v>
      </c>
      <c r="K188">
        <v>40.033000000000001</v>
      </c>
      <c r="L188">
        <v>40.033000000000001</v>
      </c>
      <c r="M188">
        <v>40.033000000000001</v>
      </c>
      <c r="N188">
        <v>40.033000000000001</v>
      </c>
      <c r="O188">
        <v>40.033000000000001</v>
      </c>
      <c r="P188">
        <v>40.033000000000001</v>
      </c>
      <c r="Q188">
        <v>40.033000000000001</v>
      </c>
      <c r="R188">
        <v>40.033000000000001</v>
      </c>
      <c r="S188">
        <v>40.033000000000001</v>
      </c>
      <c r="T188">
        <v>40.033000000000001</v>
      </c>
      <c r="U188">
        <v>40.033000000000001</v>
      </c>
      <c r="V188">
        <v>40.033000000000001</v>
      </c>
      <c r="W188">
        <v>40.033000000000001</v>
      </c>
    </row>
    <row r="189" spans="1:23">
      <c r="A189" t="s">
        <v>3697</v>
      </c>
      <c r="B189" t="s">
        <v>4112</v>
      </c>
      <c r="C189" t="s">
        <v>3695</v>
      </c>
      <c r="D189" t="s">
        <v>1101</v>
      </c>
      <c r="E189" t="str">
        <f>INDEX('region index'!B:B, MATCH('plant list terry'!D189,'region index'!A:A,0))</f>
        <v>SW</v>
      </c>
      <c r="F189" t="s">
        <v>3550</v>
      </c>
      <c r="G189" t="s">
        <v>3518</v>
      </c>
      <c r="H189" t="s">
        <v>3551</v>
      </c>
      <c r="I189">
        <v>35.18</v>
      </c>
      <c r="J189">
        <v>35.18</v>
      </c>
      <c r="K189">
        <v>35.18</v>
      </c>
      <c r="L189">
        <v>35.18</v>
      </c>
      <c r="M189">
        <v>35.18</v>
      </c>
      <c r="N189">
        <v>35.18</v>
      </c>
      <c r="O189">
        <v>35.18</v>
      </c>
      <c r="P189">
        <v>35.18</v>
      </c>
      <c r="Q189">
        <v>35.18</v>
      </c>
      <c r="R189">
        <v>35.18</v>
      </c>
      <c r="S189">
        <v>35.18</v>
      </c>
      <c r="T189">
        <v>35.18</v>
      </c>
      <c r="U189">
        <v>35.18</v>
      </c>
      <c r="V189">
        <v>35.18</v>
      </c>
      <c r="W189">
        <v>35.18</v>
      </c>
    </row>
    <row r="190" spans="1:23">
      <c r="A190" t="s">
        <v>3698</v>
      </c>
      <c r="B190" t="s">
        <v>4113</v>
      </c>
      <c r="C190" t="s">
        <v>3549</v>
      </c>
      <c r="D190" t="s">
        <v>1102</v>
      </c>
      <c r="E190" t="str">
        <f>INDEX('region index'!B:B, MATCH('plant list terry'!D190,'region index'!A:A,0))</f>
        <v>NW</v>
      </c>
      <c r="F190" t="s">
        <v>3550</v>
      </c>
      <c r="G190" t="s">
        <v>3518</v>
      </c>
      <c r="H190" t="s">
        <v>3556</v>
      </c>
      <c r="I190">
        <v>290.2</v>
      </c>
      <c r="J190">
        <v>290.2</v>
      </c>
      <c r="K190">
        <v>290.2</v>
      </c>
      <c r="L190">
        <v>290.2</v>
      </c>
      <c r="M190">
        <v>290.2</v>
      </c>
      <c r="N190">
        <v>290.2</v>
      </c>
      <c r="O190">
        <v>290.2</v>
      </c>
      <c r="P190">
        <v>290.2</v>
      </c>
      <c r="Q190">
        <v>290.2</v>
      </c>
      <c r="R190">
        <v>290.2</v>
      </c>
      <c r="S190">
        <v>290.2</v>
      </c>
      <c r="T190">
        <v>290.2</v>
      </c>
      <c r="U190">
        <v>290.2</v>
      </c>
      <c r="V190">
        <v>290.2</v>
      </c>
      <c r="W190">
        <v>290.2</v>
      </c>
    </row>
    <row r="191" spans="1:23">
      <c r="A191" t="s">
        <v>3699</v>
      </c>
      <c r="B191" t="s">
        <v>4114</v>
      </c>
      <c r="C191" t="s">
        <v>3549</v>
      </c>
      <c r="D191" t="s">
        <v>1102</v>
      </c>
      <c r="E191" t="str">
        <f>INDEX('region index'!B:B, MATCH('plant list terry'!D191,'region index'!A:A,0))</f>
        <v>NW</v>
      </c>
      <c r="F191" t="s">
        <v>3550</v>
      </c>
      <c r="G191" t="s">
        <v>3518</v>
      </c>
      <c r="H191" t="s">
        <v>3556</v>
      </c>
      <c r="I191">
        <v>290.2</v>
      </c>
      <c r="J191">
        <v>290.2</v>
      </c>
      <c r="K191">
        <v>290.2</v>
      </c>
      <c r="L191">
        <v>290.2</v>
      </c>
      <c r="M191">
        <v>290.2</v>
      </c>
      <c r="N191">
        <v>290.2</v>
      </c>
      <c r="O191">
        <v>290.2</v>
      </c>
      <c r="P191">
        <v>290.2</v>
      </c>
      <c r="Q191">
        <v>290.2</v>
      </c>
      <c r="R191">
        <v>290.2</v>
      </c>
      <c r="S191">
        <v>290.2</v>
      </c>
      <c r="T191">
        <v>290.2</v>
      </c>
      <c r="U191">
        <v>290.2</v>
      </c>
      <c r="V191">
        <v>290.2</v>
      </c>
      <c r="W191">
        <v>290.2</v>
      </c>
    </row>
    <row r="192" spans="1:23">
      <c r="A192" t="s">
        <v>3700</v>
      </c>
      <c r="B192" t="s">
        <v>4115</v>
      </c>
      <c r="C192" t="s">
        <v>3549</v>
      </c>
      <c r="D192" t="s">
        <v>1102</v>
      </c>
      <c r="E192" t="str">
        <f>INDEX('region index'!B:B, MATCH('plant list terry'!D192,'region index'!A:A,0))</f>
        <v>NW</v>
      </c>
      <c r="F192" t="s">
        <v>3550</v>
      </c>
      <c r="G192" t="s">
        <v>3518</v>
      </c>
      <c r="H192" t="s">
        <v>3556</v>
      </c>
      <c r="I192">
        <v>282.89999999999998</v>
      </c>
      <c r="J192">
        <v>282.89999999999998</v>
      </c>
      <c r="K192">
        <v>282.89999999999998</v>
      </c>
      <c r="L192">
        <v>282.89999999999998</v>
      </c>
      <c r="M192">
        <v>282.89999999999998</v>
      </c>
      <c r="N192">
        <v>282.89999999999998</v>
      </c>
      <c r="O192">
        <v>282.89999999999998</v>
      </c>
      <c r="P192">
        <v>282.89999999999998</v>
      </c>
      <c r="Q192">
        <v>282.89999999999998</v>
      </c>
      <c r="R192">
        <v>282.89999999999998</v>
      </c>
      <c r="S192">
        <v>282.89999999999998</v>
      </c>
      <c r="T192">
        <v>282.89999999999998</v>
      </c>
      <c r="U192">
        <v>282.89999999999998</v>
      </c>
      <c r="V192">
        <v>282.89999999999998</v>
      </c>
      <c r="W192">
        <v>282.89999999999998</v>
      </c>
    </row>
    <row r="193" spans="1:23">
      <c r="A193" t="s">
        <v>3701</v>
      </c>
      <c r="B193" t="s">
        <v>4116</v>
      </c>
      <c r="C193" t="s">
        <v>3564</v>
      </c>
      <c r="D193" t="s">
        <v>1097</v>
      </c>
      <c r="E193" t="str">
        <f>INDEX('region index'!B:B, MATCH('plant list terry'!D193,'region index'!A:A,0))</f>
        <v>C</v>
      </c>
      <c r="F193" t="s">
        <v>3634</v>
      </c>
      <c r="G193" t="s">
        <v>455</v>
      </c>
      <c r="H193" t="s">
        <v>3556</v>
      </c>
      <c r="I193">
        <v>91</v>
      </c>
      <c r="J193">
        <v>91</v>
      </c>
      <c r="K193">
        <v>91</v>
      </c>
      <c r="L193">
        <v>91</v>
      </c>
      <c r="M193">
        <v>91</v>
      </c>
      <c r="N193">
        <v>91</v>
      </c>
      <c r="O193">
        <v>91</v>
      </c>
      <c r="P193">
        <v>91</v>
      </c>
      <c r="Q193">
        <v>91</v>
      </c>
      <c r="R193">
        <v>91</v>
      </c>
      <c r="S193">
        <v>91</v>
      </c>
      <c r="T193">
        <v>91</v>
      </c>
      <c r="U193">
        <v>91</v>
      </c>
      <c r="V193">
        <v>91</v>
      </c>
      <c r="W193">
        <v>91</v>
      </c>
    </row>
    <row r="194" spans="1:23">
      <c r="A194" t="s">
        <v>3702</v>
      </c>
      <c r="B194" t="s">
        <v>4117</v>
      </c>
      <c r="C194" t="s">
        <v>3564</v>
      </c>
      <c r="D194" t="s">
        <v>1097</v>
      </c>
      <c r="E194" t="str">
        <f>INDEX('region index'!B:B, MATCH('plant list terry'!D194,'region index'!A:A,0))</f>
        <v>C</v>
      </c>
      <c r="F194" t="s">
        <v>3634</v>
      </c>
      <c r="G194" t="s">
        <v>455</v>
      </c>
      <c r="H194" t="s">
        <v>3556</v>
      </c>
      <c r="I194">
        <v>93.7</v>
      </c>
      <c r="J194">
        <v>93.7</v>
      </c>
      <c r="K194">
        <v>93.7</v>
      </c>
      <c r="L194">
        <v>93.7</v>
      </c>
      <c r="M194">
        <v>93.7</v>
      </c>
      <c r="N194">
        <v>93.7</v>
      </c>
      <c r="O194">
        <v>93.7</v>
      </c>
      <c r="P194">
        <v>93.7</v>
      </c>
      <c r="Q194">
        <v>93.7</v>
      </c>
      <c r="R194">
        <v>93.7</v>
      </c>
      <c r="S194">
        <v>93.7</v>
      </c>
      <c r="T194">
        <v>93.7</v>
      </c>
      <c r="U194">
        <v>93.7</v>
      </c>
      <c r="V194">
        <v>93.7</v>
      </c>
      <c r="W194">
        <v>93.7</v>
      </c>
    </row>
    <row r="195" spans="1:23">
      <c r="A195" t="s">
        <v>3703</v>
      </c>
      <c r="B195" t="s">
        <v>4118</v>
      </c>
      <c r="C195" t="s">
        <v>3564</v>
      </c>
      <c r="D195" t="s">
        <v>1097</v>
      </c>
      <c r="E195" t="str">
        <f>INDEX('region index'!B:B, MATCH('plant list terry'!D195,'region index'!A:A,0))</f>
        <v>C</v>
      </c>
      <c r="F195" t="s">
        <v>3634</v>
      </c>
      <c r="G195" t="s">
        <v>455</v>
      </c>
      <c r="H195" t="s">
        <v>3556</v>
      </c>
      <c r="I195">
        <v>93.7</v>
      </c>
      <c r="J195">
        <v>93.7</v>
      </c>
      <c r="K195">
        <v>93.7</v>
      </c>
      <c r="L195">
        <v>93.7</v>
      </c>
      <c r="M195">
        <v>93.7</v>
      </c>
      <c r="N195">
        <v>93.7</v>
      </c>
      <c r="O195">
        <v>93.7</v>
      </c>
      <c r="P195">
        <v>93.7</v>
      </c>
      <c r="Q195">
        <v>93.7</v>
      </c>
      <c r="R195">
        <v>93.7</v>
      </c>
      <c r="S195">
        <v>93.7</v>
      </c>
      <c r="T195">
        <v>93.7</v>
      </c>
      <c r="U195">
        <v>93.7</v>
      </c>
      <c r="V195">
        <v>93.7</v>
      </c>
      <c r="W195">
        <v>93.7</v>
      </c>
    </row>
    <row r="196" spans="1:23">
      <c r="A196" t="s">
        <v>3704</v>
      </c>
      <c r="B196" t="s">
        <v>4119</v>
      </c>
      <c r="C196" t="s">
        <v>3564</v>
      </c>
      <c r="D196" t="s">
        <v>1097</v>
      </c>
      <c r="E196" t="str">
        <f>INDEX('region index'!B:B, MATCH('plant list terry'!D196,'region index'!A:A,0))</f>
        <v>C</v>
      </c>
      <c r="F196" t="s">
        <v>3634</v>
      </c>
      <c r="G196" t="s">
        <v>455</v>
      </c>
      <c r="H196" t="s">
        <v>3556</v>
      </c>
      <c r="I196">
        <v>93.7</v>
      </c>
      <c r="J196">
        <v>93.7</v>
      </c>
      <c r="K196">
        <v>93.7</v>
      </c>
      <c r="L196">
        <v>93.7</v>
      </c>
      <c r="M196">
        <v>93.7</v>
      </c>
      <c r="N196">
        <v>93.7</v>
      </c>
      <c r="O196">
        <v>93.7</v>
      </c>
      <c r="P196">
        <v>93.7</v>
      </c>
      <c r="Q196">
        <v>93.7</v>
      </c>
      <c r="R196">
        <v>93.7</v>
      </c>
      <c r="S196">
        <v>93.7</v>
      </c>
      <c r="T196">
        <v>93.7</v>
      </c>
      <c r="U196">
        <v>93.7</v>
      </c>
      <c r="V196">
        <v>93.7</v>
      </c>
      <c r="W196">
        <v>93.7</v>
      </c>
    </row>
    <row r="197" spans="1:23">
      <c r="A197" t="s">
        <v>3705</v>
      </c>
      <c r="B197" t="s">
        <v>4120</v>
      </c>
      <c r="C197" t="s">
        <v>3564</v>
      </c>
      <c r="D197" t="s">
        <v>1097</v>
      </c>
      <c r="E197" t="str">
        <f>INDEX('region index'!B:B, MATCH('plant list terry'!D197,'region index'!A:A,0))</f>
        <v>C</v>
      </c>
      <c r="F197" t="s">
        <v>3634</v>
      </c>
      <c r="G197" t="s">
        <v>455</v>
      </c>
      <c r="H197" t="s">
        <v>3556</v>
      </c>
      <c r="I197">
        <v>93.7</v>
      </c>
      <c r="J197">
        <v>93.7</v>
      </c>
      <c r="K197">
        <v>93.7</v>
      </c>
      <c r="L197">
        <v>93.7</v>
      </c>
      <c r="M197">
        <v>93.7</v>
      </c>
      <c r="N197">
        <v>93.7</v>
      </c>
      <c r="O197">
        <v>93.7</v>
      </c>
      <c r="P197">
        <v>93.7</v>
      </c>
      <c r="Q197">
        <v>93.7</v>
      </c>
      <c r="R197">
        <v>93.7</v>
      </c>
      <c r="S197">
        <v>93.7</v>
      </c>
      <c r="T197">
        <v>93.7</v>
      </c>
      <c r="U197">
        <v>93.7</v>
      </c>
      <c r="V197">
        <v>93.7</v>
      </c>
      <c r="W197">
        <v>93.7</v>
      </c>
    </row>
    <row r="198" spans="1:23">
      <c r="A198" t="s">
        <v>3706</v>
      </c>
      <c r="B198" t="s">
        <v>4121</v>
      </c>
      <c r="C198" t="s">
        <v>3576</v>
      </c>
      <c r="D198" t="s">
        <v>1108</v>
      </c>
      <c r="E198" t="str">
        <f>INDEX('region index'!B:B, MATCH('plant list terry'!D198,'region index'!A:A,0))</f>
        <v>SW</v>
      </c>
      <c r="F198" t="s">
        <v>3550</v>
      </c>
      <c r="G198" t="s">
        <v>3518</v>
      </c>
      <c r="H198" t="s">
        <v>3556</v>
      </c>
      <c r="I198">
        <v>285.8</v>
      </c>
      <c r="J198">
        <v>285.8</v>
      </c>
      <c r="K198">
        <v>285.8</v>
      </c>
      <c r="L198">
        <v>285.8</v>
      </c>
      <c r="M198">
        <v>285.8</v>
      </c>
      <c r="N198">
        <v>285.8</v>
      </c>
      <c r="O198">
        <v>285.8</v>
      </c>
      <c r="P198">
        <v>285.8</v>
      </c>
      <c r="Q198">
        <v>285.8</v>
      </c>
      <c r="R198">
        <v>285.8</v>
      </c>
      <c r="S198">
        <v>285.8</v>
      </c>
      <c r="T198">
        <v>285.8</v>
      </c>
      <c r="U198">
        <v>285.8</v>
      </c>
      <c r="V198">
        <v>285.8</v>
      </c>
      <c r="W198">
        <v>285.8</v>
      </c>
    </row>
    <row r="199" spans="1:23">
      <c r="A199" t="s">
        <v>3707</v>
      </c>
      <c r="B199" t="s">
        <v>4122</v>
      </c>
      <c r="C199" t="s">
        <v>3576</v>
      </c>
      <c r="D199" t="s">
        <v>1108</v>
      </c>
      <c r="E199" t="str">
        <f>INDEX('region index'!B:B, MATCH('plant list terry'!D199,'region index'!A:A,0))</f>
        <v>SW</v>
      </c>
      <c r="F199" t="s">
        <v>3550</v>
      </c>
      <c r="G199" t="s">
        <v>3518</v>
      </c>
      <c r="H199" t="s">
        <v>3556</v>
      </c>
      <c r="I199">
        <v>285.8</v>
      </c>
      <c r="J199">
        <v>285.8</v>
      </c>
      <c r="K199">
        <v>285.8</v>
      </c>
      <c r="L199">
        <v>285.8</v>
      </c>
      <c r="M199">
        <v>285.8</v>
      </c>
      <c r="N199">
        <v>285.8</v>
      </c>
      <c r="O199">
        <v>285.8</v>
      </c>
      <c r="P199">
        <v>285.8</v>
      </c>
      <c r="Q199">
        <v>285.8</v>
      </c>
      <c r="R199">
        <v>285.8</v>
      </c>
      <c r="S199">
        <v>285.8</v>
      </c>
      <c r="T199">
        <v>285.8</v>
      </c>
      <c r="U199">
        <v>285.8</v>
      </c>
      <c r="V199">
        <v>285.8</v>
      </c>
      <c r="W199">
        <v>285.8</v>
      </c>
    </row>
    <row r="200" spans="1:23">
      <c r="A200" t="s">
        <v>3708</v>
      </c>
      <c r="B200" t="s">
        <v>4123</v>
      </c>
      <c r="C200" t="s">
        <v>3576</v>
      </c>
      <c r="D200" t="s">
        <v>1108</v>
      </c>
      <c r="E200" t="str">
        <f>INDEX('region index'!B:B, MATCH('plant list terry'!D200,'region index'!A:A,0))</f>
        <v>SW</v>
      </c>
      <c r="F200" t="s">
        <v>3550</v>
      </c>
      <c r="G200" t="s">
        <v>3518</v>
      </c>
      <c r="H200" t="s">
        <v>3556</v>
      </c>
      <c r="I200">
        <v>292.60000000000002</v>
      </c>
      <c r="J200">
        <v>292.60000000000002</v>
      </c>
      <c r="K200">
        <v>292.60000000000002</v>
      </c>
      <c r="L200">
        <v>292.60000000000002</v>
      </c>
      <c r="M200">
        <v>292.60000000000002</v>
      </c>
      <c r="N200">
        <v>292.60000000000002</v>
      </c>
      <c r="O200">
        <v>292.60000000000002</v>
      </c>
      <c r="P200">
        <v>292.60000000000002</v>
      </c>
      <c r="Q200">
        <v>292.60000000000002</v>
      </c>
      <c r="R200">
        <v>292.60000000000002</v>
      </c>
      <c r="S200">
        <v>292.60000000000002</v>
      </c>
      <c r="T200">
        <v>292.60000000000002</v>
      </c>
      <c r="U200">
        <v>292.60000000000002</v>
      </c>
      <c r="V200">
        <v>292.60000000000002</v>
      </c>
      <c r="W200">
        <v>292.60000000000002</v>
      </c>
    </row>
    <row r="201" spans="1:23">
      <c r="A201" t="s">
        <v>3709</v>
      </c>
      <c r="B201" t="s">
        <v>4124</v>
      </c>
      <c r="C201" t="s">
        <v>3549</v>
      </c>
      <c r="D201" t="s">
        <v>1102</v>
      </c>
      <c r="E201" t="str">
        <f>INDEX('region index'!B:B, MATCH('plant list terry'!D201,'region index'!A:A,0))</f>
        <v>NW</v>
      </c>
      <c r="F201" t="s">
        <v>3550</v>
      </c>
      <c r="G201" t="s">
        <v>3518</v>
      </c>
      <c r="H201" t="s">
        <v>3551</v>
      </c>
      <c r="I201">
        <v>60</v>
      </c>
      <c r="J201">
        <v>60</v>
      </c>
      <c r="K201">
        <v>60</v>
      </c>
      <c r="L201">
        <v>60</v>
      </c>
      <c r="M201">
        <v>60</v>
      </c>
      <c r="N201">
        <v>60</v>
      </c>
      <c r="O201">
        <v>60</v>
      </c>
      <c r="P201">
        <v>60</v>
      </c>
      <c r="Q201">
        <v>60</v>
      </c>
      <c r="R201">
        <v>60</v>
      </c>
      <c r="S201">
        <v>60</v>
      </c>
      <c r="T201">
        <v>60</v>
      </c>
      <c r="U201">
        <v>60</v>
      </c>
      <c r="V201">
        <v>60</v>
      </c>
      <c r="W201">
        <v>60</v>
      </c>
    </row>
    <row r="202" spans="1:23">
      <c r="A202" t="s">
        <v>3710</v>
      </c>
      <c r="B202" t="s">
        <v>4125</v>
      </c>
      <c r="C202" t="s">
        <v>3576</v>
      </c>
      <c r="D202" t="s">
        <v>1108</v>
      </c>
      <c r="E202" t="str">
        <f>INDEX('region index'!B:B, MATCH('plant list terry'!D202,'region index'!A:A,0))</f>
        <v>SW</v>
      </c>
      <c r="F202" t="s">
        <v>3550</v>
      </c>
      <c r="G202" t="s">
        <v>3518</v>
      </c>
      <c r="H202" t="s">
        <v>3556</v>
      </c>
      <c r="I202">
        <v>188.4</v>
      </c>
      <c r="J202">
        <v>188.4</v>
      </c>
      <c r="K202">
        <v>188.4</v>
      </c>
      <c r="L202">
        <v>188.4</v>
      </c>
      <c r="M202">
        <v>188.4</v>
      </c>
      <c r="N202">
        <v>188.4</v>
      </c>
      <c r="O202">
        <v>188.4</v>
      </c>
      <c r="P202">
        <v>188.4</v>
      </c>
      <c r="Q202">
        <v>188.4</v>
      </c>
      <c r="R202">
        <v>188.4</v>
      </c>
      <c r="S202">
        <v>188.4</v>
      </c>
      <c r="T202">
        <v>188.4</v>
      </c>
      <c r="U202">
        <v>188.4</v>
      </c>
      <c r="V202">
        <v>188.4</v>
      </c>
      <c r="W202">
        <v>188.4</v>
      </c>
    </row>
    <row r="203" spans="1:23">
      <c r="A203" t="s">
        <v>3711</v>
      </c>
      <c r="B203" t="s">
        <v>4126</v>
      </c>
      <c r="C203" t="s">
        <v>3576</v>
      </c>
      <c r="D203" t="s">
        <v>1108</v>
      </c>
      <c r="E203" t="str">
        <f>INDEX('region index'!B:B, MATCH('plant list terry'!D203,'region index'!A:A,0))</f>
        <v>SW</v>
      </c>
      <c r="F203" t="s">
        <v>3550</v>
      </c>
      <c r="G203" t="s">
        <v>3518</v>
      </c>
      <c r="H203" t="s">
        <v>3556</v>
      </c>
      <c r="I203">
        <v>153.1</v>
      </c>
      <c r="J203">
        <v>153.1</v>
      </c>
      <c r="K203">
        <v>153.1</v>
      </c>
      <c r="L203">
        <v>153.1</v>
      </c>
      <c r="M203">
        <v>153.1</v>
      </c>
      <c r="N203">
        <v>153.1</v>
      </c>
      <c r="O203">
        <v>153.1</v>
      </c>
      <c r="P203">
        <v>153.1</v>
      </c>
      <c r="Q203">
        <v>153.1</v>
      </c>
      <c r="R203">
        <v>153.1</v>
      </c>
      <c r="S203">
        <v>153.1</v>
      </c>
      <c r="T203">
        <v>153.1</v>
      </c>
      <c r="U203">
        <v>153.1</v>
      </c>
      <c r="V203">
        <v>153.1</v>
      </c>
      <c r="W203">
        <v>153.1</v>
      </c>
    </row>
    <row r="204" spans="1:23">
      <c r="A204" t="s">
        <v>3712</v>
      </c>
      <c r="B204" t="s">
        <v>4127</v>
      </c>
      <c r="C204" t="s">
        <v>3576</v>
      </c>
      <c r="D204" t="s">
        <v>1108</v>
      </c>
      <c r="E204" t="str">
        <f>INDEX('region index'!B:B, MATCH('plant list terry'!D204,'region index'!A:A,0))</f>
        <v>SW</v>
      </c>
      <c r="F204" t="s">
        <v>3550</v>
      </c>
      <c r="G204" t="s">
        <v>3518</v>
      </c>
      <c r="H204" t="s">
        <v>3556</v>
      </c>
      <c r="I204">
        <v>153.1</v>
      </c>
      <c r="J204">
        <v>153.1</v>
      </c>
      <c r="K204">
        <v>153.1</v>
      </c>
      <c r="L204">
        <v>153.1</v>
      </c>
      <c r="M204">
        <v>153.1</v>
      </c>
      <c r="N204">
        <v>153.1</v>
      </c>
      <c r="O204">
        <v>153.1</v>
      </c>
      <c r="P204">
        <v>153.1</v>
      </c>
      <c r="Q204">
        <v>153.1</v>
      </c>
      <c r="R204">
        <v>153.1</v>
      </c>
      <c r="S204">
        <v>153.1</v>
      </c>
      <c r="T204">
        <v>153.1</v>
      </c>
      <c r="U204">
        <v>153.1</v>
      </c>
      <c r="V204">
        <v>153.1</v>
      </c>
      <c r="W204">
        <v>153.1</v>
      </c>
    </row>
    <row r="205" spans="1:23">
      <c r="A205" t="s">
        <v>3713</v>
      </c>
      <c r="B205" t="s">
        <v>4128</v>
      </c>
      <c r="C205" t="s">
        <v>3576</v>
      </c>
      <c r="D205" t="s">
        <v>1108</v>
      </c>
      <c r="E205" t="str">
        <f>INDEX('region index'!B:B, MATCH('plant list terry'!D205,'region index'!A:A,0))</f>
        <v>SW</v>
      </c>
      <c r="F205" t="s">
        <v>3550</v>
      </c>
      <c r="G205" t="s">
        <v>3518</v>
      </c>
      <c r="H205" t="s">
        <v>3556</v>
      </c>
      <c r="I205">
        <v>188.4</v>
      </c>
      <c r="J205">
        <v>188.4</v>
      </c>
      <c r="K205">
        <v>188.4</v>
      </c>
      <c r="L205">
        <v>188.4</v>
      </c>
      <c r="M205">
        <v>188.4</v>
      </c>
      <c r="N205">
        <v>188.4</v>
      </c>
      <c r="O205">
        <v>188.4</v>
      </c>
      <c r="P205">
        <v>188.4</v>
      </c>
      <c r="Q205">
        <v>188.4</v>
      </c>
      <c r="R205">
        <v>188.4</v>
      </c>
      <c r="S205">
        <v>188.4</v>
      </c>
      <c r="T205">
        <v>188.4</v>
      </c>
      <c r="U205">
        <v>188.4</v>
      </c>
      <c r="V205">
        <v>188.4</v>
      </c>
      <c r="W205">
        <v>188.4</v>
      </c>
    </row>
    <row r="206" spans="1:23">
      <c r="A206" t="s">
        <v>3714</v>
      </c>
      <c r="B206" t="s">
        <v>4129</v>
      </c>
      <c r="C206" t="s">
        <v>3576</v>
      </c>
      <c r="D206" t="s">
        <v>1108</v>
      </c>
      <c r="E206" t="str">
        <f>INDEX('region index'!B:B, MATCH('plant list terry'!D206,'region index'!A:A,0))</f>
        <v>SW</v>
      </c>
      <c r="F206" t="s">
        <v>3550</v>
      </c>
      <c r="G206" t="s">
        <v>3518</v>
      </c>
      <c r="H206" t="s">
        <v>3556</v>
      </c>
      <c r="I206">
        <v>153.1</v>
      </c>
      <c r="J206">
        <v>153.1</v>
      </c>
      <c r="K206">
        <v>153.1</v>
      </c>
      <c r="L206">
        <v>153.1</v>
      </c>
      <c r="M206">
        <v>153.1</v>
      </c>
      <c r="N206">
        <v>153.1</v>
      </c>
      <c r="O206">
        <v>153.1</v>
      </c>
      <c r="P206">
        <v>153.1</v>
      </c>
      <c r="Q206">
        <v>153.1</v>
      </c>
      <c r="R206">
        <v>153.1</v>
      </c>
      <c r="S206">
        <v>153.1</v>
      </c>
      <c r="T206">
        <v>153.1</v>
      </c>
      <c r="U206">
        <v>153.1</v>
      </c>
      <c r="V206">
        <v>153.1</v>
      </c>
      <c r="W206">
        <v>153.1</v>
      </c>
    </row>
    <row r="207" spans="1:23">
      <c r="A207" t="s">
        <v>3715</v>
      </c>
      <c r="B207" t="s">
        <v>4130</v>
      </c>
      <c r="C207" t="s">
        <v>3576</v>
      </c>
      <c r="D207" t="s">
        <v>1108</v>
      </c>
      <c r="E207" t="str">
        <f>INDEX('region index'!B:B, MATCH('plant list terry'!D207,'region index'!A:A,0))</f>
        <v>SW</v>
      </c>
      <c r="F207" t="s">
        <v>3550</v>
      </c>
      <c r="G207" t="s">
        <v>3518</v>
      </c>
      <c r="H207" t="s">
        <v>3556</v>
      </c>
      <c r="I207">
        <v>153.1</v>
      </c>
      <c r="J207">
        <v>153.1</v>
      </c>
      <c r="K207">
        <v>153.1</v>
      </c>
      <c r="L207">
        <v>153.1</v>
      </c>
      <c r="M207">
        <v>153.1</v>
      </c>
      <c r="N207">
        <v>153.1</v>
      </c>
      <c r="O207">
        <v>153.1</v>
      </c>
      <c r="P207">
        <v>153.1</v>
      </c>
      <c r="Q207">
        <v>153.1</v>
      </c>
      <c r="R207">
        <v>153.1</v>
      </c>
      <c r="S207">
        <v>153.1</v>
      </c>
      <c r="T207">
        <v>153.1</v>
      </c>
      <c r="U207">
        <v>153.1</v>
      </c>
      <c r="V207">
        <v>153.1</v>
      </c>
      <c r="W207">
        <v>153.1</v>
      </c>
    </row>
    <row r="208" spans="1:23">
      <c r="A208" t="s">
        <v>3716</v>
      </c>
      <c r="B208" t="s">
        <v>4131</v>
      </c>
      <c r="C208" t="s">
        <v>3554</v>
      </c>
      <c r="D208" t="s">
        <v>1105</v>
      </c>
      <c r="E208" t="str">
        <f>INDEX('region index'!B:B, MATCH('plant list terry'!D208,'region index'!A:A,0))</f>
        <v>NW</v>
      </c>
      <c r="F208" t="s">
        <v>3550</v>
      </c>
      <c r="G208" t="s">
        <v>3518</v>
      </c>
      <c r="H208" t="s">
        <v>3551</v>
      </c>
      <c r="I208">
        <v>33</v>
      </c>
      <c r="J208">
        <v>33</v>
      </c>
      <c r="K208">
        <v>33</v>
      </c>
      <c r="L208">
        <v>33</v>
      </c>
      <c r="M208">
        <v>33</v>
      </c>
      <c r="N208">
        <v>33</v>
      </c>
      <c r="O208">
        <v>33</v>
      </c>
      <c r="P208">
        <v>33</v>
      </c>
      <c r="Q208">
        <v>33</v>
      </c>
      <c r="R208">
        <v>33</v>
      </c>
      <c r="S208">
        <v>33</v>
      </c>
      <c r="T208">
        <v>33</v>
      </c>
      <c r="U208">
        <v>33</v>
      </c>
      <c r="V208">
        <v>33</v>
      </c>
      <c r="W208">
        <v>33</v>
      </c>
    </row>
    <row r="209" spans="1:23">
      <c r="A209" t="s">
        <v>3717</v>
      </c>
      <c r="B209" t="s">
        <v>4132</v>
      </c>
      <c r="C209" t="s">
        <v>3554</v>
      </c>
      <c r="D209" t="s">
        <v>1105</v>
      </c>
      <c r="E209" t="str">
        <f>INDEX('region index'!B:B, MATCH('plant list terry'!D209,'region index'!A:A,0))</f>
        <v>NW</v>
      </c>
      <c r="F209" t="s">
        <v>3550</v>
      </c>
      <c r="G209" t="s">
        <v>3518</v>
      </c>
      <c r="H209" t="s">
        <v>3551</v>
      </c>
      <c r="I209">
        <v>47</v>
      </c>
      <c r="J209">
        <v>47</v>
      </c>
      <c r="K209">
        <v>47</v>
      </c>
      <c r="L209">
        <v>47</v>
      </c>
      <c r="M209">
        <v>47</v>
      </c>
      <c r="N209">
        <v>47</v>
      </c>
      <c r="O209">
        <v>47</v>
      </c>
      <c r="P209">
        <v>47</v>
      </c>
      <c r="Q209">
        <v>47</v>
      </c>
      <c r="R209">
        <v>47</v>
      </c>
      <c r="S209">
        <v>47</v>
      </c>
      <c r="T209">
        <v>47</v>
      </c>
      <c r="U209">
        <v>47</v>
      </c>
      <c r="V209">
        <v>47</v>
      </c>
      <c r="W209">
        <v>47</v>
      </c>
    </row>
    <row r="210" spans="1:23">
      <c r="A210" t="s">
        <v>3718</v>
      </c>
      <c r="B210" t="s">
        <v>4133</v>
      </c>
      <c r="C210" t="s">
        <v>3554</v>
      </c>
      <c r="D210" t="s">
        <v>1105</v>
      </c>
      <c r="E210" t="str">
        <f>INDEX('region index'!B:B, MATCH('plant list terry'!D210,'region index'!A:A,0))</f>
        <v>NW</v>
      </c>
      <c r="F210" t="s">
        <v>3550</v>
      </c>
      <c r="G210" t="s">
        <v>3518</v>
      </c>
      <c r="H210" t="s">
        <v>3551</v>
      </c>
      <c r="I210">
        <v>47</v>
      </c>
      <c r="J210">
        <v>47</v>
      </c>
      <c r="K210">
        <v>47</v>
      </c>
      <c r="L210">
        <v>47</v>
      </c>
      <c r="M210">
        <v>47</v>
      </c>
      <c r="N210">
        <v>47</v>
      </c>
      <c r="O210">
        <v>47</v>
      </c>
      <c r="P210">
        <v>47</v>
      </c>
      <c r="Q210">
        <v>47</v>
      </c>
      <c r="R210">
        <v>47</v>
      </c>
      <c r="S210">
        <v>47</v>
      </c>
      <c r="T210">
        <v>47</v>
      </c>
      <c r="U210">
        <v>47</v>
      </c>
      <c r="V210">
        <v>47</v>
      </c>
      <c r="W210">
        <v>47</v>
      </c>
    </row>
    <row r="211" spans="1:23">
      <c r="A211" t="s">
        <v>3719</v>
      </c>
      <c r="B211" t="s">
        <v>4134</v>
      </c>
      <c r="C211" t="s">
        <v>3554</v>
      </c>
      <c r="D211" t="s">
        <v>1105</v>
      </c>
      <c r="E211" t="str">
        <f>INDEX('region index'!B:B, MATCH('plant list terry'!D211,'region index'!A:A,0))</f>
        <v>NW</v>
      </c>
      <c r="F211" t="s">
        <v>3550</v>
      </c>
      <c r="G211" t="s">
        <v>3518</v>
      </c>
      <c r="H211" t="s">
        <v>3551</v>
      </c>
      <c r="I211">
        <v>52.4</v>
      </c>
      <c r="J211">
        <v>52.4</v>
      </c>
      <c r="K211">
        <v>52.4</v>
      </c>
      <c r="L211">
        <v>52.4</v>
      </c>
      <c r="M211">
        <v>52.4</v>
      </c>
      <c r="N211">
        <v>52.4</v>
      </c>
      <c r="O211">
        <v>52.4</v>
      </c>
      <c r="P211">
        <v>52.4</v>
      </c>
      <c r="Q211">
        <v>52.4</v>
      </c>
      <c r="R211">
        <v>52.4</v>
      </c>
      <c r="S211">
        <v>52.4</v>
      </c>
      <c r="T211">
        <v>52.4</v>
      </c>
      <c r="U211">
        <v>52.4</v>
      </c>
      <c r="V211">
        <v>52.4</v>
      </c>
      <c r="W211">
        <v>52.4</v>
      </c>
    </row>
    <row r="212" spans="1:23">
      <c r="A212" t="s">
        <v>3720</v>
      </c>
      <c r="B212" t="s">
        <v>4135</v>
      </c>
      <c r="C212" t="s">
        <v>3554</v>
      </c>
      <c r="D212" t="s">
        <v>1105</v>
      </c>
      <c r="E212" t="str">
        <f>INDEX('region index'!B:B, MATCH('plant list terry'!D212,'region index'!A:A,0))</f>
        <v>NW</v>
      </c>
      <c r="F212" t="s">
        <v>3550</v>
      </c>
      <c r="G212" t="s">
        <v>3518</v>
      </c>
      <c r="H212" t="s">
        <v>3551</v>
      </c>
      <c r="I212">
        <v>67.45</v>
      </c>
      <c r="J212">
        <v>67.45</v>
      </c>
      <c r="K212">
        <v>67.45</v>
      </c>
      <c r="L212">
        <v>67.45</v>
      </c>
      <c r="M212">
        <v>67.45</v>
      </c>
      <c r="N212">
        <v>67.45</v>
      </c>
      <c r="O212">
        <v>67.45</v>
      </c>
      <c r="P212">
        <v>67.45</v>
      </c>
      <c r="Q212">
        <v>67.45</v>
      </c>
      <c r="R212">
        <v>67.45</v>
      </c>
      <c r="S212">
        <v>67.45</v>
      </c>
      <c r="T212">
        <v>67.45</v>
      </c>
      <c r="U212">
        <v>67.45</v>
      </c>
      <c r="V212">
        <v>67.45</v>
      </c>
      <c r="W212">
        <v>67.45</v>
      </c>
    </row>
    <row r="213" spans="1:23">
      <c r="A213" t="s">
        <v>3721</v>
      </c>
      <c r="B213" t="s">
        <v>4136</v>
      </c>
      <c r="C213" t="s">
        <v>3554</v>
      </c>
      <c r="D213" t="s">
        <v>1105</v>
      </c>
      <c r="E213" t="str">
        <f>INDEX('region index'!B:B, MATCH('plant list terry'!D213,'region index'!A:A,0))</f>
        <v>NW</v>
      </c>
      <c r="F213" t="s">
        <v>3550</v>
      </c>
      <c r="G213" t="s">
        <v>3518</v>
      </c>
      <c r="H213" t="s">
        <v>3551</v>
      </c>
      <c r="I213">
        <v>67.45</v>
      </c>
      <c r="J213">
        <v>67.45</v>
      </c>
      <c r="K213">
        <v>67.45</v>
      </c>
      <c r="L213">
        <v>67.45</v>
      </c>
      <c r="M213">
        <v>67.45</v>
      </c>
      <c r="N213">
        <v>67.45</v>
      </c>
      <c r="O213">
        <v>67.45</v>
      </c>
      <c r="P213">
        <v>67.45</v>
      </c>
      <c r="Q213">
        <v>67.45</v>
      </c>
      <c r="R213">
        <v>67.45</v>
      </c>
      <c r="S213">
        <v>67.45</v>
      </c>
      <c r="T213">
        <v>67.45</v>
      </c>
      <c r="U213">
        <v>67.45</v>
      </c>
      <c r="V213">
        <v>67.45</v>
      </c>
      <c r="W213">
        <v>67.45</v>
      </c>
    </row>
    <row r="214" spans="1:23">
      <c r="A214" t="s">
        <v>3722</v>
      </c>
      <c r="B214" t="s">
        <v>4137</v>
      </c>
      <c r="C214" t="s">
        <v>3564</v>
      </c>
      <c r="D214" t="s">
        <v>1097</v>
      </c>
      <c r="E214" t="str">
        <f>INDEX('region index'!B:B, MATCH('plant list terry'!D214,'region index'!A:A,0))</f>
        <v>C</v>
      </c>
      <c r="F214" t="s">
        <v>3561</v>
      </c>
      <c r="G214" t="s">
        <v>3519</v>
      </c>
      <c r="H214" t="s">
        <v>3556</v>
      </c>
      <c r="I214">
        <v>1019.029</v>
      </c>
      <c r="J214">
        <v>1019.029</v>
      </c>
      <c r="K214">
        <v>1019.029</v>
      </c>
      <c r="L214">
        <v>1019.029</v>
      </c>
      <c r="M214">
        <v>1019.029</v>
      </c>
      <c r="N214">
        <v>1019.029</v>
      </c>
      <c r="O214">
        <v>1019.029</v>
      </c>
      <c r="P214">
        <v>1019.029</v>
      </c>
      <c r="Q214">
        <v>1019.029</v>
      </c>
      <c r="R214">
        <v>1019.029</v>
      </c>
      <c r="S214">
        <v>1019.029</v>
      </c>
      <c r="T214">
        <v>1019.029</v>
      </c>
      <c r="U214">
        <v>1019.029</v>
      </c>
      <c r="V214">
        <v>1019.029</v>
      </c>
      <c r="W214">
        <v>1019.029</v>
      </c>
    </row>
    <row r="215" spans="1:23">
      <c r="A215" t="s">
        <v>3723</v>
      </c>
      <c r="B215" t="s">
        <v>4138</v>
      </c>
      <c r="C215" t="s">
        <v>3564</v>
      </c>
      <c r="D215" t="s">
        <v>1097</v>
      </c>
      <c r="E215" t="str">
        <f>INDEX('region index'!B:B, MATCH('plant list terry'!D215,'region index'!A:A,0))</f>
        <v>C</v>
      </c>
      <c r="F215" t="s">
        <v>3561</v>
      </c>
      <c r="G215" t="s">
        <v>3519</v>
      </c>
      <c r="H215" t="s">
        <v>3556</v>
      </c>
      <c r="I215">
        <v>1019.029</v>
      </c>
      <c r="J215">
        <v>1019.029</v>
      </c>
      <c r="K215">
        <v>1019.029</v>
      </c>
      <c r="L215">
        <v>1019.029</v>
      </c>
      <c r="M215">
        <v>1019.029</v>
      </c>
      <c r="N215">
        <v>1019.029</v>
      </c>
      <c r="O215">
        <v>1019.029</v>
      </c>
      <c r="P215">
        <v>1019.029</v>
      </c>
      <c r="Q215">
        <v>1019.029</v>
      </c>
      <c r="R215">
        <v>1019.029</v>
      </c>
      <c r="S215">
        <v>1019.029</v>
      </c>
      <c r="T215">
        <v>1019.029</v>
      </c>
      <c r="U215">
        <v>1019.029</v>
      </c>
      <c r="V215">
        <v>1019.029</v>
      </c>
      <c r="W215">
        <v>1019.029</v>
      </c>
    </row>
    <row r="216" spans="1:23">
      <c r="A216" t="s">
        <v>1265</v>
      </c>
      <c r="B216" t="s">
        <v>58</v>
      </c>
      <c r="C216" t="s">
        <v>3564</v>
      </c>
      <c r="D216" t="s">
        <v>1097</v>
      </c>
      <c r="E216" t="str">
        <f>INDEX('region index'!B:B, MATCH('plant list terry'!D216,'region index'!A:A,0))</f>
        <v>C</v>
      </c>
      <c r="F216" t="s">
        <v>3561</v>
      </c>
      <c r="G216" t="s">
        <v>3519</v>
      </c>
      <c r="H216" t="s">
        <v>3556</v>
      </c>
      <c r="I216">
        <v>500</v>
      </c>
    </row>
    <row r="217" spans="1:23">
      <c r="A217" t="s">
        <v>1266</v>
      </c>
      <c r="B217" t="s">
        <v>63</v>
      </c>
      <c r="C217" t="s">
        <v>3564</v>
      </c>
      <c r="D217" t="s">
        <v>1097</v>
      </c>
      <c r="E217" t="str">
        <f>INDEX('region index'!B:B, MATCH('plant list terry'!D217,'region index'!A:A,0))</f>
        <v>C</v>
      </c>
      <c r="F217" t="s">
        <v>3561</v>
      </c>
      <c r="G217" t="s">
        <v>3519</v>
      </c>
      <c r="H217" t="s">
        <v>3556</v>
      </c>
      <c r="I217">
        <v>500</v>
      </c>
    </row>
    <row r="218" spans="1:23">
      <c r="A218" t="s">
        <v>1267</v>
      </c>
      <c r="B218" t="s">
        <v>64</v>
      </c>
      <c r="C218" t="s">
        <v>3564</v>
      </c>
      <c r="D218" t="s">
        <v>1097</v>
      </c>
      <c r="E218" t="str">
        <f>INDEX('region index'!B:B, MATCH('plant list terry'!D218,'region index'!A:A,0))</f>
        <v>C</v>
      </c>
      <c r="F218" t="s">
        <v>3561</v>
      </c>
      <c r="G218" t="s">
        <v>3519</v>
      </c>
      <c r="H218" t="s">
        <v>3556</v>
      </c>
      <c r="I218">
        <v>550</v>
      </c>
      <c r="J218">
        <v>550</v>
      </c>
      <c r="K218">
        <v>550</v>
      </c>
      <c r="L218">
        <v>550</v>
      </c>
      <c r="M218">
        <v>550</v>
      </c>
      <c r="N218">
        <v>550</v>
      </c>
      <c r="O218">
        <v>550</v>
      </c>
      <c r="P218">
        <v>550</v>
      </c>
      <c r="Q218">
        <v>550</v>
      </c>
      <c r="R218">
        <v>550</v>
      </c>
      <c r="S218">
        <v>550</v>
      </c>
      <c r="T218">
        <v>550</v>
      </c>
      <c r="U218">
        <v>550</v>
      </c>
      <c r="V218">
        <v>550</v>
      </c>
      <c r="W218">
        <v>550</v>
      </c>
    </row>
    <row r="219" spans="1:23">
      <c r="A219" t="s">
        <v>1268</v>
      </c>
      <c r="B219" t="s">
        <v>66</v>
      </c>
      <c r="C219" t="s">
        <v>3564</v>
      </c>
      <c r="D219" t="s">
        <v>1097</v>
      </c>
      <c r="E219" t="str">
        <f>INDEX('region index'!B:B, MATCH('plant list terry'!D219,'region index'!A:A,0))</f>
        <v>C</v>
      </c>
      <c r="F219" t="s">
        <v>3561</v>
      </c>
      <c r="G219" t="s">
        <v>3519</v>
      </c>
      <c r="H219" t="s">
        <v>3556</v>
      </c>
      <c r="I219">
        <v>500</v>
      </c>
      <c r="J219">
        <v>500</v>
      </c>
      <c r="K219">
        <v>500</v>
      </c>
      <c r="L219">
        <v>500</v>
      </c>
      <c r="M219">
        <v>500</v>
      </c>
      <c r="N219">
        <v>500</v>
      </c>
      <c r="O219">
        <v>500</v>
      </c>
      <c r="P219">
        <v>500</v>
      </c>
      <c r="Q219">
        <v>500</v>
      </c>
      <c r="R219">
        <v>500</v>
      </c>
      <c r="S219">
        <v>500</v>
      </c>
      <c r="T219">
        <v>500</v>
      </c>
      <c r="U219">
        <v>500</v>
      </c>
      <c r="V219">
        <v>500</v>
      </c>
      <c r="W219">
        <v>500</v>
      </c>
    </row>
    <row r="220" spans="1:23">
      <c r="A220" t="s">
        <v>1269</v>
      </c>
      <c r="B220" t="s">
        <v>67</v>
      </c>
      <c r="C220" t="s">
        <v>3564</v>
      </c>
      <c r="D220" t="s">
        <v>1097</v>
      </c>
      <c r="E220" t="str">
        <f>INDEX('region index'!B:B, MATCH('plant list terry'!D220,'region index'!A:A,0))</f>
        <v>C</v>
      </c>
      <c r="F220" t="s">
        <v>3561</v>
      </c>
      <c r="G220" t="s">
        <v>3519</v>
      </c>
      <c r="H220" t="s">
        <v>3556</v>
      </c>
      <c r="I220">
        <v>500</v>
      </c>
      <c r="J220">
        <v>500</v>
      </c>
      <c r="K220">
        <v>500</v>
      </c>
      <c r="L220">
        <v>500</v>
      </c>
      <c r="M220">
        <v>500</v>
      </c>
    </row>
    <row r="221" spans="1:23">
      <c r="A221" t="s">
        <v>1270</v>
      </c>
      <c r="B221" t="s">
        <v>68</v>
      </c>
      <c r="C221" t="s">
        <v>3564</v>
      </c>
      <c r="D221" t="s">
        <v>1097</v>
      </c>
      <c r="E221" t="str">
        <f>INDEX('region index'!B:B, MATCH('plant list terry'!D221,'region index'!A:A,0))</f>
        <v>C</v>
      </c>
      <c r="F221" t="s">
        <v>3561</v>
      </c>
      <c r="G221" t="s">
        <v>3519</v>
      </c>
      <c r="H221" t="s">
        <v>3556</v>
      </c>
      <c r="I221">
        <v>500</v>
      </c>
      <c r="J221">
        <v>500</v>
      </c>
      <c r="K221">
        <v>500</v>
      </c>
      <c r="L221">
        <v>500</v>
      </c>
      <c r="M221">
        <v>500</v>
      </c>
    </row>
    <row r="222" spans="1:23">
      <c r="A222" t="s">
        <v>1271</v>
      </c>
      <c r="B222" t="s">
        <v>69</v>
      </c>
      <c r="C222" t="s">
        <v>3564</v>
      </c>
      <c r="D222" t="s">
        <v>1097</v>
      </c>
      <c r="E222" t="str">
        <f>INDEX('region index'!B:B, MATCH('plant list terry'!D222,'region index'!A:A,0))</f>
        <v>C</v>
      </c>
      <c r="F222" t="s">
        <v>3561</v>
      </c>
      <c r="G222" t="s">
        <v>3519</v>
      </c>
      <c r="H222" t="s">
        <v>3556</v>
      </c>
      <c r="I222">
        <v>500</v>
      </c>
      <c r="J222">
        <v>500</v>
      </c>
      <c r="K222">
        <v>500</v>
      </c>
      <c r="L222">
        <v>500</v>
      </c>
      <c r="M222">
        <v>500</v>
      </c>
      <c r="N222">
        <v>500</v>
      </c>
      <c r="O222">
        <v>500</v>
      </c>
      <c r="P222">
        <v>500</v>
      </c>
      <c r="Q222">
        <v>500</v>
      </c>
      <c r="R222">
        <v>500</v>
      </c>
      <c r="S222">
        <v>500</v>
      </c>
      <c r="T222">
        <v>500</v>
      </c>
      <c r="U222">
        <v>500</v>
      </c>
      <c r="V222">
        <v>500</v>
      </c>
      <c r="W222">
        <v>500</v>
      </c>
    </row>
    <row r="223" spans="1:23">
      <c r="A223" t="s">
        <v>1272</v>
      </c>
      <c r="B223" t="s">
        <v>70</v>
      </c>
      <c r="C223" t="s">
        <v>3564</v>
      </c>
      <c r="D223" t="s">
        <v>1097</v>
      </c>
      <c r="E223" t="str">
        <f>INDEX('region index'!B:B, MATCH('plant list terry'!D223,'region index'!A:A,0))</f>
        <v>C</v>
      </c>
      <c r="F223" t="s">
        <v>3561</v>
      </c>
      <c r="G223" t="s">
        <v>3519</v>
      </c>
      <c r="H223" t="s">
        <v>3556</v>
      </c>
      <c r="I223">
        <v>500</v>
      </c>
      <c r="J223">
        <v>500</v>
      </c>
      <c r="K223">
        <v>500</v>
      </c>
      <c r="L223">
        <v>500</v>
      </c>
      <c r="M223">
        <v>500</v>
      </c>
      <c r="N223">
        <v>500</v>
      </c>
      <c r="O223">
        <v>500</v>
      </c>
      <c r="P223">
        <v>500</v>
      </c>
      <c r="Q223">
        <v>500</v>
      </c>
      <c r="R223">
        <v>500</v>
      </c>
      <c r="S223">
        <v>500</v>
      </c>
      <c r="T223">
        <v>500</v>
      </c>
      <c r="U223">
        <v>500</v>
      </c>
      <c r="V223">
        <v>500</v>
      </c>
      <c r="W223">
        <v>500</v>
      </c>
    </row>
    <row r="224" spans="1:23">
      <c r="A224" t="s">
        <v>3724</v>
      </c>
      <c r="B224" t="s">
        <v>4139</v>
      </c>
      <c r="C224" t="s">
        <v>3554</v>
      </c>
      <c r="D224" t="s">
        <v>1105</v>
      </c>
      <c r="E224" t="str">
        <f>INDEX('region index'!B:B, MATCH('plant list terry'!D224,'region index'!A:A,0))</f>
        <v>NW</v>
      </c>
      <c r="F224" t="s">
        <v>3550</v>
      </c>
      <c r="G224" t="s">
        <v>3518</v>
      </c>
      <c r="H224" t="s">
        <v>3556</v>
      </c>
      <c r="I224">
        <v>150</v>
      </c>
      <c r="J224">
        <v>150</v>
      </c>
      <c r="K224">
        <v>150</v>
      </c>
      <c r="L224">
        <v>150</v>
      </c>
      <c r="M224">
        <v>150</v>
      </c>
      <c r="N224">
        <v>150</v>
      </c>
      <c r="O224">
        <v>150</v>
      </c>
      <c r="P224">
        <v>150</v>
      </c>
      <c r="Q224">
        <v>150</v>
      </c>
      <c r="R224">
        <v>150</v>
      </c>
      <c r="S224">
        <v>150</v>
      </c>
      <c r="T224">
        <v>150</v>
      </c>
      <c r="U224">
        <v>150</v>
      </c>
      <c r="V224">
        <v>150</v>
      </c>
      <c r="W224">
        <v>150</v>
      </c>
    </row>
    <row r="225" spans="1:23">
      <c r="A225" t="s">
        <v>3725</v>
      </c>
      <c r="B225" t="s">
        <v>4140</v>
      </c>
      <c r="C225" t="s">
        <v>3554</v>
      </c>
      <c r="D225" t="s">
        <v>1105</v>
      </c>
      <c r="E225" t="str">
        <f>INDEX('region index'!B:B, MATCH('plant list terry'!D225,'region index'!A:A,0))</f>
        <v>NW</v>
      </c>
      <c r="F225" t="s">
        <v>3550</v>
      </c>
      <c r="G225" t="s">
        <v>3518</v>
      </c>
      <c r="H225" t="s">
        <v>3556</v>
      </c>
      <c r="I225">
        <v>150</v>
      </c>
      <c r="J225">
        <v>150</v>
      </c>
      <c r="K225">
        <v>150</v>
      </c>
      <c r="L225">
        <v>150</v>
      </c>
      <c r="M225">
        <v>150</v>
      </c>
      <c r="N225">
        <v>150</v>
      </c>
      <c r="O225">
        <v>150</v>
      </c>
      <c r="P225">
        <v>150</v>
      </c>
      <c r="Q225">
        <v>150</v>
      </c>
      <c r="R225">
        <v>150</v>
      </c>
      <c r="S225">
        <v>150</v>
      </c>
      <c r="T225">
        <v>150</v>
      </c>
      <c r="U225">
        <v>150</v>
      </c>
      <c r="V225">
        <v>150</v>
      </c>
      <c r="W225">
        <v>150</v>
      </c>
    </row>
    <row r="226" spans="1:23">
      <c r="A226" t="s">
        <v>3726</v>
      </c>
      <c r="B226" t="s">
        <v>4141</v>
      </c>
      <c r="C226" t="s">
        <v>3554</v>
      </c>
      <c r="D226" t="s">
        <v>1105</v>
      </c>
      <c r="E226" t="str">
        <f>INDEX('region index'!B:B, MATCH('plant list terry'!D226,'region index'!A:A,0))</f>
        <v>NW</v>
      </c>
      <c r="F226" t="s">
        <v>3550</v>
      </c>
      <c r="G226" t="s">
        <v>3518</v>
      </c>
      <c r="H226" t="s">
        <v>3556</v>
      </c>
      <c r="I226">
        <v>150</v>
      </c>
      <c r="J226">
        <v>150</v>
      </c>
      <c r="K226">
        <v>150</v>
      </c>
      <c r="L226">
        <v>150</v>
      </c>
      <c r="M226">
        <v>150</v>
      </c>
      <c r="N226">
        <v>150</v>
      </c>
      <c r="O226">
        <v>150</v>
      </c>
      <c r="P226">
        <v>150</v>
      </c>
      <c r="Q226">
        <v>150</v>
      </c>
      <c r="R226">
        <v>150</v>
      </c>
      <c r="S226">
        <v>150</v>
      </c>
      <c r="T226">
        <v>150</v>
      </c>
      <c r="U226">
        <v>150</v>
      </c>
      <c r="V226">
        <v>150</v>
      </c>
      <c r="W226">
        <v>150</v>
      </c>
    </row>
    <row r="227" spans="1:23">
      <c r="A227" t="s">
        <v>3727</v>
      </c>
      <c r="B227" t="s">
        <v>4142</v>
      </c>
      <c r="C227" t="s">
        <v>3728</v>
      </c>
      <c r="D227" t="s">
        <v>1109</v>
      </c>
      <c r="E227" t="str">
        <f>INDEX('region index'!B:B, MATCH('plant list terry'!D227,'region index'!A:A,0))</f>
        <v>C</v>
      </c>
      <c r="F227" t="s">
        <v>3550</v>
      </c>
      <c r="G227" t="s">
        <v>3518</v>
      </c>
      <c r="H227" t="s">
        <v>3551</v>
      </c>
      <c r="I227">
        <v>196.233</v>
      </c>
      <c r="J227">
        <v>196.233</v>
      </c>
      <c r="K227">
        <v>196.233</v>
      </c>
      <c r="L227">
        <v>196.233</v>
      </c>
      <c r="M227">
        <v>196.233</v>
      </c>
      <c r="N227">
        <v>196.233</v>
      </c>
      <c r="O227">
        <v>196.233</v>
      </c>
      <c r="P227">
        <v>196.233</v>
      </c>
      <c r="Q227">
        <v>196.233</v>
      </c>
      <c r="R227">
        <v>196.233</v>
      </c>
      <c r="S227">
        <v>196.233</v>
      </c>
      <c r="T227">
        <v>196.233</v>
      </c>
      <c r="U227">
        <v>196.233</v>
      </c>
      <c r="V227">
        <v>196.233</v>
      </c>
      <c r="W227">
        <v>196.233</v>
      </c>
    </row>
    <row r="228" spans="1:23">
      <c r="A228" t="s">
        <v>3729</v>
      </c>
      <c r="B228" t="s">
        <v>4143</v>
      </c>
      <c r="C228" t="s">
        <v>3728</v>
      </c>
      <c r="D228" t="s">
        <v>1109</v>
      </c>
      <c r="E228" t="str">
        <f>INDEX('region index'!B:B, MATCH('plant list terry'!D228,'region index'!A:A,0))</f>
        <v>C</v>
      </c>
      <c r="F228" t="s">
        <v>3550</v>
      </c>
      <c r="G228" t="s">
        <v>3518</v>
      </c>
      <c r="H228" t="s">
        <v>3551</v>
      </c>
      <c r="I228">
        <v>167.10400000000001</v>
      </c>
      <c r="J228">
        <v>167.10400000000001</v>
      </c>
      <c r="K228">
        <v>167.10400000000001</v>
      </c>
      <c r="L228">
        <v>167.10400000000001</v>
      </c>
      <c r="M228">
        <v>167.10400000000001</v>
      </c>
      <c r="N228">
        <v>167.10400000000001</v>
      </c>
      <c r="O228">
        <v>167.10400000000001</v>
      </c>
      <c r="P228">
        <v>167.10400000000001</v>
      </c>
      <c r="Q228">
        <v>167.10400000000001</v>
      </c>
      <c r="R228">
        <v>167.10400000000001</v>
      </c>
      <c r="S228">
        <v>167.10400000000001</v>
      </c>
      <c r="T228">
        <v>167.10400000000001</v>
      </c>
      <c r="U228">
        <v>167.10400000000001</v>
      </c>
      <c r="V228">
        <v>167.10400000000001</v>
      </c>
      <c r="W228">
        <v>167.10400000000001</v>
      </c>
    </row>
    <row r="229" spans="1:23">
      <c r="A229" t="s">
        <v>3730</v>
      </c>
      <c r="B229" t="s">
        <v>4144</v>
      </c>
      <c r="C229" t="s">
        <v>3728</v>
      </c>
      <c r="D229" t="s">
        <v>1109</v>
      </c>
      <c r="E229" t="str">
        <f>INDEX('region index'!B:B, MATCH('plant list terry'!D229,'region index'!A:A,0))</f>
        <v>C</v>
      </c>
      <c r="F229" t="s">
        <v>3550</v>
      </c>
      <c r="G229" t="s">
        <v>3518</v>
      </c>
      <c r="H229" t="s">
        <v>3551</v>
      </c>
      <c r="I229">
        <v>167.10400000000001</v>
      </c>
      <c r="J229">
        <v>167.10400000000001</v>
      </c>
      <c r="K229">
        <v>167.10400000000001</v>
      </c>
      <c r="L229">
        <v>167.10400000000001</v>
      </c>
      <c r="M229">
        <v>167.10400000000001</v>
      </c>
      <c r="N229">
        <v>167.10400000000001</v>
      </c>
      <c r="O229">
        <v>167.10400000000001</v>
      </c>
      <c r="P229">
        <v>167.10400000000001</v>
      </c>
      <c r="Q229">
        <v>167.10400000000001</v>
      </c>
      <c r="R229">
        <v>167.10400000000001</v>
      </c>
      <c r="S229">
        <v>167.10400000000001</v>
      </c>
      <c r="T229">
        <v>167.10400000000001</v>
      </c>
      <c r="U229">
        <v>167.10400000000001</v>
      </c>
      <c r="V229">
        <v>167.10400000000001</v>
      </c>
      <c r="W229">
        <v>167.10400000000001</v>
      </c>
    </row>
    <row r="230" spans="1:23">
      <c r="A230" t="s">
        <v>3731</v>
      </c>
      <c r="B230" t="s">
        <v>4145</v>
      </c>
      <c r="C230" t="s">
        <v>3601</v>
      </c>
      <c r="D230" t="s">
        <v>1106</v>
      </c>
      <c r="E230" t="str">
        <f>INDEX('region index'!B:B, MATCH('plant list terry'!D230,'region index'!A:A,0))</f>
        <v>Jeju</v>
      </c>
      <c r="F230" t="s">
        <v>3604</v>
      </c>
      <c r="G230" t="s">
        <v>4404</v>
      </c>
      <c r="H230" t="s">
        <v>3556</v>
      </c>
      <c r="I230">
        <v>75</v>
      </c>
      <c r="J230">
        <v>75</v>
      </c>
      <c r="K230">
        <v>75</v>
      </c>
      <c r="L230">
        <v>75</v>
      </c>
      <c r="M230">
        <v>75</v>
      </c>
      <c r="N230">
        <v>75</v>
      </c>
      <c r="O230">
        <v>75</v>
      </c>
      <c r="P230">
        <v>75</v>
      </c>
      <c r="Q230">
        <v>75</v>
      </c>
      <c r="R230">
        <v>75</v>
      </c>
      <c r="S230">
        <v>75</v>
      </c>
      <c r="T230">
        <v>75</v>
      </c>
      <c r="U230">
        <v>75</v>
      </c>
      <c r="V230">
        <v>75</v>
      </c>
      <c r="W230">
        <v>75</v>
      </c>
    </row>
    <row r="231" spans="1:23">
      <c r="A231" t="s">
        <v>3732</v>
      </c>
      <c r="B231" t="s">
        <v>4146</v>
      </c>
      <c r="C231" t="s">
        <v>3601</v>
      </c>
      <c r="D231" t="s">
        <v>1106</v>
      </c>
      <c r="E231" t="str">
        <f>INDEX('region index'!B:B, MATCH('plant list terry'!D231,'region index'!A:A,0))</f>
        <v>Jeju</v>
      </c>
      <c r="F231" t="s">
        <v>3604</v>
      </c>
      <c r="G231" t="s">
        <v>4404</v>
      </c>
      <c r="H231" t="s">
        <v>3556</v>
      </c>
      <c r="I231">
        <v>75</v>
      </c>
      <c r="J231">
        <v>75</v>
      </c>
      <c r="K231">
        <v>75</v>
      </c>
      <c r="L231">
        <v>75</v>
      </c>
      <c r="M231">
        <v>75</v>
      </c>
      <c r="N231">
        <v>75</v>
      </c>
      <c r="O231">
        <v>75</v>
      </c>
      <c r="P231">
        <v>75</v>
      </c>
      <c r="Q231">
        <v>75</v>
      </c>
      <c r="R231">
        <v>75</v>
      </c>
      <c r="S231">
        <v>75</v>
      </c>
      <c r="T231">
        <v>75</v>
      </c>
      <c r="U231">
        <v>75</v>
      </c>
      <c r="V231">
        <v>75</v>
      </c>
      <c r="W231">
        <v>75</v>
      </c>
    </row>
    <row r="232" spans="1:23">
      <c r="A232" t="s">
        <v>3733</v>
      </c>
      <c r="B232" t="s">
        <v>4147</v>
      </c>
      <c r="C232" t="s">
        <v>3601</v>
      </c>
      <c r="D232" t="s">
        <v>1106</v>
      </c>
      <c r="E232" t="str">
        <f>INDEX('region index'!B:B, MATCH('plant list terry'!D232,'region index'!A:A,0))</f>
        <v>Jeju</v>
      </c>
      <c r="F232" t="s">
        <v>3550</v>
      </c>
      <c r="G232" t="s">
        <v>3518</v>
      </c>
      <c r="H232" t="s">
        <v>3556</v>
      </c>
      <c r="I232">
        <v>71.893000000000001</v>
      </c>
      <c r="J232">
        <v>71.893000000000001</v>
      </c>
      <c r="K232">
        <v>71.893000000000001</v>
      </c>
      <c r="L232">
        <v>71.893000000000001</v>
      </c>
      <c r="M232">
        <v>71.893000000000001</v>
      </c>
      <c r="N232">
        <v>71.893000000000001</v>
      </c>
      <c r="O232">
        <v>71.893000000000001</v>
      </c>
      <c r="P232">
        <v>71.893000000000001</v>
      </c>
      <c r="Q232">
        <v>71.893000000000001</v>
      </c>
      <c r="R232">
        <v>71.893000000000001</v>
      </c>
      <c r="S232">
        <v>71.893000000000001</v>
      </c>
      <c r="T232">
        <v>71.893000000000001</v>
      </c>
      <c r="U232">
        <v>71.893000000000001</v>
      </c>
      <c r="V232">
        <v>71.893000000000001</v>
      </c>
      <c r="W232">
        <v>71.893000000000001</v>
      </c>
    </row>
    <row r="233" spans="1:23">
      <c r="A233" t="s">
        <v>3734</v>
      </c>
      <c r="B233" t="s">
        <v>4148</v>
      </c>
      <c r="C233" t="s">
        <v>3601</v>
      </c>
      <c r="D233" t="s">
        <v>1106</v>
      </c>
      <c r="E233" t="str">
        <f>INDEX('region index'!B:B, MATCH('plant list terry'!D233,'region index'!A:A,0))</f>
        <v>Jeju</v>
      </c>
      <c r="F233" t="s">
        <v>3550</v>
      </c>
      <c r="G233" t="s">
        <v>3518</v>
      </c>
      <c r="H233" t="s">
        <v>3556</v>
      </c>
      <c r="I233">
        <v>71.893000000000001</v>
      </c>
      <c r="J233">
        <v>71.893000000000001</v>
      </c>
      <c r="K233">
        <v>71.893000000000001</v>
      </c>
      <c r="L233">
        <v>71.893000000000001</v>
      </c>
      <c r="M233">
        <v>71.893000000000001</v>
      </c>
      <c r="N233">
        <v>71.893000000000001</v>
      </c>
      <c r="O233">
        <v>71.893000000000001</v>
      </c>
      <c r="P233">
        <v>71.893000000000001</v>
      </c>
      <c r="Q233">
        <v>71.893000000000001</v>
      </c>
      <c r="R233">
        <v>71.893000000000001</v>
      </c>
      <c r="S233">
        <v>71.893000000000001</v>
      </c>
      <c r="T233">
        <v>71.893000000000001</v>
      </c>
      <c r="U233">
        <v>71.893000000000001</v>
      </c>
      <c r="V233">
        <v>71.893000000000001</v>
      </c>
      <c r="W233">
        <v>71.893000000000001</v>
      </c>
    </row>
    <row r="234" spans="1:23">
      <c r="A234" t="s">
        <v>3735</v>
      </c>
      <c r="B234" t="s">
        <v>4149</v>
      </c>
      <c r="C234" t="s">
        <v>3601</v>
      </c>
      <c r="D234" t="s">
        <v>1106</v>
      </c>
      <c r="E234" t="str">
        <f>INDEX('region index'!B:B, MATCH('plant list terry'!D234,'region index'!A:A,0))</f>
        <v>Jeju</v>
      </c>
      <c r="F234" t="s">
        <v>3550</v>
      </c>
      <c r="G234" t="s">
        <v>3518</v>
      </c>
      <c r="H234" t="s">
        <v>3556</v>
      </c>
      <c r="I234">
        <v>42.473999999999997</v>
      </c>
      <c r="J234">
        <v>42.473999999999997</v>
      </c>
      <c r="K234">
        <v>42.473999999999997</v>
      </c>
      <c r="L234">
        <v>42.473999999999997</v>
      </c>
      <c r="M234">
        <v>42.473999999999997</v>
      </c>
      <c r="N234">
        <v>42.473999999999997</v>
      </c>
      <c r="O234">
        <v>42.473999999999997</v>
      </c>
      <c r="P234">
        <v>42.473999999999997</v>
      </c>
      <c r="Q234">
        <v>42.473999999999997</v>
      </c>
      <c r="R234">
        <v>42.473999999999997</v>
      </c>
      <c r="S234">
        <v>42.473999999999997</v>
      </c>
      <c r="T234">
        <v>42.473999999999997</v>
      </c>
      <c r="U234">
        <v>42.473999999999997</v>
      </c>
      <c r="V234">
        <v>42.473999999999997</v>
      </c>
      <c r="W234">
        <v>42.473999999999997</v>
      </c>
    </row>
    <row r="235" spans="1:23">
      <c r="A235" t="s">
        <v>3736</v>
      </c>
      <c r="B235" t="s">
        <v>4150</v>
      </c>
      <c r="C235" t="s">
        <v>3601</v>
      </c>
      <c r="D235" t="s">
        <v>1106</v>
      </c>
      <c r="E235" t="str">
        <f>INDEX('region index'!B:B, MATCH('plant list terry'!D235,'region index'!A:A,0))</f>
        <v>Jeju</v>
      </c>
      <c r="F235" t="s">
        <v>3550</v>
      </c>
      <c r="G235" t="s">
        <v>3518</v>
      </c>
      <c r="H235" t="s">
        <v>3556</v>
      </c>
      <c r="I235">
        <v>42.473999999999997</v>
      </c>
      <c r="J235">
        <v>42.473999999999997</v>
      </c>
      <c r="K235">
        <v>42.473999999999997</v>
      </c>
      <c r="L235">
        <v>42.473999999999997</v>
      </c>
      <c r="M235">
        <v>42.473999999999997</v>
      </c>
      <c r="N235">
        <v>42.473999999999997</v>
      </c>
      <c r="O235">
        <v>42.473999999999997</v>
      </c>
      <c r="P235">
        <v>42.473999999999997</v>
      </c>
      <c r="Q235">
        <v>42.473999999999997</v>
      </c>
      <c r="R235">
        <v>42.473999999999997</v>
      </c>
      <c r="S235">
        <v>42.473999999999997</v>
      </c>
      <c r="T235">
        <v>42.473999999999997</v>
      </c>
      <c r="U235">
        <v>42.473999999999997</v>
      </c>
      <c r="V235">
        <v>42.473999999999997</v>
      </c>
      <c r="W235">
        <v>42.473999999999997</v>
      </c>
    </row>
    <row r="236" spans="1:23">
      <c r="A236" t="s">
        <v>1372</v>
      </c>
      <c r="B236" t="s">
        <v>293</v>
      </c>
      <c r="C236" t="s">
        <v>3601</v>
      </c>
      <c r="D236" t="s">
        <v>1106</v>
      </c>
      <c r="E236" t="str">
        <f>INDEX('region index'!B:B, MATCH('plant list terry'!D236,'region index'!A:A,0))</f>
        <v>Jeju</v>
      </c>
      <c r="F236" t="s">
        <v>3634</v>
      </c>
      <c r="G236" t="s">
        <v>455</v>
      </c>
      <c r="H236" t="s">
        <v>3556</v>
      </c>
      <c r="I236">
        <v>40</v>
      </c>
      <c r="J236">
        <v>40</v>
      </c>
      <c r="K236">
        <v>40</v>
      </c>
      <c r="L236">
        <v>40</v>
      </c>
      <c r="M236">
        <v>40</v>
      </c>
      <c r="N236">
        <v>40</v>
      </c>
      <c r="O236">
        <v>40</v>
      </c>
      <c r="P236">
        <v>40</v>
      </c>
      <c r="Q236">
        <v>40</v>
      </c>
      <c r="R236">
        <v>40</v>
      </c>
      <c r="S236">
        <v>40</v>
      </c>
      <c r="T236">
        <v>40</v>
      </c>
      <c r="U236">
        <v>40</v>
      </c>
      <c r="V236">
        <v>40</v>
      </c>
      <c r="W236">
        <v>40</v>
      </c>
    </row>
    <row r="237" spans="1:23">
      <c r="A237" t="s">
        <v>1373</v>
      </c>
      <c r="B237" t="s">
        <v>296</v>
      </c>
      <c r="C237" t="s">
        <v>3601</v>
      </c>
      <c r="D237" t="s">
        <v>1106</v>
      </c>
      <c r="E237" t="str">
        <f>INDEX('region index'!B:B, MATCH('plant list terry'!D237,'region index'!A:A,0))</f>
        <v>Jeju</v>
      </c>
      <c r="F237" t="s">
        <v>3634</v>
      </c>
      <c r="G237" t="s">
        <v>455</v>
      </c>
      <c r="H237" t="s">
        <v>3556</v>
      </c>
      <c r="I237">
        <v>40</v>
      </c>
      <c r="J237">
        <v>40</v>
      </c>
      <c r="K237">
        <v>40</v>
      </c>
      <c r="L237">
        <v>40</v>
      </c>
      <c r="M237">
        <v>40</v>
      </c>
      <c r="N237">
        <v>40</v>
      </c>
      <c r="O237">
        <v>40</v>
      </c>
      <c r="P237">
        <v>40</v>
      </c>
      <c r="Q237">
        <v>40</v>
      </c>
      <c r="R237">
        <v>40</v>
      </c>
      <c r="S237">
        <v>40</v>
      </c>
      <c r="T237">
        <v>40</v>
      </c>
      <c r="U237">
        <v>40</v>
      </c>
      <c r="V237">
        <v>40</v>
      </c>
      <c r="W237">
        <v>40</v>
      </c>
    </row>
    <row r="238" spans="1:23">
      <c r="A238" t="s">
        <v>3737</v>
      </c>
      <c r="B238" t="s">
        <v>4151</v>
      </c>
      <c r="C238" t="s">
        <v>3564</v>
      </c>
      <c r="D238" t="s">
        <v>1097</v>
      </c>
      <c r="E238" t="str">
        <f>INDEX('region index'!B:B, MATCH('plant list terry'!D238,'region index'!A:A,0))</f>
        <v>C</v>
      </c>
      <c r="F238" t="s">
        <v>3550</v>
      </c>
      <c r="G238" t="s">
        <v>3518</v>
      </c>
      <c r="H238" t="s">
        <v>3556</v>
      </c>
      <c r="I238">
        <v>150</v>
      </c>
      <c r="J238">
        <v>150</v>
      </c>
      <c r="K238">
        <v>150</v>
      </c>
      <c r="L238">
        <v>150</v>
      </c>
      <c r="M238">
        <v>150</v>
      </c>
      <c r="N238">
        <v>150</v>
      </c>
      <c r="O238">
        <v>150</v>
      </c>
      <c r="P238">
        <v>150</v>
      </c>
      <c r="Q238">
        <v>150</v>
      </c>
      <c r="R238">
        <v>150</v>
      </c>
      <c r="S238">
        <v>150</v>
      </c>
      <c r="T238">
        <v>150</v>
      </c>
      <c r="U238">
        <v>150</v>
      </c>
      <c r="V238">
        <v>150</v>
      </c>
      <c r="W238">
        <v>150</v>
      </c>
    </row>
    <row r="239" spans="1:23">
      <c r="A239" t="s">
        <v>3738</v>
      </c>
      <c r="B239" t="s">
        <v>4152</v>
      </c>
      <c r="C239" t="s">
        <v>3564</v>
      </c>
      <c r="D239" t="s">
        <v>1097</v>
      </c>
      <c r="E239" t="str">
        <f>INDEX('region index'!B:B, MATCH('plant list terry'!D239,'region index'!A:A,0))</f>
        <v>C</v>
      </c>
      <c r="F239" t="s">
        <v>3550</v>
      </c>
      <c r="G239" t="s">
        <v>3518</v>
      </c>
      <c r="H239" t="s">
        <v>3556</v>
      </c>
      <c r="I239">
        <v>150</v>
      </c>
      <c r="J239">
        <v>150</v>
      </c>
      <c r="K239">
        <v>150</v>
      </c>
      <c r="L239">
        <v>150</v>
      </c>
      <c r="M239">
        <v>150</v>
      </c>
      <c r="N239">
        <v>150</v>
      </c>
      <c r="O239">
        <v>150</v>
      </c>
      <c r="P239">
        <v>150</v>
      </c>
      <c r="Q239">
        <v>150</v>
      </c>
      <c r="R239">
        <v>150</v>
      </c>
      <c r="S239">
        <v>150</v>
      </c>
      <c r="T239">
        <v>150</v>
      </c>
      <c r="U239">
        <v>150</v>
      </c>
      <c r="V239">
        <v>150</v>
      </c>
      <c r="W239">
        <v>150</v>
      </c>
    </row>
    <row r="240" spans="1:23">
      <c r="A240" t="s">
        <v>3739</v>
      </c>
      <c r="B240" t="s">
        <v>4153</v>
      </c>
      <c r="C240" t="s">
        <v>3564</v>
      </c>
      <c r="D240" t="s">
        <v>1097</v>
      </c>
      <c r="E240" t="str">
        <f>INDEX('region index'!B:B, MATCH('plant list terry'!D240,'region index'!A:A,0))</f>
        <v>C</v>
      </c>
      <c r="F240" t="s">
        <v>3550</v>
      </c>
      <c r="G240" t="s">
        <v>3518</v>
      </c>
      <c r="H240" t="s">
        <v>3556</v>
      </c>
      <c r="I240">
        <v>150</v>
      </c>
      <c r="J240">
        <v>150</v>
      </c>
      <c r="K240">
        <v>150</v>
      </c>
      <c r="L240">
        <v>150</v>
      </c>
      <c r="M240">
        <v>150</v>
      </c>
      <c r="N240">
        <v>150</v>
      </c>
      <c r="O240">
        <v>150</v>
      </c>
      <c r="P240">
        <v>150</v>
      </c>
      <c r="Q240">
        <v>150</v>
      </c>
      <c r="R240">
        <v>150</v>
      </c>
      <c r="S240">
        <v>150</v>
      </c>
      <c r="T240">
        <v>150</v>
      </c>
      <c r="U240">
        <v>150</v>
      </c>
      <c r="V240">
        <v>150</v>
      </c>
      <c r="W240">
        <v>150</v>
      </c>
    </row>
    <row r="241" spans="1:23">
      <c r="A241" t="s">
        <v>3740</v>
      </c>
      <c r="B241" t="s">
        <v>4154</v>
      </c>
      <c r="C241" t="s">
        <v>3564</v>
      </c>
      <c r="D241" t="s">
        <v>1097</v>
      </c>
      <c r="E241" t="str">
        <f>INDEX('region index'!B:B, MATCH('plant list terry'!D241,'region index'!A:A,0))</f>
        <v>C</v>
      </c>
      <c r="F241" t="s">
        <v>3550</v>
      </c>
      <c r="G241" t="s">
        <v>3518</v>
      </c>
      <c r="H241" t="s">
        <v>3556</v>
      </c>
      <c r="I241">
        <v>150</v>
      </c>
      <c r="J241">
        <v>150</v>
      </c>
      <c r="K241">
        <v>150</v>
      </c>
      <c r="L241">
        <v>150</v>
      </c>
      <c r="M241">
        <v>150</v>
      </c>
      <c r="N241">
        <v>150</v>
      </c>
      <c r="O241">
        <v>150</v>
      </c>
      <c r="P241">
        <v>150</v>
      </c>
      <c r="Q241">
        <v>150</v>
      </c>
      <c r="R241">
        <v>150</v>
      </c>
      <c r="S241">
        <v>150</v>
      </c>
      <c r="T241">
        <v>150</v>
      </c>
      <c r="U241">
        <v>150</v>
      </c>
      <c r="V241">
        <v>150</v>
      </c>
      <c r="W241">
        <v>150</v>
      </c>
    </row>
    <row r="242" spans="1:23">
      <c r="A242" t="s">
        <v>3741</v>
      </c>
      <c r="B242" t="s">
        <v>4155</v>
      </c>
      <c r="C242" t="s">
        <v>3564</v>
      </c>
      <c r="D242" t="s">
        <v>1097</v>
      </c>
      <c r="E242" t="str">
        <f>INDEX('region index'!B:B, MATCH('plant list terry'!D242,'region index'!A:A,0))</f>
        <v>C</v>
      </c>
      <c r="F242" t="s">
        <v>3550</v>
      </c>
      <c r="G242" t="s">
        <v>3518</v>
      </c>
      <c r="H242" t="s">
        <v>3556</v>
      </c>
      <c r="I242">
        <v>150</v>
      </c>
      <c r="J242">
        <v>150</v>
      </c>
      <c r="K242">
        <v>150</v>
      </c>
      <c r="L242">
        <v>150</v>
      </c>
      <c r="M242">
        <v>150</v>
      </c>
      <c r="N242">
        <v>150</v>
      </c>
      <c r="O242">
        <v>150</v>
      </c>
      <c r="P242">
        <v>150</v>
      </c>
      <c r="Q242">
        <v>150</v>
      </c>
      <c r="R242">
        <v>150</v>
      </c>
      <c r="S242">
        <v>150</v>
      </c>
      <c r="T242">
        <v>150</v>
      </c>
      <c r="U242">
        <v>150</v>
      </c>
      <c r="V242">
        <v>150</v>
      </c>
      <c r="W242">
        <v>150</v>
      </c>
    </row>
    <row r="243" spans="1:23">
      <c r="A243" t="s">
        <v>3742</v>
      </c>
      <c r="B243" t="s">
        <v>4156</v>
      </c>
      <c r="C243" t="s">
        <v>3564</v>
      </c>
      <c r="D243" t="s">
        <v>1097</v>
      </c>
      <c r="E243" t="str">
        <f>INDEX('region index'!B:B, MATCH('plant list terry'!D243,'region index'!A:A,0))</f>
        <v>C</v>
      </c>
      <c r="F243" t="s">
        <v>3550</v>
      </c>
      <c r="G243" t="s">
        <v>3518</v>
      </c>
      <c r="H243" t="s">
        <v>3556</v>
      </c>
      <c r="I243">
        <v>150</v>
      </c>
      <c r="J243">
        <v>150</v>
      </c>
      <c r="K243">
        <v>150</v>
      </c>
      <c r="L243">
        <v>150</v>
      </c>
      <c r="M243">
        <v>150</v>
      </c>
      <c r="N243">
        <v>150</v>
      </c>
      <c r="O243">
        <v>150</v>
      </c>
      <c r="P243">
        <v>150</v>
      </c>
      <c r="Q243">
        <v>150</v>
      </c>
      <c r="R243">
        <v>150</v>
      </c>
      <c r="S243">
        <v>150</v>
      </c>
      <c r="T243">
        <v>150</v>
      </c>
      <c r="U243">
        <v>150</v>
      </c>
      <c r="V243">
        <v>150</v>
      </c>
      <c r="W243">
        <v>150</v>
      </c>
    </row>
    <row r="244" spans="1:23">
      <c r="A244" t="s">
        <v>3743</v>
      </c>
      <c r="B244" t="s">
        <v>4157</v>
      </c>
      <c r="C244" t="s">
        <v>3693</v>
      </c>
      <c r="D244" t="s">
        <v>1110</v>
      </c>
      <c r="E244" t="str">
        <f>INDEX('region index'!B:B, MATCH('plant list terry'!D244,'region index'!A:A,0))</f>
        <v>NW</v>
      </c>
      <c r="F244" t="s">
        <v>3550</v>
      </c>
      <c r="G244" t="s">
        <v>3518</v>
      </c>
      <c r="H244" t="s">
        <v>3556</v>
      </c>
      <c r="I244">
        <v>241.298</v>
      </c>
      <c r="J244">
        <v>241.298</v>
      </c>
      <c r="K244">
        <v>241.298</v>
      </c>
      <c r="L244">
        <v>241.298</v>
      </c>
      <c r="M244">
        <v>241.298</v>
      </c>
      <c r="N244">
        <v>241.298</v>
      </c>
      <c r="O244">
        <v>241.298</v>
      </c>
      <c r="P244">
        <v>241.298</v>
      </c>
      <c r="Q244">
        <v>241.298</v>
      </c>
      <c r="R244">
        <v>241.298</v>
      </c>
      <c r="S244">
        <v>241.298</v>
      </c>
      <c r="T244">
        <v>241.298</v>
      </c>
      <c r="U244">
        <v>241.298</v>
      </c>
      <c r="V244">
        <v>241.298</v>
      </c>
      <c r="W244">
        <v>241.298</v>
      </c>
    </row>
    <row r="245" spans="1:23">
      <c r="A245" t="s">
        <v>3744</v>
      </c>
      <c r="B245" t="s">
        <v>4158</v>
      </c>
      <c r="C245" t="s">
        <v>3693</v>
      </c>
      <c r="D245" t="s">
        <v>1110</v>
      </c>
      <c r="E245" t="str">
        <f>INDEX('region index'!B:B, MATCH('plant list terry'!D245,'region index'!A:A,0))</f>
        <v>NW</v>
      </c>
      <c r="F245" t="s">
        <v>3550</v>
      </c>
      <c r="G245" t="s">
        <v>3518</v>
      </c>
      <c r="H245" t="s">
        <v>3556</v>
      </c>
      <c r="I245">
        <v>127.875</v>
      </c>
      <c r="J245">
        <v>127.875</v>
      </c>
      <c r="K245">
        <v>127.875</v>
      </c>
      <c r="L245">
        <v>127.875</v>
      </c>
      <c r="M245">
        <v>127.875</v>
      </c>
      <c r="N245">
        <v>127.875</v>
      </c>
      <c r="O245">
        <v>127.875</v>
      </c>
      <c r="P245">
        <v>127.875</v>
      </c>
      <c r="Q245">
        <v>127.875</v>
      </c>
      <c r="R245">
        <v>127.875</v>
      </c>
      <c r="S245">
        <v>127.875</v>
      </c>
      <c r="T245">
        <v>127.875</v>
      </c>
      <c r="U245">
        <v>127.875</v>
      </c>
      <c r="V245">
        <v>127.875</v>
      </c>
      <c r="W245">
        <v>127.875</v>
      </c>
    </row>
    <row r="246" spans="1:23">
      <c r="A246" t="s">
        <v>3745</v>
      </c>
      <c r="B246" t="s">
        <v>4159</v>
      </c>
      <c r="C246" t="s">
        <v>3693</v>
      </c>
      <c r="D246" t="s">
        <v>1110</v>
      </c>
      <c r="E246" t="str">
        <f>INDEX('region index'!B:B, MATCH('plant list terry'!D246,'region index'!A:A,0))</f>
        <v>NW</v>
      </c>
      <c r="F246" t="s">
        <v>3550</v>
      </c>
      <c r="G246" t="s">
        <v>3518</v>
      </c>
      <c r="H246" t="s">
        <v>3556</v>
      </c>
      <c r="I246">
        <v>241.298</v>
      </c>
      <c r="J246">
        <v>241.298</v>
      </c>
      <c r="K246">
        <v>241.298</v>
      </c>
      <c r="L246">
        <v>241.298</v>
      </c>
      <c r="M246">
        <v>241.298</v>
      </c>
      <c r="N246">
        <v>241.298</v>
      </c>
      <c r="O246">
        <v>241.298</v>
      </c>
      <c r="P246">
        <v>241.298</v>
      </c>
      <c r="Q246">
        <v>241.298</v>
      </c>
      <c r="R246">
        <v>241.298</v>
      </c>
      <c r="S246">
        <v>241.298</v>
      </c>
      <c r="T246">
        <v>241.298</v>
      </c>
      <c r="U246">
        <v>241.298</v>
      </c>
      <c r="V246">
        <v>241.298</v>
      </c>
      <c r="W246">
        <v>241.298</v>
      </c>
    </row>
    <row r="247" spans="1:23">
      <c r="A247" t="s">
        <v>3746</v>
      </c>
      <c r="B247" t="s">
        <v>4160</v>
      </c>
      <c r="C247" t="s">
        <v>3693</v>
      </c>
      <c r="D247" t="s">
        <v>1110</v>
      </c>
      <c r="E247" t="str">
        <f>INDEX('region index'!B:B, MATCH('plant list terry'!D247,'region index'!A:A,0))</f>
        <v>NW</v>
      </c>
      <c r="F247" t="s">
        <v>3550</v>
      </c>
      <c r="G247" t="s">
        <v>3518</v>
      </c>
      <c r="H247" t="s">
        <v>3556</v>
      </c>
      <c r="I247">
        <v>127.875</v>
      </c>
      <c r="J247">
        <v>127.875</v>
      </c>
      <c r="K247">
        <v>127.875</v>
      </c>
      <c r="L247">
        <v>127.875</v>
      </c>
      <c r="M247">
        <v>127.875</v>
      </c>
      <c r="N247">
        <v>127.875</v>
      </c>
      <c r="O247">
        <v>127.875</v>
      </c>
      <c r="P247">
        <v>127.875</v>
      </c>
      <c r="Q247">
        <v>127.875</v>
      </c>
      <c r="R247">
        <v>127.875</v>
      </c>
      <c r="S247">
        <v>127.875</v>
      </c>
      <c r="T247">
        <v>127.875</v>
      </c>
      <c r="U247">
        <v>127.875</v>
      </c>
      <c r="V247">
        <v>127.875</v>
      </c>
      <c r="W247">
        <v>127.875</v>
      </c>
    </row>
    <row r="248" spans="1:23">
      <c r="A248" t="s">
        <v>3747</v>
      </c>
      <c r="B248" t="s">
        <v>4161</v>
      </c>
      <c r="C248" t="s">
        <v>3564</v>
      </c>
      <c r="D248" t="s">
        <v>1097</v>
      </c>
      <c r="E248" t="str">
        <f>INDEX('region index'!B:B, MATCH('plant list terry'!D248,'region index'!A:A,0))</f>
        <v>C</v>
      </c>
      <c r="F248" t="s">
        <v>3550</v>
      </c>
      <c r="G248" t="s">
        <v>3518</v>
      </c>
      <c r="H248" t="s">
        <v>3556</v>
      </c>
      <c r="I248">
        <v>150</v>
      </c>
      <c r="J248">
        <v>150</v>
      </c>
      <c r="K248">
        <v>150</v>
      </c>
      <c r="L248">
        <v>150</v>
      </c>
      <c r="M248">
        <v>150</v>
      </c>
      <c r="N248">
        <v>150</v>
      </c>
      <c r="O248">
        <v>150</v>
      </c>
      <c r="P248">
        <v>150</v>
      </c>
      <c r="Q248">
        <v>150</v>
      </c>
      <c r="R248">
        <v>150</v>
      </c>
      <c r="S248">
        <v>150</v>
      </c>
      <c r="T248">
        <v>150</v>
      </c>
      <c r="U248">
        <v>150</v>
      </c>
      <c r="V248">
        <v>150</v>
      </c>
      <c r="W248">
        <v>150</v>
      </c>
    </row>
    <row r="249" spans="1:23">
      <c r="A249" t="s">
        <v>3748</v>
      </c>
      <c r="B249" t="s">
        <v>4162</v>
      </c>
      <c r="C249" t="s">
        <v>3564</v>
      </c>
      <c r="D249" t="s">
        <v>1097</v>
      </c>
      <c r="E249" t="str">
        <f>INDEX('region index'!B:B, MATCH('plant list terry'!D249,'region index'!A:A,0))</f>
        <v>C</v>
      </c>
      <c r="F249" t="s">
        <v>3550</v>
      </c>
      <c r="G249" t="s">
        <v>3518</v>
      </c>
      <c r="H249" t="s">
        <v>3556</v>
      </c>
      <c r="I249">
        <v>150</v>
      </c>
      <c r="J249">
        <v>150</v>
      </c>
      <c r="K249">
        <v>150</v>
      </c>
      <c r="L249">
        <v>150</v>
      </c>
      <c r="M249">
        <v>150</v>
      </c>
      <c r="N249">
        <v>150</v>
      </c>
      <c r="O249">
        <v>150</v>
      </c>
      <c r="P249">
        <v>150</v>
      </c>
      <c r="Q249">
        <v>150</v>
      </c>
      <c r="R249">
        <v>150</v>
      </c>
      <c r="S249">
        <v>150</v>
      </c>
      <c r="T249">
        <v>150</v>
      </c>
      <c r="U249">
        <v>150</v>
      </c>
      <c r="V249">
        <v>150</v>
      </c>
      <c r="W249">
        <v>150</v>
      </c>
    </row>
    <row r="250" spans="1:23">
      <c r="A250" t="s">
        <v>3749</v>
      </c>
      <c r="B250" t="s">
        <v>4163</v>
      </c>
      <c r="C250" t="s">
        <v>3564</v>
      </c>
      <c r="D250" t="s">
        <v>1097</v>
      </c>
      <c r="E250" t="str">
        <f>INDEX('region index'!B:B, MATCH('plant list terry'!D250,'region index'!A:A,0))</f>
        <v>C</v>
      </c>
      <c r="F250" t="s">
        <v>3550</v>
      </c>
      <c r="G250" t="s">
        <v>3518</v>
      </c>
      <c r="H250" t="s">
        <v>3556</v>
      </c>
      <c r="I250">
        <v>150</v>
      </c>
      <c r="J250">
        <v>150</v>
      </c>
      <c r="K250">
        <v>150</v>
      </c>
      <c r="L250">
        <v>150</v>
      </c>
      <c r="M250">
        <v>150</v>
      </c>
      <c r="N250">
        <v>150</v>
      </c>
      <c r="O250">
        <v>150</v>
      </c>
      <c r="P250">
        <v>150</v>
      </c>
      <c r="Q250">
        <v>150</v>
      </c>
      <c r="R250">
        <v>150</v>
      </c>
      <c r="S250">
        <v>150</v>
      </c>
      <c r="T250">
        <v>150</v>
      </c>
      <c r="U250">
        <v>150</v>
      </c>
      <c r="V250">
        <v>150</v>
      </c>
      <c r="W250">
        <v>150</v>
      </c>
    </row>
    <row r="251" spans="1:23">
      <c r="A251" t="s">
        <v>3750</v>
      </c>
      <c r="B251" t="s">
        <v>4164</v>
      </c>
      <c r="C251" t="s">
        <v>3554</v>
      </c>
      <c r="D251" t="s">
        <v>1105</v>
      </c>
      <c r="E251" t="str">
        <f>INDEX('region index'!B:B, MATCH('plant list terry'!D251,'region index'!A:A,0))</f>
        <v>NW</v>
      </c>
      <c r="F251" t="s">
        <v>3550</v>
      </c>
      <c r="G251" t="s">
        <v>3518</v>
      </c>
      <c r="H251" t="s">
        <v>3556</v>
      </c>
      <c r="I251">
        <v>182.08099999999999</v>
      </c>
      <c r="J251">
        <v>182.08099999999999</v>
      </c>
      <c r="K251">
        <v>182.08099999999999</v>
      </c>
      <c r="L251">
        <v>182.08099999999999</v>
      </c>
      <c r="M251">
        <v>182.08099999999999</v>
      </c>
      <c r="N251">
        <v>182.08099999999999</v>
      </c>
      <c r="O251">
        <v>182.08099999999999</v>
      </c>
      <c r="P251">
        <v>182.08099999999999</v>
      </c>
      <c r="Q251">
        <v>182.08099999999999</v>
      </c>
      <c r="R251">
        <v>182.08099999999999</v>
      </c>
      <c r="S251">
        <v>182.08099999999999</v>
      </c>
      <c r="T251">
        <v>182.08099999999999</v>
      </c>
      <c r="U251">
        <v>182.08099999999999</v>
      </c>
      <c r="V251">
        <v>182.08099999999999</v>
      </c>
      <c r="W251">
        <v>182.08099999999999</v>
      </c>
    </row>
    <row r="252" spans="1:23">
      <c r="A252" t="s">
        <v>3751</v>
      </c>
      <c r="B252" t="s">
        <v>4165</v>
      </c>
      <c r="C252" t="s">
        <v>3554</v>
      </c>
      <c r="D252" t="s">
        <v>1105</v>
      </c>
      <c r="E252" t="str">
        <f>INDEX('region index'!B:B, MATCH('plant list terry'!D252,'region index'!A:A,0))</f>
        <v>NW</v>
      </c>
      <c r="F252" t="s">
        <v>3550</v>
      </c>
      <c r="G252" t="s">
        <v>3518</v>
      </c>
      <c r="H252" t="s">
        <v>3556</v>
      </c>
      <c r="I252">
        <v>180.95</v>
      </c>
      <c r="J252">
        <v>180.95</v>
      </c>
      <c r="K252">
        <v>180.95</v>
      </c>
      <c r="L252">
        <v>180.95</v>
      </c>
      <c r="M252">
        <v>180.95</v>
      </c>
      <c r="N252">
        <v>180.95</v>
      </c>
      <c r="O252">
        <v>180.95</v>
      </c>
      <c r="P252">
        <v>180.95</v>
      </c>
      <c r="Q252">
        <v>180.95</v>
      </c>
      <c r="R252">
        <v>180.95</v>
      </c>
      <c r="S252">
        <v>180.95</v>
      </c>
      <c r="T252">
        <v>180.95</v>
      </c>
      <c r="U252">
        <v>180.95</v>
      </c>
      <c r="V252">
        <v>180.95</v>
      </c>
      <c r="W252">
        <v>180.95</v>
      </c>
    </row>
    <row r="253" spans="1:23">
      <c r="A253" t="s">
        <v>3752</v>
      </c>
      <c r="B253" t="s">
        <v>4166</v>
      </c>
      <c r="C253" t="s">
        <v>3554</v>
      </c>
      <c r="D253" t="s">
        <v>1105</v>
      </c>
      <c r="E253" t="str">
        <f>INDEX('region index'!B:B, MATCH('plant list terry'!D253,'region index'!A:A,0))</f>
        <v>NW</v>
      </c>
      <c r="F253" t="s">
        <v>3550</v>
      </c>
      <c r="G253" t="s">
        <v>3518</v>
      </c>
      <c r="H253" t="s">
        <v>3556</v>
      </c>
      <c r="I253">
        <v>160.72900000000001</v>
      </c>
      <c r="J253">
        <v>160.72900000000001</v>
      </c>
      <c r="K253">
        <v>160.72900000000001</v>
      </c>
      <c r="L253">
        <v>160.72900000000001</v>
      </c>
      <c r="M253">
        <v>160.72900000000001</v>
      </c>
      <c r="N253">
        <v>160.72900000000001</v>
      </c>
      <c r="O253">
        <v>160.72900000000001</v>
      </c>
      <c r="P253">
        <v>160.72900000000001</v>
      </c>
      <c r="Q253">
        <v>160.72900000000001</v>
      </c>
      <c r="R253">
        <v>160.72900000000001</v>
      </c>
      <c r="S253">
        <v>160.72900000000001</v>
      </c>
      <c r="T253">
        <v>160.72900000000001</v>
      </c>
      <c r="U253">
        <v>160.72900000000001</v>
      </c>
      <c r="V253">
        <v>160.72900000000001</v>
      </c>
      <c r="W253">
        <v>160.72900000000001</v>
      </c>
    </row>
    <row r="254" spans="1:23">
      <c r="A254" t="s">
        <v>3753</v>
      </c>
      <c r="B254" t="s">
        <v>4167</v>
      </c>
      <c r="C254" t="s">
        <v>3554</v>
      </c>
      <c r="D254" t="s">
        <v>1105</v>
      </c>
      <c r="E254" t="str">
        <f>INDEX('region index'!B:B, MATCH('plant list terry'!D254,'region index'!A:A,0))</f>
        <v>NW</v>
      </c>
      <c r="F254" t="s">
        <v>3550</v>
      </c>
      <c r="G254" t="s">
        <v>3518</v>
      </c>
      <c r="H254" t="s">
        <v>3556</v>
      </c>
      <c r="I254">
        <v>160.72900000000001</v>
      </c>
      <c r="J254">
        <v>160.72900000000001</v>
      </c>
      <c r="K254">
        <v>160.72900000000001</v>
      </c>
      <c r="L254">
        <v>160.72900000000001</v>
      </c>
      <c r="M254">
        <v>160.72900000000001</v>
      </c>
      <c r="N254">
        <v>160.72900000000001</v>
      </c>
      <c r="O254">
        <v>160.72900000000001</v>
      </c>
      <c r="P254">
        <v>160.72900000000001</v>
      </c>
      <c r="Q254">
        <v>160.72900000000001</v>
      </c>
      <c r="R254">
        <v>160.72900000000001</v>
      </c>
      <c r="S254">
        <v>160.72900000000001</v>
      </c>
      <c r="T254">
        <v>160.72900000000001</v>
      </c>
      <c r="U254">
        <v>160.72900000000001</v>
      </c>
      <c r="V254">
        <v>160.72900000000001</v>
      </c>
      <c r="W254">
        <v>160.72900000000001</v>
      </c>
    </row>
    <row r="255" spans="1:23">
      <c r="A255" t="s">
        <v>3754</v>
      </c>
      <c r="B255" t="s">
        <v>4168</v>
      </c>
      <c r="C255" t="s">
        <v>3554</v>
      </c>
      <c r="D255" t="s">
        <v>1105</v>
      </c>
      <c r="E255" t="str">
        <f>INDEX('region index'!B:B, MATCH('plant list terry'!D255,'region index'!A:A,0))</f>
        <v>NW</v>
      </c>
      <c r="F255" t="s">
        <v>3550</v>
      </c>
      <c r="G255" t="s">
        <v>3518</v>
      </c>
      <c r="H255" t="s">
        <v>3556</v>
      </c>
      <c r="I255">
        <v>163.97900000000001</v>
      </c>
      <c r="J255">
        <v>163.97900000000001</v>
      </c>
      <c r="K255">
        <v>163.97900000000001</v>
      </c>
      <c r="L255">
        <v>163.97900000000001</v>
      </c>
      <c r="M255">
        <v>163.97900000000001</v>
      </c>
      <c r="N255">
        <v>163.97900000000001</v>
      </c>
      <c r="O255">
        <v>163.97900000000001</v>
      </c>
      <c r="P255">
        <v>163.97900000000001</v>
      </c>
      <c r="Q255">
        <v>163.97900000000001</v>
      </c>
      <c r="R255">
        <v>163.97900000000001</v>
      </c>
      <c r="S255">
        <v>163.97900000000001</v>
      </c>
      <c r="T255">
        <v>163.97900000000001</v>
      </c>
      <c r="U255">
        <v>163.97900000000001</v>
      </c>
      <c r="V255">
        <v>163.97900000000001</v>
      </c>
      <c r="W255">
        <v>163.97900000000001</v>
      </c>
    </row>
    <row r="256" spans="1:23">
      <c r="A256" t="s">
        <v>3755</v>
      </c>
      <c r="B256" t="s">
        <v>4169</v>
      </c>
      <c r="C256" t="s">
        <v>3554</v>
      </c>
      <c r="D256" t="s">
        <v>1105</v>
      </c>
      <c r="E256" t="str">
        <f>INDEX('region index'!B:B, MATCH('plant list terry'!D256,'region index'!A:A,0))</f>
        <v>NW</v>
      </c>
      <c r="F256" t="s">
        <v>3550</v>
      </c>
      <c r="G256" t="s">
        <v>3518</v>
      </c>
      <c r="H256" t="s">
        <v>3556</v>
      </c>
      <c r="I256">
        <v>163.97900000000001</v>
      </c>
      <c r="J256">
        <v>163.97900000000001</v>
      </c>
      <c r="K256">
        <v>163.97900000000001</v>
      </c>
      <c r="L256">
        <v>163.97900000000001</v>
      </c>
      <c r="M256">
        <v>163.97900000000001</v>
      </c>
      <c r="N256">
        <v>163.97900000000001</v>
      </c>
      <c r="O256">
        <v>163.97900000000001</v>
      </c>
      <c r="P256">
        <v>163.97900000000001</v>
      </c>
      <c r="Q256">
        <v>163.97900000000001</v>
      </c>
      <c r="R256">
        <v>163.97900000000001</v>
      </c>
      <c r="S256">
        <v>163.97900000000001</v>
      </c>
      <c r="T256">
        <v>163.97900000000001</v>
      </c>
      <c r="U256">
        <v>163.97900000000001</v>
      </c>
      <c r="V256">
        <v>163.97900000000001</v>
      </c>
      <c r="W256">
        <v>163.97900000000001</v>
      </c>
    </row>
    <row r="257" spans="1:23">
      <c r="A257" t="s">
        <v>3756</v>
      </c>
      <c r="B257" t="s">
        <v>4170</v>
      </c>
      <c r="C257" t="s">
        <v>3549</v>
      </c>
      <c r="D257" t="s">
        <v>1102</v>
      </c>
      <c r="E257" t="str">
        <f>INDEX('region index'!B:B, MATCH('plant list terry'!D257,'region index'!A:A,0))</f>
        <v>NW</v>
      </c>
      <c r="F257" t="s">
        <v>3550</v>
      </c>
      <c r="G257" t="s">
        <v>3518</v>
      </c>
      <c r="H257" t="s">
        <v>3551</v>
      </c>
      <c r="I257">
        <v>150</v>
      </c>
    </row>
    <row r="258" spans="1:23">
      <c r="A258" t="s">
        <v>3757</v>
      </c>
      <c r="B258" t="s">
        <v>4171</v>
      </c>
      <c r="C258" t="s">
        <v>3549</v>
      </c>
      <c r="D258" t="s">
        <v>1102</v>
      </c>
      <c r="E258" t="str">
        <f>INDEX('region index'!B:B, MATCH('plant list terry'!D258,'region index'!A:A,0))</f>
        <v>NW</v>
      </c>
      <c r="F258" t="s">
        <v>3550</v>
      </c>
      <c r="G258" t="s">
        <v>3518</v>
      </c>
      <c r="H258" t="s">
        <v>3551</v>
      </c>
      <c r="I258">
        <v>320.72000000000003</v>
      </c>
      <c r="J258">
        <v>320.72000000000003</v>
      </c>
      <c r="K258">
        <v>320.72000000000003</v>
      </c>
      <c r="L258">
        <v>320.72000000000003</v>
      </c>
      <c r="M258">
        <v>320.72000000000003</v>
      </c>
      <c r="N258">
        <v>320.72000000000003</v>
      </c>
      <c r="O258">
        <v>320.72000000000003</v>
      </c>
      <c r="P258">
        <v>320.72000000000003</v>
      </c>
      <c r="Q258">
        <v>320.72000000000003</v>
      </c>
      <c r="R258">
        <v>320.72000000000003</v>
      </c>
      <c r="S258">
        <v>320.72000000000003</v>
      </c>
      <c r="T258">
        <v>320.72000000000003</v>
      </c>
      <c r="U258">
        <v>320.72000000000003</v>
      </c>
      <c r="V258">
        <v>320.72000000000003</v>
      </c>
      <c r="W258">
        <v>320.72000000000003</v>
      </c>
    </row>
    <row r="259" spans="1:23">
      <c r="A259" t="s">
        <v>3758</v>
      </c>
      <c r="B259" t="s">
        <v>4172</v>
      </c>
      <c r="C259" t="s">
        <v>3549</v>
      </c>
      <c r="D259" t="s">
        <v>1102</v>
      </c>
      <c r="E259" t="str">
        <f>INDEX('region index'!B:B, MATCH('plant list terry'!D259,'region index'!A:A,0))</f>
        <v>NW</v>
      </c>
      <c r="F259" t="s">
        <v>3550</v>
      </c>
      <c r="G259" t="s">
        <v>3518</v>
      </c>
      <c r="H259" t="s">
        <v>3551</v>
      </c>
      <c r="I259">
        <v>160.97</v>
      </c>
      <c r="J259">
        <v>160.97</v>
      </c>
      <c r="K259">
        <v>160.97</v>
      </c>
      <c r="L259">
        <v>160.97</v>
      </c>
      <c r="M259">
        <v>160.97</v>
      </c>
      <c r="N259">
        <v>160.97</v>
      </c>
      <c r="O259">
        <v>160.97</v>
      </c>
      <c r="P259">
        <v>160.97</v>
      </c>
      <c r="Q259">
        <v>160.97</v>
      </c>
      <c r="R259">
        <v>160.97</v>
      </c>
      <c r="S259">
        <v>160.97</v>
      </c>
      <c r="T259">
        <v>160.97</v>
      </c>
      <c r="U259">
        <v>160.97</v>
      </c>
      <c r="V259">
        <v>160.97</v>
      </c>
      <c r="W259">
        <v>160.97</v>
      </c>
    </row>
    <row r="260" spans="1:23">
      <c r="A260" t="s">
        <v>3759</v>
      </c>
      <c r="B260" t="s">
        <v>4173</v>
      </c>
      <c r="C260" t="s">
        <v>3549</v>
      </c>
      <c r="D260" t="s">
        <v>1102</v>
      </c>
      <c r="E260" t="str">
        <f>INDEX('region index'!B:B, MATCH('plant list terry'!D260,'region index'!A:A,0))</f>
        <v>NW</v>
      </c>
      <c r="F260" t="s">
        <v>3550</v>
      </c>
      <c r="G260" t="s">
        <v>3518</v>
      </c>
      <c r="H260" t="s">
        <v>3551</v>
      </c>
      <c r="I260">
        <v>75</v>
      </c>
    </row>
    <row r="261" spans="1:23">
      <c r="A261" t="s">
        <v>3760</v>
      </c>
      <c r="B261" t="s">
        <v>4174</v>
      </c>
      <c r="C261" t="s">
        <v>3549</v>
      </c>
      <c r="D261" t="s">
        <v>1102</v>
      </c>
      <c r="E261" t="str">
        <f>INDEX('region index'!B:B, MATCH('plant list terry'!D261,'region index'!A:A,0))</f>
        <v>NW</v>
      </c>
      <c r="F261" t="s">
        <v>3550</v>
      </c>
      <c r="G261" t="s">
        <v>3518</v>
      </c>
      <c r="H261" t="s">
        <v>3551</v>
      </c>
      <c r="I261">
        <v>75</v>
      </c>
    </row>
    <row r="262" spans="1:23">
      <c r="A262" t="s">
        <v>3761</v>
      </c>
      <c r="B262" t="s">
        <v>4175</v>
      </c>
      <c r="C262" t="s">
        <v>3549</v>
      </c>
      <c r="D262" t="s">
        <v>1102</v>
      </c>
      <c r="E262" t="str">
        <f>INDEX('region index'!B:B, MATCH('plant list terry'!D262,'region index'!A:A,0))</f>
        <v>NW</v>
      </c>
      <c r="F262" t="s">
        <v>3550</v>
      </c>
      <c r="G262" t="s">
        <v>3518</v>
      </c>
      <c r="H262" t="s">
        <v>3551</v>
      </c>
      <c r="I262">
        <v>75</v>
      </c>
    </row>
    <row r="263" spans="1:23">
      <c r="A263" t="s">
        <v>3762</v>
      </c>
      <c r="B263" t="s">
        <v>4176</v>
      </c>
      <c r="C263" t="s">
        <v>3549</v>
      </c>
      <c r="D263" t="s">
        <v>1102</v>
      </c>
      <c r="E263" t="str">
        <f>INDEX('region index'!B:B, MATCH('plant list terry'!D263,'region index'!A:A,0))</f>
        <v>NW</v>
      </c>
      <c r="F263" t="s">
        <v>3550</v>
      </c>
      <c r="G263" t="s">
        <v>3518</v>
      </c>
      <c r="H263" t="s">
        <v>3551</v>
      </c>
      <c r="I263">
        <v>75</v>
      </c>
    </row>
    <row r="264" spans="1:23">
      <c r="A264" t="s">
        <v>3763</v>
      </c>
      <c r="B264" t="s">
        <v>4177</v>
      </c>
      <c r="C264" t="s">
        <v>3549</v>
      </c>
      <c r="D264" t="s">
        <v>1102</v>
      </c>
      <c r="E264" t="str">
        <f>INDEX('region index'!B:B, MATCH('plant list terry'!D264,'region index'!A:A,0))</f>
        <v>NW</v>
      </c>
      <c r="F264" t="s">
        <v>3550</v>
      </c>
      <c r="G264" t="s">
        <v>3518</v>
      </c>
      <c r="H264" t="s">
        <v>3551</v>
      </c>
      <c r="I264">
        <v>100</v>
      </c>
      <c r="J264">
        <v>100</v>
      </c>
      <c r="K264">
        <v>100</v>
      </c>
      <c r="L264">
        <v>100</v>
      </c>
      <c r="M264">
        <v>100</v>
      </c>
      <c r="N264">
        <v>100</v>
      </c>
      <c r="O264">
        <v>100</v>
      </c>
      <c r="P264">
        <v>100</v>
      </c>
    </row>
    <row r="265" spans="1:23">
      <c r="A265" t="s">
        <v>3764</v>
      </c>
      <c r="B265" t="s">
        <v>4178</v>
      </c>
      <c r="C265" t="s">
        <v>3549</v>
      </c>
      <c r="D265" t="s">
        <v>1102</v>
      </c>
      <c r="E265" t="str">
        <f>INDEX('region index'!B:B, MATCH('plant list terry'!D265,'region index'!A:A,0))</f>
        <v>NW</v>
      </c>
      <c r="F265" t="s">
        <v>3550</v>
      </c>
      <c r="G265" t="s">
        <v>3518</v>
      </c>
      <c r="H265" t="s">
        <v>3551</v>
      </c>
      <c r="I265">
        <v>100</v>
      </c>
      <c r="J265">
        <v>100</v>
      </c>
      <c r="K265">
        <v>100</v>
      </c>
      <c r="L265">
        <v>100</v>
      </c>
      <c r="M265">
        <v>100</v>
      </c>
      <c r="N265">
        <v>100</v>
      </c>
      <c r="O265">
        <v>100</v>
      </c>
      <c r="P265">
        <v>100</v>
      </c>
    </row>
    <row r="266" spans="1:23">
      <c r="A266" t="s">
        <v>3765</v>
      </c>
      <c r="B266" t="s">
        <v>4179</v>
      </c>
      <c r="C266" t="s">
        <v>3549</v>
      </c>
      <c r="D266" t="s">
        <v>1102</v>
      </c>
      <c r="E266" t="str">
        <f>INDEX('region index'!B:B, MATCH('plant list terry'!D266,'region index'!A:A,0))</f>
        <v>NW</v>
      </c>
      <c r="F266" t="s">
        <v>3550</v>
      </c>
      <c r="G266" t="s">
        <v>3518</v>
      </c>
      <c r="H266" t="s">
        <v>3551</v>
      </c>
      <c r="I266">
        <v>100</v>
      </c>
      <c r="J266">
        <v>100</v>
      </c>
      <c r="K266">
        <v>100</v>
      </c>
      <c r="L266">
        <v>100</v>
      </c>
      <c r="M266">
        <v>100</v>
      </c>
      <c r="N266">
        <v>100</v>
      </c>
      <c r="O266">
        <v>100</v>
      </c>
      <c r="P266">
        <v>100</v>
      </c>
    </row>
    <row r="267" spans="1:23">
      <c r="A267" t="s">
        <v>3766</v>
      </c>
      <c r="B267" t="s">
        <v>4180</v>
      </c>
      <c r="C267" t="s">
        <v>3549</v>
      </c>
      <c r="D267" t="s">
        <v>1102</v>
      </c>
      <c r="E267" t="str">
        <f>INDEX('region index'!B:B, MATCH('plant list terry'!D267,'region index'!A:A,0))</f>
        <v>NW</v>
      </c>
      <c r="F267" t="s">
        <v>3550</v>
      </c>
      <c r="G267" t="s">
        <v>3518</v>
      </c>
      <c r="H267" t="s">
        <v>3551</v>
      </c>
      <c r="I267">
        <v>150</v>
      </c>
      <c r="J267">
        <v>150</v>
      </c>
      <c r="K267">
        <v>150</v>
      </c>
      <c r="L267">
        <v>150</v>
      </c>
      <c r="M267">
        <v>150</v>
      </c>
      <c r="N267">
        <v>150</v>
      </c>
      <c r="O267">
        <v>150</v>
      </c>
      <c r="P267">
        <v>150</v>
      </c>
    </row>
    <row r="268" spans="1:23">
      <c r="A268" t="s">
        <v>3767</v>
      </c>
      <c r="B268" t="s">
        <v>4181</v>
      </c>
      <c r="C268" t="s">
        <v>3560</v>
      </c>
      <c r="D268" t="s">
        <v>1100</v>
      </c>
      <c r="E268" t="str">
        <f>INDEX('region index'!B:B, MATCH('plant list terry'!D268,'region index'!A:A,0))</f>
        <v>NE</v>
      </c>
      <c r="F268" t="s">
        <v>3550</v>
      </c>
      <c r="G268" t="s">
        <v>3518</v>
      </c>
      <c r="H268" t="s">
        <v>3551</v>
      </c>
      <c r="I268">
        <v>287.8</v>
      </c>
      <c r="J268">
        <v>287.8</v>
      </c>
      <c r="K268">
        <v>287.8</v>
      </c>
      <c r="L268">
        <v>287.8</v>
      </c>
      <c r="M268">
        <v>287.8</v>
      </c>
      <c r="N268">
        <v>287.8</v>
      </c>
      <c r="O268">
        <v>287.8</v>
      </c>
      <c r="P268">
        <v>287.8</v>
      </c>
      <c r="Q268">
        <v>287.8</v>
      </c>
      <c r="R268">
        <v>287.8</v>
      </c>
      <c r="S268">
        <v>287.8</v>
      </c>
      <c r="T268">
        <v>287.8</v>
      </c>
      <c r="U268">
        <v>287.8</v>
      </c>
      <c r="V268">
        <v>287.8</v>
      </c>
      <c r="W268">
        <v>287.8</v>
      </c>
    </row>
    <row r="269" spans="1:23">
      <c r="A269" t="s">
        <v>3768</v>
      </c>
      <c r="B269" t="s">
        <v>4182</v>
      </c>
      <c r="C269" t="s">
        <v>3560</v>
      </c>
      <c r="D269" t="s">
        <v>1100</v>
      </c>
      <c r="E269" t="str">
        <f>INDEX('region index'!B:B, MATCH('plant list terry'!D269,'region index'!A:A,0))</f>
        <v>NE</v>
      </c>
      <c r="F269" t="s">
        <v>3550</v>
      </c>
      <c r="G269" t="s">
        <v>3518</v>
      </c>
      <c r="H269" t="s">
        <v>3551</v>
      </c>
      <c r="I269">
        <v>143.4</v>
      </c>
      <c r="J269">
        <v>143.4</v>
      </c>
      <c r="K269">
        <v>143.4</v>
      </c>
      <c r="L269">
        <v>143.4</v>
      </c>
      <c r="M269">
        <v>143.4</v>
      </c>
      <c r="N269">
        <v>143.4</v>
      </c>
      <c r="O269">
        <v>143.4</v>
      </c>
      <c r="P269">
        <v>143.4</v>
      </c>
      <c r="Q269">
        <v>143.4</v>
      </c>
      <c r="R269">
        <v>143.4</v>
      </c>
      <c r="S269">
        <v>143.4</v>
      </c>
      <c r="T269">
        <v>143.4</v>
      </c>
      <c r="U269">
        <v>143.4</v>
      </c>
      <c r="V269">
        <v>143.4</v>
      </c>
      <c r="W269">
        <v>143.4</v>
      </c>
    </row>
    <row r="270" spans="1:23">
      <c r="A270" t="s">
        <v>3769</v>
      </c>
      <c r="B270" t="s">
        <v>4183</v>
      </c>
      <c r="C270" t="s">
        <v>3641</v>
      </c>
      <c r="D270" t="s">
        <v>1111</v>
      </c>
      <c r="E270" t="str">
        <f>INDEX('region index'!B:B, MATCH('plant list terry'!D270,'region index'!A:A,0))</f>
        <v>SE</v>
      </c>
      <c r="F270" t="s">
        <v>3550</v>
      </c>
      <c r="G270" t="s">
        <v>3518</v>
      </c>
      <c r="H270" t="s">
        <v>3556</v>
      </c>
      <c r="I270">
        <v>292</v>
      </c>
      <c r="J270">
        <v>292</v>
      </c>
      <c r="K270">
        <v>292</v>
      </c>
      <c r="L270">
        <v>292</v>
      </c>
      <c r="M270">
        <v>292</v>
      </c>
      <c r="N270">
        <v>292</v>
      </c>
      <c r="O270">
        <v>292</v>
      </c>
      <c r="P270">
        <v>292</v>
      </c>
      <c r="Q270">
        <v>292</v>
      </c>
      <c r="R270">
        <v>292</v>
      </c>
      <c r="S270">
        <v>292</v>
      </c>
      <c r="T270">
        <v>292</v>
      </c>
      <c r="U270">
        <v>292</v>
      </c>
      <c r="V270">
        <v>292</v>
      </c>
      <c r="W270">
        <v>292</v>
      </c>
    </row>
    <row r="271" spans="1:23">
      <c r="A271" t="s">
        <v>3770</v>
      </c>
      <c r="B271" t="s">
        <v>4184</v>
      </c>
      <c r="C271" t="s">
        <v>3641</v>
      </c>
      <c r="D271" t="s">
        <v>1111</v>
      </c>
      <c r="E271" t="str">
        <f>INDEX('region index'!B:B, MATCH('plant list terry'!D271,'region index'!A:A,0))</f>
        <v>SE</v>
      </c>
      <c r="F271" t="s">
        <v>3550</v>
      </c>
      <c r="G271" t="s">
        <v>3518</v>
      </c>
      <c r="H271" t="s">
        <v>3556</v>
      </c>
      <c r="I271">
        <v>150.80000000000001</v>
      </c>
      <c r="J271">
        <v>150.80000000000001</v>
      </c>
      <c r="K271">
        <v>150.80000000000001</v>
      </c>
      <c r="L271">
        <v>150.80000000000001</v>
      </c>
      <c r="M271">
        <v>150.80000000000001</v>
      </c>
      <c r="N271">
        <v>150.80000000000001</v>
      </c>
      <c r="O271">
        <v>150.80000000000001</v>
      </c>
      <c r="P271">
        <v>150.80000000000001</v>
      </c>
      <c r="Q271">
        <v>150.80000000000001</v>
      </c>
      <c r="R271">
        <v>150.80000000000001</v>
      </c>
      <c r="S271">
        <v>150.80000000000001</v>
      </c>
      <c r="T271">
        <v>150.80000000000001</v>
      </c>
      <c r="U271">
        <v>150.80000000000001</v>
      </c>
      <c r="V271">
        <v>150.80000000000001</v>
      </c>
      <c r="W271">
        <v>150.80000000000001</v>
      </c>
    </row>
    <row r="272" spans="1:23">
      <c r="A272" t="s">
        <v>3771</v>
      </c>
      <c r="B272" t="s">
        <v>4185</v>
      </c>
      <c r="C272" t="s">
        <v>3549</v>
      </c>
      <c r="D272" t="s">
        <v>1102</v>
      </c>
      <c r="E272" t="str">
        <f>INDEX('region index'!B:B, MATCH('plant list terry'!D272,'region index'!A:A,0))</f>
        <v>NW</v>
      </c>
      <c r="F272" t="s">
        <v>3550</v>
      </c>
      <c r="G272" t="s">
        <v>3518</v>
      </c>
      <c r="H272" t="s">
        <v>3556</v>
      </c>
      <c r="I272">
        <v>275.5</v>
      </c>
      <c r="J272">
        <v>275.5</v>
      </c>
      <c r="K272">
        <v>275.5</v>
      </c>
      <c r="L272">
        <v>275.5</v>
      </c>
      <c r="M272">
        <v>275.5</v>
      </c>
      <c r="N272">
        <v>275.5</v>
      </c>
      <c r="O272">
        <v>275.5</v>
      </c>
      <c r="P272">
        <v>275.5</v>
      </c>
      <c r="Q272">
        <v>275.5</v>
      </c>
      <c r="R272">
        <v>275.5</v>
      </c>
      <c r="S272">
        <v>275.5</v>
      </c>
      <c r="T272">
        <v>275.5</v>
      </c>
      <c r="U272">
        <v>275.5</v>
      </c>
      <c r="V272">
        <v>275.5</v>
      </c>
      <c r="W272">
        <v>275.5</v>
      </c>
    </row>
    <row r="273" spans="1:23">
      <c r="A273" t="s">
        <v>3772</v>
      </c>
      <c r="B273" t="s">
        <v>4186</v>
      </c>
      <c r="C273" t="s">
        <v>3549</v>
      </c>
      <c r="D273" t="s">
        <v>1102</v>
      </c>
      <c r="E273" t="str">
        <f>INDEX('region index'!B:B, MATCH('plant list terry'!D273,'region index'!A:A,0))</f>
        <v>NW</v>
      </c>
      <c r="F273" t="s">
        <v>3550</v>
      </c>
      <c r="G273" t="s">
        <v>3518</v>
      </c>
      <c r="H273" t="s">
        <v>3556</v>
      </c>
      <c r="I273">
        <v>275.5</v>
      </c>
      <c r="J273">
        <v>275.5</v>
      </c>
      <c r="K273">
        <v>275.5</v>
      </c>
      <c r="L273">
        <v>275.5</v>
      </c>
      <c r="M273">
        <v>275.5</v>
      </c>
      <c r="N273">
        <v>275.5</v>
      </c>
      <c r="O273">
        <v>275.5</v>
      </c>
      <c r="P273">
        <v>275.5</v>
      </c>
      <c r="Q273">
        <v>275.5</v>
      </c>
      <c r="R273">
        <v>275.5</v>
      </c>
      <c r="S273">
        <v>275.5</v>
      </c>
      <c r="T273">
        <v>275.5</v>
      </c>
      <c r="U273">
        <v>275.5</v>
      </c>
      <c r="V273">
        <v>275.5</v>
      </c>
      <c r="W273">
        <v>275.5</v>
      </c>
    </row>
    <row r="274" spans="1:23">
      <c r="A274" t="s">
        <v>3773</v>
      </c>
      <c r="B274" t="s">
        <v>4187</v>
      </c>
      <c r="C274" t="s">
        <v>3549</v>
      </c>
      <c r="D274" t="s">
        <v>1102</v>
      </c>
      <c r="E274" t="str">
        <f>INDEX('region index'!B:B, MATCH('plant list terry'!D274,'region index'!A:A,0))</f>
        <v>NW</v>
      </c>
      <c r="F274" t="s">
        <v>3550</v>
      </c>
      <c r="G274" t="s">
        <v>3518</v>
      </c>
      <c r="H274" t="s">
        <v>3556</v>
      </c>
      <c r="I274">
        <v>296.60000000000002</v>
      </c>
      <c r="J274">
        <v>296.60000000000002</v>
      </c>
      <c r="K274">
        <v>296.60000000000002</v>
      </c>
      <c r="L274">
        <v>296.60000000000002</v>
      </c>
      <c r="M274">
        <v>296.60000000000002</v>
      </c>
      <c r="N274">
        <v>296.60000000000002</v>
      </c>
      <c r="O274">
        <v>296.60000000000002</v>
      </c>
      <c r="P274">
        <v>296.60000000000002</v>
      </c>
      <c r="Q274">
        <v>296.60000000000002</v>
      </c>
      <c r="R274">
        <v>296.60000000000002</v>
      </c>
      <c r="S274">
        <v>296.60000000000002</v>
      </c>
      <c r="T274">
        <v>296.60000000000002</v>
      </c>
      <c r="U274">
        <v>296.60000000000002</v>
      </c>
      <c r="V274">
        <v>296.60000000000002</v>
      </c>
      <c r="W274">
        <v>296.60000000000002</v>
      </c>
    </row>
    <row r="275" spans="1:23">
      <c r="A275" t="s">
        <v>3774</v>
      </c>
      <c r="B275" t="s">
        <v>4188</v>
      </c>
      <c r="C275" t="s">
        <v>3549</v>
      </c>
      <c r="D275" t="s">
        <v>1102</v>
      </c>
      <c r="E275" t="str">
        <f>INDEX('region index'!B:B, MATCH('plant list terry'!D275,'region index'!A:A,0))</f>
        <v>NW</v>
      </c>
      <c r="F275" t="s">
        <v>3550</v>
      </c>
      <c r="G275" t="s">
        <v>3518</v>
      </c>
      <c r="H275" t="s">
        <v>3556</v>
      </c>
      <c r="I275">
        <v>275.5</v>
      </c>
      <c r="J275">
        <v>275.5</v>
      </c>
      <c r="K275">
        <v>275.5</v>
      </c>
      <c r="L275">
        <v>275.5</v>
      </c>
      <c r="M275">
        <v>275.5</v>
      </c>
      <c r="N275">
        <v>275.5</v>
      </c>
      <c r="O275">
        <v>275.5</v>
      </c>
      <c r="P275">
        <v>275.5</v>
      </c>
      <c r="Q275">
        <v>275.5</v>
      </c>
      <c r="R275">
        <v>275.5</v>
      </c>
      <c r="S275">
        <v>275.5</v>
      </c>
      <c r="T275">
        <v>275.5</v>
      </c>
      <c r="U275">
        <v>275.5</v>
      </c>
      <c r="V275">
        <v>275.5</v>
      </c>
      <c r="W275">
        <v>275.5</v>
      </c>
    </row>
    <row r="276" spans="1:23">
      <c r="A276" t="s">
        <v>3775</v>
      </c>
      <c r="B276" t="s">
        <v>4189</v>
      </c>
      <c r="C276" t="s">
        <v>3549</v>
      </c>
      <c r="D276" t="s">
        <v>1102</v>
      </c>
      <c r="E276" t="str">
        <f>INDEX('region index'!B:B, MATCH('plant list terry'!D276,'region index'!A:A,0))</f>
        <v>NW</v>
      </c>
      <c r="F276" t="s">
        <v>3550</v>
      </c>
      <c r="G276" t="s">
        <v>3518</v>
      </c>
      <c r="H276" t="s">
        <v>3556</v>
      </c>
      <c r="I276">
        <v>275.5</v>
      </c>
      <c r="J276">
        <v>275.5</v>
      </c>
      <c r="K276">
        <v>275.5</v>
      </c>
      <c r="L276">
        <v>275.5</v>
      </c>
      <c r="M276">
        <v>275.5</v>
      </c>
      <c r="N276">
        <v>275.5</v>
      </c>
      <c r="O276">
        <v>275.5</v>
      </c>
      <c r="P276">
        <v>275.5</v>
      </c>
      <c r="Q276">
        <v>275.5</v>
      </c>
      <c r="R276">
        <v>275.5</v>
      </c>
      <c r="S276">
        <v>275.5</v>
      </c>
      <c r="T276">
        <v>275.5</v>
      </c>
      <c r="U276">
        <v>275.5</v>
      </c>
      <c r="V276">
        <v>275.5</v>
      </c>
      <c r="W276">
        <v>275.5</v>
      </c>
    </row>
    <row r="277" spans="1:23">
      <c r="A277" t="s">
        <v>3776</v>
      </c>
      <c r="B277" t="s">
        <v>4190</v>
      </c>
      <c r="C277" t="s">
        <v>3549</v>
      </c>
      <c r="D277" t="s">
        <v>1102</v>
      </c>
      <c r="E277" t="str">
        <f>INDEX('region index'!B:B, MATCH('plant list terry'!D277,'region index'!A:A,0))</f>
        <v>NW</v>
      </c>
      <c r="F277" t="s">
        <v>3550</v>
      </c>
      <c r="G277" t="s">
        <v>3518</v>
      </c>
      <c r="H277" t="s">
        <v>3556</v>
      </c>
      <c r="I277">
        <v>296.60000000000002</v>
      </c>
      <c r="J277">
        <v>296.60000000000002</v>
      </c>
      <c r="K277">
        <v>296.60000000000002</v>
      </c>
      <c r="L277">
        <v>296.60000000000002</v>
      </c>
      <c r="M277">
        <v>296.60000000000002</v>
      </c>
      <c r="N277">
        <v>296.60000000000002</v>
      </c>
      <c r="O277">
        <v>296.60000000000002</v>
      </c>
      <c r="P277">
        <v>296.60000000000002</v>
      </c>
      <c r="Q277">
        <v>296.60000000000002</v>
      </c>
      <c r="R277">
        <v>296.60000000000002</v>
      </c>
      <c r="S277">
        <v>296.60000000000002</v>
      </c>
      <c r="T277">
        <v>296.60000000000002</v>
      </c>
      <c r="U277">
        <v>296.60000000000002</v>
      </c>
      <c r="V277">
        <v>296.60000000000002</v>
      </c>
      <c r="W277">
        <v>296.60000000000002</v>
      </c>
    </row>
    <row r="278" spans="1:23">
      <c r="A278" t="s">
        <v>3777</v>
      </c>
      <c r="B278" t="s">
        <v>4191</v>
      </c>
      <c r="C278" t="s">
        <v>3549</v>
      </c>
      <c r="D278" t="s">
        <v>1102</v>
      </c>
      <c r="E278" t="str">
        <f>INDEX('region index'!B:B, MATCH('plant list terry'!D278,'region index'!A:A,0))</f>
        <v>NW</v>
      </c>
      <c r="F278" t="s">
        <v>3550</v>
      </c>
      <c r="G278" t="s">
        <v>3518</v>
      </c>
      <c r="H278" t="s">
        <v>3556</v>
      </c>
      <c r="I278">
        <v>165.68</v>
      </c>
      <c r="J278">
        <v>165.68</v>
      </c>
      <c r="K278">
        <v>165.68</v>
      </c>
      <c r="L278">
        <v>165.68</v>
      </c>
      <c r="M278">
        <v>165.68</v>
      </c>
      <c r="N278">
        <v>165.68</v>
      </c>
      <c r="O278">
        <v>165.68</v>
      </c>
      <c r="P278">
        <v>165.68</v>
      </c>
      <c r="Q278">
        <v>165.68</v>
      </c>
      <c r="R278">
        <v>165.68</v>
      </c>
      <c r="S278">
        <v>165.68</v>
      </c>
      <c r="T278">
        <v>165.68</v>
      </c>
      <c r="U278">
        <v>165.68</v>
      </c>
      <c r="V278">
        <v>165.68</v>
      </c>
      <c r="W278">
        <v>165.68</v>
      </c>
    </row>
    <row r="279" spans="1:23">
      <c r="A279" t="s">
        <v>3778</v>
      </c>
      <c r="B279" t="s">
        <v>4192</v>
      </c>
      <c r="C279" t="s">
        <v>3549</v>
      </c>
      <c r="D279" t="s">
        <v>1102</v>
      </c>
      <c r="E279" t="str">
        <f>INDEX('region index'!B:B, MATCH('plant list terry'!D279,'region index'!A:A,0))</f>
        <v>NW</v>
      </c>
      <c r="F279" t="s">
        <v>3550</v>
      </c>
      <c r="G279" t="s">
        <v>3518</v>
      </c>
      <c r="H279" t="s">
        <v>3556</v>
      </c>
      <c r="I279">
        <v>165.68</v>
      </c>
      <c r="J279">
        <v>165.68</v>
      </c>
      <c r="K279">
        <v>165.68</v>
      </c>
      <c r="L279">
        <v>165.68</v>
      </c>
      <c r="M279">
        <v>165.68</v>
      </c>
      <c r="N279">
        <v>165.68</v>
      </c>
      <c r="O279">
        <v>165.68</v>
      </c>
      <c r="P279">
        <v>165.68</v>
      </c>
      <c r="Q279">
        <v>165.68</v>
      </c>
      <c r="R279">
        <v>165.68</v>
      </c>
      <c r="S279">
        <v>165.68</v>
      </c>
      <c r="T279">
        <v>165.68</v>
      </c>
      <c r="U279">
        <v>165.68</v>
      </c>
      <c r="V279">
        <v>165.68</v>
      </c>
      <c r="W279">
        <v>165.68</v>
      </c>
    </row>
    <row r="280" spans="1:23">
      <c r="A280" t="s">
        <v>3779</v>
      </c>
      <c r="B280" t="s">
        <v>4193</v>
      </c>
      <c r="C280" t="s">
        <v>3549</v>
      </c>
      <c r="D280" t="s">
        <v>1102</v>
      </c>
      <c r="E280" t="str">
        <f>INDEX('region index'!B:B, MATCH('plant list terry'!D280,'region index'!A:A,0))</f>
        <v>NW</v>
      </c>
      <c r="F280" t="s">
        <v>3550</v>
      </c>
      <c r="G280" t="s">
        <v>3518</v>
      </c>
      <c r="H280" t="s">
        <v>3556</v>
      </c>
      <c r="I280">
        <v>165.68</v>
      </c>
      <c r="J280">
        <v>165.68</v>
      </c>
      <c r="K280">
        <v>165.68</v>
      </c>
      <c r="L280">
        <v>165.68</v>
      </c>
      <c r="M280">
        <v>165.68</v>
      </c>
      <c r="N280">
        <v>165.68</v>
      </c>
      <c r="O280">
        <v>165.68</v>
      </c>
      <c r="P280">
        <v>165.68</v>
      </c>
      <c r="Q280">
        <v>165.68</v>
      </c>
      <c r="R280">
        <v>165.68</v>
      </c>
      <c r="S280">
        <v>165.68</v>
      </c>
      <c r="T280">
        <v>165.68</v>
      </c>
      <c r="U280">
        <v>165.68</v>
      </c>
      <c r="V280">
        <v>165.68</v>
      </c>
      <c r="W280">
        <v>165.68</v>
      </c>
    </row>
    <row r="281" spans="1:23">
      <c r="A281" t="s">
        <v>3780</v>
      </c>
      <c r="B281" t="s">
        <v>4194</v>
      </c>
      <c r="C281" t="s">
        <v>3549</v>
      </c>
      <c r="D281" t="s">
        <v>1102</v>
      </c>
      <c r="E281" t="str">
        <f>INDEX('region index'!B:B, MATCH('plant list terry'!D281,'region index'!A:A,0))</f>
        <v>NW</v>
      </c>
      <c r="F281" t="s">
        <v>3550</v>
      </c>
      <c r="G281" t="s">
        <v>3518</v>
      </c>
      <c r="H281" t="s">
        <v>3556</v>
      </c>
      <c r="I281">
        <v>272.79000000000002</v>
      </c>
      <c r="J281">
        <v>272.79000000000002</v>
      </c>
      <c r="K281">
        <v>272.79000000000002</v>
      </c>
      <c r="L281">
        <v>272.79000000000002</v>
      </c>
      <c r="M281">
        <v>272.79000000000002</v>
      </c>
      <c r="N281">
        <v>272.79000000000002</v>
      </c>
      <c r="O281">
        <v>272.79000000000002</v>
      </c>
      <c r="P281">
        <v>272.79000000000002</v>
      </c>
      <c r="Q281">
        <v>272.79000000000002</v>
      </c>
      <c r="R281">
        <v>272.79000000000002</v>
      </c>
      <c r="S281">
        <v>272.79000000000002</v>
      </c>
      <c r="T281">
        <v>272.79000000000002</v>
      </c>
      <c r="U281">
        <v>272.79000000000002</v>
      </c>
      <c r="V281">
        <v>272.79000000000002</v>
      </c>
      <c r="W281">
        <v>272.79000000000002</v>
      </c>
    </row>
    <row r="282" spans="1:23">
      <c r="A282" t="s">
        <v>3781</v>
      </c>
      <c r="B282" t="s">
        <v>4195</v>
      </c>
      <c r="C282" t="s">
        <v>3554</v>
      </c>
      <c r="D282" t="s">
        <v>1105</v>
      </c>
      <c r="E282" t="str">
        <f>INDEX('region index'!B:B, MATCH('plant list terry'!D282,'region index'!A:A,0))</f>
        <v>NW</v>
      </c>
      <c r="F282" t="s">
        <v>3550</v>
      </c>
      <c r="G282" t="s">
        <v>3518</v>
      </c>
      <c r="H282" t="s">
        <v>3556</v>
      </c>
      <c r="I282">
        <v>132.9</v>
      </c>
      <c r="J282">
        <v>132.9</v>
      </c>
      <c r="K282">
        <v>132.9</v>
      </c>
      <c r="L282">
        <v>132.9</v>
      </c>
      <c r="M282">
        <v>132.9</v>
      </c>
      <c r="N282">
        <v>132.9</v>
      </c>
      <c r="O282">
        <v>132.9</v>
      </c>
      <c r="P282">
        <v>132.9</v>
      </c>
      <c r="Q282">
        <v>132.9</v>
      </c>
      <c r="R282">
        <v>132.9</v>
      </c>
      <c r="S282">
        <v>132.9</v>
      </c>
      <c r="T282">
        <v>132.9</v>
      </c>
      <c r="U282">
        <v>132.9</v>
      </c>
      <c r="V282">
        <v>132.9</v>
      </c>
      <c r="W282">
        <v>132.9</v>
      </c>
    </row>
    <row r="283" spans="1:23">
      <c r="A283" t="s">
        <v>3782</v>
      </c>
      <c r="B283" t="s">
        <v>4196</v>
      </c>
      <c r="C283" t="s">
        <v>3554</v>
      </c>
      <c r="D283" t="s">
        <v>1105</v>
      </c>
      <c r="E283" t="str">
        <f>INDEX('region index'!B:B, MATCH('plant list terry'!D283,'region index'!A:A,0))</f>
        <v>NW</v>
      </c>
      <c r="F283" t="s">
        <v>3550</v>
      </c>
      <c r="G283" t="s">
        <v>3518</v>
      </c>
      <c r="H283" t="s">
        <v>3556</v>
      </c>
      <c r="I283">
        <v>132.9</v>
      </c>
      <c r="J283">
        <v>132.9</v>
      </c>
      <c r="K283">
        <v>132.9</v>
      </c>
      <c r="L283">
        <v>132.9</v>
      </c>
      <c r="M283">
        <v>132.9</v>
      </c>
      <c r="N283">
        <v>132.9</v>
      </c>
      <c r="O283">
        <v>132.9</v>
      </c>
      <c r="P283">
        <v>132.9</v>
      </c>
      <c r="Q283">
        <v>132.9</v>
      </c>
      <c r="R283">
        <v>132.9</v>
      </c>
      <c r="S283">
        <v>132.9</v>
      </c>
      <c r="T283">
        <v>132.9</v>
      </c>
      <c r="U283">
        <v>132.9</v>
      </c>
      <c r="V283">
        <v>132.9</v>
      </c>
      <c r="W283">
        <v>132.9</v>
      </c>
    </row>
    <row r="284" spans="1:23">
      <c r="A284" t="s">
        <v>3783</v>
      </c>
      <c r="B284" t="s">
        <v>4197</v>
      </c>
      <c r="C284" t="s">
        <v>3554</v>
      </c>
      <c r="D284" t="s">
        <v>1105</v>
      </c>
      <c r="E284" t="str">
        <f>INDEX('region index'!B:B, MATCH('plant list terry'!D284,'region index'!A:A,0))</f>
        <v>NW</v>
      </c>
      <c r="F284" t="s">
        <v>3550</v>
      </c>
      <c r="G284" t="s">
        <v>3518</v>
      </c>
      <c r="H284" t="s">
        <v>3556</v>
      </c>
      <c r="I284">
        <v>132.9</v>
      </c>
      <c r="J284">
        <v>132.9</v>
      </c>
      <c r="K284">
        <v>132.9</v>
      </c>
      <c r="L284">
        <v>132.9</v>
      </c>
      <c r="M284">
        <v>132.9</v>
      </c>
      <c r="N284">
        <v>132.9</v>
      </c>
      <c r="O284">
        <v>132.9</v>
      </c>
      <c r="P284">
        <v>132.9</v>
      </c>
      <c r="Q284">
        <v>132.9</v>
      </c>
      <c r="R284">
        <v>132.9</v>
      </c>
      <c r="S284">
        <v>132.9</v>
      </c>
      <c r="T284">
        <v>132.9</v>
      </c>
      <c r="U284">
        <v>132.9</v>
      </c>
      <c r="V284">
        <v>132.9</v>
      </c>
      <c r="W284">
        <v>132.9</v>
      </c>
    </row>
    <row r="285" spans="1:23">
      <c r="A285" t="s">
        <v>3784</v>
      </c>
      <c r="B285" t="s">
        <v>4198</v>
      </c>
      <c r="C285" t="s">
        <v>3554</v>
      </c>
      <c r="D285" t="s">
        <v>1105</v>
      </c>
      <c r="E285" t="str">
        <f>INDEX('region index'!B:B, MATCH('plant list terry'!D285,'region index'!A:A,0))</f>
        <v>NW</v>
      </c>
      <c r="F285" t="s">
        <v>3550</v>
      </c>
      <c r="G285" t="s">
        <v>3518</v>
      </c>
      <c r="H285" t="s">
        <v>3556</v>
      </c>
      <c r="I285">
        <v>150</v>
      </c>
      <c r="J285">
        <v>150</v>
      </c>
      <c r="K285">
        <v>150</v>
      </c>
      <c r="L285">
        <v>150</v>
      </c>
      <c r="M285">
        <v>150</v>
      </c>
      <c r="N285">
        <v>150</v>
      </c>
      <c r="O285">
        <v>150</v>
      </c>
      <c r="P285">
        <v>150</v>
      </c>
      <c r="Q285">
        <v>150</v>
      </c>
      <c r="R285">
        <v>150</v>
      </c>
      <c r="S285">
        <v>150</v>
      </c>
      <c r="T285">
        <v>150</v>
      </c>
      <c r="U285">
        <v>150</v>
      </c>
      <c r="V285">
        <v>150</v>
      </c>
      <c r="W285">
        <v>150</v>
      </c>
    </row>
    <row r="286" spans="1:23">
      <c r="A286" t="s">
        <v>3785</v>
      </c>
      <c r="B286" t="s">
        <v>4199</v>
      </c>
      <c r="C286" t="s">
        <v>3554</v>
      </c>
      <c r="D286" t="s">
        <v>1105</v>
      </c>
      <c r="E286" t="str">
        <f>INDEX('region index'!B:B, MATCH('plant list terry'!D286,'region index'!A:A,0))</f>
        <v>NW</v>
      </c>
      <c r="F286" t="s">
        <v>3550</v>
      </c>
      <c r="G286" t="s">
        <v>3518</v>
      </c>
      <c r="H286" t="s">
        <v>3556</v>
      </c>
      <c r="I286">
        <v>150</v>
      </c>
      <c r="J286">
        <v>150</v>
      </c>
      <c r="K286">
        <v>150</v>
      </c>
      <c r="L286">
        <v>150</v>
      </c>
      <c r="M286">
        <v>150</v>
      </c>
      <c r="N286">
        <v>150</v>
      </c>
      <c r="O286">
        <v>150</v>
      </c>
      <c r="P286">
        <v>150</v>
      </c>
      <c r="Q286">
        <v>150</v>
      </c>
      <c r="R286">
        <v>150</v>
      </c>
      <c r="S286">
        <v>150</v>
      </c>
      <c r="T286">
        <v>150</v>
      </c>
      <c r="U286">
        <v>150</v>
      </c>
      <c r="V286">
        <v>150</v>
      </c>
      <c r="W286">
        <v>150</v>
      </c>
    </row>
    <row r="287" spans="1:23">
      <c r="A287" t="s">
        <v>3786</v>
      </c>
      <c r="B287" t="s">
        <v>4200</v>
      </c>
      <c r="C287" t="s">
        <v>3554</v>
      </c>
      <c r="D287" t="s">
        <v>1105</v>
      </c>
      <c r="E287" t="str">
        <f>INDEX('region index'!B:B, MATCH('plant list terry'!D287,'region index'!A:A,0))</f>
        <v>NW</v>
      </c>
      <c r="F287" t="s">
        <v>3550</v>
      </c>
      <c r="G287" t="s">
        <v>3518</v>
      </c>
      <c r="H287" t="s">
        <v>3556</v>
      </c>
      <c r="I287">
        <v>208.2</v>
      </c>
      <c r="J287">
        <v>208.2</v>
      </c>
      <c r="K287">
        <v>208.2</v>
      </c>
      <c r="L287">
        <v>208.2</v>
      </c>
      <c r="M287">
        <v>208.2</v>
      </c>
      <c r="N287">
        <v>208.2</v>
      </c>
      <c r="O287">
        <v>208.2</v>
      </c>
      <c r="P287">
        <v>208.2</v>
      </c>
      <c r="Q287">
        <v>208.2</v>
      </c>
      <c r="R287">
        <v>208.2</v>
      </c>
      <c r="S287">
        <v>208.2</v>
      </c>
      <c r="T287">
        <v>208.2</v>
      </c>
      <c r="U287">
        <v>208.2</v>
      </c>
      <c r="V287">
        <v>208.2</v>
      </c>
      <c r="W287">
        <v>208.2</v>
      </c>
    </row>
    <row r="288" spans="1:23">
      <c r="A288" t="s">
        <v>3787</v>
      </c>
      <c r="B288" t="s">
        <v>4201</v>
      </c>
      <c r="C288" t="s">
        <v>3554</v>
      </c>
      <c r="D288" t="s">
        <v>1105</v>
      </c>
      <c r="E288" t="str">
        <f>INDEX('region index'!B:B, MATCH('plant list terry'!D288,'region index'!A:A,0))</f>
        <v>NW</v>
      </c>
      <c r="F288" t="s">
        <v>3550</v>
      </c>
      <c r="G288" t="s">
        <v>3518</v>
      </c>
      <c r="H288" t="s">
        <v>3556</v>
      </c>
      <c r="I288">
        <v>208.2</v>
      </c>
      <c r="J288">
        <v>208.2</v>
      </c>
      <c r="K288">
        <v>208.2</v>
      </c>
      <c r="L288">
        <v>208.2</v>
      </c>
      <c r="M288">
        <v>208.2</v>
      </c>
      <c r="N288">
        <v>208.2</v>
      </c>
      <c r="O288">
        <v>208.2</v>
      </c>
      <c r="P288">
        <v>208.2</v>
      </c>
      <c r="Q288">
        <v>208.2</v>
      </c>
      <c r="R288">
        <v>208.2</v>
      </c>
      <c r="S288">
        <v>208.2</v>
      </c>
      <c r="T288">
        <v>208.2</v>
      </c>
      <c r="U288">
        <v>208.2</v>
      </c>
      <c r="V288">
        <v>208.2</v>
      </c>
      <c r="W288">
        <v>208.2</v>
      </c>
    </row>
    <row r="289" spans="1:23">
      <c r="A289" t="s">
        <v>3788</v>
      </c>
      <c r="B289" t="s">
        <v>4202</v>
      </c>
      <c r="C289" t="s">
        <v>3554</v>
      </c>
      <c r="D289" t="s">
        <v>1105</v>
      </c>
      <c r="E289" t="str">
        <f>INDEX('region index'!B:B, MATCH('plant list terry'!D289,'region index'!A:A,0))</f>
        <v>NW</v>
      </c>
      <c r="F289" t="s">
        <v>3550</v>
      </c>
      <c r="G289" t="s">
        <v>3518</v>
      </c>
      <c r="H289" t="s">
        <v>3556</v>
      </c>
      <c r="I289">
        <v>100</v>
      </c>
      <c r="J289">
        <v>100</v>
      </c>
      <c r="K289">
        <v>100</v>
      </c>
      <c r="L289">
        <v>100</v>
      </c>
      <c r="M289">
        <v>100</v>
      </c>
      <c r="N289">
        <v>100</v>
      </c>
      <c r="O289">
        <v>100</v>
      </c>
      <c r="P289">
        <v>100</v>
      </c>
      <c r="Q289">
        <v>100</v>
      </c>
      <c r="R289">
        <v>100</v>
      </c>
      <c r="S289">
        <v>100</v>
      </c>
      <c r="T289">
        <v>100</v>
      </c>
      <c r="U289">
        <v>100</v>
      </c>
      <c r="V289">
        <v>100</v>
      </c>
      <c r="W289">
        <v>100</v>
      </c>
    </row>
    <row r="290" spans="1:23">
      <c r="A290" t="s">
        <v>3789</v>
      </c>
      <c r="B290" t="s">
        <v>4203</v>
      </c>
      <c r="C290" t="s">
        <v>3554</v>
      </c>
      <c r="D290" t="s">
        <v>1105</v>
      </c>
      <c r="E290" t="str">
        <f>INDEX('region index'!B:B, MATCH('plant list terry'!D290,'region index'!A:A,0))</f>
        <v>NW</v>
      </c>
      <c r="F290" t="s">
        <v>3550</v>
      </c>
      <c r="G290" t="s">
        <v>3518</v>
      </c>
      <c r="H290" t="s">
        <v>3556</v>
      </c>
      <c r="I290">
        <v>100</v>
      </c>
      <c r="J290">
        <v>100</v>
      </c>
      <c r="K290">
        <v>100</v>
      </c>
      <c r="L290">
        <v>100</v>
      </c>
      <c r="M290">
        <v>100</v>
      </c>
      <c r="N290">
        <v>100</v>
      </c>
      <c r="O290">
        <v>100</v>
      </c>
      <c r="P290">
        <v>100</v>
      </c>
      <c r="Q290">
        <v>100</v>
      </c>
      <c r="R290">
        <v>100</v>
      </c>
      <c r="S290">
        <v>100</v>
      </c>
      <c r="T290">
        <v>100</v>
      </c>
      <c r="U290">
        <v>100</v>
      </c>
      <c r="V290">
        <v>100</v>
      </c>
      <c r="W290">
        <v>100</v>
      </c>
    </row>
    <row r="291" spans="1:23">
      <c r="A291" t="s">
        <v>3790</v>
      </c>
      <c r="B291" t="s">
        <v>4204</v>
      </c>
      <c r="C291" t="s">
        <v>3554</v>
      </c>
      <c r="D291" t="s">
        <v>1105</v>
      </c>
      <c r="E291" t="str">
        <f>INDEX('region index'!B:B, MATCH('plant list terry'!D291,'region index'!A:A,0))</f>
        <v>NW</v>
      </c>
      <c r="F291" t="s">
        <v>3550</v>
      </c>
      <c r="G291" t="s">
        <v>3518</v>
      </c>
      <c r="H291" t="s">
        <v>3556</v>
      </c>
      <c r="I291">
        <v>100</v>
      </c>
      <c r="J291">
        <v>100</v>
      </c>
      <c r="K291">
        <v>100</v>
      </c>
      <c r="L291">
        <v>100</v>
      </c>
      <c r="M291">
        <v>100</v>
      </c>
      <c r="N291">
        <v>100</v>
      </c>
      <c r="O291">
        <v>100</v>
      </c>
      <c r="P291">
        <v>100</v>
      </c>
      <c r="Q291">
        <v>100</v>
      </c>
      <c r="R291">
        <v>100</v>
      </c>
      <c r="S291">
        <v>100</v>
      </c>
      <c r="T291">
        <v>100</v>
      </c>
      <c r="U291">
        <v>100</v>
      </c>
      <c r="V291">
        <v>100</v>
      </c>
      <c r="W291">
        <v>100</v>
      </c>
    </row>
    <row r="292" spans="1:23">
      <c r="A292" t="s">
        <v>3791</v>
      </c>
      <c r="B292" t="s">
        <v>4205</v>
      </c>
      <c r="C292" t="s">
        <v>3554</v>
      </c>
      <c r="D292" t="s">
        <v>1105</v>
      </c>
      <c r="E292" t="str">
        <f>INDEX('region index'!B:B, MATCH('plant list terry'!D292,'region index'!A:A,0))</f>
        <v>NW</v>
      </c>
      <c r="F292" t="s">
        <v>3550</v>
      </c>
      <c r="G292" t="s">
        <v>3518</v>
      </c>
      <c r="H292" t="s">
        <v>3556</v>
      </c>
      <c r="I292">
        <v>100</v>
      </c>
      <c r="J292">
        <v>100</v>
      </c>
      <c r="K292">
        <v>100</v>
      </c>
      <c r="L292">
        <v>100</v>
      </c>
      <c r="M292">
        <v>100</v>
      </c>
      <c r="N292">
        <v>100</v>
      </c>
      <c r="O292">
        <v>100</v>
      </c>
      <c r="P292">
        <v>100</v>
      </c>
      <c r="Q292">
        <v>100</v>
      </c>
      <c r="R292">
        <v>100</v>
      </c>
      <c r="S292">
        <v>100</v>
      </c>
      <c r="T292">
        <v>100</v>
      </c>
      <c r="U292">
        <v>100</v>
      </c>
      <c r="V292">
        <v>100</v>
      </c>
      <c r="W292">
        <v>100</v>
      </c>
    </row>
    <row r="293" spans="1:23">
      <c r="A293" t="s">
        <v>3792</v>
      </c>
      <c r="B293" t="s">
        <v>4206</v>
      </c>
      <c r="C293" t="s">
        <v>3554</v>
      </c>
      <c r="D293" t="s">
        <v>1105</v>
      </c>
      <c r="E293" t="str">
        <f>INDEX('region index'!B:B, MATCH('plant list terry'!D293,'region index'!A:A,0))</f>
        <v>NW</v>
      </c>
      <c r="F293" t="s">
        <v>3550</v>
      </c>
      <c r="G293" t="s">
        <v>3518</v>
      </c>
      <c r="H293" t="s">
        <v>3556</v>
      </c>
      <c r="I293">
        <v>100</v>
      </c>
      <c r="J293">
        <v>100</v>
      </c>
      <c r="K293">
        <v>100</v>
      </c>
      <c r="L293">
        <v>100</v>
      </c>
      <c r="M293">
        <v>100</v>
      </c>
      <c r="N293">
        <v>100</v>
      </c>
      <c r="O293">
        <v>100</v>
      </c>
      <c r="P293">
        <v>100</v>
      </c>
      <c r="Q293">
        <v>100</v>
      </c>
      <c r="R293">
        <v>100</v>
      </c>
      <c r="S293">
        <v>100</v>
      </c>
      <c r="T293">
        <v>100</v>
      </c>
      <c r="U293">
        <v>100</v>
      </c>
      <c r="V293">
        <v>100</v>
      </c>
      <c r="W293">
        <v>100</v>
      </c>
    </row>
    <row r="294" spans="1:23">
      <c r="A294" t="s">
        <v>3793</v>
      </c>
      <c r="B294" t="s">
        <v>4207</v>
      </c>
      <c r="C294" t="s">
        <v>3554</v>
      </c>
      <c r="D294" t="s">
        <v>1105</v>
      </c>
      <c r="E294" t="str">
        <f>INDEX('region index'!B:B, MATCH('plant list terry'!D294,'region index'!A:A,0))</f>
        <v>NW</v>
      </c>
      <c r="F294" t="s">
        <v>3550</v>
      </c>
      <c r="G294" t="s">
        <v>3518</v>
      </c>
      <c r="H294" t="s">
        <v>3556</v>
      </c>
      <c r="I294">
        <v>100</v>
      </c>
      <c r="J294">
        <v>100</v>
      </c>
      <c r="K294">
        <v>100</v>
      </c>
      <c r="L294">
        <v>100</v>
      </c>
      <c r="M294">
        <v>100</v>
      </c>
      <c r="N294">
        <v>100</v>
      </c>
      <c r="O294">
        <v>100</v>
      </c>
      <c r="P294">
        <v>100</v>
      </c>
      <c r="Q294">
        <v>100</v>
      </c>
      <c r="R294">
        <v>100</v>
      </c>
      <c r="S294">
        <v>100</v>
      </c>
      <c r="T294">
        <v>100</v>
      </c>
      <c r="U294">
        <v>100</v>
      </c>
      <c r="V294">
        <v>100</v>
      </c>
      <c r="W294">
        <v>100</v>
      </c>
    </row>
    <row r="295" spans="1:23">
      <c r="A295" t="s">
        <v>3794</v>
      </c>
      <c r="B295" t="s">
        <v>4208</v>
      </c>
      <c r="C295" t="s">
        <v>3554</v>
      </c>
      <c r="D295" t="s">
        <v>1105</v>
      </c>
      <c r="E295" t="str">
        <f>INDEX('region index'!B:B, MATCH('plant list terry'!D295,'region index'!A:A,0))</f>
        <v>NW</v>
      </c>
      <c r="F295" t="s">
        <v>3550</v>
      </c>
      <c r="G295" t="s">
        <v>3518</v>
      </c>
      <c r="H295" t="s">
        <v>3556</v>
      </c>
      <c r="I295">
        <v>183.2</v>
      </c>
      <c r="J295">
        <v>183.2</v>
      </c>
      <c r="K295">
        <v>183.2</v>
      </c>
      <c r="L295">
        <v>183.2</v>
      </c>
      <c r="M295">
        <v>183.2</v>
      </c>
      <c r="N295">
        <v>183.2</v>
      </c>
      <c r="O295">
        <v>183.2</v>
      </c>
      <c r="P295">
        <v>183.2</v>
      </c>
      <c r="Q295">
        <v>183.2</v>
      </c>
      <c r="R295">
        <v>183.2</v>
      </c>
      <c r="S295">
        <v>183.2</v>
      </c>
      <c r="T295">
        <v>183.2</v>
      </c>
      <c r="U295">
        <v>183.2</v>
      </c>
      <c r="V295">
        <v>183.2</v>
      </c>
      <c r="W295">
        <v>183.2</v>
      </c>
    </row>
    <row r="296" spans="1:23">
      <c r="A296" t="s">
        <v>3795</v>
      </c>
      <c r="B296" t="s">
        <v>4209</v>
      </c>
      <c r="C296" t="s">
        <v>3554</v>
      </c>
      <c r="D296" t="s">
        <v>1105</v>
      </c>
      <c r="E296" t="str">
        <f>INDEX('region index'!B:B, MATCH('plant list terry'!D296,'region index'!A:A,0))</f>
        <v>NW</v>
      </c>
      <c r="F296" t="s">
        <v>3550</v>
      </c>
      <c r="G296" t="s">
        <v>3518</v>
      </c>
      <c r="H296" t="s">
        <v>3556</v>
      </c>
      <c r="I296">
        <v>183.2</v>
      </c>
      <c r="J296">
        <v>183.2</v>
      </c>
      <c r="K296">
        <v>183.2</v>
      </c>
      <c r="L296">
        <v>183.2</v>
      </c>
      <c r="M296">
        <v>183.2</v>
      </c>
      <c r="N296">
        <v>183.2</v>
      </c>
      <c r="O296">
        <v>183.2</v>
      </c>
      <c r="P296">
        <v>183.2</v>
      </c>
      <c r="Q296">
        <v>183.2</v>
      </c>
      <c r="R296">
        <v>183.2</v>
      </c>
      <c r="S296">
        <v>183.2</v>
      </c>
      <c r="T296">
        <v>183.2</v>
      </c>
      <c r="U296">
        <v>183.2</v>
      </c>
      <c r="V296">
        <v>183.2</v>
      </c>
      <c r="W296">
        <v>183.2</v>
      </c>
    </row>
    <row r="297" spans="1:23">
      <c r="A297" t="s">
        <v>3796</v>
      </c>
      <c r="B297" t="s">
        <v>4210</v>
      </c>
      <c r="C297" t="s">
        <v>3554</v>
      </c>
      <c r="D297" t="s">
        <v>1105</v>
      </c>
      <c r="E297" t="str">
        <f>INDEX('region index'!B:B, MATCH('plant list terry'!D297,'region index'!A:A,0))</f>
        <v>NW</v>
      </c>
      <c r="F297" t="s">
        <v>3550</v>
      </c>
      <c r="G297" t="s">
        <v>3518</v>
      </c>
      <c r="H297" t="s">
        <v>3556</v>
      </c>
      <c r="I297">
        <v>183.2</v>
      </c>
      <c r="J297">
        <v>183.2</v>
      </c>
      <c r="K297">
        <v>183.2</v>
      </c>
      <c r="L297">
        <v>183.2</v>
      </c>
      <c r="M297">
        <v>183.2</v>
      </c>
      <c r="N297">
        <v>183.2</v>
      </c>
      <c r="O297">
        <v>183.2</v>
      </c>
      <c r="P297">
        <v>183.2</v>
      </c>
      <c r="Q297">
        <v>183.2</v>
      </c>
      <c r="R297">
        <v>183.2</v>
      </c>
      <c r="S297">
        <v>183.2</v>
      </c>
      <c r="T297">
        <v>183.2</v>
      </c>
      <c r="U297">
        <v>183.2</v>
      </c>
      <c r="V297">
        <v>183.2</v>
      </c>
      <c r="W297">
        <v>183.2</v>
      </c>
    </row>
    <row r="298" spans="1:23">
      <c r="A298" t="s">
        <v>3797</v>
      </c>
      <c r="B298" t="s">
        <v>4211</v>
      </c>
      <c r="C298" t="s">
        <v>3554</v>
      </c>
      <c r="D298" t="s">
        <v>1105</v>
      </c>
      <c r="E298" t="str">
        <f>INDEX('region index'!B:B, MATCH('plant list terry'!D298,'region index'!A:A,0))</f>
        <v>NW</v>
      </c>
      <c r="F298" t="s">
        <v>3550</v>
      </c>
      <c r="G298" t="s">
        <v>3518</v>
      </c>
      <c r="H298" t="s">
        <v>3556</v>
      </c>
      <c r="I298">
        <v>183.2</v>
      </c>
      <c r="J298">
        <v>183.2</v>
      </c>
      <c r="K298">
        <v>183.2</v>
      </c>
      <c r="L298">
        <v>183.2</v>
      </c>
      <c r="M298">
        <v>183.2</v>
      </c>
      <c r="N298">
        <v>183.2</v>
      </c>
      <c r="O298">
        <v>183.2</v>
      </c>
      <c r="P298">
        <v>183.2</v>
      </c>
      <c r="Q298">
        <v>183.2</v>
      </c>
      <c r="R298">
        <v>183.2</v>
      </c>
      <c r="S298">
        <v>183.2</v>
      </c>
      <c r="T298">
        <v>183.2</v>
      </c>
      <c r="U298">
        <v>183.2</v>
      </c>
      <c r="V298">
        <v>183.2</v>
      </c>
      <c r="W298">
        <v>183.2</v>
      </c>
    </row>
    <row r="299" spans="1:23">
      <c r="A299" t="s">
        <v>3798</v>
      </c>
      <c r="B299" t="s">
        <v>4212</v>
      </c>
      <c r="C299" t="s">
        <v>3554</v>
      </c>
      <c r="D299" t="s">
        <v>1105</v>
      </c>
      <c r="E299" t="str">
        <f>INDEX('region index'!B:B, MATCH('plant list terry'!D299,'region index'!A:A,0))</f>
        <v>NW</v>
      </c>
      <c r="F299" t="s">
        <v>3550</v>
      </c>
      <c r="G299" t="s">
        <v>3518</v>
      </c>
      <c r="H299" t="s">
        <v>3556</v>
      </c>
      <c r="I299">
        <v>242.7</v>
      </c>
      <c r="J299">
        <v>242.7</v>
      </c>
      <c r="K299">
        <v>242.7</v>
      </c>
      <c r="L299">
        <v>242.7</v>
      </c>
      <c r="M299">
        <v>242.7</v>
      </c>
      <c r="N299">
        <v>242.7</v>
      </c>
      <c r="O299">
        <v>242.7</v>
      </c>
      <c r="P299">
        <v>242.7</v>
      </c>
      <c r="Q299">
        <v>242.7</v>
      </c>
      <c r="R299">
        <v>242.7</v>
      </c>
      <c r="S299">
        <v>242.7</v>
      </c>
      <c r="T299">
        <v>242.7</v>
      </c>
      <c r="U299">
        <v>242.7</v>
      </c>
      <c r="V299">
        <v>242.7</v>
      </c>
      <c r="W299">
        <v>242.7</v>
      </c>
    </row>
    <row r="300" spans="1:23">
      <c r="A300" t="s">
        <v>3799</v>
      </c>
      <c r="B300" t="s">
        <v>4213</v>
      </c>
      <c r="C300" t="s">
        <v>3554</v>
      </c>
      <c r="D300" t="s">
        <v>1105</v>
      </c>
      <c r="E300" t="str">
        <f>INDEX('region index'!B:B, MATCH('plant list terry'!D300,'region index'!A:A,0))</f>
        <v>NW</v>
      </c>
      <c r="F300" t="s">
        <v>3550</v>
      </c>
      <c r="G300" t="s">
        <v>3518</v>
      </c>
      <c r="H300" t="s">
        <v>3556</v>
      </c>
      <c r="I300">
        <v>242.7</v>
      </c>
      <c r="J300">
        <v>242.7</v>
      </c>
      <c r="K300">
        <v>242.7</v>
      </c>
      <c r="L300">
        <v>242.7</v>
      </c>
      <c r="M300">
        <v>242.7</v>
      </c>
      <c r="N300">
        <v>242.7</v>
      </c>
      <c r="O300">
        <v>242.7</v>
      </c>
      <c r="P300">
        <v>242.7</v>
      </c>
      <c r="Q300">
        <v>242.7</v>
      </c>
      <c r="R300">
        <v>242.7</v>
      </c>
      <c r="S300">
        <v>242.7</v>
      </c>
      <c r="T300">
        <v>242.7</v>
      </c>
      <c r="U300">
        <v>242.7</v>
      </c>
      <c r="V300">
        <v>242.7</v>
      </c>
      <c r="W300">
        <v>242.7</v>
      </c>
    </row>
    <row r="301" spans="1:23">
      <c r="A301" t="s">
        <v>3800</v>
      </c>
      <c r="B301" t="s">
        <v>4214</v>
      </c>
      <c r="C301" t="s">
        <v>3554</v>
      </c>
      <c r="D301" t="s">
        <v>1105</v>
      </c>
      <c r="E301" t="str">
        <f>INDEX('region index'!B:B, MATCH('plant list terry'!D301,'region index'!A:A,0))</f>
        <v>NW</v>
      </c>
      <c r="F301" t="s">
        <v>3550</v>
      </c>
      <c r="G301" t="s">
        <v>3518</v>
      </c>
      <c r="H301" t="s">
        <v>3556</v>
      </c>
      <c r="I301">
        <v>242.7</v>
      </c>
      <c r="J301">
        <v>242.7</v>
      </c>
      <c r="K301">
        <v>242.7</v>
      </c>
      <c r="L301">
        <v>242.7</v>
      </c>
      <c r="M301">
        <v>242.7</v>
      </c>
      <c r="N301">
        <v>242.7</v>
      </c>
      <c r="O301">
        <v>242.7</v>
      </c>
      <c r="P301">
        <v>242.7</v>
      </c>
      <c r="Q301">
        <v>242.7</v>
      </c>
      <c r="R301">
        <v>242.7</v>
      </c>
      <c r="S301">
        <v>242.7</v>
      </c>
      <c r="T301">
        <v>242.7</v>
      </c>
      <c r="U301">
        <v>242.7</v>
      </c>
      <c r="V301">
        <v>242.7</v>
      </c>
      <c r="W301">
        <v>242.7</v>
      </c>
    </row>
    <row r="302" spans="1:23">
      <c r="A302" t="s">
        <v>3801</v>
      </c>
      <c r="B302" t="s">
        <v>4215</v>
      </c>
      <c r="C302" t="s">
        <v>3549</v>
      </c>
      <c r="D302" t="s">
        <v>1102</v>
      </c>
      <c r="E302" t="str">
        <f>INDEX('region index'!B:B, MATCH('plant list terry'!D302,'region index'!A:A,0))</f>
        <v>NW</v>
      </c>
      <c r="F302" t="s">
        <v>3550</v>
      </c>
      <c r="G302" t="s">
        <v>3518</v>
      </c>
      <c r="H302" t="s">
        <v>3556</v>
      </c>
      <c r="I302">
        <v>287.7</v>
      </c>
      <c r="J302">
        <v>287.7</v>
      </c>
      <c r="K302">
        <v>287.7</v>
      </c>
      <c r="L302">
        <v>287.7</v>
      </c>
      <c r="M302">
        <v>287.7</v>
      </c>
      <c r="N302">
        <v>287.7</v>
      </c>
      <c r="O302">
        <v>287.7</v>
      </c>
      <c r="P302">
        <v>287.7</v>
      </c>
      <c r="Q302">
        <v>287.7</v>
      </c>
      <c r="R302">
        <v>287.7</v>
      </c>
      <c r="S302">
        <v>287.7</v>
      </c>
      <c r="T302">
        <v>287.7</v>
      </c>
      <c r="U302">
        <v>287.7</v>
      </c>
      <c r="V302">
        <v>287.7</v>
      </c>
      <c r="W302">
        <v>287.7</v>
      </c>
    </row>
    <row r="303" spans="1:23">
      <c r="A303" t="s">
        <v>3802</v>
      </c>
      <c r="B303" t="s">
        <v>4216</v>
      </c>
      <c r="C303" t="s">
        <v>3549</v>
      </c>
      <c r="D303" t="s">
        <v>1102</v>
      </c>
      <c r="E303" t="str">
        <f>INDEX('region index'!B:B, MATCH('plant list terry'!D303,'region index'!A:A,0))</f>
        <v>NW</v>
      </c>
      <c r="F303" t="s">
        <v>3550</v>
      </c>
      <c r="G303" t="s">
        <v>3518</v>
      </c>
      <c r="H303" t="s">
        <v>3556</v>
      </c>
      <c r="I303">
        <v>287.7</v>
      </c>
      <c r="J303">
        <v>287.7</v>
      </c>
      <c r="K303">
        <v>287.7</v>
      </c>
      <c r="L303">
        <v>287.7</v>
      </c>
      <c r="M303">
        <v>287.7</v>
      </c>
      <c r="N303">
        <v>287.7</v>
      </c>
      <c r="O303">
        <v>287.7</v>
      </c>
      <c r="P303">
        <v>287.7</v>
      </c>
      <c r="Q303">
        <v>287.7</v>
      </c>
      <c r="R303">
        <v>287.7</v>
      </c>
      <c r="S303">
        <v>287.7</v>
      </c>
      <c r="T303">
        <v>287.7</v>
      </c>
      <c r="U303">
        <v>287.7</v>
      </c>
      <c r="V303">
        <v>287.7</v>
      </c>
      <c r="W303">
        <v>287.7</v>
      </c>
    </row>
    <row r="304" spans="1:23">
      <c r="A304" t="s">
        <v>3803</v>
      </c>
      <c r="B304" t="s">
        <v>4217</v>
      </c>
      <c r="C304" t="s">
        <v>3549</v>
      </c>
      <c r="D304" t="s">
        <v>1102</v>
      </c>
      <c r="E304" t="str">
        <f>INDEX('region index'!B:B, MATCH('plant list terry'!D304,'region index'!A:A,0))</f>
        <v>NW</v>
      </c>
      <c r="F304" t="s">
        <v>3550</v>
      </c>
      <c r="G304" t="s">
        <v>3518</v>
      </c>
      <c r="H304" t="s">
        <v>3556</v>
      </c>
      <c r="I304">
        <v>298.8</v>
      </c>
      <c r="J304">
        <v>298.8</v>
      </c>
      <c r="K304">
        <v>298.8</v>
      </c>
      <c r="L304">
        <v>298.8</v>
      </c>
      <c r="M304">
        <v>298.8</v>
      </c>
      <c r="N304">
        <v>298.8</v>
      </c>
      <c r="O304">
        <v>298.8</v>
      </c>
      <c r="P304">
        <v>298.8</v>
      </c>
      <c r="Q304">
        <v>298.8</v>
      </c>
      <c r="R304">
        <v>298.8</v>
      </c>
      <c r="S304">
        <v>298.8</v>
      </c>
      <c r="T304">
        <v>298.8</v>
      </c>
      <c r="U304">
        <v>298.8</v>
      </c>
      <c r="V304">
        <v>298.8</v>
      </c>
      <c r="W304">
        <v>298.8</v>
      </c>
    </row>
    <row r="305" spans="1:23">
      <c r="A305" t="s">
        <v>3804</v>
      </c>
      <c r="B305" t="s">
        <v>4218</v>
      </c>
      <c r="C305" t="s">
        <v>3549</v>
      </c>
      <c r="D305" t="s">
        <v>1102</v>
      </c>
      <c r="E305" t="str">
        <f>INDEX('region index'!B:B, MATCH('plant list terry'!D305,'region index'!A:A,0))</f>
        <v>NW</v>
      </c>
      <c r="F305" t="s">
        <v>3550</v>
      </c>
      <c r="G305" t="s">
        <v>3518</v>
      </c>
      <c r="H305" t="s">
        <v>3556</v>
      </c>
      <c r="I305">
        <v>240.5</v>
      </c>
      <c r="J305">
        <v>240.5</v>
      </c>
      <c r="K305">
        <v>240.5</v>
      </c>
      <c r="L305">
        <v>240.5</v>
      </c>
      <c r="M305">
        <v>240.5</v>
      </c>
      <c r="N305">
        <v>240.5</v>
      </c>
      <c r="O305">
        <v>240.5</v>
      </c>
      <c r="P305">
        <v>240.5</v>
      </c>
      <c r="Q305">
        <v>240.5</v>
      </c>
      <c r="R305">
        <v>240.5</v>
      </c>
      <c r="S305">
        <v>240.5</v>
      </c>
      <c r="T305">
        <v>240.5</v>
      </c>
      <c r="U305">
        <v>240.5</v>
      </c>
      <c r="V305">
        <v>240.5</v>
      </c>
      <c r="W305">
        <v>240.5</v>
      </c>
    </row>
    <row r="306" spans="1:23">
      <c r="A306" t="s">
        <v>3805</v>
      </c>
      <c r="B306" t="s">
        <v>4219</v>
      </c>
      <c r="C306" t="s">
        <v>3549</v>
      </c>
      <c r="D306" t="s">
        <v>1102</v>
      </c>
      <c r="E306" t="str">
        <f>INDEX('region index'!B:B, MATCH('plant list terry'!D306,'region index'!A:A,0))</f>
        <v>NW</v>
      </c>
      <c r="F306" t="s">
        <v>3550</v>
      </c>
      <c r="G306" t="s">
        <v>3518</v>
      </c>
      <c r="H306" t="s">
        <v>3556</v>
      </c>
      <c r="I306">
        <v>240.5</v>
      </c>
      <c r="J306">
        <v>240.5</v>
      </c>
      <c r="K306">
        <v>240.5</v>
      </c>
      <c r="L306">
        <v>240.5</v>
      </c>
      <c r="M306">
        <v>240.5</v>
      </c>
      <c r="N306">
        <v>240.5</v>
      </c>
      <c r="O306">
        <v>240.5</v>
      </c>
      <c r="P306">
        <v>240.5</v>
      </c>
      <c r="Q306">
        <v>240.5</v>
      </c>
      <c r="R306">
        <v>240.5</v>
      </c>
      <c r="S306">
        <v>240.5</v>
      </c>
      <c r="T306">
        <v>240.5</v>
      </c>
      <c r="U306">
        <v>240.5</v>
      </c>
      <c r="V306">
        <v>240.5</v>
      </c>
      <c r="W306">
        <v>240.5</v>
      </c>
    </row>
    <row r="307" spans="1:23">
      <c r="A307" t="s">
        <v>3806</v>
      </c>
      <c r="B307" t="s">
        <v>4220</v>
      </c>
      <c r="C307" t="s">
        <v>3549</v>
      </c>
      <c r="D307" t="s">
        <v>1102</v>
      </c>
      <c r="E307" t="str">
        <f>INDEX('region index'!B:B, MATCH('plant list terry'!D307,'region index'!A:A,0))</f>
        <v>NW</v>
      </c>
      <c r="F307" t="s">
        <v>3550</v>
      </c>
      <c r="G307" t="s">
        <v>3518</v>
      </c>
      <c r="H307" t="s">
        <v>3556</v>
      </c>
      <c r="I307">
        <v>244</v>
      </c>
      <c r="J307">
        <v>244</v>
      </c>
      <c r="K307">
        <v>244</v>
      </c>
      <c r="L307">
        <v>244</v>
      </c>
      <c r="M307">
        <v>244</v>
      </c>
      <c r="N307">
        <v>244</v>
      </c>
      <c r="O307">
        <v>244</v>
      </c>
      <c r="P307">
        <v>244</v>
      </c>
      <c r="Q307">
        <v>244</v>
      </c>
      <c r="R307">
        <v>244</v>
      </c>
      <c r="S307">
        <v>244</v>
      </c>
      <c r="T307">
        <v>244</v>
      </c>
      <c r="U307">
        <v>244</v>
      </c>
      <c r="V307">
        <v>244</v>
      </c>
      <c r="W307">
        <v>244</v>
      </c>
    </row>
    <row r="308" spans="1:23">
      <c r="A308" t="s">
        <v>3807</v>
      </c>
      <c r="B308" t="s">
        <v>4221</v>
      </c>
      <c r="C308" t="s">
        <v>3549</v>
      </c>
      <c r="D308" t="s">
        <v>1102</v>
      </c>
      <c r="E308" t="str">
        <f>INDEX('region index'!B:B, MATCH('plant list terry'!D308,'region index'!A:A,0))</f>
        <v>NW</v>
      </c>
      <c r="F308" t="s">
        <v>3550</v>
      </c>
      <c r="G308" t="s">
        <v>3518</v>
      </c>
      <c r="H308" t="s">
        <v>3556</v>
      </c>
      <c r="I308">
        <v>240.5</v>
      </c>
      <c r="J308">
        <v>240.5</v>
      </c>
      <c r="K308">
        <v>240.5</v>
      </c>
      <c r="L308">
        <v>240.5</v>
      </c>
      <c r="M308">
        <v>240.5</v>
      </c>
      <c r="N308">
        <v>240.5</v>
      </c>
      <c r="O308">
        <v>240.5</v>
      </c>
      <c r="P308">
        <v>240.5</v>
      </c>
      <c r="Q308">
        <v>240.5</v>
      </c>
      <c r="R308">
        <v>240.5</v>
      </c>
      <c r="S308">
        <v>240.5</v>
      </c>
      <c r="T308">
        <v>240.5</v>
      </c>
      <c r="U308">
        <v>240.5</v>
      </c>
      <c r="V308">
        <v>240.5</v>
      </c>
      <c r="W308">
        <v>240.5</v>
      </c>
    </row>
    <row r="309" spans="1:23">
      <c r="A309" t="s">
        <v>3808</v>
      </c>
      <c r="B309" t="s">
        <v>4222</v>
      </c>
      <c r="C309" t="s">
        <v>3549</v>
      </c>
      <c r="D309" t="s">
        <v>1102</v>
      </c>
      <c r="E309" t="str">
        <f>INDEX('region index'!B:B, MATCH('plant list terry'!D309,'region index'!A:A,0))</f>
        <v>NW</v>
      </c>
      <c r="F309" t="s">
        <v>3550</v>
      </c>
      <c r="G309" t="s">
        <v>3518</v>
      </c>
      <c r="H309" t="s">
        <v>3556</v>
      </c>
      <c r="I309">
        <v>240.5</v>
      </c>
      <c r="J309">
        <v>240.5</v>
      </c>
      <c r="K309">
        <v>240.5</v>
      </c>
      <c r="L309">
        <v>240.5</v>
      </c>
      <c r="M309">
        <v>240.5</v>
      </c>
      <c r="N309">
        <v>240.5</v>
      </c>
      <c r="O309">
        <v>240.5</v>
      </c>
      <c r="P309">
        <v>240.5</v>
      </c>
      <c r="Q309">
        <v>240.5</v>
      </c>
      <c r="R309">
        <v>240.5</v>
      </c>
      <c r="S309">
        <v>240.5</v>
      </c>
      <c r="T309">
        <v>240.5</v>
      </c>
      <c r="U309">
        <v>240.5</v>
      </c>
      <c r="V309">
        <v>240.5</v>
      </c>
      <c r="W309">
        <v>240.5</v>
      </c>
    </row>
    <row r="310" spans="1:23">
      <c r="A310" t="s">
        <v>3809</v>
      </c>
      <c r="B310" t="s">
        <v>4223</v>
      </c>
      <c r="C310" t="s">
        <v>3549</v>
      </c>
      <c r="D310" t="s">
        <v>1102</v>
      </c>
      <c r="E310" t="str">
        <f>INDEX('region index'!B:B, MATCH('plant list terry'!D310,'region index'!A:A,0))</f>
        <v>NW</v>
      </c>
      <c r="F310" t="s">
        <v>3550</v>
      </c>
      <c r="G310" t="s">
        <v>3518</v>
      </c>
      <c r="H310" t="s">
        <v>3556</v>
      </c>
      <c r="I310">
        <v>244</v>
      </c>
      <c r="J310">
        <v>244</v>
      </c>
      <c r="K310">
        <v>244</v>
      </c>
      <c r="L310">
        <v>244</v>
      </c>
      <c r="M310">
        <v>244</v>
      </c>
      <c r="N310">
        <v>244</v>
      </c>
      <c r="O310">
        <v>244</v>
      </c>
      <c r="P310">
        <v>244</v>
      </c>
      <c r="Q310">
        <v>244</v>
      </c>
      <c r="R310">
        <v>244</v>
      </c>
      <c r="S310">
        <v>244</v>
      </c>
      <c r="T310">
        <v>244</v>
      </c>
      <c r="U310">
        <v>244</v>
      </c>
      <c r="V310">
        <v>244</v>
      </c>
      <c r="W310">
        <v>244</v>
      </c>
    </row>
    <row r="311" spans="1:23">
      <c r="A311" t="s">
        <v>3810</v>
      </c>
      <c r="B311" t="s">
        <v>4224</v>
      </c>
      <c r="C311" t="s">
        <v>3560</v>
      </c>
      <c r="D311" t="s">
        <v>1100</v>
      </c>
      <c r="E311" t="str">
        <f>INDEX('region index'!B:B, MATCH('plant list terry'!D311,'region index'!A:A,0))</f>
        <v>NE</v>
      </c>
      <c r="F311" t="s">
        <v>3811</v>
      </c>
      <c r="G311" t="s">
        <v>759</v>
      </c>
      <c r="H311" t="s">
        <v>3556</v>
      </c>
      <c r="I311">
        <v>100</v>
      </c>
      <c r="J311">
        <v>100</v>
      </c>
      <c r="K311">
        <v>100</v>
      </c>
      <c r="L311">
        <v>100</v>
      </c>
      <c r="M311">
        <v>100</v>
      </c>
      <c r="N311">
        <v>100</v>
      </c>
      <c r="O311">
        <v>100</v>
      </c>
      <c r="P311">
        <v>100</v>
      </c>
      <c r="Q311">
        <v>100</v>
      </c>
      <c r="R311">
        <v>100</v>
      </c>
      <c r="S311">
        <v>100</v>
      </c>
      <c r="T311">
        <v>100</v>
      </c>
      <c r="U311">
        <v>100</v>
      </c>
      <c r="V311">
        <v>100</v>
      </c>
      <c r="W311">
        <v>100</v>
      </c>
    </row>
    <row r="312" spans="1:23">
      <c r="A312" t="s">
        <v>3812</v>
      </c>
      <c r="B312" t="s">
        <v>4225</v>
      </c>
      <c r="C312" t="s">
        <v>3560</v>
      </c>
      <c r="D312" t="s">
        <v>1100</v>
      </c>
      <c r="E312" t="str">
        <f>INDEX('region index'!B:B, MATCH('plant list terry'!D312,'region index'!A:A,0))</f>
        <v>NE</v>
      </c>
      <c r="F312" t="s">
        <v>3811</v>
      </c>
      <c r="G312" t="s">
        <v>759</v>
      </c>
      <c r="H312" t="s">
        <v>3556</v>
      </c>
      <c r="I312">
        <v>100</v>
      </c>
      <c r="J312">
        <v>100</v>
      </c>
      <c r="K312">
        <v>100</v>
      </c>
      <c r="L312">
        <v>100</v>
      </c>
      <c r="M312">
        <v>100</v>
      </c>
      <c r="N312">
        <v>100</v>
      </c>
      <c r="O312">
        <v>100</v>
      </c>
      <c r="P312">
        <v>100</v>
      </c>
      <c r="Q312">
        <v>100</v>
      </c>
      <c r="R312">
        <v>100</v>
      </c>
      <c r="S312">
        <v>100</v>
      </c>
      <c r="T312">
        <v>100</v>
      </c>
      <c r="U312">
        <v>100</v>
      </c>
      <c r="V312">
        <v>100</v>
      </c>
      <c r="W312">
        <v>100</v>
      </c>
    </row>
    <row r="313" spans="1:23">
      <c r="A313" t="s">
        <v>3813</v>
      </c>
      <c r="B313" t="s">
        <v>4226</v>
      </c>
      <c r="C313" t="s">
        <v>3814</v>
      </c>
      <c r="D313" t="s">
        <v>1096</v>
      </c>
      <c r="E313" t="str">
        <f>INDEX('region index'!B:B, MATCH('plant list terry'!D313,'region index'!A:A,0))</f>
        <v>C</v>
      </c>
      <c r="F313" t="s">
        <v>3811</v>
      </c>
      <c r="G313" t="s">
        <v>759</v>
      </c>
      <c r="H313" t="s">
        <v>3556</v>
      </c>
      <c r="I313">
        <v>100</v>
      </c>
      <c r="J313">
        <v>100</v>
      </c>
      <c r="K313">
        <v>100</v>
      </c>
      <c r="L313">
        <v>100</v>
      </c>
      <c r="M313">
        <v>100</v>
      </c>
      <c r="N313">
        <v>100</v>
      </c>
      <c r="O313">
        <v>100</v>
      </c>
      <c r="P313">
        <v>100</v>
      </c>
      <c r="Q313">
        <v>100</v>
      </c>
      <c r="R313">
        <v>100</v>
      </c>
      <c r="S313">
        <v>100</v>
      </c>
      <c r="T313">
        <v>100</v>
      </c>
      <c r="U313">
        <v>100</v>
      </c>
      <c r="V313">
        <v>100</v>
      </c>
      <c r="W313">
        <v>100</v>
      </c>
    </row>
    <row r="314" spans="1:23">
      <c r="A314" t="s">
        <v>3815</v>
      </c>
      <c r="B314" t="s">
        <v>4227</v>
      </c>
      <c r="C314" t="s">
        <v>3814</v>
      </c>
      <c r="D314" t="s">
        <v>1096</v>
      </c>
      <c r="E314" t="str">
        <f>INDEX('region index'!B:B, MATCH('plant list terry'!D314,'region index'!A:A,0))</f>
        <v>C</v>
      </c>
      <c r="F314" t="s">
        <v>3811</v>
      </c>
      <c r="G314" t="s">
        <v>759</v>
      </c>
      <c r="H314" t="s">
        <v>3556</v>
      </c>
      <c r="I314">
        <v>100</v>
      </c>
      <c r="J314">
        <v>100</v>
      </c>
      <c r="K314">
        <v>100</v>
      </c>
      <c r="L314">
        <v>100</v>
      </c>
      <c r="M314">
        <v>100</v>
      </c>
      <c r="N314">
        <v>100</v>
      </c>
      <c r="O314">
        <v>100</v>
      </c>
      <c r="P314">
        <v>100</v>
      </c>
      <c r="Q314">
        <v>100</v>
      </c>
      <c r="R314">
        <v>100</v>
      </c>
      <c r="S314">
        <v>100</v>
      </c>
      <c r="T314">
        <v>100</v>
      </c>
      <c r="U314">
        <v>100</v>
      </c>
      <c r="V314">
        <v>100</v>
      </c>
      <c r="W314">
        <v>100</v>
      </c>
    </row>
    <row r="315" spans="1:23">
      <c r="A315" t="s">
        <v>3816</v>
      </c>
      <c r="B315" t="s">
        <v>4228</v>
      </c>
      <c r="C315" t="s">
        <v>3814</v>
      </c>
      <c r="D315" t="s">
        <v>1096</v>
      </c>
      <c r="E315" t="str">
        <f>INDEX('region index'!B:B, MATCH('plant list terry'!D315,'region index'!A:A,0))</f>
        <v>C</v>
      </c>
      <c r="F315" t="s">
        <v>3811</v>
      </c>
      <c r="G315" t="s">
        <v>759</v>
      </c>
      <c r="H315" t="s">
        <v>3556</v>
      </c>
      <c r="I315">
        <v>100</v>
      </c>
      <c r="J315">
        <v>100</v>
      </c>
      <c r="K315">
        <v>100</v>
      </c>
      <c r="L315">
        <v>100</v>
      </c>
      <c r="M315">
        <v>100</v>
      </c>
      <c r="N315">
        <v>100</v>
      </c>
      <c r="O315">
        <v>100</v>
      </c>
      <c r="P315">
        <v>100</v>
      </c>
      <c r="Q315">
        <v>100</v>
      </c>
      <c r="R315">
        <v>100</v>
      </c>
      <c r="S315">
        <v>100</v>
      </c>
      <c r="T315">
        <v>100</v>
      </c>
      <c r="U315">
        <v>100</v>
      </c>
      <c r="V315">
        <v>100</v>
      </c>
      <c r="W315">
        <v>100</v>
      </c>
    </row>
    <row r="316" spans="1:23">
      <c r="A316" t="s">
        <v>3817</v>
      </c>
      <c r="B316" t="s">
        <v>4229</v>
      </c>
      <c r="C316" t="s">
        <v>3814</v>
      </c>
      <c r="D316" t="s">
        <v>1096</v>
      </c>
      <c r="E316" t="str">
        <f>INDEX('region index'!B:B, MATCH('plant list terry'!D316,'region index'!A:A,0))</f>
        <v>C</v>
      </c>
      <c r="F316" t="s">
        <v>3811</v>
      </c>
      <c r="G316" t="s">
        <v>759</v>
      </c>
      <c r="H316" t="s">
        <v>3556</v>
      </c>
      <c r="I316">
        <v>100</v>
      </c>
      <c r="J316">
        <v>100</v>
      </c>
      <c r="K316">
        <v>100</v>
      </c>
      <c r="L316">
        <v>100</v>
      </c>
      <c r="M316">
        <v>100</v>
      </c>
      <c r="N316">
        <v>100</v>
      </c>
      <c r="O316">
        <v>100</v>
      </c>
      <c r="P316">
        <v>100</v>
      </c>
      <c r="Q316">
        <v>100</v>
      </c>
      <c r="R316">
        <v>100</v>
      </c>
      <c r="S316">
        <v>100</v>
      </c>
      <c r="T316">
        <v>100</v>
      </c>
      <c r="U316">
        <v>100</v>
      </c>
      <c r="V316">
        <v>100</v>
      </c>
      <c r="W316">
        <v>100</v>
      </c>
    </row>
    <row r="317" spans="1:23">
      <c r="A317" t="s">
        <v>3818</v>
      </c>
      <c r="B317" t="s">
        <v>4230</v>
      </c>
      <c r="C317" t="s">
        <v>3814</v>
      </c>
      <c r="D317" t="s">
        <v>1096</v>
      </c>
      <c r="E317" t="str">
        <f>INDEX('region index'!B:B, MATCH('plant list terry'!D317,'region index'!A:A,0))</f>
        <v>C</v>
      </c>
      <c r="F317" t="s">
        <v>3811</v>
      </c>
      <c r="G317" t="s">
        <v>759</v>
      </c>
      <c r="H317" t="s">
        <v>3556</v>
      </c>
      <c r="I317">
        <v>6</v>
      </c>
      <c r="J317">
        <v>6</v>
      </c>
      <c r="K317">
        <v>6</v>
      </c>
      <c r="L317">
        <v>6</v>
      </c>
      <c r="M317">
        <v>6</v>
      </c>
      <c r="N317">
        <v>6</v>
      </c>
      <c r="O317">
        <v>6</v>
      </c>
      <c r="P317">
        <v>6</v>
      </c>
      <c r="Q317">
        <v>6</v>
      </c>
      <c r="R317">
        <v>6</v>
      </c>
      <c r="S317">
        <v>6</v>
      </c>
      <c r="T317">
        <v>6</v>
      </c>
      <c r="U317">
        <v>6</v>
      </c>
      <c r="V317">
        <v>6</v>
      </c>
      <c r="W317">
        <v>6</v>
      </c>
    </row>
    <row r="318" spans="1:23">
      <c r="A318" t="s">
        <v>3819</v>
      </c>
      <c r="B318" t="s">
        <v>4231</v>
      </c>
      <c r="C318" t="s">
        <v>3814</v>
      </c>
      <c r="D318" t="s">
        <v>1096</v>
      </c>
      <c r="E318" t="str">
        <f>INDEX('region index'!B:B, MATCH('plant list terry'!D318,'region index'!A:A,0))</f>
        <v>C</v>
      </c>
      <c r="F318" t="s">
        <v>3811</v>
      </c>
      <c r="G318" t="s">
        <v>759</v>
      </c>
      <c r="H318" t="s">
        <v>3556</v>
      </c>
      <c r="I318">
        <v>6</v>
      </c>
      <c r="J318">
        <v>6</v>
      </c>
      <c r="K318">
        <v>6</v>
      </c>
      <c r="L318">
        <v>6</v>
      </c>
      <c r="M318">
        <v>6</v>
      </c>
      <c r="N318">
        <v>6</v>
      </c>
      <c r="O318">
        <v>6</v>
      </c>
      <c r="P318">
        <v>6</v>
      </c>
      <c r="Q318">
        <v>6</v>
      </c>
      <c r="R318">
        <v>6</v>
      </c>
      <c r="S318">
        <v>6</v>
      </c>
      <c r="T318">
        <v>6</v>
      </c>
      <c r="U318">
        <v>6</v>
      </c>
      <c r="V318">
        <v>6</v>
      </c>
      <c r="W318">
        <v>6</v>
      </c>
    </row>
    <row r="319" spans="1:23">
      <c r="A319" t="s">
        <v>3820</v>
      </c>
      <c r="B319" t="s">
        <v>4232</v>
      </c>
      <c r="C319" t="s">
        <v>3814</v>
      </c>
      <c r="D319" t="s">
        <v>1096</v>
      </c>
      <c r="E319" t="str">
        <f>INDEX('region index'!B:B, MATCH('plant list terry'!D319,'region index'!A:A,0))</f>
        <v>C</v>
      </c>
      <c r="F319" t="s">
        <v>3811</v>
      </c>
      <c r="G319" t="s">
        <v>759</v>
      </c>
      <c r="H319" t="s">
        <v>3556</v>
      </c>
      <c r="I319">
        <v>45</v>
      </c>
      <c r="J319">
        <v>45</v>
      </c>
      <c r="K319">
        <v>45</v>
      </c>
      <c r="L319">
        <v>45</v>
      </c>
      <c r="M319">
        <v>45</v>
      </c>
      <c r="N319">
        <v>45</v>
      </c>
      <c r="O319">
        <v>45</v>
      </c>
      <c r="P319">
        <v>45</v>
      </c>
      <c r="Q319">
        <v>45</v>
      </c>
      <c r="R319">
        <v>45</v>
      </c>
      <c r="S319">
        <v>45</v>
      </c>
      <c r="T319">
        <v>45</v>
      </c>
      <c r="U319">
        <v>45</v>
      </c>
      <c r="V319">
        <v>45</v>
      </c>
      <c r="W319">
        <v>45</v>
      </c>
    </row>
    <row r="320" spans="1:23">
      <c r="A320" t="s">
        <v>3821</v>
      </c>
      <c r="B320" t="s">
        <v>4233</v>
      </c>
      <c r="C320" t="s">
        <v>3814</v>
      </c>
      <c r="D320" t="s">
        <v>1096</v>
      </c>
      <c r="E320" t="str">
        <f>INDEX('region index'!B:B, MATCH('plant list terry'!D320,'region index'!A:A,0))</f>
        <v>C</v>
      </c>
      <c r="F320" t="s">
        <v>3811</v>
      </c>
      <c r="G320" t="s">
        <v>759</v>
      </c>
      <c r="H320" t="s">
        <v>3556</v>
      </c>
      <c r="I320">
        <v>45</v>
      </c>
      <c r="J320">
        <v>45</v>
      </c>
      <c r="K320">
        <v>45</v>
      </c>
      <c r="L320">
        <v>45</v>
      </c>
      <c r="M320">
        <v>45</v>
      </c>
      <c r="N320">
        <v>45</v>
      </c>
      <c r="O320">
        <v>45</v>
      </c>
      <c r="P320">
        <v>45</v>
      </c>
      <c r="Q320">
        <v>45</v>
      </c>
      <c r="R320">
        <v>45</v>
      </c>
      <c r="S320">
        <v>45</v>
      </c>
      <c r="T320">
        <v>45</v>
      </c>
      <c r="U320">
        <v>45</v>
      </c>
      <c r="V320">
        <v>45</v>
      </c>
      <c r="W320">
        <v>45</v>
      </c>
    </row>
    <row r="321" spans="1:23">
      <c r="A321" t="s">
        <v>3822</v>
      </c>
      <c r="B321" t="s">
        <v>4234</v>
      </c>
      <c r="C321" t="s">
        <v>3624</v>
      </c>
      <c r="D321" t="s">
        <v>1103</v>
      </c>
      <c r="E321" t="str">
        <f>INDEX('region index'!B:B, MATCH('plant list terry'!D321,'region index'!A:A,0))</f>
        <v>SE</v>
      </c>
      <c r="F321" t="s">
        <v>3811</v>
      </c>
      <c r="G321" t="s">
        <v>759</v>
      </c>
      <c r="H321" t="s">
        <v>3556</v>
      </c>
      <c r="I321">
        <v>45</v>
      </c>
      <c r="J321">
        <v>45</v>
      </c>
      <c r="K321">
        <v>45</v>
      </c>
      <c r="L321">
        <v>45</v>
      </c>
      <c r="M321">
        <v>45</v>
      </c>
      <c r="N321">
        <v>45</v>
      </c>
      <c r="O321">
        <v>45</v>
      </c>
      <c r="P321">
        <v>45</v>
      </c>
      <c r="Q321">
        <v>45</v>
      </c>
      <c r="R321">
        <v>45</v>
      </c>
      <c r="S321">
        <v>45</v>
      </c>
      <c r="T321">
        <v>45</v>
      </c>
      <c r="U321">
        <v>45</v>
      </c>
      <c r="V321">
        <v>45</v>
      </c>
      <c r="W321">
        <v>45</v>
      </c>
    </row>
    <row r="322" spans="1:23">
      <c r="A322" t="s">
        <v>3823</v>
      </c>
      <c r="B322" t="s">
        <v>4235</v>
      </c>
      <c r="C322" t="s">
        <v>3624</v>
      </c>
      <c r="D322" t="s">
        <v>1103</v>
      </c>
      <c r="E322" t="str">
        <f>INDEX('region index'!B:B, MATCH('plant list terry'!D322,'region index'!A:A,0))</f>
        <v>SE</v>
      </c>
      <c r="F322" t="s">
        <v>3811</v>
      </c>
      <c r="G322" t="s">
        <v>759</v>
      </c>
      <c r="H322" t="s">
        <v>3556</v>
      </c>
      <c r="I322">
        <v>45</v>
      </c>
      <c r="J322">
        <v>45</v>
      </c>
      <c r="K322">
        <v>45</v>
      </c>
      <c r="L322">
        <v>45</v>
      </c>
      <c r="M322">
        <v>45</v>
      </c>
      <c r="N322">
        <v>45</v>
      </c>
      <c r="O322">
        <v>45</v>
      </c>
      <c r="P322">
        <v>45</v>
      </c>
      <c r="Q322">
        <v>45</v>
      </c>
      <c r="R322">
        <v>45</v>
      </c>
      <c r="S322">
        <v>45</v>
      </c>
      <c r="T322">
        <v>45</v>
      </c>
      <c r="U322">
        <v>45</v>
      </c>
      <c r="V322">
        <v>45</v>
      </c>
      <c r="W322">
        <v>45</v>
      </c>
    </row>
    <row r="323" spans="1:23">
      <c r="A323" t="s">
        <v>3824</v>
      </c>
      <c r="B323" t="s">
        <v>4236</v>
      </c>
      <c r="C323" t="s">
        <v>3577</v>
      </c>
      <c r="D323" t="s">
        <v>1104</v>
      </c>
      <c r="E323" t="str">
        <f>INDEX('region index'!B:B, MATCH('plant list terry'!D323,'region index'!A:A,0))</f>
        <v>SE</v>
      </c>
      <c r="F323" t="s">
        <v>3811</v>
      </c>
      <c r="G323" t="s">
        <v>759</v>
      </c>
      <c r="H323" t="s">
        <v>3556</v>
      </c>
      <c r="I323">
        <v>50</v>
      </c>
      <c r="J323">
        <v>50</v>
      </c>
      <c r="K323">
        <v>50</v>
      </c>
      <c r="L323">
        <v>50</v>
      </c>
      <c r="M323">
        <v>50</v>
      </c>
      <c r="N323">
        <v>50</v>
      </c>
      <c r="O323">
        <v>50</v>
      </c>
      <c r="P323">
        <v>50</v>
      </c>
      <c r="Q323">
        <v>50</v>
      </c>
      <c r="R323">
        <v>50</v>
      </c>
      <c r="S323">
        <v>50</v>
      </c>
      <c r="T323">
        <v>50</v>
      </c>
      <c r="U323">
        <v>50</v>
      </c>
      <c r="V323">
        <v>50</v>
      </c>
      <c r="W323">
        <v>50</v>
      </c>
    </row>
    <row r="324" spans="1:23">
      <c r="A324" t="s">
        <v>3825</v>
      </c>
      <c r="B324" t="s">
        <v>4237</v>
      </c>
      <c r="C324" t="s">
        <v>3577</v>
      </c>
      <c r="D324" t="s">
        <v>1104</v>
      </c>
      <c r="E324" t="str">
        <f>INDEX('region index'!B:B, MATCH('plant list terry'!D324,'region index'!A:A,0))</f>
        <v>SE</v>
      </c>
      <c r="F324" t="s">
        <v>3811</v>
      </c>
      <c r="G324" t="s">
        <v>759</v>
      </c>
      <c r="H324" t="s">
        <v>3556</v>
      </c>
      <c r="I324">
        <v>50</v>
      </c>
      <c r="J324">
        <v>50</v>
      </c>
      <c r="K324">
        <v>50</v>
      </c>
      <c r="L324">
        <v>50</v>
      </c>
      <c r="M324">
        <v>50</v>
      </c>
      <c r="N324">
        <v>50</v>
      </c>
      <c r="O324">
        <v>50</v>
      </c>
      <c r="P324">
        <v>50</v>
      </c>
      <c r="Q324">
        <v>50</v>
      </c>
      <c r="R324">
        <v>50</v>
      </c>
      <c r="S324">
        <v>50</v>
      </c>
      <c r="T324">
        <v>50</v>
      </c>
      <c r="U324">
        <v>50</v>
      </c>
      <c r="V324">
        <v>50</v>
      </c>
      <c r="W324">
        <v>50</v>
      </c>
    </row>
    <row r="325" spans="1:23">
      <c r="A325" t="s">
        <v>3826</v>
      </c>
      <c r="B325" t="s">
        <v>4238</v>
      </c>
      <c r="C325" t="s">
        <v>3624</v>
      </c>
      <c r="D325" t="s">
        <v>1103</v>
      </c>
      <c r="E325" t="str">
        <f>INDEX('region index'!B:B, MATCH('plant list terry'!D325,'region index'!A:A,0))</f>
        <v>SE</v>
      </c>
      <c r="F325" t="s">
        <v>3811</v>
      </c>
      <c r="G325" t="s">
        <v>759</v>
      </c>
      <c r="H325" t="s">
        <v>3556</v>
      </c>
      <c r="I325">
        <v>25</v>
      </c>
      <c r="J325">
        <v>25</v>
      </c>
      <c r="K325">
        <v>25</v>
      </c>
      <c r="L325">
        <v>25</v>
      </c>
      <c r="M325">
        <v>25</v>
      </c>
      <c r="N325">
        <v>25</v>
      </c>
      <c r="O325">
        <v>25</v>
      </c>
      <c r="P325">
        <v>25</v>
      </c>
      <c r="Q325">
        <v>25</v>
      </c>
      <c r="R325">
        <v>25</v>
      </c>
      <c r="S325">
        <v>25</v>
      </c>
      <c r="T325">
        <v>25</v>
      </c>
      <c r="U325">
        <v>25</v>
      </c>
      <c r="V325">
        <v>25</v>
      </c>
      <c r="W325">
        <v>25</v>
      </c>
    </row>
    <row r="326" spans="1:23">
      <c r="A326" t="s">
        <v>3827</v>
      </c>
      <c r="B326" t="s">
        <v>4239</v>
      </c>
      <c r="C326" t="s">
        <v>3624</v>
      </c>
      <c r="D326" t="s">
        <v>1103</v>
      </c>
      <c r="E326" t="str">
        <f>INDEX('region index'!B:B, MATCH('plant list terry'!D326,'region index'!A:A,0))</f>
        <v>SE</v>
      </c>
      <c r="F326" t="s">
        <v>3811</v>
      </c>
      <c r="G326" t="s">
        <v>759</v>
      </c>
      <c r="H326" t="s">
        <v>3556</v>
      </c>
      <c r="I326">
        <v>25</v>
      </c>
      <c r="J326">
        <v>25</v>
      </c>
      <c r="K326">
        <v>25</v>
      </c>
      <c r="L326">
        <v>25</v>
      </c>
      <c r="M326">
        <v>25</v>
      </c>
      <c r="N326">
        <v>25</v>
      </c>
      <c r="O326">
        <v>25</v>
      </c>
      <c r="P326">
        <v>25</v>
      </c>
      <c r="Q326">
        <v>25</v>
      </c>
      <c r="R326">
        <v>25</v>
      </c>
      <c r="S326">
        <v>25</v>
      </c>
      <c r="T326">
        <v>25</v>
      </c>
      <c r="U326">
        <v>25</v>
      </c>
      <c r="V326">
        <v>25</v>
      </c>
      <c r="W326">
        <v>25</v>
      </c>
    </row>
    <row r="327" spans="1:23">
      <c r="A327" t="s">
        <v>3828</v>
      </c>
      <c r="B327" t="s">
        <v>4240</v>
      </c>
      <c r="C327" t="s">
        <v>3576</v>
      </c>
      <c r="D327" t="s">
        <v>1108</v>
      </c>
      <c r="E327" t="str">
        <f>INDEX('region index'!B:B, MATCH('plant list terry'!D327,'region index'!A:A,0))</f>
        <v>SW</v>
      </c>
      <c r="F327" t="s">
        <v>3811</v>
      </c>
      <c r="G327" t="s">
        <v>759</v>
      </c>
      <c r="H327" t="s">
        <v>3556</v>
      </c>
      <c r="I327">
        <v>11.25</v>
      </c>
      <c r="J327">
        <v>11.25</v>
      </c>
      <c r="K327">
        <v>11.25</v>
      </c>
      <c r="L327">
        <v>11.25</v>
      </c>
      <c r="M327">
        <v>11.25</v>
      </c>
      <c r="N327">
        <v>11.25</v>
      </c>
      <c r="O327">
        <v>11.25</v>
      </c>
      <c r="P327">
        <v>11.25</v>
      </c>
      <c r="Q327">
        <v>11.25</v>
      </c>
      <c r="R327">
        <v>11.25</v>
      </c>
      <c r="S327">
        <v>11.25</v>
      </c>
      <c r="T327">
        <v>11.25</v>
      </c>
      <c r="U327">
        <v>11.25</v>
      </c>
      <c r="V327">
        <v>11.25</v>
      </c>
      <c r="W327">
        <v>11.25</v>
      </c>
    </row>
    <row r="328" spans="1:23">
      <c r="A328" t="s">
        <v>3829</v>
      </c>
      <c r="B328" t="s">
        <v>4241</v>
      </c>
      <c r="C328" t="s">
        <v>3576</v>
      </c>
      <c r="D328" t="s">
        <v>1108</v>
      </c>
      <c r="E328" t="str">
        <f>INDEX('region index'!B:B, MATCH('plant list terry'!D328,'region index'!A:A,0))</f>
        <v>SW</v>
      </c>
      <c r="F328" t="s">
        <v>3811</v>
      </c>
      <c r="G328" t="s">
        <v>759</v>
      </c>
      <c r="H328" t="s">
        <v>3556</v>
      </c>
      <c r="I328">
        <v>11.25</v>
      </c>
      <c r="J328">
        <v>11.25</v>
      </c>
      <c r="K328">
        <v>11.25</v>
      </c>
      <c r="L328">
        <v>11.25</v>
      </c>
      <c r="M328">
        <v>11.25</v>
      </c>
      <c r="N328">
        <v>11.25</v>
      </c>
      <c r="O328">
        <v>11.25</v>
      </c>
      <c r="P328">
        <v>11.25</v>
      </c>
      <c r="Q328">
        <v>11.25</v>
      </c>
      <c r="R328">
        <v>11.25</v>
      </c>
      <c r="S328">
        <v>11.25</v>
      </c>
      <c r="T328">
        <v>11.25</v>
      </c>
      <c r="U328">
        <v>11.25</v>
      </c>
      <c r="V328">
        <v>11.25</v>
      </c>
      <c r="W328">
        <v>11.25</v>
      </c>
    </row>
    <row r="329" spans="1:23">
      <c r="A329" t="s">
        <v>3830</v>
      </c>
      <c r="B329" t="s">
        <v>4242</v>
      </c>
      <c r="C329" t="s">
        <v>3690</v>
      </c>
      <c r="D329" t="s">
        <v>1107</v>
      </c>
      <c r="E329" t="str">
        <f>INDEX('region index'!B:B, MATCH('plant list terry'!D329,'region index'!A:A,0))</f>
        <v>SW</v>
      </c>
      <c r="F329" t="s">
        <v>3811</v>
      </c>
      <c r="G329" t="s">
        <v>759</v>
      </c>
      <c r="H329" t="s">
        <v>3556</v>
      </c>
      <c r="I329">
        <v>11.05</v>
      </c>
      <c r="J329">
        <v>11.05</v>
      </c>
      <c r="K329">
        <v>11.05</v>
      </c>
      <c r="L329">
        <v>11.05</v>
      </c>
      <c r="M329">
        <v>11.05</v>
      </c>
      <c r="N329">
        <v>11.05</v>
      </c>
      <c r="O329">
        <v>11.05</v>
      </c>
      <c r="P329">
        <v>11.05</v>
      </c>
      <c r="Q329">
        <v>11.05</v>
      </c>
      <c r="R329">
        <v>11.05</v>
      </c>
      <c r="S329">
        <v>11.05</v>
      </c>
      <c r="T329">
        <v>11.05</v>
      </c>
      <c r="U329">
        <v>11.05</v>
      </c>
      <c r="V329">
        <v>11.05</v>
      </c>
      <c r="W329">
        <v>11.05</v>
      </c>
    </row>
    <row r="330" spans="1:23">
      <c r="A330" t="s">
        <v>3831</v>
      </c>
      <c r="B330" t="s">
        <v>4243</v>
      </c>
      <c r="C330" t="s">
        <v>3690</v>
      </c>
      <c r="D330" t="s">
        <v>1107</v>
      </c>
      <c r="E330" t="str">
        <f>INDEX('region index'!B:B, MATCH('plant list terry'!D330,'region index'!A:A,0))</f>
        <v>SW</v>
      </c>
      <c r="F330" t="s">
        <v>3811</v>
      </c>
      <c r="G330" t="s">
        <v>759</v>
      </c>
      <c r="H330" t="s">
        <v>3556</v>
      </c>
      <c r="I330">
        <v>11.05</v>
      </c>
      <c r="J330">
        <v>11.05</v>
      </c>
      <c r="K330">
        <v>11.05</v>
      </c>
      <c r="L330">
        <v>11.05</v>
      </c>
      <c r="M330">
        <v>11.05</v>
      </c>
      <c r="N330">
        <v>11.05</v>
      </c>
      <c r="O330">
        <v>11.05</v>
      </c>
      <c r="P330">
        <v>11.05</v>
      </c>
      <c r="Q330">
        <v>11.05</v>
      </c>
      <c r="R330">
        <v>11.05</v>
      </c>
      <c r="S330">
        <v>11.05</v>
      </c>
      <c r="T330">
        <v>11.05</v>
      </c>
      <c r="U330">
        <v>11.05</v>
      </c>
      <c r="V330">
        <v>11.05</v>
      </c>
      <c r="W330">
        <v>11.05</v>
      </c>
    </row>
    <row r="331" spans="1:23">
      <c r="A331" t="s">
        <v>3832</v>
      </c>
      <c r="B331" s="315" t="s">
        <v>4244</v>
      </c>
      <c r="C331" t="s">
        <v>3549</v>
      </c>
      <c r="D331" t="s">
        <v>1102</v>
      </c>
      <c r="E331" t="str">
        <f>INDEX('region index'!B:B, MATCH('plant list terry'!D331,'region index'!A:A,0))</f>
        <v>NW</v>
      </c>
      <c r="F331" t="s">
        <v>3550</v>
      </c>
      <c r="G331" t="s">
        <v>3518</v>
      </c>
      <c r="H331" t="s">
        <v>3551</v>
      </c>
      <c r="I331">
        <v>68.450999999999993</v>
      </c>
      <c r="J331">
        <v>68.450999999999993</v>
      </c>
      <c r="K331">
        <v>68.450999999999993</v>
      </c>
      <c r="L331">
        <v>68.450999999999993</v>
      </c>
      <c r="M331">
        <v>68.450999999999993</v>
      </c>
      <c r="N331">
        <v>68.450999999999993</v>
      </c>
      <c r="O331">
        <v>68.450999999999993</v>
      </c>
      <c r="P331">
        <v>68.450999999999993</v>
      </c>
      <c r="Q331">
        <v>68.450999999999993</v>
      </c>
      <c r="R331">
        <v>68.450999999999993</v>
      </c>
      <c r="S331">
        <v>68.450999999999993</v>
      </c>
      <c r="T331">
        <v>68.450999999999993</v>
      </c>
      <c r="U331">
        <v>68.450999999999993</v>
      </c>
      <c r="V331">
        <v>68.450999999999993</v>
      </c>
      <c r="W331">
        <v>68.450999999999993</v>
      </c>
    </row>
    <row r="332" spans="1:23">
      <c r="A332" t="s">
        <v>3833</v>
      </c>
      <c r="B332" t="s">
        <v>4245</v>
      </c>
      <c r="C332" t="s">
        <v>3549</v>
      </c>
      <c r="D332" t="s">
        <v>1102</v>
      </c>
      <c r="E332" t="str">
        <f>INDEX('region index'!B:B, MATCH('plant list terry'!D332,'region index'!A:A,0))</f>
        <v>NW</v>
      </c>
      <c r="F332" t="s">
        <v>3550</v>
      </c>
      <c r="G332" t="s">
        <v>3518</v>
      </c>
      <c r="H332" t="s">
        <v>3551</v>
      </c>
      <c r="I332">
        <v>188.7</v>
      </c>
      <c r="J332">
        <v>188.7</v>
      </c>
      <c r="K332">
        <v>188.7</v>
      </c>
      <c r="L332">
        <v>188.7</v>
      </c>
      <c r="M332">
        <v>188.7</v>
      </c>
      <c r="N332">
        <v>188.7</v>
      </c>
      <c r="O332">
        <v>188.7</v>
      </c>
      <c r="P332">
        <v>188.7</v>
      </c>
      <c r="Q332">
        <v>188.7</v>
      </c>
      <c r="R332">
        <v>188.7</v>
      </c>
      <c r="S332">
        <v>188.7</v>
      </c>
      <c r="T332">
        <v>188.7</v>
      </c>
      <c r="U332">
        <v>188.7</v>
      </c>
      <c r="V332">
        <v>188.7</v>
      </c>
      <c r="W332">
        <v>188.7</v>
      </c>
    </row>
    <row r="333" spans="1:23">
      <c r="A333" t="s">
        <v>3834</v>
      </c>
      <c r="B333" t="s">
        <v>4246</v>
      </c>
      <c r="C333" t="s">
        <v>3549</v>
      </c>
      <c r="D333" t="s">
        <v>1102</v>
      </c>
      <c r="E333" t="str">
        <f>INDEX('region index'!B:B, MATCH('plant list terry'!D333,'region index'!A:A,0))</f>
        <v>NW</v>
      </c>
      <c r="F333" t="s">
        <v>3550</v>
      </c>
      <c r="G333" t="s">
        <v>3518</v>
      </c>
      <c r="H333" t="s">
        <v>3551</v>
      </c>
      <c r="I333">
        <v>163.4</v>
      </c>
      <c r="J333">
        <v>163.4</v>
      </c>
      <c r="K333">
        <v>163.4</v>
      </c>
      <c r="L333">
        <v>163.4</v>
      </c>
      <c r="M333">
        <v>163.4</v>
      </c>
      <c r="N333">
        <v>163.4</v>
      </c>
      <c r="O333">
        <v>163.4</v>
      </c>
      <c r="P333">
        <v>163.4</v>
      </c>
      <c r="Q333">
        <v>163.4</v>
      </c>
      <c r="R333">
        <v>163.4</v>
      </c>
      <c r="S333">
        <v>163.4</v>
      </c>
      <c r="T333">
        <v>163.4</v>
      </c>
      <c r="U333">
        <v>163.4</v>
      </c>
      <c r="V333">
        <v>163.4</v>
      </c>
      <c r="W333">
        <v>163.4</v>
      </c>
    </row>
    <row r="334" spans="1:23">
      <c r="A334" t="s">
        <v>3835</v>
      </c>
      <c r="B334" t="s">
        <v>4247</v>
      </c>
      <c r="C334" t="s">
        <v>3549</v>
      </c>
      <c r="D334" t="s">
        <v>1102</v>
      </c>
      <c r="E334" t="str">
        <f>INDEX('region index'!B:B, MATCH('plant list terry'!D334,'region index'!A:A,0))</f>
        <v>NW</v>
      </c>
      <c r="F334" t="s">
        <v>3550</v>
      </c>
      <c r="G334" t="s">
        <v>3518</v>
      </c>
      <c r="H334" t="s">
        <v>3551</v>
      </c>
      <c r="I334">
        <v>163.4</v>
      </c>
      <c r="J334">
        <v>163.4</v>
      </c>
      <c r="K334">
        <v>163.4</v>
      </c>
      <c r="L334">
        <v>163.4</v>
      </c>
      <c r="M334">
        <v>163.4</v>
      </c>
      <c r="N334">
        <v>163.4</v>
      </c>
      <c r="O334">
        <v>163.4</v>
      </c>
      <c r="P334">
        <v>163.4</v>
      </c>
      <c r="Q334">
        <v>163.4</v>
      </c>
      <c r="R334">
        <v>163.4</v>
      </c>
      <c r="S334">
        <v>163.4</v>
      </c>
      <c r="T334">
        <v>163.4</v>
      </c>
      <c r="U334">
        <v>163.4</v>
      </c>
      <c r="V334">
        <v>163.4</v>
      </c>
      <c r="W334">
        <v>163.4</v>
      </c>
    </row>
    <row r="335" spans="1:23">
      <c r="A335" t="s">
        <v>3836</v>
      </c>
      <c r="B335" t="s">
        <v>4248</v>
      </c>
      <c r="C335" t="s">
        <v>3549</v>
      </c>
      <c r="D335" t="s">
        <v>1102</v>
      </c>
      <c r="E335" t="str">
        <f>INDEX('region index'!B:B, MATCH('plant list terry'!D335,'region index'!A:A,0))</f>
        <v>NW</v>
      </c>
      <c r="F335" t="s">
        <v>3550</v>
      </c>
      <c r="G335" t="s">
        <v>3518</v>
      </c>
      <c r="H335" t="s">
        <v>3551</v>
      </c>
      <c r="I335">
        <v>246.47</v>
      </c>
      <c r="J335">
        <v>246.47</v>
      </c>
      <c r="K335">
        <v>246.47</v>
      </c>
      <c r="L335">
        <v>246.47</v>
      </c>
      <c r="M335">
        <v>246.47</v>
      </c>
      <c r="N335">
        <v>246.47</v>
      </c>
      <c r="O335">
        <v>246.47</v>
      </c>
      <c r="P335">
        <v>246.47</v>
      </c>
      <c r="Q335">
        <v>246.47</v>
      </c>
      <c r="R335">
        <v>246.47</v>
      </c>
      <c r="S335">
        <v>246.47</v>
      </c>
      <c r="T335">
        <v>246.47</v>
      </c>
      <c r="U335">
        <v>246.47</v>
      </c>
      <c r="V335">
        <v>246.47</v>
      </c>
      <c r="W335">
        <v>246.47</v>
      </c>
    </row>
    <row r="336" spans="1:23">
      <c r="A336" t="s">
        <v>3837</v>
      </c>
      <c r="B336" t="s">
        <v>4249</v>
      </c>
      <c r="C336" t="s">
        <v>3549</v>
      </c>
      <c r="D336" t="s">
        <v>1102</v>
      </c>
      <c r="E336" t="str">
        <f>INDEX('region index'!B:B, MATCH('plant list terry'!D336,'region index'!A:A,0))</f>
        <v>NW</v>
      </c>
      <c r="F336" t="s">
        <v>3550</v>
      </c>
      <c r="G336" t="s">
        <v>3518</v>
      </c>
      <c r="H336" t="s">
        <v>3551</v>
      </c>
      <c r="I336">
        <v>131.91</v>
      </c>
      <c r="J336">
        <v>131.91</v>
      </c>
      <c r="K336">
        <v>131.91</v>
      </c>
      <c r="L336">
        <v>131.91</v>
      </c>
      <c r="M336">
        <v>131.91</v>
      </c>
      <c r="N336">
        <v>131.91</v>
      </c>
      <c r="O336">
        <v>131.91</v>
      </c>
      <c r="P336">
        <v>131.91</v>
      </c>
      <c r="Q336">
        <v>131.91</v>
      </c>
      <c r="R336">
        <v>131.91</v>
      </c>
      <c r="S336">
        <v>131.91</v>
      </c>
      <c r="T336">
        <v>131.91</v>
      </c>
      <c r="U336">
        <v>131.91</v>
      </c>
      <c r="V336">
        <v>131.91</v>
      </c>
      <c r="W336">
        <v>131.91</v>
      </c>
    </row>
    <row r="337" spans="1:23">
      <c r="A337" t="s">
        <v>3838</v>
      </c>
      <c r="B337" t="s">
        <v>4250</v>
      </c>
      <c r="C337" t="s">
        <v>3549</v>
      </c>
      <c r="D337" t="s">
        <v>1102</v>
      </c>
      <c r="E337" t="str">
        <f>INDEX('region index'!B:B, MATCH('plant list terry'!D337,'region index'!A:A,0))</f>
        <v>NW</v>
      </c>
      <c r="F337" t="s">
        <v>3550</v>
      </c>
      <c r="G337" t="s">
        <v>3518</v>
      </c>
      <c r="H337" t="s">
        <v>3551</v>
      </c>
      <c r="I337">
        <v>246.47</v>
      </c>
      <c r="J337">
        <v>246.47</v>
      </c>
      <c r="K337">
        <v>246.47</v>
      </c>
      <c r="L337">
        <v>246.47</v>
      </c>
      <c r="M337">
        <v>246.47</v>
      </c>
      <c r="N337">
        <v>246.47</v>
      </c>
      <c r="O337">
        <v>246.47</v>
      </c>
      <c r="P337">
        <v>246.47</v>
      </c>
      <c r="Q337">
        <v>246.47</v>
      </c>
      <c r="R337">
        <v>246.47</v>
      </c>
      <c r="S337">
        <v>246.47</v>
      </c>
      <c r="T337">
        <v>246.47</v>
      </c>
      <c r="U337">
        <v>246.47</v>
      </c>
      <c r="V337">
        <v>246.47</v>
      </c>
      <c r="W337">
        <v>246.47</v>
      </c>
    </row>
    <row r="338" spans="1:23">
      <c r="A338" t="s">
        <v>3839</v>
      </c>
      <c r="B338" t="s">
        <v>4251</v>
      </c>
      <c r="C338" t="s">
        <v>3549</v>
      </c>
      <c r="D338" t="s">
        <v>1102</v>
      </c>
      <c r="E338" t="str">
        <f>INDEX('region index'!B:B, MATCH('plant list terry'!D338,'region index'!A:A,0))</f>
        <v>NW</v>
      </c>
      <c r="F338" t="s">
        <v>3550</v>
      </c>
      <c r="G338" t="s">
        <v>3518</v>
      </c>
      <c r="H338" t="s">
        <v>3551</v>
      </c>
      <c r="I338">
        <v>131.91</v>
      </c>
      <c r="J338">
        <v>131.91</v>
      </c>
      <c r="K338">
        <v>131.91</v>
      </c>
      <c r="L338">
        <v>131.91</v>
      </c>
      <c r="M338">
        <v>131.91</v>
      </c>
      <c r="N338">
        <v>131.91</v>
      </c>
      <c r="O338">
        <v>131.91</v>
      </c>
      <c r="P338">
        <v>131.91</v>
      </c>
      <c r="Q338">
        <v>131.91</v>
      </c>
      <c r="R338">
        <v>131.91</v>
      </c>
      <c r="S338">
        <v>131.91</v>
      </c>
      <c r="T338">
        <v>131.91</v>
      </c>
      <c r="U338">
        <v>131.91</v>
      </c>
      <c r="V338">
        <v>131.91</v>
      </c>
      <c r="W338">
        <v>131.91</v>
      </c>
    </row>
    <row r="339" spans="1:23">
      <c r="A339" t="s">
        <v>3840</v>
      </c>
      <c r="B339" t="s">
        <v>4252</v>
      </c>
      <c r="C339" t="s">
        <v>3549</v>
      </c>
      <c r="D339" t="s">
        <v>1102</v>
      </c>
      <c r="E339" t="str">
        <f>INDEX('region index'!B:B, MATCH('plant list terry'!D339,'region index'!A:A,0))</f>
        <v>NW</v>
      </c>
      <c r="F339" t="s">
        <v>3550</v>
      </c>
      <c r="G339" t="s">
        <v>3518</v>
      </c>
      <c r="H339" t="s">
        <v>3551</v>
      </c>
      <c r="I339">
        <v>102.58799999999999</v>
      </c>
      <c r="J339">
        <v>102.58799999999999</v>
      </c>
      <c r="K339">
        <v>102.58799999999999</v>
      </c>
      <c r="L339">
        <v>102.58799999999999</v>
      </c>
      <c r="M339">
        <v>102.58799999999999</v>
      </c>
      <c r="N339">
        <v>102.58799999999999</v>
      </c>
      <c r="O339">
        <v>102.58799999999999</v>
      </c>
      <c r="P339">
        <v>102.58799999999999</v>
      </c>
      <c r="Q339">
        <v>102.58799999999999</v>
      </c>
      <c r="R339">
        <v>102.58799999999999</v>
      </c>
      <c r="S339">
        <v>102.58799999999999</v>
      </c>
      <c r="T339">
        <v>102.58799999999999</v>
      </c>
      <c r="U339">
        <v>102.58799999999999</v>
      </c>
      <c r="V339">
        <v>102.58799999999999</v>
      </c>
      <c r="W339">
        <v>102.58799999999999</v>
      </c>
    </row>
    <row r="340" spans="1:23">
      <c r="A340" t="s">
        <v>3841</v>
      </c>
      <c r="B340" t="s">
        <v>4253</v>
      </c>
      <c r="C340" t="s">
        <v>3549</v>
      </c>
      <c r="D340" t="s">
        <v>1102</v>
      </c>
      <c r="E340" t="str">
        <f>INDEX('region index'!B:B, MATCH('plant list terry'!D340,'region index'!A:A,0))</f>
        <v>NW</v>
      </c>
      <c r="F340" t="s">
        <v>3550</v>
      </c>
      <c r="G340" t="s">
        <v>3518</v>
      </c>
      <c r="H340" t="s">
        <v>3551</v>
      </c>
      <c r="I340">
        <v>42.2</v>
      </c>
      <c r="J340">
        <v>42.2</v>
      </c>
      <c r="K340">
        <v>42.2</v>
      </c>
      <c r="L340">
        <v>42.2</v>
      </c>
      <c r="M340">
        <v>42.2</v>
      </c>
      <c r="N340">
        <v>42.2</v>
      </c>
      <c r="O340">
        <v>42.2</v>
      </c>
      <c r="P340">
        <v>42.2</v>
      </c>
      <c r="Q340">
        <v>42.2</v>
      </c>
      <c r="R340">
        <v>42.2</v>
      </c>
      <c r="S340">
        <v>42.2</v>
      </c>
      <c r="T340">
        <v>42.2</v>
      </c>
      <c r="U340">
        <v>42.2</v>
      </c>
      <c r="V340">
        <v>42.2</v>
      </c>
      <c r="W340">
        <v>42.2</v>
      </c>
    </row>
    <row r="341" spans="1:23">
      <c r="A341" t="s">
        <v>1724</v>
      </c>
      <c r="B341" t="s">
        <v>1074</v>
      </c>
      <c r="C341" t="s">
        <v>3814</v>
      </c>
      <c r="D341" t="s">
        <v>1096</v>
      </c>
      <c r="E341" t="str">
        <f>INDEX('region index'!B:B, MATCH('plant list terry'!D341,'region index'!A:A,0))</f>
        <v>C</v>
      </c>
      <c r="F341" t="s">
        <v>3634</v>
      </c>
      <c r="G341" t="s">
        <v>455</v>
      </c>
      <c r="H341" t="s">
        <v>3551</v>
      </c>
      <c r="I341">
        <v>58.3</v>
      </c>
      <c r="J341">
        <v>58.3</v>
      </c>
      <c r="K341">
        <v>58.3</v>
      </c>
      <c r="L341">
        <v>58.3</v>
      </c>
    </row>
    <row r="342" spans="1:23">
      <c r="A342" t="s">
        <v>1711</v>
      </c>
      <c r="B342" t="s">
        <v>1038</v>
      </c>
      <c r="C342" t="s">
        <v>3549</v>
      </c>
      <c r="D342" t="s">
        <v>1102</v>
      </c>
      <c r="E342" t="str">
        <f>INDEX('region index'!B:B, MATCH('plant list terry'!D342,'region index'!A:A,0))</f>
        <v>NW</v>
      </c>
      <c r="F342" t="s">
        <v>3634</v>
      </c>
      <c r="G342" t="s">
        <v>455</v>
      </c>
      <c r="H342" t="s">
        <v>3551</v>
      </c>
      <c r="I342">
        <v>43.2</v>
      </c>
      <c r="J342">
        <v>43.2</v>
      </c>
      <c r="K342">
        <v>43.2</v>
      </c>
      <c r="L342">
        <v>43.2</v>
      </c>
      <c r="M342">
        <v>43.2</v>
      </c>
      <c r="N342">
        <v>43.2</v>
      </c>
      <c r="O342">
        <v>43.2</v>
      </c>
      <c r="P342">
        <v>43.2</v>
      </c>
      <c r="Q342">
        <v>43.2</v>
      </c>
      <c r="R342">
        <v>43.2</v>
      </c>
      <c r="S342">
        <v>43.2</v>
      </c>
      <c r="T342">
        <v>43.2</v>
      </c>
      <c r="U342">
        <v>43.2</v>
      </c>
      <c r="V342">
        <v>43.2</v>
      </c>
      <c r="W342">
        <v>43.2</v>
      </c>
    </row>
    <row r="343" spans="1:23">
      <c r="A343" t="s">
        <v>1690</v>
      </c>
      <c r="B343" t="s">
        <v>974</v>
      </c>
      <c r="C343" t="s">
        <v>3631</v>
      </c>
      <c r="D343" t="s">
        <v>1098</v>
      </c>
      <c r="E343" t="str">
        <f>INDEX('region index'!B:B, MATCH('plant list terry'!D343,'region index'!A:A,0))</f>
        <v>SE</v>
      </c>
      <c r="F343" t="s">
        <v>3634</v>
      </c>
      <c r="G343" t="s">
        <v>455</v>
      </c>
      <c r="H343" t="s">
        <v>3551</v>
      </c>
      <c r="I343">
        <v>43.5</v>
      </c>
      <c r="J343">
        <v>43.5</v>
      </c>
      <c r="K343">
        <v>43.5</v>
      </c>
      <c r="L343">
        <v>43.5</v>
      </c>
    </row>
    <row r="344" spans="1:23">
      <c r="A344" t="s">
        <v>3842</v>
      </c>
      <c r="B344" t="s">
        <v>4254</v>
      </c>
      <c r="C344" t="s">
        <v>3549</v>
      </c>
      <c r="D344" t="s">
        <v>1102</v>
      </c>
      <c r="E344" t="str">
        <f>INDEX('region index'!B:B, MATCH('plant list terry'!D344,'region index'!A:A,0))</f>
        <v>NW</v>
      </c>
      <c r="F344" t="s">
        <v>3550</v>
      </c>
      <c r="G344" t="s">
        <v>3518</v>
      </c>
      <c r="H344" t="s">
        <v>3551</v>
      </c>
      <c r="I344">
        <v>160.80000000000001</v>
      </c>
      <c r="J344">
        <v>160.80000000000001</v>
      </c>
      <c r="K344">
        <v>160.80000000000001</v>
      </c>
      <c r="L344">
        <v>160.80000000000001</v>
      </c>
      <c r="M344">
        <v>160.80000000000001</v>
      </c>
      <c r="N344">
        <v>160.80000000000001</v>
      </c>
      <c r="O344">
        <v>160.80000000000001</v>
      </c>
      <c r="P344">
        <v>160.80000000000001</v>
      </c>
      <c r="Q344">
        <v>160.80000000000001</v>
      </c>
      <c r="R344">
        <v>160.80000000000001</v>
      </c>
      <c r="S344">
        <v>160.80000000000001</v>
      </c>
      <c r="T344">
        <v>160.80000000000001</v>
      </c>
      <c r="U344">
        <v>160.80000000000001</v>
      </c>
      <c r="V344">
        <v>160.80000000000001</v>
      </c>
      <c r="W344">
        <v>160.80000000000001</v>
      </c>
    </row>
    <row r="345" spans="1:23">
      <c r="A345" t="s">
        <v>3843</v>
      </c>
      <c r="B345" t="s">
        <v>4255</v>
      </c>
      <c r="C345" t="s">
        <v>3549</v>
      </c>
      <c r="D345" t="s">
        <v>1102</v>
      </c>
      <c r="E345" t="str">
        <f>INDEX('region index'!B:B, MATCH('plant list terry'!D345,'region index'!A:A,0))</f>
        <v>NW</v>
      </c>
      <c r="F345" t="s">
        <v>3550</v>
      </c>
      <c r="G345" t="s">
        <v>3518</v>
      </c>
      <c r="H345" t="s">
        <v>3551</v>
      </c>
      <c r="I345">
        <v>160.80000000000001</v>
      </c>
      <c r="J345">
        <v>160.80000000000001</v>
      </c>
      <c r="K345">
        <v>160.80000000000001</v>
      </c>
      <c r="L345">
        <v>160.80000000000001</v>
      </c>
      <c r="M345">
        <v>160.80000000000001</v>
      </c>
      <c r="N345">
        <v>160.80000000000001</v>
      </c>
      <c r="O345">
        <v>160.80000000000001</v>
      </c>
      <c r="P345">
        <v>160.80000000000001</v>
      </c>
      <c r="Q345">
        <v>160.80000000000001</v>
      </c>
      <c r="R345">
        <v>160.80000000000001</v>
      </c>
      <c r="S345">
        <v>160.80000000000001</v>
      </c>
      <c r="T345">
        <v>160.80000000000001</v>
      </c>
      <c r="U345">
        <v>160.80000000000001</v>
      </c>
      <c r="V345">
        <v>160.80000000000001</v>
      </c>
      <c r="W345">
        <v>160.80000000000001</v>
      </c>
    </row>
    <row r="346" spans="1:23">
      <c r="A346" t="s">
        <v>3844</v>
      </c>
      <c r="B346" t="s">
        <v>4256</v>
      </c>
      <c r="C346" t="s">
        <v>3549</v>
      </c>
      <c r="D346" t="s">
        <v>1102</v>
      </c>
      <c r="E346" t="str">
        <f>INDEX('region index'!B:B, MATCH('plant list terry'!D346,'region index'!A:A,0))</f>
        <v>NW</v>
      </c>
      <c r="F346" t="s">
        <v>3550</v>
      </c>
      <c r="G346" t="s">
        <v>3518</v>
      </c>
      <c r="H346" t="s">
        <v>3551</v>
      </c>
      <c r="I346">
        <v>190.2</v>
      </c>
      <c r="J346">
        <v>190.2</v>
      </c>
      <c r="K346">
        <v>190.2</v>
      </c>
      <c r="L346">
        <v>190.2</v>
      </c>
      <c r="M346">
        <v>190.2</v>
      </c>
      <c r="N346">
        <v>190.2</v>
      </c>
      <c r="O346">
        <v>190.2</v>
      </c>
      <c r="P346">
        <v>190.2</v>
      </c>
      <c r="Q346">
        <v>190.2</v>
      </c>
      <c r="R346">
        <v>190.2</v>
      </c>
      <c r="S346">
        <v>190.2</v>
      </c>
      <c r="T346">
        <v>190.2</v>
      </c>
      <c r="U346">
        <v>190.2</v>
      </c>
      <c r="V346">
        <v>190.2</v>
      </c>
      <c r="W346">
        <v>190.2</v>
      </c>
    </row>
    <row r="347" spans="1:23">
      <c r="A347" t="s">
        <v>3845</v>
      </c>
      <c r="B347" s="315" t="s">
        <v>4257</v>
      </c>
      <c r="C347" t="s">
        <v>3549</v>
      </c>
      <c r="D347" t="s">
        <v>1102</v>
      </c>
      <c r="E347" t="str">
        <f>INDEX('region index'!B:B, MATCH('plant list terry'!D347,'region index'!A:A,0))</f>
        <v>NW</v>
      </c>
      <c r="F347" t="s">
        <v>3550</v>
      </c>
      <c r="G347" t="s">
        <v>3518</v>
      </c>
      <c r="H347" t="s">
        <v>3551</v>
      </c>
      <c r="I347">
        <v>77.863</v>
      </c>
      <c r="J347">
        <v>77.863</v>
      </c>
      <c r="K347">
        <v>77.863</v>
      </c>
      <c r="L347">
        <v>77.863</v>
      </c>
      <c r="M347">
        <v>77.863</v>
      </c>
      <c r="N347">
        <v>77.863</v>
      </c>
      <c r="O347">
        <v>77.863</v>
      </c>
      <c r="P347">
        <v>77.863</v>
      </c>
      <c r="Q347">
        <v>77.863</v>
      </c>
      <c r="R347">
        <v>77.863</v>
      </c>
      <c r="S347">
        <v>77.863</v>
      </c>
      <c r="T347">
        <v>77.863</v>
      </c>
      <c r="U347">
        <v>77.863</v>
      </c>
      <c r="V347">
        <v>77.863</v>
      </c>
      <c r="W347">
        <v>77.863</v>
      </c>
    </row>
    <row r="348" spans="1:23">
      <c r="A348" t="s">
        <v>3387</v>
      </c>
      <c r="B348" t="s">
        <v>4258</v>
      </c>
      <c r="C348" t="s">
        <v>3633</v>
      </c>
      <c r="D348" t="s">
        <v>1099</v>
      </c>
      <c r="E348" t="str">
        <f>INDEX('region index'!B:B, MATCH('plant list terry'!D348,'region index'!A:A,0))</f>
        <v>C</v>
      </c>
      <c r="F348" t="s">
        <v>3550</v>
      </c>
      <c r="G348" t="s">
        <v>3518</v>
      </c>
      <c r="H348" t="s">
        <v>3551</v>
      </c>
      <c r="I348">
        <v>48.3</v>
      </c>
      <c r="J348">
        <v>48.3</v>
      </c>
      <c r="K348">
        <v>48.3</v>
      </c>
      <c r="L348">
        <v>48.3</v>
      </c>
      <c r="M348">
        <v>48.3</v>
      </c>
      <c r="N348">
        <v>48.3</v>
      </c>
      <c r="O348">
        <v>48.3</v>
      </c>
      <c r="P348">
        <v>48.3</v>
      </c>
      <c r="Q348">
        <v>48.3</v>
      </c>
      <c r="R348">
        <v>48.3</v>
      </c>
      <c r="S348">
        <v>48.3</v>
      </c>
      <c r="T348">
        <v>48.3</v>
      </c>
      <c r="U348">
        <v>48.3</v>
      </c>
      <c r="V348">
        <v>48.3</v>
      </c>
      <c r="W348">
        <v>48.3</v>
      </c>
    </row>
    <row r="349" spans="1:23">
      <c r="A349" t="s">
        <v>3846</v>
      </c>
      <c r="B349" t="s">
        <v>4259</v>
      </c>
      <c r="C349" t="s">
        <v>3564</v>
      </c>
      <c r="D349" t="s">
        <v>1097</v>
      </c>
      <c r="E349" t="str">
        <f>INDEX('region index'!B:B, MATCH('plant list terry'!D349,'region index'!A:A,0))</f>
        <v>C</v>
      </c>
      <c r="F349" t="s">
        <v>3550</v>
      </c>
      <c r="G349" t="s">
        <v>3518</v>
      </c>
      <c r="H349" t="s">
        <v>3551</v>
      </c>
      <c r="I349">
        <v>22.4</v>
      </c>
      <c r="J349">
        <v>22.4</v>
      </c>
      <c r="K349">
        <v>22.4</v>
      </c>
      <c r="L349">
        <v>22.4</v>
      </c>
      <c r="M349">
        <v>22.4</v>
      </c>
      <c r="N349">
        <v>22.4</v>
      </c>
      <c r="O349">
        <v>22.4</v>
      </c>
      <c r="P349">
        <v>22.4</v>
      </c>
      <c r="Q349">
        <v>22.4</v>
      </c>
      <c r="R349">
        <v>22.4</v>
      </c>
      <c r="S349">
        <v>22.4</v>
      </c>
      <c r="T349">
        <v>22.4</v>
      </c>
      <c r="U349">
        <v>22.4</v>
      </c>
      <c r="V349">
        <v>22.4</v>
      </c>
      <c r="W349">
        <v>22.4</v>
      </c>
    </row>
    <row r="350" spans="1:23">
      <c r="A350" t="s">
        <v>3847</v>
      </c>
      <c r="B350" t="s">
        <v>4260</v>
      </c>
      <c r="C350" t="s">
        <v>3564</v>
      </c>
      <c r="D350" t="s">
        <v>1097</v>
      </c>
      <c r="E350" t="str">
        <f>INDEX('region index'!B:B, MATCH('plant list terry'!D350,'region index'!A:A,0))</f>
        <v>C</v>
      </c>
      <c r="F350" t="s">
        <v>3550</v>
      </c>
      <c r="G350" t="s">
        <v>3518</v>
      </c>
      <c r="H350" t="s">
        <v>3551</v>
      </c>
      <c r="I350">
        <v>39.65</v>
      </c>
      <c r="J350">
        <v>39.65</v>
      </c>
      <c r="K350">
        <v>39.65</v>
      </c>
      <c r="L350">
        <v>39.65</v>
      </c>
      <c r="M350">
        <v>39.65</v>
      </c>
      <c r="N350">
        <v>39.65</v>
      </c>
      <c r="O350">
        <v>39.65</v>
      </c>
      <c r="P350">
        <v>39.65</v>
      </c>
      <c r="Q350">
        <v>39.65</v>
      </c>
      <c r="R350">
        <v>39.65</v>
      </c>
      <c r="S350">
        <v>39.65</v>
      </c>
      <c r="T350">
        <v>39.65</v>
      </c>
      <c r="U350">
        <v>39.65</v>
      </c>
      <c r="V350">
        <v>39.65</v>
      </c>
      <c r="W350">
        <v>39.65</v>
      </c>
    </row>
    <row r="351" spans="1:23">
      <c r="A351" t="s">
        <v>3848</v>
      </c>
      <c r="B351" t="s">
        <v>4261</v>
      </c>
      <c r="C351" t="s">
        <v>3564</v>
      </c>
      <c r="D351" t="s">
        <v>1097</v>
      </c>
      <c r="E351" t="str">
        <f>INDEX('region index'!B:B, MATCH('plant list terry'!D351,'region index'!A:A,0))</f>
        <v>C</v>
      </c>
      <c r="F351" t="s">
        <v>3550</v>
      </c>
      <c r="G351" t="s">
        <v>3518</v>
      </c>
      <c r="H351" t="s">
        <v>3551</v>
      </c>
      <c r="I351">
        <v>39.65</v>
      </c>
      <c r="J351">
        <v>39.65</v>
      </c>
      <c r="K351">
        <v>39.65</v>
      </c>
      <c r="L351">
        <v>39.65</v>
      </c>
      <c r="M351">
        <v>39.65</v>
      </c>
      <c r="N351">
        <v>39.65</v>
      </c>
      <c r="O351">
        <v>39.65</v>
      </c>
      <c r="P351">
        <v>39.65</v>
      </c>
      <c r="Q351">
        <v>39.65</v>
      </c>
      <c r="R351">
        <v>39.65</v>
      </c>
      <c r="S351">
        <v>39.65</v>
      </c>
      <c r="T351">
        <v>39.65</v>
      </c>
      <c r="U351">
        <v>39.65</v>
      </c>
      <c r="V351">
        <v>39.65</v>
      </c>
      <c r="W351">
        <v>39.65</v>
      </c>
    </row>
    <row r="352" spans="1:23">
      <c r="A352" t="s">
        <v>3849</v>
      </c>
      <c r="B352" t="s">
        <v>4262</v>
      </c>
      <c r="C352" t="s">
        <v>3560</v>
      </c>
      <c r="D352" t="s">
        <v>1100</v>
      </c>
      <c r="E352" t="str">
        <f>INDEX('region index'!B:B, MATCH('plant list terry'!D352,'region index'!A:A,0))</f>
        <v>NE</v>
      </c>
      <c r="F352" t="s">
        <v>3811</v>
      </c>
      <c r="G352" t="s">
        <v>759</v>
      </c>
      <c r="H352" t="s">
        <v>3556</v>
      </c>
      <c r="I352">
        <v>27</v>
      </c>
      <c r="J352">
        <v>27</v>
      </c>
      <c r="K352">
        <v>27</v>
      </c>
      <c r="L352">
        <v>27</v>
      </c>
      <c r="M352">
        <v>27</v>
      </c>
      <c r="N352">
        <v>27</v>
      </c>
      <c r="O352">
        <v>27</v>
      </c>
      <c r="P352">
        <v>27</v>
      </c>
      <c r="Q352">
        <v>27</v>
      </c>
      <c r="R352">
        <v>27</v>
      </c>
      <c r="S352">
        <v>27</v>
      </c>
      <c r="T352">
        <v>27</v>
      </c>
      <c r="U352">
        <v>27</v>
      </c>
      <c r="V352">
        <v>27</v>
      </c>
      <c r="W352">
        <v>27</v>
      </c>
    </row>
    <row r="353" spans="1:23">
      <c r="A353" t="s">
        <v>3850</v>
      </c>
      <c r="B353" t="s">
        <v>4263</v>
      </c>
      <c r="C353" t="s">
        <v>3560</v>
      </c>
      <c r="D353" t="s">
        <v>1100</v>
      </c>
      <c r="E353" t="str">
        <f>INDEX('region index'!B:B, MATCH('plant list terry'!D353,'region index'!A:A,0))</f>
        <v>NE</v>
      </c>
      <c r="F353" t="s">
        <v>3811</v>
      </c>
      <c r="G353" t="s">
        <v>759</v>
      </c>
      <c r="H353" t="s">
        <v>3556</v>
      </c>
      <c r="I353">
        <v>27</v>
      </c>
      <c r="J353">
        <v>27</v>
      </c>
      <c r="K353">
        <v>27</v>
      </c>
      <c r="L353">
        <v>27</v>
      </c>
      <c r="M353">
        <v>27</v>
      </c>
      <c r="N353">
        <v>27</v>
      </c>
      <c r="O353">
        <v>27</v>
      </c>
      <c r="P353">
        <v>27</v>
      </c>
      <c r="Q353">
        <v>27</v>
      </c>
      <c r="R353">
        <v>27</v>
      </c>
      <c r="S353">
        <v>27</v>
      </c>
      <c r="T353">
        <v>27</v>
      </c>
      <c r="U353">
        <v>27</v>
      </c>
      <c r="V353">
        <v>27</v>
      </c>
      <c r="W353">
        <v>27</v>
      </c>
    </row>
    <row r="354" spans="1:23">
      <c r="A354" t="s">
        <v>3851</v>
      </c>
      <c r="B354" t="s">
        <v>4264</v>
      </c>
      <c r="C354" t="s">
        <v>3560</v>
      </c>
      <c r="D354" t="s">
        <v>1100</v>
      </c>
      <c r="E354" t="str">
        <f>INDEX('region index'!B:B, MATCH('plant list terry'!D354,'region index'!A:A,0))</f>
        <v>NE</v>
      </c>
      <c r="F354" t="s">
        <v>3811</v>
      </c>
      <c r="G354" t="s">
        <v>759</v>
      </c>
      <c r="H354" t="s">
        <v>3556</v>
      </c>
      <c r="I354">
        <v>27</v>
      </c>
      <c r="J354">
        <v>27</v>
      </c>
      <c r="K354">
        <v>27</v>
      </c>
      <c r="L354">
        <v>27</v>
      </c>
      <c r="M354">
        <v>27</v>
      </c>
      <c r="N354">
        <v>27</v>
      </c>
      <c r="O354">
        <v>27</v>
      </c>
      <c r="P354">
        <v>27</v>
      </c>
      <c r="Q354">
        <v>27</v>
      </c>
      <c r="R354">
        <v>27</v>
      </c>
      <c r="S354">
        <v>27</v>
      </c>
      <c r="T354">
        <v>27</v>
      </c>
      <c r="U354">
        <v>27</v>
      </c>
      <c r="V354">
        <v>27</v>
      </c>
      <c r="W354">
        <v>27</v>
      </c>
    </row>
    <row r="355" spans="1:23">
      <c r="A355" t="s">
        <v>3852</v>
      </c>
      <c r="B355" t="s">
        <v>4265</v>
      </c>
      <c r="C355" t="s">
        <v>3560</v>
      </c>
      <c r="D355" t="s">
        <v>1100</v>
      </c>
      <c r="E355" t="str">
        <f>INDEX('region index'!B:B, MATCH('plant list terry'!D355,'region index'!A:A,0))</f>
        <v>NE</v>
      </c>
      <c r="F355" t="s">
        <v>3811</v>
      </c>
      <c r="G355" t="s">
        <v>759</v>
      </c>
      <c r="H355" t="s">
        <v>3556</v>
      </c>
      <c r="I355">
        <v>27</v>
      </c>
      <c r="J355">
        <v>27</v>
      </c>
      <c r="K355">
        <v>27</v>
      </c>
      <c r="L355">
        <v>27</v>
      </c>
      <c r="M355">
        <v>27</v>
      </c>
      <c r="N355">
        <v>27</v>
      </c>
      <c r="O355">
        <v>27</v>
      </c>
      <c r="P355">
        <v>27</v>
      </c>
      <c r="Q355">
        <v>27</v>
      </c>
      <c r="R355">
        <v>27</v>
      </c>
      <c r="S355">
        <v>27</v>
      </c>
      <c r="T355">
        <v>27</v>
      </c>
      <c r="U355">
        <v>27</v>
      </c>
      <c r="V355">
        <v>27</v>
      </c>
      <c r="W355">
        <v>27</v>
      </c>
    </row>
    <row r="356" spans="1:23">
      <c r="A356" t="s">
        <v>3853</v>
      </c>
      <c r="B356" t="s">
        <v>4266</v>
      </c>
      <c r="C356" t="s">
        <v>3560</v>
      </c>
      <c r="D356" t="s">
        <v>1100</v>
      </c>
      <c r="E356" t="str">
        <f>INDEX('region index'!B:B, MATCH('plant list terry'!D356,'region index'!A:A,0))</f>
        <v>NE</v>
      </c>
      <c r="F356" t="s">
        <v>3811</v>
      </c>
      <c r="G356" t="s">
        <v>759</v>
      </c>
      <c r="H356" t="s">
        <v>3556</v>
      </c>
      <c r="I356">
        <v>31.14</v>
      </c>
      <c r="J356">
        <v>31.14</v>
      </c>
      <c r="K356">
        <v>31.14</v>
      </c>
      <c r="L356">
        <v>31.14</v>
      </c>
      <c r="M356">
        <v>31.14</v>
      </c>
      <c r="N356">
        <v>31.14</v>
      </c>
      <c r="O356">
        <v>31.14</v>
      </c>
      <c r="P356">
        <v>31.14</v>
      </c>
      <c r="Q356">
        <v>31.14</v>
      </c>
      <c r="R356">
        <v>31.14</v>
      </c>
      <c r="S356">
        <v>31.14</v>
      </c>
      <c r="T356">
        <v>31.14</v>
      </c>
      <c r="U356">
        <v>31.14</v>
      </c>
      <c r="V356">
        <v>31.14</v>
      </c>
      <c r="W356">
        <v>31.14</v>
      </c>
    </row>
    <row r="357" spans="1:23">
      <c r="A357" t="s">
        <v>3854</v>
      </c>
      <c r="B357" t="s">
        <v>4267</v>
      </c>
      <c r="C357" t="s">
        <v>3560</v>
      </c>
      <c r="D357" t="s">
        <v>1100</v>
      </c>
      <c r="E357" t="str">
        <f>INDEX('region index'!B:B, MATCH('plant list terry'!D357,'region index'!A:A,0))</f>
        <v>NE</v>
      </c>
      <c r="F357" t="s">
        <v>3811</v>
      </c>
      <c r="G357" t="s">
        <v>759</v>
      </c>
      <c r="H357" t="s">
        <v>3556</v>
      </c>
      <c r="I357">
        <v>31.14</v>
      </c>
      <c r="J357">
        <v>31.14</v>
      </c>
      <c r="K357">
        <v>31.14</v>
      </c>
      <c r="L357">
        <v>31.14</v>
      </c>
      <c r="M357">
        <v>31.14</v>
      </c>
      <c r="N357">
        <v>31.14</v>
      </c>
      <c r="O357">
        <v>31.14</v>
      </c>
      <c r="P357">
        <v>31.14</v>
      </c>
      <c r="Q357">
        <v>31.14</v>
      </c>
      <c r="R357">
        <v>31.14</v>
      </c>
      <c r="S357">
        <v>31.14</v>
      </c>
      <c r="T357">
        <v>31.14</v>
      </c>
      <c r="U357">
        <v>31.14</v>
      </c>
      <c r="V357">
        <v>31.14</v>
      </c>
      <c r="W357">
        <v>31.14</v>
      </c>
    </row>
    <row r="358" spans="1:23">
      <c r="A358" t="s">
        <v>3855</v>
      </c>
      <c r="B358" t="s">
        <v>4268</v>
      </c>
      <c r="C358" t="s">
        <v>3560</v>
      </c>
      <c r="D358" t="s">
        <v>1100</v>
      </c>
      <c r="E358" t="str">
        <f>INDEX('region index'!B:B, MATCH('plant list terry'!D358,'region index'!A:A,0))</f>
        <v>NE</v>
      </c>
      <c r="F358" t="s">
        <v>3811</v>
      </c>
      <c r="G358" t="s">
        <v>759</v>
      </c>
      <c r="H358" t="s">
        <v>3556</v>
      </c>
      <c r="I358">
        <v>24</v>
      </c>
      <c r="J358">
        <v>24</v>
      </c>
      <c r="K358">
        <v>24</v>
      </c>
      <c r="L358">
        <v>24</v>
      </c>
      <c r="M358">
        <v>24</v>
      </c>
      <c r="N358">
        <v>24</v>
      </c>
      <c r="O358">
        <v>24</v>
      </c>
      <c r="P358">
        <v>24</v>
      </c>
      <c r="Q358">
        <v>24</v>
      </c>
      <c r="R358">
        <v>24</v>
      </c>
      <c r="S358">
        <v>24</v>
      </c>
      <c r="T358">
        <v>24</v>
      </c>
      <c r="U358">
        <v>24</v>
      </c>
      <c r="V358">
        <v>24</v>
      </c>
      <c r="W358">
        <v>24</v>
      </c>
    </row>
    <row r="359" spans="1:23">
      <c r="A359" t="s">
        <v>3856</v>
      </c>
      <c r="B359" t="s">
        <v>4269</v>
      </c>
      <c r="C359" t="s">
        <v>3560</v>
      </c>
      <c r="D359" t="s">
        <v>1100</v>
      </c>
      <c r="E359" t="str">
        <f>INDEX('region index'!B:B, MATCH('plant list terry'!D359,'region index'!A:A,0))</f>
        <v>NE</v>
      </c>
      <c r="F359" t="s">
        <v>3811</v>
      </c>
      <c r="G359" t="s">
        <v>759</v>
      </c>
      <c r="H359" t="s">
        <v>3556</v>
      </c>
      <c r="I359">
        <v>24</v>
      </c>
      <c r="J359">
        <v>24</v>
      </c>
      <c r="K359">
        <v>24</v>
      </c>
      <c r="L359">
        <v>24</v>
      </c>
      <c r="M359">
        <v>24</v>
      </c>
      <c r="N359">
        <v>24</v>
      </c>
      <c r="O359">
        <v>24</v>
      </c>
      <c r="P359">
        <v>24</v>
      </c>
      <c r="Q359">
        <v>24</v>
      </c>
      <c r="R359">
        <v>24</v>
      </c>
      <c r="S359">
        <v>24</v>
      </c>
      <c r="T359">
        <v>24</v>
      </c>
      <c r="U359">
        <v>24</v>
      </c>
      <c r="V359">
        <v>24</v>
      </c>
      <c r="W359">
        <v>24</v>
      </c>
    </row>
    <row r="360" spans="1:23">
      <c r="A360" t="s">
        <v>3857</v>
      </c>
      <c r="B360" t="s">
        <v>4270</v>
      </c>
      <c r="C360" t="s">
        <v>3549</v>
      </c>
      <c r="D360" t="s">
        <v>1102</v>
      </c>
      <c r="E360" t="str">
        <f>INDEX('region index'!B:B, MATCH('plant list terry'!D360,'region index'!A:A,0))</f>
        <v>NW</v>
      </c>
      <c r="F360" t="s">
        <v>3811</v>
      </c>
      <c r="G360" t="s">
        <v>759</v>
      </c>
      <c r="H360" t="s">
        <v>3556</v>
      </c>
      <c r="I360">
        <v>19.8</v>
      </c>
      <c r="J360">
        <v>19.8</v>
      </c>
      <c r="K360">
        <v>19.8</v>
      </c>
      <c r="L360">
        <v>19.8</v>
      </c>
      <c r="M360">
        <v>19.8</v>
      </c>
      <c r="N360">
        <v>19.8</v>
      </c>
      <c r="O360">
        <v>19.8</v>
      </c>
      <c r="P360">
        <v>19.8</v>
      </c>
      <c r="Q360">
        <v>19.8</v>
      </c>
      <c r="R360">
        <v>19.8</v>
      </c>
      <c r="S360">
        <v>19.8</v>
      </c>
      <c r="T360">
        <v>19.8</v>
      </c>
      <c r="U360">
        <v>19.8</v>
      </c>
      <c r="V360">
        <v>19.8</v>
      </c>
      <c r="W360">
        <v>19.8</v>
      </c>
    </row>
    <row r="361" spans="1:23">
      <c r="A361" t="s">
        <v>3858</v>
      </c>
      <c r="B361" t="s">
        <v>4271</v>
      </c>
      <c r="C361" t="s">
        <v>3549</v>
      </c>
      <c r="D361" t="s">
        <v>1102</v>
      </c>
      <c r="E361" t="str">
        <f>INDEX('region index'!B:B, MATCH('plant list terry'!D361,'region index'!A:A,0))</f>
        <v>NW</v>
      </c>
      <c r="F361" t="s">
        <v>3811</v>
      </c>
      <c r="G361" t="s">
        <v>759</v>
      </c>
      <c r="H361" t="s">
        <v>3556</v>
      </c>
      <c r="I361">
        <v>19.8</v>
      </c>
      <c r="J361">
        <v>19.8</v>
      </c>
      <c r="K361">
        <v>19.8</v>
      </c>
      <c r="L361">
        <v>19.8</v>
      </c>
      <c r="M361">
        <v>19.8</v>
      </c>
      <c r="N361">
        <v>19.8</v>
      </c>
      <c r="O361">
        <v>19.8</v>
      </c>
      <c r="P361">
        <v>19.8</v>
      </c>
      <c r="Q361">
        <v>19.8</v>
      </c>
      <c r="R361">
        <v>19.8</v>
      </c>
      <c r="S361">
        <v>19.8</v>
      </c>
      <c r="T361">
        <v>19.8</v>
      </c>
      <c r="U361">
        <v>19.8</v>
      </c>
      <c r="V361">
        <v>19.8</v>
      </c>
      <c r="W361">
        <v>19.8</v>
      </c>
    </row>
    <row r="362" spans="1:23">
      <c r="A362" t="s">
        <v>3859</v>
      </c>
      <c r="B362" t="s">
        <v>4272</v>
      </c>
      <c r="C362" t="s">
        <v>3549</v>
      </c>
      <c r="D362" t="s">
        <v>1102</v>
      </c>
      <c r="E362" t="str">
        <f>INDEX('region index'!B:B, MATCH('plant list terry'!D362,'region index'!A:A,0))</f>
        <v>NW</v>
      </c>
      <c r="F362" t="s">
        <v>3811</v>
      </c>
      <c r="G362" t="s">
        <v>759</v>
      </c>
      <c r="H362" t="s">
        <v>3556</v>
      </c>
      <c r="I362">
        <v>40.5</v>
      </c>
      <c r="J362">
        <v>40.5</v>
      </c>
      <c r="K362">
        <v>40.5</v>
      </c>
      <c r="L362">
        <v>40.5</v>
      </c>
      <c r="M362">
        <v>40.5</v>
      </c>
      <c r="N362">
        <v>40.5</v>
      </c>
      <c r="O362">
        <v>40.5</v>
      </c>
      <c r="P362">
        <v>40.5</v>
      </c>
      <c r="Q362">
        <v>40.5</v>
      </c>
      <c r="R362">
        <v>40.5</v>
      </c>
      <c r="S362">
        <v>40.5</v>
      </c>
      <c r="T362">
        <v>40.5</v>
      </c>
      <c r="U362">
        <v>40.5</v>
      </c>
      <c r="V362">
        <v>40.5</v>
      </c>
      <c r="W362">
        <v>40.5</v>
      </c>
    </row>
    <row r="363" spans="1:23">
      <c r="A363" t="s">
        <v>3860</v>
      </c>
      <c r="B363" t="s">
        <v>4273</v>
      </c>
      <c r="C363" t="s">
        <v>3549</v>
      </c>
      <c r="D363" t="s">
        <v>1102</v>
      </c>
      <c r="E363" t="str">
        <f>INDEX('region index'!B:B, MATCH('plant list terry'!D363,'region index'!A:A,0))</f>
        <v>NW</v>
      </c>
      <c r="F363" t="s">
        <v>3811</v>
      </c>
      <c r="G363" t="s">
        <v>759</v>
      </c>
      <c r="H363" t="s">
        <v>3556</v>
      </c>
      <c r="I363">
        <v>60</v>
      </c>
      <c r="J363">
        <v>60</v>
      </c>
      <c r="K363">
        <v>60</v>
      </c>
      <c r="L363">
        <v>60</v>
      </c>
      <c r="M363">
        <v>60</v>
      </c>
      <c r="N363">
        <v>60</v>
      </c>
      <c r="O363">
        <v>60</v>
      </c>
      <c r="P363">
        <v>60</v>
      </c>
      <c r="Q363">
        <v>60</v>
      </c>
      <c r="R363">
        <v>60</v>
      </c>
      <c r="S363">
        <v>60</v>
      </c>
      <c r="T363">
        <v>60</v>
      </c>
      <c r="U363">
        <v>60</v>
      </c>
      <c r="V363">
        <v>60</v>
      </c>
      <c r="W363">
        <v>60</v>
      </c>
    </row>
    <row r="364" spans="1:23">
      <c r="A364" t="s">
        <v>3861</v>
      </c>
      <c r="B364" t="s">
        <v>4274</v>
      </c>
      <c r="C364" t="s">
        <v>3549</v>
      </c>
      <c r="D364" t="s">
        <v>1102</v>
      </c>
      <c r="E364" t="str">
        <f>INDEX('region index'!B:B, MATCH('plant list terry'!D364,'region index'!A:A,0))</f>
        <v>NW</v>
      </c>
      <c r="F364" t="s">
        <v>3811</v>
      </c>
      <c r="G364" t="s">
        <v>759</v>
      </c>
      <c r="H364" t="s">
        <v>3556</v>
      </c>
      <c r="I364">
        <v>30</v>
      </c>
      <c r="J364">
        <v>30</v>
      </c>
      <c r="K364">
        <v>30</v>
      </c>
      <c r="L364">
        <v>30</v>
      </c>
      <c r="M364">
        <v>30</v>
      </c>
      <c r="N364">
        <v>30</v>
      </c>
      <c r="O364">
        <v>30</v>
      </c>
      <c r="P364">
        <v>30</v>
      </c>
      <c r="Q364">
        <v>30</v>
      </c>
      <c r="R364">
        <v>30</v>
      </c>
      <c r="S364">
        <v>30</v>
      </c>
      <c r="T364">
        <v>30</v>
      </c>
      <c r="U364">
        <v>30</v>
      </c>
      <c r="V364">
        <v>30</v>
      </c>
      <c r="W364">
        <v>30</v>
      </c>
    </row>
    <row r="365" spans="1:23">
      <c r="A365" t="s">
        <v>3862</v>
      </c>
      <c r="B365" t="s">
        <v>4275</v>
      </c>
      <c r="C365" t="s">
        <v>3549</v>
      </c>
      <c r="D365" t="s">
        <v>1102</v>
      </c>
      <c r="E365" t="str">
        <f>INDEX('region index'!B:B, MATCH('plant list terry'!D365,'region index'!A:A,0))</f>
        <v>NW</v>
      </c>
      <c r="F365" t="s">
        <v>3811</v>
      </c>
      <c r="G365" t="s">
        <v>759</v>
      </c>
      <c r="H365" t="s">
        <v>3556</v>
      </c>
      <c r="I365">
        <v>30</v>
      </c>
      <c r="J365">
        <v>30</v>
      </c>
      <c r="K365">
        <v>30</v>
      </c>
      <c r="L365">
        <v>30</v>
      </c>
      <c r="M365">
        <v>30</v>
      </c>
      <c r="N365">
        <v>30</v>
      </c>
      <c r="O365">
        <v>30</v>
      </c>
      <c r="P365">
        <v>30</v>
      </c>
      <c r="Q365">
        <v>30</v>
      </c>
      <c r="R365">
        <v>30</v>
      </c>
      <c r="S365">
        <v>30</v>
      </c>
      <c r="T365">
        <v>30</v>
      </c>
      <c r="U365">
        <v>30</v>
      </c>
      <c r="V365">
        <v>30</v>
      </c>
      <c r="W365">
        <v>30</v>
      </c>
    </row>
    <row r="366" spans="1:23">
      <c r="A366" t="s">
        <v>3863</v>
      </c>
      <c r="B366" t="s">
        <v>4276</v>
      </c>
      <c r="C366" t="s">
        <v>3549</v>
      </c>
      <c r="D366" t="s">
        <v>1102</v>
      </c>
      <c r="E366" t="str">
        <f>INDEX('region index'!B:B, MATCH('plant list terry'!D366,'region index'!A:A,0))</f>
        <v>NW</v>
      </c>
      <c r="F366" t="s">
        <v>3811</v>
      </c>
      <c r="G366" t="s">
        <v>759</v>
      </c>
      <c r="H366" t="s">
        <v>3556</v>
      </c>
      <c r="I366">
        <v>30</v>
      </c>
      <c r="J366">
        <v>30</v>
      </c>
      <c r="K366">
        <v>30</v>
      </c>
      <c r="L366">
        <v>30</v>
      </c>
      <c r="M366">
        <v>30</v>
      </c>
      <c r="N366">
        <v>30</v>
      </c>
      <c r="O366">
        <v>30</v>
      </c>
      <c r="P366">
        <v>30</v>
      </c>
      <c r="Q366">
        <v>30</v>
      </c>
      <c r="R366">
        <v>30</v>
      </c>
      <c r="S366">
        <v>30</v>
      </c>
      <c r="T366">
        <v>30</v>
      </c>
      <c r="U366">
        <v>30</v>
      </c>
      <c r="V366">
        <v>30</v>
      </c>
      <c r="W366">
        <v>30</v>
      </c>
    </row>
    <row r="367" spans="1:23">
      <c r="A367" t="s">
        <v>3864</v>
      </c>
      <c r="B367" t="s">
        <v>4277</v>
      </c>
      <c r="C367" t="s">
        <v>3549</v>
      </c>
      <c r="D367" t="s">
        <v>1102</v>
      </c>
      <c r="E367" t="str">
        <f>INDEX('region index'!B:B, MATCH('plant list terry'!D367,'region index'!A:A,0))</f>
        <v>NW</v>
      </c>
      <c r="F367" t="s">
        <v>3811</v>
      </c>
      <c r="G367" t="s">
        <v>759</v>
      </c>
      <c r="H367" t="s">
        <v>3556</v>
      </c>
      <c r="I367">
        <v>30</v>
      </c>
      <c r="J367">
        <v>30</v>
      </c>
      <c r="K367">
        <v>30</v>
      </c>
      <c r="L367">
        <v>30</v>
      </c>
      <c r="M367">
        <v>30</v>
      </c>
      <c r="N367">
        <v>30</v>
      </c>
      <c r="O367">
        <v>30</v>
      </c>
      <c r="P367">
        <v>30</v>
      </c>
      <c r="Q367">
        <v>30</v>
      </c>
      <c r="R367">
        <v>30</v>
      </c>
      <c r="S367">
        <v>30</v>
      </c>
      <c r="T367">
        <v>30</v>
      </c>
      <c r="U367">
        <v>30</v>
      </c>
      <c r="V367">
        <v>30</v>
      </c>
      <c r="W367">
        <v>30</v>
      </c>
    </row>
    <row r="368" spans="1:23">
      <c r="A368" t="s">
        <v>3865</v>
      </c>
      <c r="B368" t="s">
        <v>4278</v>
      </c>
      <c r="C368" t="s">
        <v>3560</v>
      </c>
      <c r="D368" t="s">
        <v>1100</v>
      </c>
      <c r="E368" t="str">
        <f>INDEX('region index'!B:B, MATCH('plant list terry'!D368,'region index'!A:A,0))</f>
        <v>NE</v>
      </c>
      <c r="F368" t="s">
        <v>3811</v>
      </c>
      <c r="G368" t="s">
        <v>759</v>
      </c>
      <c r="H368" t="s">
        <v>3556</v>
      </c>
      <c r="I368">
        <v>41</v>
      </c>
      <c r="J368">
        <v>41</v>
      </c>
      <c r="K368">
        <v>41</v>
      </c>
      <c r="L368">
        <v>41</v>
      </c>
      <c r="M368">
        <v>41</v>
      </c>
      <c r="N368">
        <v>41</v>
      </c>
      <c r="O368">
        <v>41</v>
      </c>
      <c r="P368">
        <v>41</v>
      </c>
      <c r="Q368">
        <v>41</v>
      </c>
      <c r="R368">
        <v>41</v>
      </c>
      <c r="S368">
        <v>41</v>
      </c>
      <c r="T368">
        <v>41</v>
      </c>
      <c r="U368">
        <v>41</v>
      </c>
      <c r="V368">
        <v>41</v>
      </c>
      <c r="W368">
        <v>41</v>
      </c>
    </row>
    <row r="369" spans="1:23">
      <c r="A369" t="s">
        <v>3866</v>
      </c>
      <c r="B369" t="s">
        <v>4279</v>
      </c>
      <c r="C369" t="s">
        <v>3560</v>
      </c>
      <c r="D369" t="s">
        <v>1100</v>
      </c>
      <c r="E369" t="str">
        <f>INDEX('region index'!B:B, MATCH('plant list terry'!D369,'region index'!A:A,0))</f>
        <v>NE</v>
      </c>
      <c r="F369" t="s">
        <v>3811</v>
      </c>
      <c r="G369" t="s">
        <v>759</v>
      </c>
      <c r="H369" t="s">
        <v>3556</v>
      </c>
      <c r="I369">
        <v>41</v>
      </c>
      <c r="J369">
        <v>41</v>
      </c>
      <c r="K369">
        <v>41</v>
      </c>
      <c r="L369">
        <v>41</v>
      </c>
      <c r="M369">
        <v>41</v>
      </c>
      <c r="N369">
        <v>41</v>
      </c>
      <c r="O369">
        <v>41</v>
      </c>
      <c r="P369">
        <v>41</v>
      </c>
      <c r="Q369">
        <v>41</v>
      </c>
      <c r="R369">
        <v>41</v>
      </c>
      <c r="S369">
        <v>41</v>
      </c>
      <c r="T369">
        <v>41</v>
      </c>
      <c r="U369">
        <v>41</v>
      </c>
      <c r="V369">
        <v>41</v>
      </c>
      <c r="W369">
        <v>41</v>
      </c>
    </row>
    <row r="370" spans="1:23">
      <c r="A370" t="s">
        <v>3867</v>
      </c>
      <c r="B370" t="s">
        <v>4280</v>
      </c>
      <c r="C370" t="s">
        <v>3690</v>
      </c>
      <c r="D370" t="s">
        <v>1107</v>
      </c>
      <c r="E370" t="str">
        <f>INDEX('region index'!B:B, MATCH('plant list terry'!D370,'region index'!A:A,0))</f>
        <v>SW</v>
      </c>
      <c r="F370" t="s">
        <v>3811</v>
      </c>
      <c r="G370" t="s">
        <v>759</v>
      </c>
      <c r="H370" t="s">
        <v>3556</v>
      </c>
      <c r="I370">
        <v>14.4</v>
      </c>
      <c r="J370">
        <v>14.4</v>
      </c>
      <c r="K370">
        <v>14.4</v>
      </c>
      <c r="L370">
        <v>14.4</v>
      </c>
      <c r="M370">
        <v>14.4</v>
      </c>
      <c r="N370">
        <v>14.4</v>
      </c>
      <c r="O370">
        <v>14.4</v>
      </c>
      <c r="P370">
        <v>14.4</v>
      </c>
      <c r="Q370">
        <v>14.4</v>
      </c>
      <c r="R370">
        <v>14.4</v>
      </c>
      <c r="S370">
        <v>14.4</v>
      </c>
      <c r="T370">
        <v>14.4</v>
      </c>
      <c r="U370">
        <v>14.4</v>
      </c>
      <c r="V370">
        <v>14.4</v>
      </c>
      <c r="W370">
        <v>14.4</v>
      </c>
    </row>
    <row r="371" spans="1:23">
      <c r="A371" t="s">
        <v>3868</v>
      </c>
      <c r="B371" t="s">
        <v>4281</v>
      </c>
      <c r="C371" t="s">
        <v>3690</v>
      </c>
      <c r="D371" t="s">
        <v>1107</v>
      </c>
      <c r="E371" t="str">
        <f>INDEX('region index'!B:B, MATCH('plant list terry'!D371,'region index'!A:A,0))</f>
        <v>SW</v>
      </c>
      <c r="F371" t="s">
        <v>3811</v>
      </c>
      <c r="G371" t="s">
        <v>759</v>
      </c>
      <c r="H371" t="s">
        <v>3556</v>
      </c>
      <c r="I371">
        <v>14.6</v>
      </c>
      <c r="J371">
        <v>14.6</v>
      </c>
      <c r="K371">
        <v>14.6</v>
      </c>
      <c r="L371">
        <v>14.6</v>
      </c>
      <c r="M371">
        <v>14.6</v>
      </c>
      <c r="N371">
        <v>14.6</v>
      </c>
      <c r="O371">
        <v>14.6</v>
      </c>
      <c r="P371">
        <v>14.6</v>
      </c>
      <c r="Q371">
        <v>14.6</v>
      </c>
      <c r="R371">
        <v>14.6</v>
      </c>
      <c r="S371">
        <v>14.6</v>
      </c>
      <c r="T371">
        <v>14.6</v>
      </c>
      <c r="U371">
        <v>14.6</v>
      </c>
      <c r="V371">
        <v>14.6</v>
      </c>
      <c r="W371">
        <v>14.6</v>
      </c>
    </row>
    <row r="372" spans="1:23">
      <c r="A372" t="s">
        <v>3869</v>
      </c>
      <c r="B372" t="s">
        <v>4282</v>
      </c>
      <c r="C372" t="s">
        <v>3690</v>
      </c>
      <c r="D372" t="s">
        <v>1107</v>
      </c>
      <c r="E372" t="str">
        <f>INDEX('region index'!B:B, MATCH('plant list terry'!D372,'region index'!A:A,0))</f>
        <v>SW</v>
      </c>
      <c r="F372" t="s">
        <v>3811</v>
      </c>
      <c r="G372" t="s">
        <v>759</v>
      </c>
      <c r="H372" t="s">
        <v>3556</v>
      </c>
      <c r="I372">
        <v>6</v>
      </c>
      <c r="J372">
        <v>6</v>
      </c>
      <c r="K372">
        <v>6</v>
      </c>
      <c r="L372">
        <v>6</v>
      </c>
      <c r="M372">
        <v>6</v>
      </c>
      <c r="N372">
        <v>6</v>
      </c>
      <c r="O372">
        <v>6</v>
      </c>
      <c r="P372">
        <v>6</v>
      </c>
      <c r="Q372">
        <v>6</v>
      </c>
      <c r="R372">
        <v>6</v>
      </c>
      <c r="S372">
        <v>6</v>
      </c>
      <c r="T372">
        <v>6</v>
      </c>
      <c r="U372">
        <v>6</v>
      </c>
      <c r="V372">
        <v>6</v>
      </c>
      <c r="W372">
        <v>6</v>
      </c>
    </row>
    <row r="373" spans="1:23">
      <c r="A373" t="s">
        <v>3870</v>
      </c>
      <c r="B373" t="s">
        <v>4283</v>
      </c>
      <c r="C373" t="s">
        <v>3690</v>
      </c>
      <c r="D373" t="s">
        <v>1107</v>
      </c>
      <c r="E373" t="str">
        <f>INDEX('region index'!B:B, MATCH('plant list terry'!D373,'region index'!A:A,0))</f>
        <v>SW</v>
      </c>
      <c r="F373" t="s">
        <v>1591</v>
      </c>
      <c r="G373" t="s">
        <v>628</v>
      </c>
      <c r="H373" t="s">
        <v>3556</v>
      </c>
      <c r="I373">
        <v>300</v>
      </c>
      <c r="J373">
        <v>300</v>
      </c>
      <c r="K373">
        <v>300</v>
      </c>
      <c r="L373">
        <v>300</v>
      </c>
      <c r="M373">
        <v>300</v>
      </c>
      <c r="N373">
        <v>300</v>
      </c>
      <c r="O373">
        <v>300</v>
      </c>
      <c r="P373">
        <v>300</v>
      </c>
      <c r="Q373">
        <v>300</v>
      </c>
      <c r="R373">
        <v>300</v>
      </c>
      <c r="S373">
        <v>300</v>
      </c>
      <c r="T373">
        <v>300</v>
      </c>
      <c r="U373">
        <v>300</v>
      </c>
      <c r="V373">
        <v>300</v>
      </c>
      <c r="W373">
        <v>300</v>
      </c>
    </row>
    <row r="374" spans="1:23">
      <c r="A374" t="s">
        <v>3871</v>
      </c>
      <c r="B374" t="s">
        <v>4284</v>
      </c>
      <c r="C374" t="s">
        <v>3690</v>
      </c>
      <c r="D374" t="s">
        <v>1107</v>
      </c>
      <c r="E374" t="str">
        <f>INDEX('region index'!B:B, MATCH('plant list terry'!D374,'region index'!A:A,0))</f>
        <v>SW</v>
      </c>
      <c r="F374" t="s">
        <v>1591</v>
      </c>
      <c r="G374" t="s">
        <v>628</v>
      </c>
      <c r="H374" t="s">
        <v>3556</v>
      </c>
      <c r="I374">
        <v>300</v>
      </c>
      <c r="J374">
        <v>300</v>
      </c>
      <c r="K374">
        <v>300</v>
      </c>
      <c r="L374">
        <v>300</v>
      </c>
      <c r="M374">
        <v>300</v>
      </c>
      <c r="N374">
        <v>300</v>
      </c>
      <c r="O374">
        <v>300</v>
      </c>
      <c r="P374">
        <v>300</v>
      </c>
      <c r="Q374">
        <v>300</v>
      </c>
      <c r="R374">
        <v>300</v>
      </c>
      <c r="S374">
        <v>300</v>
      </c>
      <c r="T374">
        <v>300</v>
      </c>
      <c r="U374">
        <v>300</v>
      </c>
      <c r="V374">
        <v>300</v>
      </c>
      <c r="W374">
        <v>300</v>
      </c>
    </row>
    <row r="375" spans="1:23">
      <c r="A375" t="s">
        <v>3872</v>
      </c>
      <c r="B375" t="s">
        <v>4285</v>
      </c>
      <c r="C375" t="s">
        <v>3624</v>
      </c>
      <c r="D375" t="s">
        <v>1103</v>
      </c>
      <c r="E375" t="str">
        <f>INDEX('region index'!B:B, MATCH('plant list terry'!D375,'region index'!A:A,0))</f>
        <v>SE</v>
      </c>
      <c r="F375" t="s">
        <v>1591</v>
      </c>
      <c r="G375" t="s">
        <v>628</v>
      </c>
      <c r="H375" t="s">
        <v>3556</v>
      </c>
      <c r="I375">
        <v>400</v>
      </c>
      <c r="J375">
        <v>400</v>
      </c>
      <c r="K375">
        <v>400</v>
      </c>
      <c r="L375">
        <v>400</v>
      </c>
      <c r="M375">
        <v>400</v>
      </c>
      <c r="N375">
        <v>400</v>
      </c>
      <c r="O375">
        <v>400</v>
      </c>
      <c r="P375">
        <v>400</v>
      </c>
      <c r="Q375">
        <v>400</v>
      </c>
      <c r="R375">
        <v>400</v>
      </c>
      <c r="S375">
        <v>400</v>
      </c>
      <c r="T375">
        <v>400</v>
      </c>
      <c r="U375">
        <v>400</v>
      </c>
      <c r="V375">
        <v>400</v>
      </c>
      <c r="W375">
        <v>400</v>
      </c>
    </row>
    <row r="376" spans="1:23">
      <c r="A376" t="s">
        <v>3873</v>
      </c>
      <c r="B376" t="s">
        <v>4286</v>
      </c>
      <c r="C376" t="s">
        <v>3624</v>
      </c>
      <c r="D376" t="s">
        <v>1103</v>
      </c>
      <c r="E376" t="str">
        <f>INDEX('region index'!B:B, MATCH('plant list terry'!D376,'region index'!A:A,0))</f>
        <v>SE</v>
      </c>
      <c r="F376" t="s">
        <v>1591</v>
      </c>
      <c r="G376" t="s">
        <v>628</v>
      </c>
      <c r="H376" t="s">
        <v>3556</v>
      </c>
      <c r="I376">
        <v>400</v>
      </c>
      <c r="J376">
        <v>400</v>
      </c>
      <c r="K376">
        <v>400</v>
      </c>
      <c r="L376">
        <v>400</v>
      </c>
      <c r="M376">
        <v>400</v>
      </c>
      <c r="N376">
        <v>400</v>
      </c>
      <c r="O376">
        <v>400</v>
      </c>
      <c r="P376">
        <v>400</v>
      </c>
      <c r="Q376">
        <v>400</v>
      </c>
      <c r="R376">
        <v>400</v>
      </c>
      <c r="S376">
        <v>400</v>
      </c>
      <c r="T376">
        <v>400</v>
      </c>
      <c r="U376">
        <v>400</v>
      </c>
      <c r="V376">
        <v>400</v>
      </c>
      <c r="W376">
        <v>400</v>
      </c>
    </row>
    <row r="377" spans="1:23">
      <c r="A377" t="s">
        <v>3874</v>
      </c>
      <c r="B377" t="s">
        <v>4287</v>
      </c>
      <c r="C377" t="s">
        <v>3577</v>
      </c>
      <c r="D377" t="s">
        <v>1104</v>
      </c>
      <c r="E377" t="str">
        <f>INDEX('region index'!B:B, MATCH('plant list terry'!D377,'region index'!A:A,0))</f>
        <v>SE</v>
      </c>
      <c r="F377" t="s">
        <v>1591</v>
      </c>
      <c r="G377" t="s">
        <v>628</v>
      </c>
      <c r="H377" t="s">
        <v>3556</v>
      </c>
      <c r="I377">
        <v>300</v>
      </c>
      <c r="J377">
        <v>300</v>
      </c>
      <c r="K377">
        <v>300</v>
      </c>
      <c r="L377">
        <v>300</v>
      </c>
      <c r="M377">
        <v>300</v>
      </c>
      <c r="N377">
        <v>300</v>
      </c>
      <c r="O377">
        <v>300</v>
      </c>
      <c r="P377">
        <v>300</v>
      </c>
      <c r="Q377">
        <v>300</v>
      </c>
      <c r="R377">
        <v>300</v>
      </c>
      <c r="S377">
        <v>300</v>
      </c>
      <c r="T377">
        <v>300</v>
      </c>
      <c r="U377">
        <v>300</v>
      </c>
      <c r="V377">
        <v>300</v>
      </c>
      <c r="W377">
        <v>300</v>
      </c>
    </row>
    <row r="378" spans="1:23">
      <c r="A378" t="s">
        <v>3875</v>
      </c>
      <c r="B378" t="s">
        <v>4288</v>
      </c>
      <c r="C378" t="s">
        <v>3577</v>
      </c>
      <c r="D378" t="s">
        <v>1104</v>
      </c>
      <c r="E378" t="str">
        <f>INDEX('region index'!B:B, MATCH('plant list terry'!D378,'region index'!A:A,0))</f>
        <v>SE</v>
      </c>
      <c r="F378" t="s">
        <v>1591</v>
      </c>
      <c r="G378" t="s">
        <v>628</v>
      </c>
      <c r="H378" t="s">
        <v>3556</v>
      </c>
      <c r="I378">
        <v>300</v>
      </c>
      <c r="J378">
        <v>300</v>
      </c>
      <c r="K378">
        <v>300</v>
      </c>
      <c r="L378">
        <v>300</v>
      </c>
      <c r="M378">
        <v>300</v>
      </c>
      <c r="N378">
        <v>300</v>
      </c>
      <c r="O378">
        <v>300</v>
      </c>
      <c r="P378">
        <v>300</v>
      </c>
      <c r="Q378">
        <v>300</v>
      </c>
      <c r="R378">
        <v>300</v>
      </c>
      <c r="S378">
        <v>300</v>
      </c>
      <c r="T378">
        <v>300</v>
      </c>
      <c r="U378">
        <v>300</v>
      </c>
      <c r="V378">
        <v>300</v>
      </c>
      <c r="W378">
        <v>300</v>
      </c>
    </row>
    <row r="379" spans="1:23">
      <c r="A379" t="s">
        <v>3876</v>
      </c>
      <c r="B379" t="s">
        <v>4289</v>
      </c>
      <c r="C379" t="s">
        <v>3549</v>
      </c>
      <c r="D379" t="s">
        <v>1102</v>
      </c>
      <c r="E379" t="str">
        <f>INDEX('region index'!B:B, MATCH('plant list terry'!D379,'region index'!A:A,0))</f>
        <v>NW</v>
      </c>
      <c r="F379" t="s">
        <v>1591</v>
      </c>
      <c r="G379" t="s">
        <v>628</v>
      </c>
      <c r="H379" t="s">
        <v>3556</v>
      </c>
      <c r="I379">
        <v>200</v>
      </c>
      <c r="J379">
        <v>200</v>
      </c>
      <c r="K379">
        <v>200</v>
      </c>
      <c r="L379">
        <v>200</v>
      </c>
      <c r="M379">
        <v>200</v>
      </c>
      <c r="N379">
        <v>200</v>
      </c>
      <c r="O379">
        <v>200</v>
      </c>
      <c r="P379">
        <v>200</v>
      </c>
      <c r="Q379">
        <v>200</v>
      </c>
      <c r="R379">
        <v>200</v>
      </c>
      <c r="S379">
        <v>200</v>
      </c>
      <c r="T379">
        <v>200</v>
      </c>
      <c r="U379">
        <v>200</v>
      </c>
      <c r="V379">
        <v>200</v>
      </c>
      <c r="W379">
        <v>200</v>
      </c>
    </row>
    <row r="380" spans="1:23">
      <c r="A380" t="s">
        <v>3877</v>
      </c>
      <c r="B380" t="s">
        <v>4290</v>
      </c>
      <c r="C380" t="s">
        <v>3549</v>
      </c>
      <c r="D380" t="s">
        <v>1102</v>
      </c>
      <c r="E380" t="str">
        <f>INDEX('region index'!B:B, MATCH('plant list terry'!D380,'region index'!A:A,0))</f>
        <v>NW</v>
      </c>
      <c r="F380" t="s">
        <v>1591</v>
      </c>
      <c r="G380" t="s">
        <v>628</v>
      </c>
      <c r="H380" t="s">
        <v>3556</v>
      </c>
      <c r="I380">
        <v>200</v>
      </c>
      <c r="J380">
        <v>200</v>
      </c>
      <c r="K380">
        <v>200</v>
      </c>
      <c r="L380">
        <v>200</v>
      </c>
      <c r="M380">
        <v>200</v>
      </c>
      <c r="N380">
        <v>200</v>
      </c>
      <c r="O380">
        <v>200</v>
      </c>
      <c r="P380">
        <v>200</v>
      </c>
      <c r="Q380">
        <v>200</v>
      </c>
      <c r="R380">
        <v>200</v>
      </c>
      <c r="S380">
        <v>200</v>
      </c>
      <c r="T380">
        <v>200</v>
      </c>
      <c r="U380">
        <v>200</v>
      </c>
      <c r="V380">
        <v>200</v>
      </c>
      <c r="W380">
        <v>200</v>
      </c>
    </row>
    <row r="381" spans="1:23">
      <c r="A381" t="s">
        <v>3878</v>
      </c>
      <c r="B381" t="s">
        <v>4291</v>
      </c>
      <c r="C381" t="s">
        <v>3560</v>
      </c>
      <c r="D381" t="s">
        <v>1100</v>
      </c>
      <c r="E381" t="str">
        <f>INDEX('region index'!B:B, MATCH('plant list terry'!D381,'region index'!A:A,0))</f>
        <v>NE</v>
      </c>
      <c r="F381" t="s">
        <v>1591</v>
      </c>
      <c r="G381" t="s">
        <v>628</v>
      </c>
      <c r="H381" t="s">
        <v>3556</v>
      </c>
      <c r="I381">
        <v>250</v>
      </c>
      <c r="J381">
        <v>250</v>
      </c>
      <c r="K381">
        <v>250</v>
      </c>
      <c r="L381">
        <v>250</v>
      </c>
      <c r="M381">
        <v>250</v>
      </c>
      <c r="N381">
        <v>250</v>
      </c>
      <c r="O381">
        <v>250</v>
      </c>
      <c r="P381">
        <v>250</v>
      </c>
      <c r="Q381">
        <v>250</v>
      </c>
      <c r="R381">
        <v>250</v>
      </c>
      <c r="S381">
        <v>250</v>
      </c>
      <c r="T381">
        <v>250</v>
      </c>
      <c r="U381">
        <v>250</v>
      </c>
      <c r="V381">
        <v>250</v>
      </c>
      <c r="W381">
        <v>250</v>
      </c>
    </row>
    <row r="382" spans="1:23">
      <c r="A382" t="s">
        <v>3879</v>
      </c>
      <c r="B382" t="s">
        <v>4292</v>
      </c>
      <c r="C382" t="s">
        <v>3560</v>
      </c>
      <c r="D382" t="s">
        <v>1100</v>
      </c>
      <c r="E382" t="str">
        <f>INDEX('region index'!B:B, MATCH('plant list terry'!D382,'region index'!A:A,0))</f>
        <v>NE</v>
      </c>
      <c r="F382" t="s">
        <v>1591</v>
      </c>
      <c r="G382" t="s">
        <v>628</v>
      </c>
      <c r="H382" t="s">
        <v>3556</v>
      </c>
      <c r="I382">
        <v>250</v>
      </c>
      <c r="J382">
        <v>250</v>
      </c>
      <c r="K382">
        <v>250</v>
      </c>
      <c r="L382">
        <v>250</v>
      </c>
      <c r="M382">
        <v>250</v>
      </c>
      <c r="N382">
        <v>250</v>
      </c>
      <c r="O382">
        <v>250</v>
      </c>
      <c r="P382">
        <v>250</v>
      </c>
      <c r="Q382">
        <v>250</v>
      </c>
      <c r="R382">
        <v>250</v>
      </c>
      <c r="S382">
        <v>250</v>
      </c>
      <c r="T382">
        <v>250</v>
      </c>
      <c r="U382">
        <v>250</v>
      </c>
      <c r="V382">
        <v>250</v>
      </c>
      <c r="W382">
        <v>250</v>
      </c>
    </row>
    <row r="383" spans="1:23">
      <c r="A383" t="s">
        <v>3880</v>
      </c>
      <c r="B383" t="s">
        <v>4293</v>
      </c>
      <c r="C383" t="s">
        <v>3560</v>
      </c>
      <c r="D383" t="s">
        <v>1100</v>
      </c>
      <c r="E383" t="str">
        <f>INDEX('region index'!B:B, MATCH('plant list terry'!D383,'region index'!A:A,0))</f>
        <v>NE</v>
      </c>
      <c r="F383" t="s">
        <v>1591</v>
      </c>
      <c r="G383" t="s">
        <v>628</v>
      </c>
      <c r="H383" t="s">
        <v>3556</v>
      </c>
      <c r="I383">
        <v>250</v>
      </c>
      <c r="J383">
        <v>250</v>
      </c>
      <c r="K383">
        <v>250</v>
      </c>
      <c r="L383">
        <v>250</v>
      </c>
      <c r="M383">
        <v>250</v>
      </c>
      <c r="N383">
        <v>250</v>
      </c>
      <c r="O383">
        <v>250</v>
      </c>
      <c r="P383">
        <v>250</v>
      </c>
      <c r="Q383">
        <v>250</v>
      </c>
      <c r="R383">
        <v>250</v>
      </c>
      <c r="S383">
        <v>250</v>
      </c>
      <c r="T383">
        <v>250</v>
      </c>
      <c r="U383">
        <v>250</v>
      </c>
      <c r="V383">
        <v>250</v>
      </c>
      <c r="W383">
        <v>250</v>
      </c>
    </row>
    <row r="384" spans="1:23">
      <c r="A384" t="s">
        <v>3881</v>
      </c>
      <c r="B384" t="s">
        <v>4294</v>
      </c>
      <c r="C384" t="s">
        <v>3560</v>
      </c>
      <c r="D384" t="s">
        <v>1100</v>
      </c>
      <c r="E384" t="str">
        <f>INDEX('region index'!B:B, MATCH('plant list terry'!D384,'region index'!A:A,0))</f>
        <v>NE</v>
      </c>
      <c r="F384" t="s">
        <v>1591</v>
      </c>
      <c r="G384" t="s">
        <v>628</v>
      </c>
      <c r="H384" t="s">
        <v>3556</v>
      </c>
      <c r="I384">
        <v>250</v>
      </c>
      <c r="J384">
        <v>250</v>
      </c>
      <c r="K384">
        <v>250</v>
      </c>
      <c r="L384">
        <v>250</v>
      </c>
      <c r="M384">
        <v>250</v>
      </c>
      <c r="N384">
        <v>250</v>
      </c>
      <c r="O384">
        <v>250</v>
      </c>
      <c r="P384">
        <v>250</v>
      </c>
      <c r="Q384">
        <v>250</v>
      </c>
      <c r="R384">
        <v>250</v>
      </c>
      <c r="S384">
        <v>250</v>
      </c>
      <c r="T384">
        <v>250</v>
      </c>
      <c r="U384">
        <v>250</v>
      </c>
      <c r="V384">
        <v>250</v>
      </c>
      <c r="W384">
        <v>250</v>
      </c>
    </row>
    <row r="385" spans="1:23">
      <c r="A385" t="s">
        <v>3882</v>
      </c>
      <c r="B385" t="s">
        <v>4295</v>
      </c>
      <c r="C385" t="s">
        <v>3577</v>
      </c>
      <c r="D385" t="s">
        <v>1104</v>
      </c>
      <c r="E385" t="str">
        <f>INDEX('region index'!B:B, MATCH('plant list terry'!D385,'region index'!A:A,0))</f>
        <v>SE</v>
      </c>
      <c r="F385" t="s">
        <v>1591</v>
      </c>
      <c r="G385" t="s">
        <v>628</v>
      </c>
      <c r="H385" t="s">
        <v>3556</v>
      </c>
      <c r="I385">
        <v>350</v>
      </c>
      <c r="J385">
        <v>350</v>
      </c>
      <c r="K385">
        <v>350</v>
      </c>
      <c r="L385">
        <v>350</v>
      </c>
      <c r="M385">
        <v>350</v>
      </c>
      <c r="N385">
        <v>350</v>
      </c>
      <c r="O385">
        <v>350</v>
      </c>
      <c r="P385">
        <v>350</v>
      </c>
      <c r="Q385">
        <v>350</v>
      </c>
      <c r="R385">
        <v>350</v>
      </c>
      <c r="S385">
        <v>350</v>
      </c>
      <c r="T385">
        <v>350</v>
      </c>
      <c r="U385">
        <v>350</v>
      </c>
      <c r="V385">
        <v>350</v>
      </c>
      <c r="W385">
        <v>350</v>
      </c>
    </row>
    <row r="386" spans="1:23">
      <c r="A386" t="s">
        <v>3883</v>
      </c>
      <c r="B386" t="s">
        <v>4296</v>
      </c>
      <c r="C386" t="s">
        <v>3577</v>
      </c>
      <c r="D386" t="s">
        <v>1104</v>
      </c>
      <c r="E386" t="str">
        <f>INDEX('region index'!B:B, MATCH('plant list terry'!D386,'region index'!A:A,0))</f>
        <v>SE</v>
      </c>
      <c r="F386" t="s">
        <v>1591</v>
      </c>
      <c r="G386" t="s">
        <v>628</v>
      </c>
      <c r="H386" t="s">
        <v>3556</v>
      </c>
      <c r="I386">
        <v>350</v>
      </c>
      <c r="J386">
        <v>350</v>
      </c>
      <c r="K386">
        <v>350</v>
      </c>
      <c r="L386">
        <v>350</v>
      </c>
      <c r="M386">
        <v>350</v>
      </c>
      <c r="N386">
        <v>350</v>
      </c>
      <c r="O386">
        <v>350</v>
      </c>
      <c r="P386">
        <v>350</v>
      </c>
      <c r="Q386">
        <v>350</v>
      </c>
      <c r="R386">
        <v>350</v>
      </c>
      <c r="S386">
        <v>350</v>
      </c>
      <c r="T386">
        <v>350</v>
      </c>
      <c r="U386">
        <v>350</v>
      </c>
      <c r="V386">
        <v>350</v>
      </c>
      <c r="W386">
        <v>350</v>
      </c>
    </row>
    <row r="387" spans="1:23">
      <c r="A387" t="s">
        <v>3884</v>
      </c>
      <c r="B387" t="s">
        <v>4297</v>
      </c>
      <c r="C387" t="s">
        <v>3624</v>
      </c>
      <c r="D387" t="s">
        <v>1103</v>
      </c>
      <c r="E387" t="str">
        <f>INDEX('region index'!B:B, MATCH('plant list terry'!D387,'region index'!A:A,0))</f>
        <v>SE</v>
      </c>
      <c r="F387" t="s">
        <v>1591</v>
      </c>
      <c r="G387" t="s">
        <v>628</v>
      </c>
      <c r="H387" t="s">
        <v>3556</v>
      </c>
      <c r="I387">
        <v>300</v>
      </c>
      <c r="J387">
        <v>300</v>
      </c>
      <c r="K387">
        <v>300</v>
      </c>
      <c r="L387">
        <v>300</v>
      </c>
      <c r="M387">
        <v>300</v>
      </c>
      <c r="N387">
        <v>300</v>
      </c>
      <c r="O387">
        <v>300</v>
      </c>
      <c r="P387">
        <v>300</v>
      </c>
      <c r="Q387">
        <v>300</v>
      </c>
      <c r="R387">
        <v>300</v>
      </c>
      <c r="S387">
        <v>300</v>
      </c>
      <c r="T387">
        <v>300</v>
      </c>
      <c r="U387">
        <v>300</v>
      </c>
      <c r="V387">
        <v>300</v>
      </c>
      <c r="W387">
        <v>300</v>
      </c>
    </row>
    <row r="388" spans="1:23">
      <c r="A388" t="s">
        <v>3885</v>
      </c>
      <c r="B388" t="s">
        <v>4298</v>
      </c>
      <c r="C388" t="s">
        <v>3624</v>
      </c>
      <c r="D388" t="s">
        <v>1103</v>
      </c>
      <c r="E388" t="str">
        <f>INDEX('region index'!B:B, MATCH('plant list terry'!D388,'region index'!A:A,0))</f>
        <v>SE</v>
      </c>
      <c r="F388" t="s">
        <v>1591</v>
      </c>
      <c r="G388" t="s">
        <v>628</v>
      </c>
      <c r="H388" t="s">
        <v>3556</v>
      </c>
      <c r="I388">
        <v>300</v>
      </c>
      <c r="J388">
        <v>300</v>
      </c>
      <c r="K388">
        <v>300</v>
      </c>
      <c r="L388">
        <v>300</v>
      </c>
      <c r="M388">
        <v>300</v>
      </c>
      <c r="N388">
        <v>300</v>
      </c>
      <c r="O388">
        <v>300</v>
      </c>
      <c r="P388">
        <v>300</v>
      </c>
      <c r="Q388">
        <v>300</v>
      </c>
      <c r="R388">
        <v>300</v>
      </c>
      <c r="S388">
        <v>300</v>
      </c>
      <c r="T388">
        <v>300</v>
      </c>
      <c r="U388">
        <v>300</v>
      </c>
      <c r="V388">
        <v>300</v>
      </c>
      <c r="W388">
        <v>300</v>
      </c>
    </row>
    <row r="389" spans="1:23">
      <c r="A389" t="s">
        <v>3244</v>
      </c>
      <c r="B389" t="s">
        <v>4299</v>
      </c>
      <c r="C389" t="s">
        <v>3611</v>
      </c>
      <c r="D389" t="s">
        <v>1095</v>
      </c>
      <c r="E389" t="str">
        <f>INDEX('region index'!B:B, MATCH('plant list terry'!D389,'region index'!A:A,0))</f>
        <v>SE</v>
      </c>
      <c r="F389" t="s">
        <v>2739</v>
      </c>
      <c r="G389" t="s">
        <v>890</v>
      </c>
      <c r="H389" t="s">
        <v>3556</v>
      </c>
      <c r="I389">
        <v>650</v>
      </c>
      <c r="J389">
        <v>650</v>
      </c>
      <c r="K389">
        <v>650</v>
      </c>
    </row>
    <row r="390" spans="1:23">
      <c r="A390" t="s">
        <v>3246</v>
      </c>
      <c r="B390" t="s">
        <v>4300</v>
      </c>
      <c r="C390" t="s">
        <v>3611</v>
      </c>
      <c r="D390" t="s">
        <v>1095</v>
      </c>
      <c r="E390" t="str">
        <f>INDEX('region index'!B:B, MATCH('plant list terry'!D390,'region index'!A:A,0))</f>
        <v>SE</v>
      </c>
      <c r="F390" t="s">
        <v>2739</v>
      </c>
      <c r="G390" t="s">
        <v>890</v>
      </c>
      <c r="H390" t="s">
        <v>3556</v>
      </c>
      <c r="I390">
        <v>950</v>
      </c>
      <c r="J390">
        <v>950</v>
      </c>
      <c r="K390">
        <v>950</v>
      </c>
      <c r="L390">
        <v>950</v>
      </c>
    </row>
    <row r="391" spans="1:23">
      <c r="A391" t="s">
        <v>3248</v>
      </c>
      <c r="B391" t="s">
        <v>4301</v>
      </c>
      <c r="C391" t="s">
        <v>3611</v>
      </c>
      <c r="D391" t="s">
        <v>1095</v>
      </c>
      <c r="E391" t="str">
        <f>INDEX('region index'!B:B, MATCH('plant list terry'!D391,'region index'!A:A,0))</f>
        <v>SE</v>
      </c>
      <c r="F391" t="s">
        <v>2739</v>
      </c>
      <c r="G391" t="s">
        <v>890</v>
      </c>
      <c r="H391" t="s">
        <v>3556</v>
      </c>
      <c r="I391">
        <v>950</v>
      </c>
      <c r="J391">
        <v>950</v>
      </c>
      <c r="K391">
        <v>950</v>
      </c>
      <c r="L391">
        <v>950</v>
      </c>
      <c r="M391">
        <v>950</v>
      </c>
    </row>
    <row r="392" spans="1:23">
      <c r="A392" t="s">
        <v>1657</v>
      </c>
      <c r="B392" t="s">
        <v>898</v>
      </c>
      <c r="C392" t="s">
        <v>3611</v>
      </c>
      <c r="D392" t="s">
        <v>1095</v>
      </c>
      <c r="E392" t="str">
        <f>INDEX('region index'!B:B, MATCH('plant list terry'!D392,'region index'!A:A,0))</f>
        <v>SE</v>
      </c>
      <c r="F392" t="s">
        <v>2739</v>
      </c>
      <c r="G392" t="s">
        <v>890</v>
      </c>
      <c r="H392" t="s">
        <v>3556</v>
      </c>
      <c r="I392">
        <v>1000</v>
      </c>
      <c r="J392">
        <v>1000</v>
      </c>
      <c r="K392">
        <v>1000</v>
      </c>
      <c r="L392">
        <v>1000</v>
      </c>
      <c r="M392">
        <v>1000</v>
      </c>
      <c r="N392">
        <v>1000</v>
      </c>
      <c r="O392">
        <v>1000</v>
      </c>
      <c r="P392">
        <v>1000</v>
      </c>
      <c r="Q392">
        <v>1000</v>
      </c>
      <c r="R392">
        <v>1000</v>
      </c>
      <c r="S392">
        <v>1000</v>
      </c>
      <c r="T392">
        <v>1000</v>
      </c>
      <c r="U392">
        <v>1000</v>
      </c>
      <c r="V392">
        <v>1000</v>
      </c>
      <c r="W392">
        <v>1000</v>
      </c>
    </row>
    <row r="393" spans="1:23">
      <c r="A393" t="s">
        <v>1658</v>
      </c>
      <c r="B393" t="s">
        <v>901</v>
      </c>
      <c r="C393" t="s">
        <v>3611</v>
      </c>
      <c r="D393" t="s">
        <v>1095</v>
      </c>
      <c r="E393" t="str">
        <f>INDEX('region index'!B:B, MATCH('plant list terry'!D393,'region index'!A:A,0))</f>
        <v>SE</v>
      </c>
      <c r="F393" t="s">
        <v>2739</v>
      </c>
      <c r="G393" t="s">
        <v>890</v>
      </c>
      <c r="H393" t="s">
        <v>3556</v>
      </c>
      <c r="I393">
        <v>1000</v>
      </c>
      <c r="J393">
        <v>1000</v>
      </c>
      <c r="K393">
        <v>1000</v>
      </c>
      <c r="L393">
        <v>1000</v>
      </c>
      <c r="M393">
        <v>1000</v>
      </c>
      <c r="N393">
        <v>1000</v>
      </c>
      <c r="O393">
        <v>1000</v>
      </c>
      <c r="P393">
        <v>1000</v>
      </c>
      <c r="Q393">
        <v>1000</v>
      </c>
      <c r="R393">
        <v>1000</v>
      </c>
      <c r="S393">
        <v>1000</v>
      </c>
      <c r="T393">
        <v>1000</v>
      </c>
      <c r="U393">
        <v>1000</v>
      </c>
      <c r="V393">
        <v>1000</v>
      </c>
      <c r="W393">
        <v>1000</v>
      </c>
    </row>
    <row r="394" spans="1:23">
      <c r="A394" t="s">
        <v>1659</v>
      </c>
      <c r="B394" t="s">
        <v>902</v>
      </c>
      <c r="C394" t="s">
        <v>3641</v>
      </c>
      <c r="D394" t="s">
        <v>1111</v>
      </c>
      <c r="E394" t="str">
        <f>INDEX('region index'!B:B, MATCH('plant list terry'!D394,'region index'!A:A,0))</f>
        <v>SE</v>
      </c>
      <c r="F394" t="s">
        <v>2739</v>
      </c>
      <c r="G394" t="s">
        <v>890</v>
      </c>
      <c r="H394" t="s">
        <v>3556</v>
      </c>
      <c r="I394">
        <v>1400</v>
      </c>
      <c r="J394">
        <v>1400</v>
      </c>
      <c r="K394">
        <v>1400</v>
      </c>
      <c r="L394">
        <v>1400</v>
      </c>
      <c r="M394">
        <v>1400</v>
      </c>
      <c r="N394">
        <v>1400</v>
      </c>
      <c r="O394">
        <v>1400</v>
      </c>
      <c r="P394">
        <v>1400</v>
      </c>
      <c r="Q394">
        <v>1400</v>
      </c>
      <c r="R394">
        <v>1400</v>
      </c>
      <c r="S394">
        <v>1400</v>
      </c>
      <c r="T394">
        <v>1400</v>
      </c>
      <c r="U394">
        <v>1400</v>
      </c>
      <c r="V394">
        <v>1400</v>
      </c>
      <c r="W394">
        <v>1400</v>
      </c>
    </row>
    <row r="395" spans="1:23">
      <c r="A395" t="s">
        <v>1660</v>
      </c>
      <c r="B395" t="s">
        <v>903</v>
      </c>
      <c r="C395" t="s">
        <v>3641</v>
      </c>
      <c r="D395" t="s">
        <v>1111</v>
      </c>
      <c r="E395" t="str">
        <f>INDEX('region index'!B:B, MATCH('plant list terry'!D395,'region index'!A:A,0))</f>
        <v>SE</v>
      </c>
      <c r="F395" t="s">
        <v>2739</v>
      </c>
      <c r="G395" t="s">
        <v>890</v>
      </c>
      <c r="H395" t="s">
        <v>3556</v>
      </c>
      <c r="I395">
        <v>1400</v>
      </c>
      <c r="J395">
        <v>1400</v>
      </c>
      <c r="K395">
        <v>1400</v>
      </c>
      <c r="L395">
        <v>1400</v>
      </c>
      <c r="M395">
        <v>1400</v>
      </c>
      <c r="N395">
        <v>1400</v>
      </c>
      <c r="O395">
        <v>1400</v>
      </c>
      <c r="P395">
        <v>1400</v>
      </c>
      <c r="Q395">
        <v>1400</v>
      </c>
      <c r="R395">
        <v>1400</v>
      </c>
      <c r="S395">
        <v>1400</v>
      </c>
      <c r="T395">
        <v>1400</v>
      </c>
      <c r="U395">
        <v>1400</v>
      </c>
      <c r="V395">
        <v>1400</v>
      </c>
      <c r="W395">
        <v>1400</v>
      </c>
    </row>
    <row r="396" spans="1:23">
      <c r="A396" t="s">
        <v>3259</v>
      </c>
      <c r="B396" t="s">
        <v>4302</v>
      </c>
      <c r="C396" t="s">
        <v>3624</v>
      </c>
      <c r="D396" t="s">
        <v>1103</v>
      </c>
      <c r="E396" t="str">
        <f>INDEX('region index'!B:B, MATCH('plant list terry'!D396,'region index'!A:A,0))</f>
        <v>SE</v>
      </c>
      <c r="F396" t="s">
        <v>2739</v>
      </c>
      <c r="G396" t="s">
        <v>890</v>
      </c>
      <c r="H396" t="s">
        <v>3556</v>
      </c>
      <c r="I396">
        <v>700</v>
      </c>
      <c r="J396">
        <v>700</v>
      </c>
      <c r="K396">
        <v>700</v>
      </c>
      <c r="L396">
        <v>700</v>
      </c>
      <c r="M396">
        <v>700</v>
      </c>
      <c r="N396">
        <v>700</v>
      </c>
    </row>
    <row r="397" spans="1:23">
      <c r="A397" t="s">
        <v>3261</v>
      </c>
      <c r="B397" t="s">
        <v>4303</v>
      </c>
      <c r="C397" t="s">
        <v>3624</v>
      </c>
      <c r="D397" t="s">
        <v>1103</v>
      </c>
      <c r="E397" t="str">
        <f>INDEX('region index'!B:B, MATCH('plant list terry'!D397,'region index'!A:A,0))</f>
        <v>SE</v>
      </c>
      <c r="F397" t="s">
        <v>2739</v>
      </c>
      <c r="G397" t="s">
        <v>890</v>
      </c>
      <c r="H397" t="s">
        <v>3556</v>
      </c>
      <c r="I397">
        <v>700</v>
      </c>
      <c r="J397">
        <v>700</v>
      </c>
      <c r="K397">
        <v>700</v>
      </c>
      <c r="L397">
        <v>700</v>
      </c>
      <c r="M397">
        <v>700</v>
      </c>
      <c r="N397">
        <v>700</v>
      </c>
      <c r="O397">
        <v>700</v>
      </c>
    </row>
    <row r="398" spans="1:23">
      <c r="A398" t="s">
        <v>3263</v>
      </c>
      <c r="B398" t="s">
        <v>4304</v>
      </c>
      <c r="C398" t="s">
        <v>3624</v>
      </c>
      <c r="D398" t="s">
        <v>1103</v>
      </c>
      <c r="E398" t="str">
        <f>INDEX('region index'!B:B, MATCH('plant list terry'!D398,'region index'!A:A,0))</f>
        <v>SE</v>
      </c>
      <c r="F398" t="s">
        <v>2739</v>
      </c>
      <c r="G398" t="s">
        <v>890</v>
      </c>
      <c r="H398" t="s">
        <v>3556</v>
      </c>
      <c r="I398">
        <v>700</v>
      </c>
      <c r="J398">
        <v>700</v>
      </c>
      <c r="K398">
        <v>700</v>
      </c>
      <c r="L398">
        <v>700</v>
      </c>
      <c r="M398">
        <v>700</v>
      </c>
      <c r="N398">
        <v>700</v>
      </c>
      <c r="O398">
        <v>700</v>
      </c>
      <c r="P398">
        <v>700</v>
      </c>
      <c r="Q398">
        <v>700</v>
      </c>
    </row>
    <row r="399" spans="1:23">
      <c r="A399" t="s">
        <v>1661</v>
      </c>
      <c r="B399" t="s">
        <v>904</v>
      </c>
      <c r="C399" t="s">
        <v>3624</v>
      </c>
      <c r="D399" t="s">
        <v>1103</v>
      </c>
      <c r="E399" t="str">
        <f>INDEX('region index'!B:B, MATCH('plant list terry'!D399,'region index'!A:A,0))</f>
        <v>SE</v>
      </c>
      <c r="F399" t="s">
        <v>2739</v>
      </c>
      <c r="G399" t="s">
        <v>890</v>
      </c>
      <c r="H399" t="s">
        <v>3556</v>
      </c>
      <c r="I399">
        <v>1000</v>
      </c>
      <c r="J399">
        <v>1000</v>
      </c>
      <c r="K399">
        <v>1000</v>
      </c>
      <c r="L399">
        <v>1000</v>
      </c>
      <c r="M399">
        <v>1000</v>
      </c>
      <c r="N399">
        <v>1000</v>
      </c>
      <c r="O399">
        <v>1000</v>
      </c>
      <c r="P399">
        <v>1000</v>
      </c>
      <c r="Q399">
        <v>1000</v>
      </c>
      <c r="R399">
        <v>1000</v>
      </c>
      <c r="S399">
        <v>1000</v>
      </c>
      <c r="T399">
        <v>1000</v>
      </c>
      <c r="U399">
        <v>1000</v>
      </c>
      <c r="V399">
        <v>1000</v>
      </c>
      <c r="W399">
        <v>1000</v>
      </c>
    </row>
    <row r="400" spans="1:23">
      <c r="A400" t="s">
        <v>1662</v>
      </c>
      <c r="B400" t="s">
        <v>906</v>
      </c>
      <c r="C400" t="s">
        <v>3624</v>
      </c>
      <c r="D400" t="s">
        <v>1103</v>
      </c>
      <c r="E400" t="str">
        <f>INDEX('region index'!B:B, MATCH('plant list terry'!D400,'region index'!A:A,0))</f>
        <v>SE</v>
      </c>
      <c r="F400" t="s">
        <v>2739</v>
      </c>
      <c r="G400" t="s">
        <v>890</v>
      </c>
      <c r="H400" t="s">
        <v>3556</v>
      </c>
      <c r="I400">
        <v>1000</v>
      </c>
      <c r="J400">
        <v>1000</v>
      </c>
      <c r="K400">
        <v>1000</v>
      </c>
      <c r="L400">
        <v>1000</v>
      </c>
      <c r="M400">
        <v>1000</v>
      </c>
      <c r="N400">
        <v>1000</v>
      </c>
      <c r="O400">
        <v>1000</v>
      </c>
      <c r="P400">
        <v>1000</v>
      </c>
      <c r="Q400">
        <v>1000</v>
      </c>
      <c r="R400">
        <v>1000</v>
      </c>
      <c r="S400">
        <v>1000</v>
      </c>
      <c r="T400">
        <v>1000</v>
      </c>
      <c r="U400">
        <v>1000</v>
      </c>
      <c r="V400">
        <v>1000</v>
      </c>
      <c r="W400">
        <v>1000</v>
      </c>
    </row>
    <row r="401" spans="1:23">
      <c r="A401" t="s">
        <v>3272</v>
      </c>
      <c r="B401" t="s">
        <v>4305</v>
      </c>
      <c r="C401" t="s">
        <v>3576</v>
      </c>
      <c r="D401" t="s">
        <v>1108</v>
      </c>
      <c r="E401" t="str">
        <f>INDEX('region index'!B:B, MATCH('plant list terry'!D401,'region index'!A:A,0))</f>
        <v>SW</v>
      </c>
      <c r="F401" t="s">
        <v>2739</v>
      </c>
      <c r="G401" t="s">
        <v>890</v>
      </c>
      <c r="H401" t="s">
        <v>3556</v>
      </c>
      <c r="I401">
        <v>950</v>
      </c>
      <c r="J401">
        <v>950</v>
      </c>
      <c r="K401">
        <v>950</v>
      </c>
      <c r="L401">
        <v>950</v>
      </c>
      <c r="M401">
        <v>950</v>
      </c>
    </row>
    <row r="402" spans="1:23">
      <c r="A402" t="s">
        <v>3274</v>
      </c>
      <c r="B402" t="s">
        <v>4306</v>
      </c>
      <c r="C402" t="s">
        <v>3576</v>
      </c>
      <c r="D402" t="s">
        <v>1108</v>
      </c>
      <c r="E402" t="str">
        <f>INDEX('region index'!B:B, MATCH('plant list terry'!D402,'region index'!A:A,0))</f>
        <v>SW</v>
      </c>
      <c r="F402" t="s">
        <v>2739</v>
      </c>
      <c r="G402" t="s">
        <v>890</v>
      </c>
      <c r="H402" t="s">
        <v>3556</v>
      </c>
      <c r="I402">
        <v>950</v>
      </c>
      <c r="J402">
        <v>950</v>
      </c>
      <c r="K402">
        <v>950</v>
      </c>
      <c r="L402">
        <v>950</v>
      </c>
      <c r="M402">
        <v>950</v>
      </c>
      <c r="N402">
        <v>950</v>
      </c>
    </row>
    <row r="403" spans="1:23">
      <c r="A403" t="s">
        <v>3276</v>
      </c>
      <c r="B403" t="s">
        <v>4307</v>
      </c>
      <c r="C403" t="s">
        <v>3576</v>
      </c>
      <c r="D403" t="s">
        <v>1108</v>
      </c>
      <c r="E403" t="str">
        <f>INDEX('region index'!B:B, MATCH('plant list terry'!D403,'region index'!A:A,0))</f>
        <v>SW</v>
      </c>
      <c r="F403" t="s">
        <v>2739</v>
      </c>
      <c r="G403" t="s">
        <v>890</v>
      </c>
      <c r="H403" t="s">
        <v>3556</v>
      </c>
      <c r="I403">
        <v>1000</v>
      </c>
      <c r="J403">
        <v>1000</v>
      </c>
      <c r="K403">
        <v>1000</v>
      </c>
      <c r="L403">
        <v>1000</v>
      </c>
      <c r="M403">
        <v>1000</v>
      </c>
      <c r="N403">
        <v>1000</v>
      </c>
      <c r="O403">
        <v>1000</v>
      </c>
      <c r="P403">
        <v>1000</v>
      </c>
      <c r="Q403">
        <v>1000</v>
      </c>
      <c r="R403">
        <v>1000</v>
      </c>
      <c r="S403">
        <v>1000</v>
      </c>
      <c r="T403">
        <v>1000</v>
      </c>
      <c r="U403">
        <v>1000</v>
      </c>
      <c r="V403">
        <v>1000</v>
      </c>
    </row>
    <row r="404" spans="1:23">
      <c r="A404" t="s">
        <v>3278</v>
      </c>
      <c r="B404" t="s">
        <v>4308</v>
      </c>
      <c r="C404" t="s">
        <v>3576</v>
      </c>
      <c r="D404" t="s">
        <v>1108</v>
      </c>
      <c r="E404" t="str">
        <f>INDEX('region index'!B:B, MATCH('plant list terry'!D404,'region index'!A:A,0))</f>
        <v>SW</v>
      </c>
      <c r="F404" t="s">
        <v>2739</v>
      </c>
      <c r="G404" t="s">
        <v>890</v>
      </c>
      <c r="H404" t="s">
        <v>3556</v>
      </c>
      <c r="I404">
        <v>1000</v>
      </c>
      <c r="J404">
        <v>1000</v>
      </c>
      <c r="K404">
        <v>1000</v>
      </c>
      <c r="L404">
        <v>1000</v>
      </c>
      <c r="M404">
        <v>1000</v>
      </c>
      <c r="N404">
        <v>1000</v>
      </c>
      <c r="O404">
        <v>1000</v>
      </c>
      <c r="P404">
        <v>1000</v>
      </c>
      <c r="Q404">
        <v>1000</v>
      </c>
      <c r="R404">
        <v>1000</v>
      </c>
      <c r="S404">
        <v>1000</v>
      </c>
      <c r="T404">
        <v>1000</v>
      </c>
      <c r="U404">
        <v>1000</v>
      </c>
      <c r="V404">
        <v>1000</v>
      </c>
      <c r="W404">
        <v>1000</v>
      </c>
    </row>
    <row r="405" spans="1:23">
      <c r="A405" t="s">
        <v>3280</v>
      </c>
      <c r="B405" t="s">
        <v>4309</v>
      </c>
      <c r="C405" t="s">
        <v>3576</v>
      </c>
      <c r="D405" t="s">
        <v>1108</v>
      </c>
      <c r="E405" t="str">
        <f>INDEX('region index'!B:B, MATCH('plant list terry'!D405,'region index'!A:A,0))</f>
        <v>SW</v>
      </c>
      <c r="F405" t="s">
        <v>2739</v>
      </c>
      <c r="G405" t="s">
        <v>890</v>
      </c>
      <c r="H405" t="s">
        <v>3556</v>
      </c>
      <c r="I405">
        <v>1000</v>
      </c>
      <c r="J405">
        <v>1000</v>
      </c>
      <c r="K405">
        <v>1000</v>
      </c>
      <c r="L405">
        <v>1000</v>
      </c>
      <c r="M405">
        <v>1000</v>
      </c>
      <c r="N405">
        <v>1000</v>
      </c>
      <c r="O405">
        <v>1000</v>
      </c>
      <c r="P405">
        <v>1000</v>
      </c>
      <c r="Q405">
        <v>1000</v>
      </c>
      <c r="R405">
        <v>1000</v>
      </c>
      <c r="S405">
        <v>1000</v>
      </c>
      <c r="T405">
        <v>1000</v>
      </c>
      <c r="U405">
        <v>1000</v>
      </c>
      <c r="V405">
        <v>1000</v>
      </c>
      <c r="W405">
        <v>1000</v>
      </c>
    </row>
    <row r="406" spans="1:23">
      <c r="A406" t="s">
        <v>3282</v>
      </c>
      <c r="B406" t="s">
        <v>4310</v>
      </c>
      <c r="C406" t="s">
        <v>3576</v>
      </c>
      <c r="D406" t="s">
        <v>1108</v>
      </c>
      <c r="E406" t="str">
        <f>INDEX('region index'!B:B, MATCH('plant list terry'!D406,'region index'!A:A,0))</f>
        <v>SW</v>
      </c>
      <c r="F406" t="s">
        <v>2739</v>
      </c>
      <c r="G406" t="s">
        <v>890</v>
      </c>
      <c r="H406" t="s">
        <v>3556</v>
      </c>
      <c r="I406">
        <v>1000</v>
      </c>
      <c r="J406">
        <v>1000</v>
      </c>
      <c r="K406">
        <v>1000</v>
      </c>
      <c r="L406">
        <v>1000</v>
      </c>
      <c r="M406">
        <v>1000</v>
      </c>
      <c r="N406">
        <v>1000</v>
      </c>
      <c r="O406">
        <v>1000</v>
      </c>
      <c r="P406">
        <v>1000</v>
      </c>
      <c r="Q406">
        <v>1000</v>
      </c>
      <c r="R406">
        <v>1000</v>
      </c>
      <c r="S406">
        <v>1000</v>
      </c>
      <c r="T406">
        <v>1000</v>
      </c>
      <c r="U406">
        <v>1000</v>
      </c>
      <c r="V406">
        <v>1000</v>
      </c>
      <c r="W406">
        <v>1000</v>
      </c>
    </row>
    <row r="407" spans="1:23">
      <c r="A407" t="s">
        <v>3286</v>
      </c>
      <c r="B407" t="s">
        <v>4311</v>
      </c>
      <c r="C407" t="s">
        <v>3624</v>
      </c>
      <c r="D407" t="s">
        <v>1103</v>
      </c>
      <c r="E407" t="str">
        <f>INDEX('region index'!B:B, MATCH('plant list terry'!D407,'region index'!A:A,0))</f>
        <v>SE</v>
      </c>
      <c r="F407" t="s">
        <v>2739</v>
      </c>
      <c r="G407" t="s">
        <v>890</v>
      </c>
      <c r="H407" t="s">
        <v>3556</v>
      </c>
      <c r="I407">
        <v>950</v>
      </c>
      <c r="J407">
        <v>950</v>
      </c>
      <c r="K407">
        <v>950</v>
      </c>
      <c r="L407">
        <v>950</v>
      </c>
      <c r="M407">
        <v>950</v>
      </c>
      <c r="N407">
        <v>950</v>
      </c>
      <c r="O407">
        <v>950</v>
      </c>
    </row>
    <row r="408" spans="1:23">
      <c r="A408" t="s">
        <v>3288</v>
      </c>
      <c r="B408" t="s">
        <v>4312</v>
      </c>
      <c r="C408" t="s">
        <v>3624</v>
      </c>
      <c r="D408" t="s">
        <v>1103</v>
      </c>
      <c r="E408" t="str">
        <f>INDEX('region index'!B:B, MATCH('plant list terry'!D408,'region index'!A:A,0))</f>
        <v>SE</v>
      </c>
      <c r="F408" t="s">
        <v>2739</v>
      </c>
      <c r="G408" t="s">
        <v>890</v>
      </c>
      <c r="H408" t="s">
        <v>3556</v>
      </c>
      <c r="I408">
        <v>950</v>
      </c>
      <c r="J408">
        <v>950</v>
      </c>
      <c r="K408">
        <v>950</v>
      </c>
      <c r="L408">
        <v>950</v>
      </c>
      <c r="M408">
        <v>950</v>
      </c>
      <c r="N408">
        <v>950</v>
      </c>
      <c r="O408">
        <v>950</v>
      </c>
      <c r="P408">
        <v>950</v>
      </c>
    </row>
    <row r="409" spans="1:23">
      <c r="A409" t="s">
        <v>3290</v>
      </c>
      <c r="B409" t="s">
        <v>4313</v>
      </c>
      <c r="C409" t="s">
        <v>3624</v>
      </c>
      <c r="D409" t="s">
        <v>1103</v>
      </c>
      <c r="E409" t="str">
        <f>INDEX('region index'!B:B, MATCH('plant list terry'!D409,'region index'!A:A,0))</f>
        <v>SE</v>
      </c>
      <c r="F409" t="s">
        <v>2739</v>
      </c>
      <c r="G409" t="s">
        <v>890</v>
      </c>
      <c r="H409" t="s">
        <v>3556</v>
      </c>
      <c r="I409">
        <v>1000</v>
      </c>
      <c r="J409">
        <v>1000</v>
      </c>
      <c r="K409">
        <v>1000</v>
      </c>
      <c r="L409">
        <v>1000</v>
      </c>
      <c r="M409">
        <v>1000</v>
      </c>
      <c r="N409">
        <v>1000</v>
      </c>
      <c r="O409">
        <v>1000</v>
      </c>
      <c r="P409">
        <v>1000</v>
      </c>
      <c r="Q409">
        <v>1000</v>
      </c>
      <c r="R409">
        <v>1000</v>
      </c>
      <c r="S409">
        <v>1000</v>
      </c>
      <c r="T409">
        <v>1000</v>
      </c>
      <c r="U409">
        <v>1000</v>
      </c>
      <c r="V409">
        <v>1000</v>
      </c>
      <c r="W409">
        <v>1000</v>
      </c>
    </row>
    <row r="410" spans="1:23">
      <c r="A410" t="s">
        <v>3292</v>
      </c>
      <c r="B410" t="s">
        <v>4314</v>
      </c>
      <c r="C410" t="s">
        <v>3624</v>
      </c>
      <c r="D410" t="s">
        <v>1103</v>
      </c>
      <c r="E410" t="str">
        <f>INDEX('region index'!B:B, MATCH('plant list terry'!D410,'region index'!A:A,0))</f>
        <v>SE</v>
      </c>
      <c r="F410" t="s">
        <v>2739</v>
      </c>
      <c r="G410" t="s">
        <v>890</v>
      </c>
      <c r="H410" t="s">
        <v>3556</v>
      </c>
      <c r="I410">
        <v>1000</v>
      </c>
      <c r="J410">
        <v>1000</v>
      </c>
      <c r="K410">
        <v>1000</v>
      </c>
      <c r="L410">
        <v>1000</v>
      </c>
      <c r="M410">
        <v>1000</v>
      </c>
      <c r="N410">
        <v>1000</v>
      </c>
      <c r="O410">
        <v>1000</v>
      </c>
      <c r="P410">
        <v>1000</v>
      </c>
      <c r="Q410">
        <v>1000</v>
      </c>
      <c r="R410">
        <v>1000</v>
      </c>
      <c r="S410">
        <v>1000</v>
      </c>
      <c r="T410">
        <v>1000</v>
      </c>
      <c r="U410">
        <v>1000</v>
      </c>
      <c r="V410">
        <v>1000</v>
      </c>
      <c r="W410">
        <v>1000</v>
      </c>
    </row>
    <row r="411" spans="1:23">
      <c r="A411" t="s">
        <v>3294</v>
      </c>
      <c r="B411" t="s">
        <v>4315</v>
      </c>
      <c r="C411" t="s">
        <v>3624</v>
      </c>
      <c r="D411" t="s">
        <v>1103</v>
      </c>
      <c r="E411" t="str">
        <f>INDEX('region index'!B:B, MATCH('plant list terry'!D411,'region index'!A:A,0))</f>
        <v>SE</v>
      </c>
      <c r="F411" t="s">
        <v>2739</v>
      </c>
      <c r="G411" t="s">
        <v>890</v>
      </c>
      <c r="H411" t="s">
        <v>3556</v>
      </c>
      <c r="I411">
        <v>1000</v>
      </c>
      <c r="J411">
        <v>1000</v>
      </c>
      <c r="K411">
        <v>1000</v>
      </c>
      <c r="L411">
        <v>1000</v>
      </c>
      <c r="M411">
        <v>1000</v>
      </c>
      <c r="N411">
        <v>1000</v>
      </c>
      <c r="O411">
        <v>1000</v>
      </c>
      <c r="P411">
        <v>1000</v>
      </c>
      <c r="Q411">
        <v>1000</v>
      </c>
      <c r="R411">
        <v>1000</v>
      </c>
      <c r="S411">
        <v>1000</v>
      </c>
      <c r="T411">
        <v>1000</v>
      </c>
      <c r="U411">
        <v>1000</v>
      </c>
      <c r="V411">
        <v>1000</v>
      </c>
      <c r="W411">
        <v>1000</v>
      </c>
    </row>
    <row r="412" spans="1:23">
      <c r="A412" t="s">
        <v>3296</v>
      </c>
      <c r="B412" t="s">
        <v>4316</v>
      </c>
      <c r="C412" t="s">
        <v>3624</v>
      </c>
      <c r="D412" t="s">
        <v>1103</v>
      </c>
      <c r="E412" t="str">
        <f>INDEX('region index'!B:B, MATCH('plant list terry'!D412,'region index'!A:A,0))</f>
        <v>SE</v>
      </c>
      <c r="F412" t="s">
        <v>2739</v>
      </c>
      <c r="G412" t="s">
        <v>890</v>
      </c>
      <c r="H412" t="s">
        <v>3556</v>
      </c>
      <c r="I412">
        <v>1000</v>
      </c>
      <c r="J412">
        <v>1000</v>
      </c>
      <c r="K412">
        <v>1000</v>
      </c>
      <c r="L412">
        <v>1000</v>
      </c>
      <c r="M412">
        <v>1000</v>
      </c>
      <c r="N412">
        <v>1000</v>
      </c>
      <c r="O412">
        <v>1000</v>
      </c>
      <c r="P412">
        <v>1000</v>
      </c>
      <c r="Q412">
        <v>1000</v>
      </c>
      <c r="R412">
        <v>1000</v>
      </c>
      <c r="S412">
        <v>1000</v>
      </c>
      <c r="T412">
        <v>1000</v>
      </c>
      <c r="U412">
        <v>1000</v>
      </c>
      <c r="V412">
        <v>1000</v>
      </c>
      <c r="W412">
        <v>1000</v>
      </c>
    </row>
    <row r="413" spans="1:23">
      <c r="A413" t="s">
        <v>3886</v>
      </c>
      <c r="B413" t="s">
        <v>4317</v>
      </c>
      <c r="C413" t="s">
        <v>3564</v>
      </c>
      <c r="D413" t="s">
        <v>1097</v>
      </c>
      <c r="E413" t="str">
        <f>INDEX('region index'!B:B, MATCH('plant list terry'!D413,'region index'!A:A,0))</f>
        <v>C</v>
      </c>
      <c r="F413" t="s">
        <v>3550</v>
      </c>
      <c r="G413" t="s">
        <v>3518</v>
      </c>
      <c r="H413" t="s">
        <v>3556</v>
      </c>
      <c r="I413">
        <v>160.96</v>
      </c>
      <c r="J413">
        <v>160.96</v>
      </c>
      <c r="K413">
        <v>160.96</v>
      </c>
      <c r="L413">
        <v>160.96</v>
      </c>
      <c r="M413">
        <v>160.96</v>
      </c>
      <c r="N413">
        <v>160.96</v>
      </c>
      <c r="O413">
        <v>160.96</v>
      </c>
      <c r="P413">
        <v>160.96</v>
      </c>
      <c r="Q413">
        <v>160.96</v>
      </c>
      <c r="R413">
        <v>160.96</v>
      </c>
      <c r="S413">
        <v>160.96</v>
      </c>
      <c r="T413">
        <v>160.96</v>
      </c>
      <c r="U413">
        <v>160.96</v>
      </c>
      <c r="V413">
        <v>160.96</v>
      </c>
      <c r="W413">
        <v>160.96</v>
      </c>
    </row>
    <row r="414" spans="1:23">
      <c r="A414" t="s">
        <v>3887</v>
      </c>
      <c r="B414" t="s">
        <v>4318</v>
      </c>
      <c r="C414" t="s">
        <v>3564</v>
      </c>
      <c r="D414" t="s">
        <v>1097</v>
      </c>
      <c r="E414" t="str">
        <f>INDEX('region index'!B:B, MATCH('plant list terry'!D414,'region index'!A:A,0))</f>
        <v>C</v>
      </c>
      <c r="F414" t="s">
        <v>3550</v>
      </c>
      <c r="G414" t="s">
        <v>3518</v>
      </c>
      <c r="H414" t="s">
        <v>3556</v>
      </c>
      <c r="I414">
        <v>160.96</v>
      </c>
      <c r="J414">
        <v>160.96</v>
      </c>
      <c r="K414">
        <v>160.96</v>
      </c>
      <c r="L414">
        <v>160.96</v>
      </c>
      <c r="M414">
        <v>160.96</v>
      </c>
      <c r="N414">
        <v>160.96</v>
      </c>
      <c r="O414">
        <v>160.96</v>
      </c>
      <c r="P414">
        <v>160.96</v>
      </c>
      <c r="Q414">
        <v>160.96</v>
      </c>
      <c r="R414">
        <v>160.96</v>
      </c>
      <c r="S414">
        <v>160.96</v>
      </c>
      <c r="T414">
        <v>160.96</v>
      </c>
      <c r="U414">
        <v>160.96</v>
      </c>
      <c r="V414">
        <v>160.96</v>
      </c>
      <c r="W414">
        <v>160.96</v>
      </c>
    </row>
    <row r="415" spans="1:23">
      <c r="A415" t="s">
        <v>3888</v>
      </c>
      <c r="B415" t="s">
        <v>4319</v>
      </c>
      <c r="C415" t="s">
        <v>3564</v>
      </c>
      <c r="D415" t="s">
        <v>1097</v>
      </c>
      <c r="E415" t="str">
        <f>INDEX('region index'!B:B, MATCH('plant list terry'!D415,'region index'!A:A,0))</f>
        <v>C</v>
      </c>
      <c r="F415" t="s">
        <v>3550</v>
      </c>
      <c r="G415" t="s">
        <v>3518</v>
      </c>
      <c r="H415" t="s">
        <v>3556</v>
      </c>
      <c r="I415">
        <v>178.83</v>
      </c>
      <c r="J415">
        <v>178.83</v>
      </c>
      <c r="K415">
        <v>178.83</v>
      </c>
      <c r="L415">
        <v>178.83</v>
      </c>
      <c r="M415">
        <v>178.83</v>
      </c>
      <c r="N415">
        <v>178.83</v>
      </c>
      <c r="O415">
        <v>178.83</v>
      </c>
      <c r="P415">
        <v>178.83</v>
      </c>
      <c r="Q415">
        <v>178.83</v>
      </c>
      <c r="R415">
        <v>178.83</v>
      </c>
      <c r="S415">
        <v>178.83</v>
      </c>
      <c r="T415">
        <v>178.83</v>
      </c>
      <c r="U415">
        <v>178.83</v>
      </c>
      <c r="V415">
        <v>178.83</v>
      </c>
      <c r="W415">
        <v>178.83</v>
      </c>
    </row>
    <row r="416" spans="1:23">
      <c r="A416" t="s">
        <v>3889</v>
      </c>
      <c r="B416" t="s">
        <v>4320</v>
      </c>
      <c r="C416" t="s">
        <v>3576</v>
      </c>
      <c r="D416" t="s">
        <v>1108</v>
      </c>
      <c r="E416" t="str">
        <f>INDEX('region index'!B:B, MATCH('plant list terry'!D416,'region index'!A:A,0))</f>
        <v>SW</v>
      </c>
      <c r="F416" t="s">
        <v>3550</v>
      </c>
      <c r="G416" t="s">
        <v>3518</v>
      </c>
      <c r="H416" t="s">
        <v>3556</v>
      </c>
      <c r="I416">
        <v>163.80000000000001</v>
      </c>
      <c r="J416">
        <v>163.80000000000001</v>
      </c>
      <c r="K416">
        <v>163.80000000000001</v>
      </c>
      <c r="L416">
        <v>163.80000000000001</v>
      </c>
      <c r="M416">
        <v>163.80000000000001</v>
      </c>
      <c r="N416">
        <v>163.80000000000001</v>
      </c>
      <c r="O416">
        <v>163.80000000000001</v>
      </c>
      <c r="P416">
        <v>163.80000000000001</v>
      </c>
      <c r="Q416">
        <v>163.80000000000001</v>
      </c>
      <c r="R416">
        <v>163.80000000000001</v>
      </c>
      <c r="S416">
        <v>163.80000000000001</v>
      </c>
      <c r="T416">
        <v>163.80000000000001</v>
      </c>
      <c r="U416">
        <v>163.80000000000001</v>
      </c>
      <c r="V416">
        <v>163.80000000000001</v>
      </c>
      <c r="W416">
        <v>163.80000000000001</v>
      </c>
    </row>
    <row r="417" spans="1:24">
      <c r="A417" t="s">
        <v>3890</v>
      </c>
      <c r="B417" t="s">
        <v>4321</v>
      </c>
      <c r="C417" t="s">
        <v>3576</v>
      </c>
      <c r="D417" t="s">
        <v>1108</v>
      </c>
      <c r="E417" t="str">
        <f>INDEX('region index'!B:B, MATCH('plant list terry'!D417,'region index'!A:A,0))</f>
        <v>SW</v>
      </c>
      <c r="F417" t="s">
        <v>3550</v>
      </c>
      <c r="G417" t="s">
        <v>3518</v>
      </c>
      <c r="H417" t="s">
        <v>3556</v>
      </c>
      <c r="I417">
        <v>163.80000000000001</v>
      </c>
      <c r="J417">
        <v>163.80000000000001</v>
      </c>
      <c r="K417">
        <v>163.80000000000001</v>
      </c>
      <c r="L417">
        <v>163.80000000000001</v>
      </c>
      <c r="M417">
        <v>163.80000000000001</v>
      </c>
      <c r="N417">
        <v>163.80000000000001</v>
      </c>
      <c r="O417">
        <v>163.80000000000001</v>
      </c>
      <c r="P417">
        <v>163.80000000000001</v>
      </c>
      <c r="Q417">
        <v>163.80000000000001</v>
      </c>
      <c r="R417">
        <v>163.80000000000001</v>
      </c>
      <c r="S417">
        <v>163.80000000000001</v>
      </c>
      <c r="T417">
        <v>163.80000000000001</v>
      </c>
      <c r="U417">
        <v>163.80000000000001</v>
      </c>
      <c r="V417">
        <v>163.80000000000001</v>
      </c>
      <c r="W417">
        <v>163.80000000000001</v>
      </c>
    </row>
    <row r="418" spans="1:24">
      <c r="A418" t="s">
        <v>3891</v>
      </c>
      <c r="B418" t="s">
        <v>4322</v>
      </c>
      <c r="C418" t="s">
        <v>3576</v>
      </c>
      <c r="D418" t="s">
        <v>1108</v>
      </c>
      <c r="E418" t="str">
        <f>INDEX('region index'!B:B, MATCH('plant list terry'!D418,'region index'!A:A,0))</f>
        <v>SW</v>
      </c>
      <c r="F418" t="s">
        <v>3550</v>
      </c>
      <c r="G418" t="s">
        <v>3518</v>
      </c>
      <c r="H418" t="s">
        <v>3556</v>
      </c>
      <c r="I418">
        <v>197.9</v>
      </c>
      <c r="J418">
        <v>197.9</v>
      </c>
      <c r="K418">
        <v>197.9</v>
      </c>
      <c r="L418">
        <v>197.9</v>
      </c>
      <c r="M418">
        <v>197.9</v>
      </c>
      <c r="N418">
        <v>197.9</v>
      </c>
      <c r="O418">
        <v>197.9</v>
      </c>
      <c r="P418">
        <v>197.9</v>
      </c>
      <c r="Q418">
        <v>197.9</v>
      </c>
      <c r="R418">
        <v>197.9</v>
      </c>
      <c r="S418">
        <v>197.9</v>
      </c>
      <c r="T418">
        <v>197.9</v>
      </c>
      <c r="U418">
        <v>197.9</v>
      </c>
      <c r="V418">
        <v>197.9</v>
      </c>
      <c r="W418">
        <v>197.9</v>
      </c>
    </row>
    <row r="419" spans="1:24">
      <c r="A419" t="s">
        <v>1712</v>
      </c>
      <c r="B419" s="297" t="s">
        <v>1041</v>
      </c>
      <c r="C419" t="s">
        <v>3693</v>
      </c>
      <c r="D419" t="s">
        <v>1110</v>
      </c>
      <c r="E419" t="str">
        <f>INDEX('region index'!B:B, MATCH('plant list terry'!D419,'region index'!A:A,0))</f>
        <v>NW</v>
      </c>
      <c r="F419" t="s">
        <v>3550</v>
      </c>
      <c r="G419" t="s">
        <v>3518</v>
      </c>
      <c r="H419" t="s">
        <v>3551</v>
      </c>
      <c r="I419">
        <v>6</v>
      </c>
      <c r="J419">
        <v>6</v>
      </c>
      <c r="K419">
        <v>6</v>
      </c>
      <c r="L419">
        <v>6</v>
      </c>
      <c r="M419">
        <v>6</v>
      </c>
      <c r="N419">
        <v>6</v>
      </c>
      <c r="O419">
        <v>6</v>
      </c>
      <c r="P419">
        <v>6</v>
      </c>
      <c r="Q419">
        <v>6</v>
      </c>
      <c r="R419">
        <v>6</v>
      </c>
      <c r="S419">
        <v>6</v>
      </c>
      <c r="T419">
        <v>6</v>
      </c>
      <c r="U419">
        <v>6</v>
      </c>
      <c r="V419">
        <v>6</v>
      </c>
      <c r="W419">
        <v>6</v>
      </c>
      <c r="X419" t="s">
        <v>4427</v>
      </c>
    </row>
    <row r="420" spans="1:24">
      <c r="A420" t="s">
        <v>3892</v>
      </c>
      <c r="B420" t="s">
        <v>4323</v>
      </c>
      <c r="C420" t="s">
        <v>3549</v>
      </c>
      <c r="D420" t="s">
        <v>1102</v>
      </c>
      <c r="E420" t="str">
        <f>INDEX('region index'!B:B, MATCH('plant list terry'!D420,'region index'!A:A,0))</f>
        <v>NW</v>
      </c>
      <c r="F420" t="s">
        <v>3561</v>
      </c>
      <c r="G420" t="s">
        <v>3519</v>
      </c>
      <c r="H420" t="s">
        <v>3551</v>
      </c>
      <c r="I420">
        <v>76.954999999999998</v>
      </c>
      <c r="J420">
        <v>76.954999999999998</v>
      </c>
      <c r="K420">
        <v>76.954999999999998</v>
      </c>
      <c r="L420">
        <v>76.954999999999998</v>
      </c>
      <c r="M420">
        <v>76.954999999999998</v>
      </c>
      <c r="N420">
        <v>76.954999999999998</v>
      </c>
      <c r="O420">
        <v>76.954999999999998</v>
      </c>
      <c r="P420">
        <v>76.954999999999998</v>
      </c>
      <c r="Q420">
        <v>76.954999999999998</v>
      </c>
      <c r="R420">
        <v>76.954999999999998</v>
      </c>
      <c r="S420">
        <v>76.954999999999998</v>
      </c>
      <c r="T420">
        <v>76.954999999999998</v>
      </c>
      <c r="U420">
        <v>76.954999999999998</v>
      </c>
      <c r="V420">
        <v>76.954999999999998</v>
      </c>
      <c r="W420">
        <v>76.954999999999998</v>
      </c>
    </row>
    <row r="421" spans="1:24">
      <c r="A421" t="s">
        <v>3893</v>
      </c>
      <c r="B421" t="s">
        <v>4324</v>
      </c>
      <c r="C421" t="s">
        <v>3624</v>
      </c>
      <c r="D421" t="s">
        <v>1103</v>
      </c>
      <c r="E421" t="str">
        <f>INDEX('region index'!B:B, MATCH('plant list terry'!D421,'region index'!A:A,0))</f>
        <v>SE</v>
      </c>
      <c r="F421" t="s">
        <v>3561</v>
      </c>
      <c r="G421" t="s">
        <v>3519</v>
      </c>
      <c r="H421" t="s">
        <v>3551</v>
      </c>
      <c r="I421">
        <v>85.5</v>
      </c>
      <c r="J421">
        <v>85.5</v>
      </c>
      <c r="K421">
        <v>85.5</v>
      </c>
      <c r="L421">
        <v>85.5</v>
      </c>
      <c r="M421">
        <v>85.5</v>
      </c>
      <c r="N421">
        <v>85.5</v>
      </c>
      <c r="O421">
        <v>85.5</v>
      </c>
      <c r="P421">
        <v>85.5</v>
      </c>
      <c r="Q421">
        <v>85.5</v>
      </c>
      <c r="R421">
        <v>85.5</v>
      </c>
      <c r="S421">
        <v>85.5</v>
      </c>
      <c r="T421">
        <v>85.5</v>
      </c>
      <c r="U421">
        <v>85.5</v>
      </c>
      <c r="V421">
        <v>85.5</v>
      </c>
      <c r="W421">
        <v>85.5</v>
      </c>
    </row>
    <row r="422" spans="1:24">
      <c r="A422" t="s">
        <v>3894</v>
      </c>
      <c r="B422" t="s">
        <v>4325</v>
      </c>
      <c r="C422" t="s">
        <v>3690</v>
      </c>
      <c r="D422" t="s">
        <v>1107</v>
      </c>
      <c r="E422" t="str">
        <f>INDEX('region index'!B:B, MATCH('plant list terry'!D422,'region index'!A:A,0))</f>
        <v>SW</v>
      </c>
      <c r="F422" t="s">
        <v>3561</v>
      </c>
      <c r="G422" t="s">
        <v>3519</v>
      </c>
      <c r="H422" t="s">
        <v>3551</v>
      </c>
      <c r="I422">
        <v>151.5</v>
      </c>
      <c r="J422">
        <v>151.5</v>
      </c>
      <c r="K422">
        <v>151.5</v>
      </c>
      <c r="L422">
        <v>151.5</v>
      </c>
      <c r="M422">
        <v>151.5</v>
      </c>
      <c r="N422">
        <v>151.5</v>
      </c>
      <c r="O422">
        <v>151.5</v>
      </c>
      <c r="P422">
        <v>151.5</v>
      </c>
      <c r="Q422">
        <v>151.5</v>
      </c>
      <c r="R422">
        <v>151.5</v>
      </c>
      <c r="S422">
        <v>151.5</v>
      </c>
      <c r="T422">
        <v>151.5</v>
      </c>
      <c r="U422">
        <v>151.5</v>
      </c>
      <c r="V422">
        <v>151.5</v>
      </c>
      <c r="W422">
        <v>151.5</v>
      </c>
    </row>
    <row r="423" spans="1:24">
      <c r="A423" t="s">
        <v>3895</v>
      </c>
      <c r="B423" t="s">
        <v>4326</v>
      </c>
      <c r="C423" t="s">
        <v>3690</v>
      </c>
      <c r="D423" t="s">
        <v>1107</v>
      </c>
      <c r="E423" t="str">
        <f>INDEX('region index'!B:B, MATCH('plant list terry'!D423,'region index'!A:A,0))</f>
        <v>SW</v>
      </c>
      <c r="F423" t="s">
        <v>3561</v>
      </c>
      <c r="G423" t="s">
        <v>3519</v>
      </c>
      <c r="H423" t="s">
        <v>3551</v>
      </c>
      <c r="I423">
        <v>151.5</v>
      </c>
      <c r="J423">
        <v>151.5</v>
      </c>
      <c r="K423">
        <v>151.5</v>
      </c>
      <c r="L423">
        <v>151.5</v>
      </c>
      <c r="M423">
        <v>151.5</v>
      </c>
      <c r="N423">
        <v>151.5</v>
      </c>
      <c r="O423">
        <v>151.5</v>
      </c>
      <c r="P423">
        <v>151.5</v>
      </c>
      <c r="Q423">
        <v>151.5</v>
      </c>
      <c r="R423">
        <v>151.5</v>
      </c>
      <c r="S423">
        <v>151.5</v>
      </c>
      <c r="T423">
        <v>151.5</v>
      </c>
      <c r="U423">
        <v>151.5</v>
      </c>
      <c r="V423">
        <v>151.5</v>
      </c>
      <c r="W423">
        <v>151.5</v>
      </c>
    </row>
    <row r="424" spans="1:24">
      <c r="A424" t="s">
        <v>1685</v>
      </c>
      <c r="B424" t="s">
        <v>952</v>
      </c>
      <c r="C424" t="s">
        <v>3576</v>
      </c>
      <c r="D424" t="s">
        <v>1108</v>
      </c>
      <c r="E424" t="str">
        <f>INDEX('region index'!B:B, MATCH('plant list terry'!D424,'region index'!A:A,0))</f>
        <v>SW</v>
      </c>
      <c r="F424" t="s">
        <v>3561</v>
      </c>
      <c r="G424" t="s">
        <v>3519</v>
      </c>
      <c r="H424" t="s">
        <v>3551</v>
      </c>
      <c r="I424">
        <v>119.13</v>
      </c>
      <c r="J424">
        <v>119.13</v>
      </c>
      <c r="K424">
        <v>119.13</v>
      </c>
      <c r="L424">
        <v>119.13</v>
      </c>
      <c r="M424">
        <v>119.13</v>
      </c>
      <c r="N424">
        <v>119.13</v>
      </c>
      <c r="O424">
        <v>119.13</v>
      </c>
      <c r="P424">
        <v>119.13</v>
      </c>
      <c r="Q424">
        <v>119.13</v>
      </c>
      <c r="R424">
        <v>119.13</v>
      </c>
      <c r="S424">
        <v>119.13</v>
      </c>
      <c r="T424">
        <v>119.13</v>
      </c>
      <c r="U424">
        <v>119.13</v>
      </c>
      <c r="V424">
        <v>119.13</v>
      </c>
      <c r="W424">
        <v>119.13</v>
      </c>
    </row>
    <row r="425" spans="1:24">
      <c r="A425" t="s">
        <v>3896</v>
      </c>
      <c r="B425" t="s">
        <v>4327</v>
      </c>
      <c r="C425" t="s">
        <v>3576</v>
      </c>
      <c r="D425" t="s">
        <v>1108</v>
      </c>
      <c r="E425" t="str">
        <f>INDEX('region index'!B:B, MATCH('plant list terry'!D425,'region index'!A:A,0))</f>
        <v>SW</v>
      </c>
      <c r="F425" t="s">
        <v>3561</v>
      </c>
      <c r="G425" t="s">
        <v>3519</v>
      </c>
      <c r="H425" t="s">
        <v>3551</v>
      </c>
      <c r="I425">
        <v>144.97</v>
      </c>
      <c r="J425">
        <v>144.97</v>
      </c>
      <c r="K425">
        <v>144.97</v>
      </c>
      <c r="L425">
        <v>144.97</v>
      </c>
      <c r="M425">
        <v>144.97</v>
      </c>
      <c r="N425">
        <v>144.97</v>
      </c>
      <c r="O425">
        <v>144.97</v>
      </c>
      <c r="P425">
        <v>144.97</v>
      </c>
      <c r="Q425">
        <v>144.97</v>
      </c>
      <c r="R425">
        <v>144.97</v>
      </c>
      <c r="S425">
        <v>144.97</v>
      </c>
      <c r="T425">
        <v>144.97</v>
      </c>
      <c r="U425">
        <v>144.97</v>
      </c>
      <c r="V425">
        <v>144.97</v>
      </c>
      <c r="W425">
        <v>144.97</v>
      </c>
    </row>
    <row r="426" spans="1:24">
      <c r="A426" t="s">
        <v>1686</v>
      </c>
      <c r="B426" t="s">
        <v>4328</v>
      </c>
      <c r="C426" t="s">
        <v>3624</v>
      </c>
      <c r="D426" t="s">
        <v>1103</v>
      </c>
      <c r="E426" t="str">
        <f>INDEX('region index'!B:B, MATCH('plant list terry'!D426,'region index'!A:A,0))</f>
        <v>SE</v>
      </c>
      <c r="F426" t="s">
        <v>3561</v>
      </c>
      <c r="G426" t="s">
        <v>3519</v>
      </c>
      <c r="H426" t="s">
        <v>3551</v>
      </c>
      <c r="I426">
        <v>59</v>
      </c>
      <c r="J426">
        <v>59</v>
      </c>
      <c r="K426">
        <v>59</v>
      </c>
      <c r="L426">
        <v>59</v>
      </c>
      <c r="M426">
        <v>59</v>
      </c>
      <c r="N426">
        <v>59</v>
      </c>
      <c r="O426">
        <v>59</v>
      </c>
      <c r="P426">
        <v>59</v>
      </c>
      <c r="Q426">
        <v>59</v>
      </c>
      <c r="R426">
        <v>59</v>
      </c>
      <c r="S426">
        <v>59</v>
      </c>
      <c r="T426">
        <v>59</v>
      </c>
      <c r="U426">
        <v>59</v>
      </c>
      <c r="V426">
        <v>59</v>
      </c>
      <c r="W426">
        <v>59</v>
      </c>
    </row>
    <row r="427" spans="1:24">
      <c r="A427" t="s">
        <v>3897</v>
      </c>
      <c r="B427" t="s">
        <v>4329</v>
      </c>
      <c r="C427" t="s">
        <v>3631</v>
      </c>
      <c r="D427" t="s">
        <v>1098</v>
      </c>
      <c r="E427" t="str">
        <f>INDEX('region index'!B:B, MATCH('plant list terry'!D427,'region index'!A:A,0))</f>
        <v>SE</v>
      </c>
      <c r="F427" t="s">
        <v>3561</v>
      </c>
      <c r="G427" t="s">
        <v>3519</v>
      </c>
      <c r="H427" t="s">
        <v>3551</v>
      </c>
      <c r="I427">
        <v>72.900000000000006</v>
      </c>
      <c r="J427">
        <v>72.900000000000006</v>
      </c>
      <c r="K427">
        <v>72.900000000000006</v>
      </c>
      <c r="L427">
        <v>72.900000000000006</v>
      </c>
      <c r="M427">
        <v>72.900000000000006</v>
      </c>
      <c r="N427">
        <v>72.900000000000006</v>
      </c>
      <c r="O427">
        <v>72.900000000000006</v>
      </c>
      <c r="P427">
        <v>72.900000000000006</v>
      </c>
      <c r="Q427">
        <v>72.900000000000006</v>
      </c>
      <c r="R427">
        <v>72.900000000000006</v>
      </c>
      <c r="S427">
        <v>72.900000000000006</v>
      </c>
      <c r="T427">
        <v>72.900000000000006</v>
      </c>
      <c r="U427">
        <v>72.900000000000006</v>
      </c>
      <c r="V427">
        <v>72.900000000000006</v>
      </c>
      <c r="W427">
        <v>72.900000000000006</v>
      </c>
    </row>
    <row r="428" spans="1:24">
      <c r="A428" t="s">
        <v>3898</v>
      </c>
      <c r="B428" t="s">
        <v>4330</v>
      </c>
      <c r="C428" t="s">
        <v>3576</v>
      </c>
      <c r="D428" t="s">
        <v>1108</v>
      </c>
      <c r="E428" t="str">
        <f>INDEX('region index'!B:B, MATCH('plant list terry'!D428,'region index'!A:A,0))</f>
        <v>SW</v>
      </c>
      <c r="F428" t="s">
        <v>3561</v>
      </c>
      <c r="G428" t="s">
        <v>3519</v>
      </c>
      <c r="H428" t="s">
        <v>3551</v>
      </c>
      <c r="I428">
        <v>48.4</v>
      </c>
      <c r="J428">
        <v>48.4</v>
      </c>
      <c r="K428">
        <v>48.4</v>
      </c>
      <c r="L428">
        <v>48.4</v>
      </c>
      <c r="M428">
        <v>48.4</v>
      </c>
      <c r="N428">
        <v>48.4</v>
      </c>
      <c r="O428">
        <v>48.4</v>
      </c>
      <c r="P428">
        <v>48.4</v>
      </c>
      <c r="Q428">
        <v>48.4</v>
      </c>
      <c r="R428">
        <v>48.4</v>
      </c>
      <c r="S428">
        <v>48.4</v>
      </c>
      <c r="T428">
        <v>48.4</v>
      </c>
      <c r="U428">
        <v>48.4</v>
      </c>
      <c r="V428">
        <v>48.4</v>
      </c>
      <c r="W428">
        <v>48.4</v>
      </c>
    </row>
    <row r="429" spans="1:24">
      <c r="A429" t="s">
        <v>3899</v>
      </c>
      <c r="B429" t="s">
        <v>4331</v>
      </c>
      <c r="C429" t="s">
        <v>3611</v>
      </c>
      <c r="D429" t="s">
        <v>1095</v>
      </c>
      <c r="E429" t="str">
        <f>INDEX('region index'!B:B, MATCH('plant list terry'!D429,'region index'!A:A,0))</f>
        <v>SE</v>
      </c>
      <c r="F429" t="s">
        <v>3561</v>
      </c>
      <c r="G429" t="s">
        <v>3519</v>
      </c>
      <c r="H429" t="s">
        <v>3551</v>
      </c>
      <c r="I429">
        <v>19</v>
      </c>
      <c r="J429">
        <v>19</v>
      </c>
      <c r="K429">
        <v>19</v>
      </c>
      <c r="L429">
        <v>19</v>
      </c>
      <c r="M429">
        <v>19</v>
      </c>
      <c r="N429">
        <v>19</v>
      </c>
      <c r="O429">
        <v>19</v>
      </c>
      <c r="P429">
        <v>19</v>
      </c>
      <c r="Q429">
        <v>19</v>
      </c>
      <c r="R429">
        <v>19</v>
      </c>
      <c r="S429">
        <v>19</v>
      </c>
      <c r="T429">
        <v>19</v>
      </c>
      <c r="U429">
        <v>19</v>
      </c>
      <c r="V429">
        <v>19</v>
      </c>
      <c r="W429">
        <v>19</v>
      </c>
    </row>
    <row r="430" spans="1:24">
      <c r="A430" t="s">
        <v>1706</v>
      </c>
      <c r="B430" t="s">
        <v>1023</v>
      </c>
      <c r="C430" t="s">
        <v>3690</v>
      </c>
      <c r="D430" t="s">
        <v>1107</v>
      </c>
      <c r="E430" t="str">
        <f>INDEX('region index'!B:B, MATCH('plant list terry'!D430,'region index'!A:A,0))</f>
        <v>SW</v>
      </c>
      <c r="F430" t="s">
        <v>3561</v>
      </c>
      <c r="G430" t="s">
        <v>3519</v>
      </c>
      <c r="H430" t="s">
        <v>3551</v>
      </c>
      <c r="I430">
        <v>9.8000000000000007</v>
      </c>
      <c r="J430">
        <v>9.8000000000000007</v>
      </c>
      <c r="K430">
        <v>9.8000000000000007</v>
      </c>
      <c r="L430">
        <v>9.8000000000000007</v>
      </c>
      <c r="M430">
        <v>9.8000000000000007</v>
      </c>
      <c r="N430">
        <v>9.8000000000000007</v>
      </c>
      <c r="O430">
        <v>9.8000000000000007</v>
      </c>
      <c r="P430">
        <v>9.8000000000000007</v>
      </c>
      <c r="Q430">
        <v>9.8000000000000007</v>
      </c>
      <c r="R430">
        <v>9.8000000000000007</v>
      </c>
      <c r="S430">
        <v>9.8000000000000007</v>
      </c>
      <c r="T430">
        <v>9.8000000000000007</v>
      </c>
      <c r="U430">
        <v>9.8000000000000007</v>
      </c>
      <c r="V430">
        <v>9.8000000000000007</v>
      </c>
      <c r="W430">
        <v>9.8000000000000007</v>
      </c>
    </row>
    <row r="431" spans="1:24">
      <c r="A431" t="s">
        <v>3900</v>
      </c>
      <c r="B431" t="s">
        <v>4332</v>
      </c>
      <c r="C431" t="s">
        <v>3690</v>
      </c>
      <c r="D431" t="s">
        <v>1107</v>
      </c>
      <c r="E431" t="str">
        <f>INDEX('region index'!B:B, MATCH('plant list terry'!D431,'region index'!A:A,0))</f>
        <v>SW</v>
      </c>
      <c r="F431" t="s">
        <v>3561</v>
      </c>
      <c r="G431" t="s">
        <v>3519</v>
      </c>
      <c r="H431" t="s">
        <v>3551</v>
      </c>
      <c r="I431">
        <v>250</v>
      </c>
      <c r="J431">
        <v>250</v>
      </c>
      <c r="K431">
        <v>250</v>
      </c>
      <c r="L431">
        <v>250</v>
      </c>
      <c r="M431">
        <v>250</v>
      </c>
      <c r="N431">
        <v>250</v>
      </c>
      <c r="O431">
        <v>250</v>
      </c>
      <c r="P431">
        <v>250</v>
      </c>
      <c r="Q431">
        <v>250</v>
      </c>
      <c r="R431">
        <v>250</v>
      </c>
      <c r="S431">
        <v>250</v>
      </c>
      <c r="T431">
        <v>250</v>
      </c>
      <c r="U431">
        <v>250</v>
      </c>
      <c r="V431">
        <v>250</v>
      </c>
      <c r="W431">
        <v>250</v>
      </c>
    </row>
    <row r="432" spans="1:24">
      <c r="A432" t="s">
        <v>3901</v>
      </c>
      <c r="B432" t="s">
        <v>4333</v>
      </c>
      <c r="C432" t="s">
        <v>3690</v>
      </c>
      <c r="D432" t="s">
        <v>1107</v>
      </c>
      <c r="E432" t="str">
        <f>INDEX('region index'!B:B, MATCH('plant list terry'!D432,'region index'!A:A,0))</f>
        <v>SW</v>
      </c>
      <c r="F432" t="s">
        <v>3561</v>
      </c>
      <c r="G432" t="s">
        <v>3519</v>
      </c>
      <c r="H432" t="s">
        <v>3551</v>
      </c>
      <c r="I432">
        <v>28.5</v>
      </c>
      <c r="J432">
        <v>28.5</v>
      </c>
      <c r="K432">
        <v>28.5</v>
      </c>
      <c r="L432">
        <v>28.5</v>
      </c>
      <c r="M432">
        <v>28.5</v>
      </c>
      <c r="N432">
        <v>28.5</v>
      </c>
      <c r="O432">
        <v>28.5</v>
      </c>
      <c r="P432">
        <v>28.5</v>
      </c>
      <c r="Q432">
        <v>28.5</v>
      </c>
      <c r="R432">
        <v>28.5</v>
      </c>
      <c r="S432">
        <v>28.5</v>
      </c>
      <c r="T432">
        <v>28.5</v>
      </c>
      <c r="U432">
        <v>28.5</v>
      </c>
      <c r="V432">
        <v>28.5</v>
      </c>
      <c r="W432">
        <v>28.5</v>
      </c>
    </row>
    <row r="433" spans="1:24">
      <c r="A433" t="s">
        <v>3902</v>
      </c>
      <c r="B433" t="s">
        <v>4334</v>
      </c>
      <c r="C433" t="s">
        <v>3690</v>
      </c>
      <c r="D433" t="s">
        <v>1107</v>
      </c>
      <c r="E433" t="str">
        <f>INDEX('region index'!B:B, MATCH('plant list terry'!D433,'region index'!A:A,0))</f>
        <v>SW</v>
      </c>
      <c r="F433" t="s">
        <v>3561</v>
      </c>
      <c r="G433" t="s">
        <v>3519</v>
      </c>
      <c r="H433" t="s">
        <v>3551</v>
      </c>
      <c r="I433">
        <v>54.529000000000003</v>
      </c>
      <c r="J433">
        <v>54.529000000000003</v>
      </c>
      <c r="K433">
        <v>54.529000000000003</v>
      </c>
      <c r="L433">
        <v>54.529000000000003</v>
      </c>
      <c r="M433">
        <v>54.529000000000003</v>
      </c>
      <c r="N433">
        <v>54.529000000000003</v>
      </c>
      <c r="O433">
        <v>54.529000000000003</v>
      </c>
      <c r="P433">
        <v>54.529000000000003</v>
      </c>
      <c r="Q433">
        <v>54.529000000000003</v>
      </c>
      <c r="R433">
        <v>54.529000000000003</v>
      </c>
      <c r="S433">
        <v>54.529000000000003</v>
      </c>
      <c r="T433">
        <v>54.529000000000003</v>
      </c>
      <c r="U433">
        <v>54.529000000000003</v>
      </c>
      <c r="V433">
        <v>54.529000000000003</v>
      </c>
      <c r="W433">
        <v>54.529000000000003</v>
      </c>
    </row>
    <row r="434" spans="1:24">
      <c r="A434" t="s">
        <v>3903</v>
      </c>
      <c r="B434" t="s">
        <v>4335</v>
      </c>
      <c r="C434" t="s">
        <v>3690</v>
      </c>
      <c r="D434" t="s">
        <v>1107</v>
      </c>
      <c r="E434" t="str">
        <f>INDEX('region index'!B:B, MATCH('plant list terry'!D434,'region index'!A:A,0))</f>
        <v>SW</v>
      </c>
      <c r="F434" t="s">
        <v>3561</v>
      </c>
      <c r="G434" t="s">
        <v>3519</v>
      </c>
      <c r="H434" t="s">
        <v>3551</v>
      </c>
      <c r="I434">
        <v>30.54</v>
      </c>
      <c r="J434">
        <v>30.54</v>
      </c>
      <c r="K434">
        <v>30.54</v>
      </c>
      <c r="L434">
        <v>30.54</v>
      </c>
      <c r="M434">
        <v>30.54</v>
      </c>
      <c r="N434">
        <v>30.54</v>
      </c>
      <c r="O434">
        <v>30.54</v>
      </c>
      <c r="P434">
        <v>30.54</v>
      </c>
      <c r="Q434">
        <v>30.54</v>
      </c>
      <c r="R434">
        <v>30.54</v>
      </c>
      <c r="S434">
        <v>30.54</v>
      </c>
      <c r="T434">
        <v>30.54</v>
      </c>
      <c r="U434">
        <v>30.54</v>
      </c>
      <c r="V434">
        <v>30.54</v>
      </c>
      <c r="W434">
        <v>30.54</v>
      </c>
    </row>
    <row r="435" spans="1:24">
      <c r="A435" t="s">
        <v>3904</v>
      </c>
      <c r="B435" t="s">
        <v>4336</v>
      </c>
      <c r="C435" t="s">
        <v>3690</v>
      </c>
      <c r="D435" t="s">
        <v>1107</v>
      </c>
      <c r="E435" t="str">
        <f>INDEX('region index'!B:B, MATCH('plant list terry'!D435,'region index'!A:A,0))</f>
        <v>SW</v>
      </c>
      <c r="F435" t="s">
        <v>3561</v>
      </c>
      <c r="G435" t="s">
        <v>3519</v>
      </c>
      <c r="H435" t="s">
        <v>3551</v>
      </c>
      <c r="I435">
        <v>19</v>
      </c>
      <c r="J435">
        <v>19</v>
      </c>
      <c r="K435">
        <v>19</v>
      </c>
      <c r="L435">
        <v>19</v>
      </c>
      <c r="M435">
        <v>19</v>
      </c>
      <c r="N435">
        <v>19</v>
      </c>
      <c r="O435">
        <v>19</v>
      </c>
      <c r="P435">
        <v>19</v>
      </c>
      <c r="Q435">
        <v>19</v>
      </c>
      <c r="R435">
        <v>19</v>
      </c>
      <c r="S435">
        <v>19</v>
      </c>
      <c r="T435">
        <v>19</v>
      </c>
      <c r="U435">
        <v>19</v>
      </c>
      <c r="V435">
        <v>19</v>
      </c>
      <c r="W435">
        <v>19</v>
      </c>
    </row>
    <row r="436" spans="1:24">
      <c r="A436" t="s">
        <v>1728</v>
      </c>
      <c r="B436" t="s">
        <v>1085</v>
      </c>
      <c r="C436" t="s">
        <v>3549</v>
      </c>
      <c r="D436" t="s">
        <v>1102</v>
      </c>
      <c r="E436" t="str">
        <f>INDEX('region index'!B:B, MATCH('plant list terry'!D436,'region index'!A:A,0))</f>
        <v>NW</v>
      </c>
      <c r="F436" t="s">
        <v>3561</v>
      </c>
      <c r="G436" t="s">
        <v>3519</v>
      </c>
      <c r="H436" t="s">
        <v>3551</v>
      </c>
      <c r="I436">
        <v>169.9</v>
      </c>
      <c r="J436">
        <v>169.9</v>
      </c>
      <c r="K436">
        <v>169.9</v>
      </c>
      <c r="L436">
        <v>169.9</v>
      </c>
      <c r="M436">
        <v>169.9</v>
      </c>
      <c r="N436">
        <v>169.9</v>
      </c>
      <c r="O436">
        <v>169.9</v>
      </c>
      <c r="P436">
        <v>169.9</v>
      </c>
      <c r="Q436">
        <v>169.9</v>
      </c>
      <c r="R436">
        <v>169.9</v>
      </c>
      <c r="S436">
        <v>169.9</v>
      </c>
      <c r="T436">
        <v>169.9</v>
      </c>
      <c r="U436">
        <v>169.9</v>
      </c>
      <c r="V436">
        <v>169.9</v>
      </c>
      <c r="W436">
        <v>169.9</v>
      </c>
    </row>
    <row r="437" spans="1:24">
      <c r="A437" t="s">
        <v>3363</v>
      </c>
      <c r="B437" s="297" t="s">
        <v>4337</v>
      </c>
      <c r="C437" t="s">
        <v>3549</v>
      </c>
      <c r="D437" t="s">
        <v>1102</v>
      </c>
      <c r="E437" t="str">
        <f>INDEX('region index'!B:B, MATCH('plant list terry'!D437,'region index'!A:A,0))</f>
        <v>NW</v>
      </c>
      <c r="F437" t="s">
        <v>3550</v>
      </c>
      <c r="G437" t="s">
        <v>3518</v>
      </c>
      <c r="H437" t="s">
        <v>3551</v>
      </c>
      <c r="J437">
        <v>4</v>
      </c>
      <c r="K437">
        <v>4</v>
      </c>
      <c r="L437">
        <v>4</v>
      </c>
      <c r="M437">
        <v>4</v>
      </c>
      <c r="N437">
        <v>4</v>
      </c>
      <c r="O437">
        <v>4</v>
      </c>
      <c r="P437">
        <v>4</v>
      </c>
      <c r="Q437">
        <v>4</v>
      </c>
      <c r="R437">
        <v>4</v>
      </c>
      <c r="S437">
        <v>4</v>
      </c>
      <c r="T437">
        <v>4</v>
      </c>
      <c r="U437">
        <v>4</v>
      </c>
      <c r="V437">
        <v>4</v>
      </c>
      <c r="W437">
        <v>4</v>
      </c>
      <c r="X437" t="s">
        <v>4426</v>
      </c>
    </row>
    <row r="438" spans="1:24">
      <c r="A438" t="s">
        <v>3905</v>
      </c>
      <c r="B438" t="s">
        <v>4338</v>
      </c>
      <c r="C438" t="s">
        <v>3564</v>
      </c>
      <c r="D438" t="s">
        <v>1097</v>
      </c>
      <c r="E438" t="str">
        <f>INDEX('region index'!B:B, MATCH('plant list terry'!D438,'region index'!A:A,0))</f>
        <v>C</v>
      </c>
      <c r="F438" t="s">
        <v>3561</v>
      </c>
      <c r="G438" t="s">
        <v>3519</v>
      </c>
      <c r="H438" t="s">
        <v>3556</v>
      </c>
      <c r="J438">
        <v>1000</v>
      </c>
      <c r="K438">
        <v>1000</v>
      </c>
      <c r="L438">
        <v>1000</v>
      </c>
      <c r="M438">
        <v>1000</v>
      </c>
      <c r="N438">
        <v>1000</v>
      </c>
      <c r="O438">
        <v>1000</v>
      </c>
      <c r="P438">
        <v>1000</v>
      </c>
      <c r="Q438">
        <v>1000</v>
      </c>
      <c r="R438">
        <v>1000</v>
      </c>
      <c r="S438">
        <v>1000</v>
      </c>
      <c r="T438">
        <v>1000</v>
      </c>
      <c r="U438">
        <v>1000</v>
      </c>
      <c r="V438">
        <v>1000</v>
      </c>
      <c r="W438">
        <v>1000</v>
      </c>
    </row>
    <row r="439" spans="1:24">
      <c r="A439" t="s">
        <v>3906</v>
      </c>
      <c r="B439" t="s">
        <v>4339</v>
      </c>
      <c r="C439" t="s">
        <v>3577</v>
      </c>
      <c r="D439" t="s">
        <v>1104</v>
      </c>
      <c r="E439" t="str">
        <f>INDEX('region index'!B:B, MATCH('plant list terry'!D439,'region index'!A:A,0))</f>
        <v>SE</v>
      </c>
      <c r="F439" t="s">
        <v>3561</v>
      </c>
      <c r="G439" t="s">
        <v>3519</v>
      </c>
      <c r="H439" t="s">
        <v>3556</v>
      </c>
      <c r="J439">
        <v>1040</v>
      </c>
      <c r="K439">
        <v>1040</v>
      </c>
      <c r="L439">
        <v>1040</v>
      </c>
      <c r="M439">
        <v>1040</v>
      </c>
      <c r="N439">
        <v>1040</v>
      </c>
      <c r="O439">
        <v>1040</v>
      </c>
      <c r="P439">
        <v>1040</v>
      </c>
      <c r="Q439">
        <v>1040</v>
      </c>
      <c r="R439">
        <v>1040</v>
      </c>
      <c r="S439">
        <v>1040</v>
      </c>
      <c r="T439">
        <v>1040</v>
      </c>
      <c r="U439">
        <v>1040</v>
      </c>
      <c r="V439">
        <v>1040</v>
      </c>
      <c r="W439">
        <v>1040</v>
      </c>
    </row>
    <row r="440" spans="1:24">
      <c r="A440" t="s">
        <v>3907</v>
      </c>
      <c r="B440" t="s">
        <v>4340</v>
      </c>
      <c r="C440" t="s">
        <v>3624</v>
      </c>
      <c r="D440" t="s">
        <v>1103</v>
      </c>
      <c r="E440" t="str">
        <f>INDEX('region index'!B:B, MATCH('plant list terry'!D440,'region index'!A:A,0))</f>
        <v>SE</v>
      </c>
      <c r="F440" t="s">
        <v>2739</v>
      </c>
      <c r="G440" t="s">
        <v>890</v>
      </c>
      <c r="H440" t="s">
        <v>3556</v>
      </c>
      <c r="J440">
        <v>1400</v>
      </c>
      <c r="K440">
        <v>1400</v>
      </c>
      <c r="L440">
        <v>1400</v>
      </c>
      <c r="M440">
        <v>1400</v>
      </c>
      <c r="N440">
        <v>1400</v>
      </c>
      <c r="O440">
        <v>1400</v>
      </c>
      <c r="P440">
        <v>1400</v>
      </c>
      <c r="Q440">
        <v>1400</v>
      </c>
      <c r="R440">
        <v>1400</v>
      </c>
      <c r="S440">
        <v>1400</v>
      </c>
      <c r="T440">
        <v>1400</v>
      </c>
      <c r="U440">
        <v>1400</v>
      </c>
      <c r="V440">
        <v>1400</v>
      </c>
      <c r="W440">
        <v>1400</v>
      </c>
    </row>
    <row r="441" spans="1:24">
      <c r="A441" t="s">
        <v>3908</v>
      </c>
      <c r="B441" t="s">
        <v>4341</v>
      </c>
      <c r="C441" t="s">
        <v>3577</v>
      </c>
      <c r="D441" t="s">
        <v>1104</v>
      </c>
      <c r="E441" t="str">
        <f>INDEX('region index'!B:B, MATCH('plant list terry'!D441,'region index'!A:A,0))</f>
        <v>SE</v>
      </c>
      <c r="F441" t="s">
        <v>3561</v>
      </c>
      <c r="G441" t="s">
        <v>3519</v>
      </c>
      <c r="H441" t="s">
        <v>3556</v>
      </c>
      <c r="J441">
        <v>1040</v>
      </c>
      <c r="K441">
        <v>1040</v>
      </c>
      <c r="L441">
        <v>1040</v>
      </c>
      <c r="M441">
        <v>1040</v>
      </c>
      <c r="N441">
        <v>1040</v>
      </c>
      <c r="O441">
        <v>1040</v>
      </c>
      <c r="P441">
        <v>1040</v>
      </c>
      <c r="Q441">
        <v>1040</v>
      </c>
      <c r="R441">
        <v>1040</v>
      </c>
      <c r="S441">
        <v>1040</v>
      </c>
      <c r="T441">
        <v>1040</v>
      </c>
      <c r="U441">
        <v>1040</v>
      </c>
      <c r="V441">
        <v>1040</v>
      </c>
      <c r="W441">
        <v>1040</v>
      </c>
    </row>
    <row r="442" spans="1:24">
      <c r="A442" t="s">
        <v>3909</v>
      </c>
      <c r="B442" s="297" t="s">
        <v>4342</v>
      </c>
      <c r="C442" t="s">
        <v>3549</v>
      </c>
      <c r="D442" t="s">
        <v>1102</v>
      </c>
      <c r="E442" t="str">
        <f>INDEX('region index'!B:B, MATCH('plant list terry'!D442,'region index'!A:A,0))</f>
        <v>NW</v>
      </c>
      <c r="F442" t="s">
        <v>3550</v>
      </c>
      <c r="G442" t="s">
        <v>3518</v>
      </c>
      <c r="H442" t="s">
        <v>3551</v>
      </c>
      <c r="J442">
        <v>468</v>
      </c>
      <c r="K442">
        <v>468</v>
      </c>
      <c r="L442">
        <v>468</v>
      </c>
      <c r="M442">
        <v>468</v>
      </c>
      <c r="N442">
        <v>468</v>
      </c>
      <c r="O442">
        <v>468</v>
      </c>
      <c r="P442">
        <v>468</v>
      </c>
      <c r="Q442">
        <v>468</v>
      </c>
      <c r="R442">
        <v>468</v>
      </c>
      <c r="S442">
        <v>468</v>
      </c>
      <c r="T442">
        <v>468</v>
      </c>
      <c r="U442">
        <v>468</v>
      </c>
      <c r="V442">
        <v>468</v>
      </c>
      <c r="W442">
        <v>468</v>
      </c>
      <c r="X442" t="s">
        <v>4597</v>
      </c>
    </row>
    <row r="443" spans="1:24">
      <c r="A443" t="s">
        <v>3910</v>
      </c>
      <c r="B443" t="s">
        <v>4343</v>
      </c>
      <c r="C443" t="s">
        <v>3624</v>
      </c>
      <c r="D443" t="s">
        <v>1103</v>
      </c>
      <c r="E443" t="str">
        <f>INDEX('region index'!B:B, MATCH('plant list terry'!D443,'region index'!A:A,0))</f>
        <v>SE</v>
      </c>
      <c r="F443" t="s">
        <v>2739</v>
      </c>
      <c r="G443" t="s">
        <v>890</v>
      </c>
      <c r="H443" t="s">
        <v>3556</v>
      </c>
      <c r="K443">
        <v>1400</v>
      </c>
      <c r="L443">
        <v>1400</v>
      </c>
      <c r="M443">
        <v>1400</v>
      </c>
      <c r="N443">
        <v>1400</v>
      </c>
      <c r="O443">
        <v>1400</v>
      </c>
      <c r="P443">
        <v>1400</v>
      </c>
      <c r="Q443">
        <v>1400</v>
      </c>
      <c r="R443">
        <v>1400</v>
      </c>
      <c r="S443">
        <v>1400</v>
      </c>
      <c r="T443">
        <v>1400</v>
      </c>
      <c r="U443">
        <v>1400</v>
      </c>
      <c r="V443">
        <v>1400</v>
      </c>
      <c r="W443">
        <v>1400</v>
      </c>
    </row>
    <row r="444" spans="1:24">
      <c r="A444" t="s">
        <v>3911</v>
      </c>
      <c r="B444" t="s">
        <v>4344</v>
      </c>
      <c r="C444" t="s">
        <v>3560</v>
      </c>
      <c r="D444" t="s">
        <v>1100</v>
      </c>
      <c r="E444" t="str">
        <f>INDEX('region index'!B:B, MATCH('plant list terry'!D444,'region index'!A:A,0))</f>
        <v>NE</v>
      </c>
      <c r="F444" t="s">
        <v>3561</v>
      </c>
      <c r="G444" t="s">
        <v>3519</v>
      </c>
      <c r="H444" t="s">
        <v>3556</v>
      </c>
      <c r="K444">
        <v>1040</v>
      </c>
      <c r="L444">
        <v>1040</v>
      </c>
      <c r="M444">
        <v>1040</v>
      </c>
      <c r="N444">
        <v>1040</v>
      </c>
      <c r="O444">
        <v>1040</v>
      </c>
      <c r="P444">
        <v>1040</v>
      </c>
      <c r="Q444">
        <v>1040</v>
      </c>
      <c r="R444">
        <v>1040</v>
      </c>
      <c r="S444">
        <v>1040</v>
      </c>
      <c r="T444">
        <v>1040</v>
      </c>
      <c r="U444">
        <v>1040</v>
      </c>
      <c r="V444">
        <v>1040</v>
      </c>
      <c r="W444">
        <v>1040</v>
      </c>
    </row>
    <row r="445" spans="1:24">
      <c r="A445" t="s">
        <v>3912</v>
      </c>
      <c r="B445" s="297" t="s">
        <v>4345</v>
      </c>
      <c r="C445" t="s">
        <v>3564</v>
      </c>
      <c r="D445" t="s">
        <v>1097</v>
      </c>
      <c r="E445" t="str">
        <f>INDEX('region index'!B:B, MATCH('plant list terry'!D445,'region index'!A:A,0))</f>
        <v>C</v>
      </c>
      <c r="F445" t="s">
        <v>3550</v>
      </c>
      <c r="G445" t="s">
        <v>3518</v>
      </c>
      <c r="H445" t="s">
        <v>3551</v>
      </c>
      <c r="K445">
        <v>495</v>
      </c>
      <c r="L445">
        <v>495</v>
      </c>
      <c r="M445">
        <v>495</v>
      </c>
      <c r="N445">
        <v>495</v>
      </c>
      <c r="O445">
        <v>495</v>
      </c>
      <c r="P445">
        <v>495</v>
      </c>
      <c r="Q445">
        <v>495</v>
      </c>
      <c r="R445">
        <v>495</v>
      </c>
      <c r="S445">
        <v>495</v>
      </c>
      <c r="T445">
        <v>495</v>
      </c>
      <c r="U445">
        <v>495</v>
      </c>
      <c r="V445">
        <v>495</v>
      </c>
      <c r="W445">
        <v>495</v>
      </c>
      <c r="X445" t="s">
        <v>4597</v>
      </c>
    </row>
    <row r="446" spans="1:24">
      <c r="A446" t="s">
        <v>3913</v>
      </c>
      <c r="B446" s="297" t="s">
        <v>4346</v>
      </c>
      <c r="C446" t="s">
        <v>3549</v>
      </c>
      <c r="D446" t="s">
        <v>1102</v>
      </c>
      <c r="E446" t="str">
        <f>INDEX('region index'!B:B, MATCH('plant list terry'!D446,'region index'!A:A,0))</f>
        <v>NW</v>
      </c>
      <c r="F446" t="s">
        <v>3550</v>
      </c>
      <c r="G446" t="s">
        <v>3518</v>
      </c>
      <c r="H446" t="s">
        <v>3551</v>
      </c>
      <c r="K446">
        <v>495</v>
      </c>
      <c r="L446">
        <v>495</v>
      </c>
      <c r="M446">
        <v>495</v>
      </c>
      <c r="N446">
        <v>495</v>
      </c>
      <c r="O446">
        <v>495</v>
      </c>
      <c r="P446">
        <v>495</v>
      </c>
      <c r="Q446">
        <v>495</v>
      </c>
      <c r="R446">
        <v>495</v>
      </c>
      <c r="S446">
        <v>495</v>
      </c>
      <c r="T446">
        <v>495</v>
      </c>
      <c r="U446">
        <v>495</v>
      </c>
      <c r="V446">
        <v>495</v>
      </c>
      <c r="W446">
        <v>495</v>
      </c>
      <c r="X446" t="s">
        <v>4597</v>
      </c>
    </row>
    <row r="447" spans="1:24">
      <c r="A447" t="s">
        <v>3914</v>
      </c>
      <c r="B447" s="295" t="s">
        <v>4347</v>
      </c>
      <c r="C447" t="s">
        <v>3549</v>
      </c>
      <c r="D447" t="s">
        <v>1102</v>
      </c>
      <c r="E447" t="str">
        <f>INDEX('region index'!B:B, MATCH('plant list terry'!D447,'region index'!A:A,0))</f>
        <v>NW</v>
      </c>
      <c r="F447" t="s">
        <v>3550</v>
      </c>
      <c r="G447" t="s">
        <v>3518</v>
      </c>
      <c r="H447" t="s">
        <v>3556</v>
      </c>
      <c r="K447">
        <v>1000</v>
      </c>
      <c r="L447">
        <v>1000</v>
      </c>
      <c r="M447">
        <v>1000</v>
      </c>
      <c r="N447">
        <v>1000</v>
      </c>
      <c r="O447">
        <v>1000</v>
      </c>
      <c r="P447">
        <v>1000</v>
      </c>
      <c r="Q447">
        <v>1000</v>
      </c>
      <c r="R447">
        <v>1000</v>
      </c>
      <c r="S447">
        <v>1000</v>
      </c>
      <c r="T447">
        <v>1000</v>
      </c>
      <c r="U447">
        <v>1000</v>
      </c>
      <c r="V447">
        <v>1000</v>
      </c>
      <c r="W447">
        <v>1000</v>
      </c>
    </row>
    <row r="448" spans="1:24">
      <c r="A448" t="s">
        <v>3915</v>
      </c>
      <c r="B448" t="s">
        <v>4348</v>
      </c>
      <c r="C448" t="s">
        <v>3560</v>
      </c>
      <c r="D448" t="s">
        <v>1100</v>
      </c>
      <c r="E448" t="str">
        <f>INDEX('region index'!B:B, MATCH('plant list terry'!D448,'region index'!A:A,0))</f>
        <v>NE</v>
      </c>
      <c r="F448" t="s">
        <v>3561</v>
      </c>
      <c r="G448" t="s">
        <v>3519</v>
      </c>
      <c r="H448" t="s">
        <v>3556</v>
      </c>
      <c r="L448">
        <v>1040</v>
      </c>
      <c r="M448">
        <v>1040</v>
      </c>
      <c r="N448">
        <v>1040</v>
      </c>
      <c r="O448">
        <v>1040</v>
      </c>
      <c r="P448">
        <v>1040</v>
      </c>
      <c r="Q448">
        <v>1040</v>
      </c>
      <c r="R448">
        <v>1040</v>
      </c>
      <c r="S448">
        <v>1040</v>
      </c>
      <c r="T448">
        <v>1040</v>
      </c>
      <c r="U448">
        <v>1040</v>
      </c>
      <c r="V448">
        <v>1040</v>
      </c>
      <c r="W448">
        <v>1040</v>
      </c>
    </row>
    <row r="449" spans="1:24">
      <c r="A449" t="s">
        <v>3916</v>
      </c>
      <c r="B449" t="s">
        <v>4349</v>
      </c>
      <c r="C449" t="s">
        <v>3641</v>
      </c>
      <c r="D449" t="s">
        <v>1111</v>
      </c>
      <c r="E449" t="str">
        <f>INDEX('region index'!B:B, MATCH('plant list terry'!D449,'region index'!A:A,0))</f>
        <v>SE</v>
      </c>
      <c r="F449" t="s">
        <v>2739</v>
      </c>
      <c r="G449" t="s">
        <v>890</v>
      </c>
      <c r="H449" t="s">
        <v>3556</v>
      </c>
      <c r="L449">
        <v>1400</v>
      </c>
      <c r="M449">
        <v>1400</v>
      </c>
      <c r="N449">
        <v>1400</v>
      </c>
      <c r="O449">
        <v>1400</v>
      </c>
      <c r="P449">
        <v>1400</v>
      </c>
      <c r="Q449">
        <v>1400</v>
      </c>
      <c r="R449">
        <v>1400</v>
      </c>
      <c r="S449">
        <v>1400</v>
      </c>
      <c r="T449">
        <v>1400</v>
      </c>
      <c r="U449">
        <v>1400</v>
      </c>
      <c r="V449">
        <v>1400</v>
      </c>
      <c r="W449">
        <v>1400</v>
      </c>
    </row>
    <row r="450" spans="1:24">
      <c r="A450" t="s">
        <v>3917</v>
      </c>
      <c r="B450" s="297" t="s">
        <v>4350</v>
      </c>
      <c r="C450" t="s">
        <v>3577</v>
      </c>
      <c r="D450" t="s">
        <v>1104</v>
      </c>
      <c r="E450" t="str">
        <f>INDEX('region index'!B:B, MATCH('plant list terry'!D450,'region index'!A:A,0))</f>
        <v>SE</v>
      </c>
      <c r="F450" t="s">
        <v>3550</v>
      </c>
      <c r="G450" t="s">
        <v>3518</v>
      </c>
      <c r="H450" t="s">
        <v>3551</v>
      </c>
      <c r="L450">
        <v>119</v>
      </c>
      <c r="M450">
        <v>119</v>
      </c>
      <c r="N450">
        <v>119</v>
      </c>
      <c r="O450">
        <v>119</v>
      </c>
      <c r="P450">
        <v>119</v>
      </c>
      <c r="Q450">
        <v>119</v>
      </c>
      <c r="R450">
        <v>119</v>
      </c>
      <c r="S450">
        <v>119</v>
      </c>
      <c r="T450">
        <v>119</v>
      </c>
      <c r="U450">
        <v>119</v>
      </c>
      <c r="V450">
        <v>119</v>
      </c>
      <c r="W450">
        <v>119</v>
      </c>
      <c r="X450" t="s">
        <v>4597</v>
      </c>
    </row>
    <row r="451" spans="1:24">
      <c r="A451" t="s">
        <v>1693</v>
      </c>
      <c r="B451" s="297" t="s">
        <v>985</v>
      </c>
      <c r="C451" t="s">
        <v>3633</v>
      </c>
      <c r="D451" t="s">
        <v>1099</v>
      </c>
      <c r="E451" t="str">
        <f>INDEX('region index'!B:B, MATCH('plant list terry'!D451,'region index'!A:A,0))</f>
        <v>C</v>
      </c>
      <c r="F451" t="s">
        <v>3550</v>
      </c>
      <c r="G451" t="s">
        <v>3518</v>
      </c>
      <c r="H451" t="s">
        <v>3551</v>
      </c>
      <c r="L451">
        <v>25</v>
      </c>
      <c r="M451">
        <v>25</v>
      </c>
      <c r="N451">
        <v>25</v>
      </c>
      <c r="O451">
        <v>25</v>
      </c>
      <c r="P451">
        <v>25</v>
      </c>
      <c r="Q451">
        <v>25</v>
      </c>
      <c r="R451">
        <v>25</v>
      </c>
      <c r="S451">
        <v>25</v>
      </c>
      <c r="T451">
        <v>25</v>
      </c>
      <c r="U451">
        <v>25</v>
      </c>
      <c r="V451">
        <v>25</v>
      </c>
      <c r="W451">
        <v>25</v>
      </c>
      <c r="X451" t="s">
        <v>4597</v>
      </c>
    </row>
    <row r="452" spans="1:24">
      <c r="A452" t="s">
        <v>3918</v>
      </c>
      <c r="B452" t="s">
        <v>4351</v>
      </c>
      <c r="C452" t="s">
        <v>3560</v>
      </c>
      <c r="D452" t="s">
        <v>1100</v>
      </c>
      <c r="E452" t="str">
        <f>INDEX('region index'!B:B, MATCH('plant list terry'!D452,'region index'!A:A,0))</f>
        <v>NE</v>
      </c>
      <c r="F452" t="s">
        <v>3561</v>
      </c>
      <c r="G452" t="s">
        <v>3519</v>
      </c>
      <c r="H452" t="s">
        <v>3556</v>
      </c>
      <c r="L452">
        <v>1050</v>
      </c>
      <c r="M452">
        <v>1050</v>
      </c>
      <c r="N452">
        <v>1050</v>
      </c>
      <c r="O452">
        <v>1050</v>
      </c>
      <c r="P452">
        <v>1050</v>
      </c>
      <c r="Q452">
        <v>1050</v>
      </c>
      <c r="R452">
        <v>1050</v>
      </c>
      <c r="S452">
        <v>1050</v>
      </c>
      <c r="T452">
        <v>1050</v>
      </c>
      <c r="U452">
        <v>1050</v>
      </c>
      <c r="V452">
        <v>1050</v>
      </c>
      <c r="W452">
        <v>1050</v>
      </c>
    </row>
    <row r="453" spans="1:24">
      <c r="A453" t="s">
        <v>3919</v>
      </c>
      <c r="B453" s="297" t="s">
        <v>4352</v>
      </c>
      <c r="C453" t="s">
        <v>3693</v>
      </c>
      <c r="D453" t="s">
        <v>1110</v>
      </c>
      <c r="E453" t="str">
        <f>INDEX('region index'!B:B, MATCH('plant list terry'!D453,'region index'!A:A,0))</f>
        <v>NW</v>
      </c>
      <c r="F453" t="s">
        <v>3550</v>
      </c>
      <c r="G453" t="s">
        <v>3518</v>
      </c>
      <c r="H453" t="s">
        <v>3551</v>
      </c>
      <c r="L453">
        <v>285</v>
      </c>
      <c r="M453">
        <v>285</v>
      </c>
      <c r="N453">
        <v>285</v>
      </c>
      <c r="O453">
        <v>285</v>
      </c>
      <c r="P453">
        <v>285</v>
      </c>
      <c r="Q453">
        <v>285</v>
      </c>
      <c r="R453">
        <v>285</v>
      </c>
      <c r="S453">
        <v>285</v>
      </c>
      <c r="T453">
        <v>285</v>
      </c>
      <c r="U453">
        <v>285</v>
      </c>
      <c r="V453">
        <v>285</v>
      </c>
      <c r="W453">
        <v>285</v>
      </c>
      <c r="X453" t="s">
        <v>4597</v>
      </c>
    </row>
    <row r="454" spans="1:24">
      <c r="A454" t="s">
        <v>3920</v>
      </c>
      <c r="B454" s="297" t="s">
        <v>4353</v>
      </c>
      <c r="C454" t="s">
        <v>3728</v>
      </c>
      <c r="D454" t="s">
        <v>1109</v>
      </c>
      <c r="E454" t="str">
        <f>INDEX('region index'!B:B, MATCH('plant list terry'!D454,'region index'!A:A,0))</f>
        <v>C</v>
      </c>
      <c r="F454" t="s">
        <v>3550</v>
      </c>
      <c r="G454" t="s">
        <v>3518</v>
      </c>
      <c r="H454" t="s">
        <v>3551</v>
      </c>
      <c r="L454">
        <v>585</v>
      </c>
      <c r="M454">
        <v>585</v>
      </c>
      <c r="N454">
        <v>585</v>
      </c>
      <c r="O454">
        <v>585</v>
      </c>
      <c r="P454">
        <v>585</v>
      </c>
      <c r="Q454">
        <v>585</v>
      </c>
      <c r="R454">
        <v>585</v>
      </c>
      <c r="S454">
        <v>585</v>
      </c>
      <c r="T454">
        <v>585</v>
      </c>
      <c r="U454">
        <v>585</v>
      </c>
      <c r="V454">
        <v>585</v>
      </c>
      <c r="W454">
        <v>585</v>
      </c>
      <c r="X454" t="s">
        <v>4597</v>
      </c>
    </row>
    <row r="455" spans="1:24">
      <c r="A455" t="s">
        <v>3921</v>
      </c>
      <c r="B455" t="s">
        <v>4354</v>
      </c>
      <c r="C455" t="s">
        <v>3576</v>
      </c>
      <c r="D455" t="s">
        <v>1108</v>
      </c>
      <c r="E455" t="str">
        <f>INDEX('region index'!B:B, MATCH('plant list terry'!D455,'region index'!A:A,0))</f>
        <v>SW</v>
      </c>
      <c r="F455" t="s">
        <v>3561</v>
      </c>
      <c r="G455" t="s">
        <v>3519</v>
      </c>
      <c r="H455" t="s">
        <v>3551</v>
      </c>
      <c r="M455">
        <v>250</v>
      </c>
      <c r="N455">
        <v>250</v>
      </c>
      <c r="O455">
        <v>250</v>
      </c>
      <c r="P455">
        <v>250</v>
      </c>
      <c r="Q455">
        <v>250</v>
      </c>
      <c r="R455">
        <v>250</v>
      </c>
      <c r="S455">
        <v>250</v>
      </c>
      <c r="T455">
        <v>250</v>
      </c>
      <c r="U455">
        <v>250</v>
      </c>
      <c r="V455">
        <v>250</v>
      </c>
      <c r="W455">
        <v>250</v>
      </c>
      <c r="X455" t="s">
        <v>4597</v>
      </c>
    </row>
    <row r="456" spans="1:24">
      <c r="A456" t="s">
        <v>3922</v>
      </c>
      <c r="B456" t="s">
        <v>4355</v>
      </c>
      <c r="C456" t="s">
        <v>3560</v>
      </c>
      <c r="D456" t="s">
        <v>1100</v>
      </c>
      <c r="E456" t="str">
        <f>INDEX('region index'!B:B, MATCH('plant list terry'!D456,'region index'!A:A,0))</f>
        <v>NE</v>
      </c>
      <c r="F456" t="s">
        <v>3561</v>
      </c>
      <c r="G456" t="s">
        <v>3519</v>
      </c>
      <c r="H456" t="s">
        <v>3556</v>
      </c>
      <c r="M456">
        <v>1050</v>
      </c>
      <c r="N456">
        <v>1050</v>
      </c>
      <c r="O456">
        <v>1050</v>
      </c>
      <c r="P456">
        <v>1050</v>
      </c>
      <c r="Q456">
        <v>1050</v>
      </c>
      <c r="R456">
        <v>1050</v>
      </c>
      <c r="S456">
        <v>1050</v>
      </c>
      <c r="T456">
        <v>1050</v>
      </c>
      <c r="U456">
        <v>1050</v>
      </c>
      <c r="V456">
        <v>1050</v>
      </c>
      <c r="W456">
        <v>1050</v>
      </c>
    </row>
    <row r="457" spans="1:24">
      <c r="A457" t="s">
        <v>3923</v>
      </c>
      <c r="B457" t="s">
        <v>4356</v>
      </c>
      <c r="C457" t="s">
        <v>3641</v>
      </c>
      <c r="D457" t="s">
        <v>1111</v>
      </c>
      <c r="E457" t="str">
        <f>INDEX('region index'!B:B, MATCH('plant list terry'!D457,'region index'!A:A,0))</f>
        <v>SE</v>
      </c>
      <c r="F457" t="s">
        <v>2739</v>
      </c>
      <c r="G457" t="s">
        <v>890</v>
      </c>
      <c r="H457" t="s">
        <v>3556</v>
      </c>
      <c r="M457">
        <v>1400</v>
      </c>
      <c r="N457">
        <v>1400</v>
      </c>
      <c r="O457">
        <v>1400</v>
      </c>
      <c r="P457">
        <v>1400</v>
      </c>
      <c r="Q457">
        <v>1400</v>
      </c>
      <c r="R457">
        <v>1400</v>
      </c>
      <c r="S457">
        <v>1400</v>
      </c>
      <c r="T457">
        <v>1400</v>
      </c>
      <c r="U457">
        <v>1400</v>
      </c>
      <c r="V457">
        <v>1400</v>
      </c>
      <c r="W457">
        <v>1400</v>
      </c>
    </row>
    <row r="458" spans="1:24">
      <c r="A458" t="s">
        <v>3924</v>
      </c>
      <c r="B458" s="297" t="s">
        <v>4357</v>
      </c>
      <c r="C458" t="s">
        <v>3814</v>
      </c>
      <c r="D458" t="s">
        <v>1096</v>
      </c>
      <c r="E458" t="str">
        <f>INDEX('region index'!B:B, MATCH('plant list terry'!D458,'region index'!A:A,0))</f>
        <v>C</v>
      </c>
      <c r="F458" t="s">
        <v>3550</v>
      </c>
      <c r="G458" t="s">
        <v>3518</v>
      </c>
      <c r="H458" t="s">
        <v>3551</v>
      </c>
      <c r="M458">
        <v>261</v>
      </c>
      <c r="N458">
        <v>261</v>
      </c>
      <c r="O458">
        <v>261</v>
      </c>
      <c r="P458">
        <v>261</v>
      </c>
      <c r="Q458">
        <v>261</v>
      </c>
      <c r="R458">
        <v>261</v>
      </c>
      <c r="S458">
        <v>261</v>
      </c>
      <c r="T458">
        <v>261</v>
      </c>
      <c r="U458">
        <v>261</v>
      </c>
      <c r="V458">
        <v>261</v>
      </c>
      <c r="W458">
        <v>261</v>
      </c>
      <c r="X458" t="s">
        <v>4597</v>
      </c>
    </row>
    <row r="459" spans="1:24">
      <c r="A459" t="s">
        <v>3925</v>
      </c>
      <c r="B459" s="297" t="s">
        <v>4358</v>
      </c>
      <c r="C459" t="s">
        <v>3631</v>
      </c>
      <c r="D459" t="s">
        <v>1098</v>
      </c>
      <c r="E459" t="str">
        <f>INDEX('region index'!B:B, MATCH('plant list terry'!D459,'region index'!A:A,0))</f>
        <v>SE</v>
      </c>
      <c r="F459" t="s">
        <v>3550</v>
      </c>
      <c r="G459" t="s">
        <v>3518</v>
      </c>
      <c r="H459" t="s">
        <v>3551</v>
      </c>
      <c r="M459">
        <v>261</v>
      </c>
      <c r="N459">
        <v>261</v>
      </c>
      <c r="O459">
        <v>261</v>
      </c>
      <c r="P459">
        <v>261</v>
      </c>
      <c r="Q459">
        <v>261</v>
      </c>
      <c r="R459">
        <v>261</v>
      </c>
      <c r="S459">
        <v>261</v>
      </c>
      <c r="T459">
        <v>261</v>
      </c>
      <c r="U459">
        <v>261</v>
      </c>
      <c r="V459">
        <v>261</v>
      </c>
      <c r="W459">
        <v>261</v>
      </c>
      <c r="X459" t="s">
        <v>4597</v>
      </c>
    </row>
    <row r="460" spans="1:24">
      <c r="A460" t="s">
        <v>3926</v>
      </c>
      <c r="B460" s="295" t="s">
        <v>4359</v>
      </c>
      <c r="C460" t="s">
        <v>3577</v>
      </c>
      <c r="D460" t="s">
        <v>1104</v>
      </c>
      <c r="E460" t="str">
        <f>INDEX('region index'!B:B, MATCH('plant list terry'!D460,'region index'!A:A,0))</f>
        <v>SE</v>
      </c>
      <c r="F460" t="s">
        <v>3550</v>
      </c>
      <c r="G460" t="s">
        <v>3518</v>
      </c>
      <c r="H460" t="s">
        <v>3556</v>
      </c>
      <c r="M460">
        <v>920</v>
      </c>
      <c r="N460">
        <v>920</v>
      </c>
      <c r="O460">
        <v>920</v>
      </c>
      <c r="P460">
        <v>920</v>
      </c>
      <c r="Q460">
        <v>920</v>
      </c>
      <c r="R460">
        <v>920</v>
      </c>
      <c r="S460">
        <v>920</v>
      </c>
      <c r="T460">
        <v>920</v>
      </c>
      <c r="U460">
        <v>920</v>
      </c>
      <c r="V460">
        <v>920</v>
      </c>
      <c r="W460">
        <v>920</v>
      </c>
    </row>
    <row r="461" spans="1:24">
      <c r="A461" t="s">
        <v>3927</v>
      </c>
      <c r="B461" s="295" t="s">
        <v>4360</v>
      </c>
      <c r="C461" t="s">
        <v>3814</v>
      </c>
      <c r="D461" t="s">
        <v>1096</v>
      </c>
      <c r="E461" t="str">
        <f>INDEX('region index'!B:B, MATCH('plant list terry'!D461,'region index'!A:A,0))</f>
        <v>C</v>
      </c>
      <c r="F461" t="s">
        <v>3550</v>
      </c>
      <c r="G461" t="s">
        <v>3518</v>
      </c>
      <c r="H461" t="s">
        <v>3556</v>
      </c>
      <c r="M461">
        <v>1122</v>
      </c>
      <c r="N461">
        <v>1122</v>
      </c>
      <c r="O461">
        <v>1122</v>
      </c>
      <c r="P461">
        <v>1122</v>
      </c>
      <c r="Q461">
        <v>1122</v>
      </c>
      <c r="R461">
        <v>1122</v>
      </c>
      <c r="S461">
        <v>1122</v>
      </c>
      <c r="T461">
        <v>1122</v>
      </c>
      <c r="U461">
        <v>1122</v>
      </c>
      <c r="V461">
        <v>1122</v>
      </c>
      <c r="W461">
        <v>1122</v>
      </c>
    </row>
    <row r="462" spans="1:24">
      <c r="A462" t="s">
        <v>3928</v>
      </c>
      <c r="B462" s="295" t="s">
        <v>4361</v>
      </c>
      <c r="C462" t="s">
        <v>3641</v>
      </c>
      <c r="D462" t="s">
        <v>1111</v>
      </c>
      <c r="E462" t="str">
        <f>INDEX('region index'!B:B, MATCH('plant list terry'!D462,'region index'!A:A,0))</f>
        <v>SE</v>
      </c>
      <c r="F462" t="s">
        <v>3550</v>
      </c>
      <c r="G462" t="s">
        <v>3518</v>
      </c>
      <c r="H462" t="s">
        <v>3556</v>
      </c>
      <c r="M462">
        <v>1122</v>
      </c>
      <c r="N462">
        <v>1122</v>
      </c>
      <c r="O462">
        <v>1122</v>
      </c>
      <c r="P462">
        <v>1122</v>
      </c>
      <c r="Q462">
        <v>1122</v>
      </c>
      <c r="R462">
        <v>1122</v>
      </c>
      <c r="S462">
        <v>1122</v>
      </c>
      <c r="T462">
        <v>1122</v>
      </c>
      <c r="U462">
        <v>1122</v>
      </c>
      <c r="V462">
        <v>1122</v>
      </c>
      <c r="W462">
        <v>1122</v>
      </c>
    </row>
    <row r="463" spans="1:24">
      <c r="A463" t="s">
        <v>3929</v>
      </c>
      <c r="B463" s="295" t="s">
        <v>4362</v>
      </c>
      <c r="C463" t="s">
        <v>3577</v>
      </c>
      <c r="D463" t="s">
        <v>1104</v>
      </c>
      <c r="E463" t="str">
        <f>INDEX('region index'!B:B, MATCH('plant list terry'!D463,'region index'!A:A,0))</f>
        <v>SE</v>
      </c>
      <c r="F463" t="s">
        <v>3550</v>
      </c>
      <c r="G463" t="s">
        <v>3518</v>
      </c>
      <c r="H463" t="s">
        <v>3556</v>
      </c>
      <c r="M463">
        <v>560</v>
      </c>
      <c r="N463">
        <v>560</v>
      </c>
      <c r="O463">
        <v>560</v>
      </c>
      <c r="P463">
        <v>560</v>
      </c>
      <c r="Q463">
        <v>560</v>
      </c>
      <c r="R463">
        <v>560</v>
      </c>
      <c r="S463">
        <v>560</v>
      </c>
      <c r="T463">
        <v>560</v>
      </c>
      <c r="U463">
        <v>560</v>
      </c>
      <c r="V463">
        <v>560</v>
      </c>
      <c r="W463">
        <v>560</v>
      </c>
    </row>
    <row r="464" spans="1:24">
      <c r="A464" t="s">
        <v>3930</v>
      </c>
      <c r="B464" s="295" t="s">
        <v>4363</v>
      </c>
      <c r="C464" t="s">
        <v>3577</v>
      </c>
      <c r="D464" t="s">
        <v>1104</v>
      </c>
      <c r="E464" t="str">
        <f>INDEX('region index'!B:B, MATCH('plant list terry'!D464,'region index'!A:A,0))</f>
        <v>SE</v>
      </c>
      <c r="F464" t="s">
        <v>3550</v>
      </c>
      <c r="G464" t="s">
        <v>3518</v>
      </c>
      <c r="H464" t="s">
        <v>3556</v>
      </c>
      <c r="M464">
        <v>560</v>
      </c>
      <c r="N464">
        <v>560</v>
      </c>
      <c r="O464">
        <v>560</v>
      </c>
      <c r="P464">
        <v>560</v>
      </c>
      <c r="Q464">
        <v>560</v>
      </c>
      <c r="R464">
        <v>560</v>
      </c>
      <c r="S464">
        <v>560</v>
      </c>
      <c r="T464">
        <v>560</v>
      </c>
      <c r="U464">
        <v>560</v>
      </c>
      <c r="V464">
        <v>560</v>
      </c>
      <c r="W464">
        <v>560</v>
      </c>
    </row>
    <row r="465" spans="1:24">
      <c r="A465" t="s">
        <v>3931</v>
      </c>
      <c r="B465" s="297" t="s">
        <v>4364</v>
      </c>
      <c r="C465" t="s">
        <v>3549</v>
      </c>
      <c r="D465" t="s">
        <v>1102</v>
      </c>
      <c r="E465" t="str">
        <f>INDEX('region index'!B:B, MATCH('plant list terry'!D465,'region index'!A:A,0))</f>
        <v>NW</v>
      </c>
      <c r="F465" t="s">
        <v>3550</v>
      </c>
      <c r="G465" t="s">
        <v>3518</v>
      </c>
      <c r="H465" t="s">
        <v>3551</v>
      </c>
      <c r="N465">
        <v>498</v>
      </c>
      <c r="O465">
        <v>498</v>
      </c>
      <c r="P465">
        <v>498</v>
      </c>
      <c r="Q465">
        <v>498</v>
      </c>
      <c r="R465">
        <v>498</v>
      </c>
      <c r="S465">
        <v>498</v>
      </c>
      <c r="T465">
        <v>498</v>
      </c>
      <c r="U465">
        <v>498</v>
      </c>
      <c r="V465">
        <v>498</v>
      </c>
      <c r="W465">
        <v>498</v>
      </c>
      <c r="X465" t="s">
        <v>4597</v>
      </c>
    </row>
    <row r="466" spans="1:24">
      <c r="A466" t="s">
        <v>3932</v>
      </c>
      <c r="B466" s="295" t="s">
        <v>4365</v>
      </c>
      <c r="C466" t="s">
        <v>3564</v>
      </c>
      <c r="D466" t="s">
        <v>1097</v>
      </c>
      <c r="E466" t="str">
        <f>INDEX('region index'!B:B, MATCH('plant list terry'!D466,'region index'!A:A,0))</f>
        <v>C</v>
      </c>
      <c r="F466" t="s">
        <v>3550</v>
      </c>
      <c r="G466" t="s">
        <v>3518</v>
      </c>
      <c r="H466" t="s">
        <v>3556</v>
      </c>
      <c r="N466">
        <v>500</v>
      </c>
      <c r="O466">
        <v>500</v>
      </c>
      <c r="P466">
        <v>500</v>
      </c>
      <c r="Q466">
        <v>500</v>
      </c>
      <c r="R466">
        <v>500</v>
      </c>
      <c r="S466">
        <v>500</v>
      </c>
      <c r="T466">
        <v>500</v>
      </c>
      <c r="U466">
        <v>500</v>
      </c>
      <c r="V466">
        <v>500</v>
      </c>
      <c r="W466">
        <v>500</v>
      </c>
    </row>
    <row r="467" spans="1:24">
      <c r="A467" t="s">
        <v>3933</v>
      </c>
      <c r="B467" s="295" t="s">
        <v>4366</v>
      </c>
      <c r="C467" t="s">
        <v>3564</v>
      </c>
      <c r="D467" t="s">
        <v>1097</v>
      </c>
      <c r="E467" t="str">
        <f>INDEX('region index'!B:B, MATCH('plant list terry'!D467,'region index'!A:A,0))</f>
        <v>C</v>
      </c>
      <c r="F467" t="s">
        <v>3550</v>
      </c>
      <c r="G467" t="s">
        <v>3518</v>
      </c>
      <c r="H467" t="s">
        <v>3556</v>
      </c>
      <c r="N467">
        <v>500</v>
      </c>
      <c r="O467">
        <v>500</v>
      </c>
      <c r="P467">
        <v>500</v>
      </c>
      <c r="Q467">
        <v>500</v>
      </c>
      <c r="R467">
        <v>500</v>
      </c>
      <c r="S467">
        <v>500</v>
      </c>
      <c r="T467">
        <v>500</v>
      </c>
      <c r="U467">
        <v>500</v>
      </c>
      <c r="V467">
        <v>500</v>
      </c>
      <c r="W467">
        <v>500</v>
      </c>
    </row>
    <row r="468" spans="1:24">
      <c r="A468" t="s">
        <v>3934</v>
      </c>
      <c r="B468" s="295" t="s">
        <v>4367</v>
      </c>
      <c r="C468" t="s">
        <v>3564</v>
      </c>
      <c r="D468" t="s">
        <v>1097</v>
      </c>
      <c r="E468" t="str">
        <f>INDEX('region index'!B:B, MATCH('plant list terry'!D468,'region index'!A:A,0))</f>
        <v>C</v>
      </c>
      <c r="F468" t="s">
        <v>3550</v>
      </c>
      <c r="G468" t="s">
        <v>3518</v>
      </c>
      <c r="H468" t="s">
        <v>3556</v>
      </c>
      <c r="N468">
        <v>500</v>
      </c>
      <c r="O468">
        <v>500</v>
      </c>
      <c r="P468">
        <v>500</v>
      </c>
      <c r="Q468">
        <v>500</v>
      </c>
      <c r="R468">
        <v>500</v>
      </c>
      <c r="S468">
        <v>500</v>
      </c>
      <c r="T468">
        <v>500</v>
      </c>
      <c r="U468">
        <v>500</v>
      </c>
      <c r="V468">
        <v>500</v>
      </c>
      <c r="W468">
        <v>500</v>
      </c>
    </row>
    <row r="469" spans="1:24">
      <c r="A469" t="s">
        <v>3935</v>
      </c>
      <c r="B469" s="295" t="s">
        <v>4368</v>
      </c>
      <c r="C469" t="s">
        <v>3564</v>
      </c>
      <c r="D469" t="s">
        <v>1097</v>
      </c>
      <c r="E469" t="str">
        <f>INDEX('region index'!B:B, MATCH('plant list terry'!D469,'region index'!A:A,0))</f>
        <v>C</v>
      </c>
      <c r="F469" t="s">
        <v>3550</v>
      </c>
      <c r="G469" t="s">
        <v>3518</v>
      </c>
      <c r="H469" t="s">
        <v>3556</v>
      </c>
      <c r="N469">
        <v>500</v>
      </c>
      <c r="O469">
        <v>500</v>
      </c>
      <c r="P469">
        <v>500</v>
      </c>
      <c r="Q469">
        <v>500</v>
      </c>
      <c r="R469">
        <v>500</v>
      </c>
      <c r="S469">
        <v>500</v>
      </c>
      <c r="T469">
        <v>500</v>
      </c>
      <c r="U469">
        <v>500</v>
      </c>
      <c r="V469">
        <v>500</v>
      </c>
      <c r="W469">
        <v>500</v>
      </c>
    </row>
    <row r="470" spans="1:24">
      <c r="A470" t="s">
        <v>3936</v>
      </c>
      <c r="B470" s="295" t="s">
        <v>4369</v>
      </c>
      <c r="C470" t="s">
        <v>3577</v>
      </c>
      <c r="D470" t="s">
        <v>1104</v>
      </c>
      <c r="E470" t="str">
        <f>INDEX('region index'!B:B, MATCH('plant list terry'!D470,'region index'!A:A,0))</f>
        <v>SE</v>
      </c>
      <c r="F470" t="s">
        <v>3550</v>
      </c>
      <c r="G470" t="s">
        <v>3518</v>
      </c>
      <c r="H470" t="s">
        <v>3556</v>
      </c>
      <c r="O470">
        <v>500</v>
      </c>
      <c r="P470">
        <v>500</v>
      </c>
      <c r="Q470">
        <v>500</v>
      </c>
      <c r="R470">
        <v>500</v>
      </c>
      <c r="S470">
        <v>500</v>
      </c>
      <c r="T470">
        <v>500</v>
      </c>
      <c r="U470">
        <v>500</v>
      </c>
      <c r="V470">
        <v>500</v>
      </c>
      <c r="W470">
        <v>500</v>
      </c>
    </row>
    <row r="471" spans="1:24">
      <c r="A471" t="s">
        <v>3937</v>
      </c>
      <c r="B471" s="295" t="s">
        <v>4370</v>
      </c>
      <c r="C471" t="s">
        <v>3577</v>
      </c>
      <c r="D471" t="s">
        <v>1104</v>
      </c>
      <c r="E471" t="str">
        <f>INDEX('region index'!B:B, MATCH('plant list terry'!D471,'region index'!A:A,0))</f>
        <v>SE</v>
      </c>
      <c r="F471" t="s">
        <v>3550</v>
      </c>
      <c r="G471" t="s">
        <v>3518</v>
      </c>
      <c r="H471" t="s">
        <v>3556</v>
      </c>
      <c r="P471">
        <v>500</v>
      </c>
      <c r="Q471">
        <v>500</v>
      </c>
      <c r="R471">
        <v>500</v>
      </c>
      <c r="S471">
        <v>500</v>
      </c>
      <c r="T471">
        <v>500</v>
      </c>
      <c r="U471">
        <v>500</v>
      </c>
      <c r="V471">
        <v>500</v>
      </c>
      <c r="W471">
        <v>500</v>
      </c>
    </row>
    <row r="472" spans="1:24">
      <c r="A472" t="s">
        <v>3938</v>
      </c>
      <c r="B472" s="295" t="s">
        <v>4371</v>
      </c>
      <c r="C472" t="s">
        <v>3577</v>
      </c>
      <c r="D472" t="s">
        <v>1104</v>
      </c>
      <c r="E472" t="str">
        <f>INDEX('region index'!B:B, MATCH('plant list terry'!D472,'region index'!A:A,0))</f>
        <v>SE</v>
      </c>
      <c r="F472" t="s">
        <v>3550</v>
      </c>
      <c r="G472" t="s">
        <v>3518</v>
      </c>
      <c r="H472" t="s">
        <v>3556</v>
      </c>
      <c r="P472">
        <v>500</v>
      </c>
      <c r="Q472">
        <v>500</v>
      </c>
      <c r="R472">
        <v>500</v>
      </c>
      <c r="S472">
        <v>500</v>
      </c>
      <c r="T472">
        <v>500</v>
      </c>
      <c r="U472">
        <v>500</v>
      </c>
      <c r="V472">
        <v>500</v>
      </c>
      <c r="W472">
        <v>500</v>
      </c>
    </row>
    <row r="473" spans="1:24">
      <c r="A473" t="s">
        <v>3939</v>
      </c>
      <c r="B473" s="295" t="s">
        <v>4372</v>
      </c>
      <c r="C473" t="s">
        <v>3577</v>
      </c>
      <c r="D473" t="s">
        <v>1104</v>
      </c>
      <c r="E473" t="str">
        <f>INDEX('region index'!B:B, MATCH('plant list terry'!D473,'region index'!A:A,0))</f>
        <v>SE</v>
      </c>
      <c r="F473" t="s">
        <v>3550</v>
      </c>
      <c r="G473" t="s">
        <v>3518</v>
      </c>
      <c r="H473" t="s">
        <v>3556</v>
      </c>
      <c r="Q473">
        <v>500</v>
      </c>
      <c r="R473">
        <v>500</v>
      </c>
      <c r="S473">
        <v>500</v>
      </c>
      <c r="T473">
        <v>500</v>
      </c>
      <c r="U473">
        <v>500</v>
      </c>
      <c r="V473">
        <v>500</v>
      </c>
      <c r="W473">
        <v>500</v>
      </c>
    </row>
    <row r="474" spans="1:24">
      <c r="A474" t="s">
        <v>3940</v>
      </c>
      <c r="B474" s="297" t="s">
        <v>4373</v>
      </c>
      <c r="C474" t="s">
        <v>3549</v>
      </c>
      <c r="D474" t="s">
        <v>1102</v>
      </c>
      <c r="E474" t="str">
        <f>INDEX('region index'!B:B, MATCH('plant list terry'!D474,'region index'!A:A,0))</f>
        <v>NW</v>
      </c>
      <c r="F474" t="s">
        <v>3550</v>
      </c>
      <c r="G474" t="s">
        <v>3518</v>
      </c>
      <c r="H474" t="s">
        <v>3551</v>
      </c>
      <c r="Q474">
        <v>498</v>
      </c>
      <c r="R474">
        <v>498</v>
      </c>
      <c r="S474">
        <v>498</v>
      </c>
      <c r="T474">
        <v>498</v>
      </c>
      <c r="U474">
        <v>498</v>
      </c>
      <c r="V474">
        <v>498</v>
      </c>
      <c r="W474">
        <v>498</v>
      </c>
      <c r="X474" t="s">
        <v>4597</v>
      </c>
    </row>
    <row r="475" spans="1:24">
      <c r="A475" t="s">
        <v>3941</v>
      </c>
      <c r="B475" s="295" t="s">
        <v>4374</v>
      </c>
      <c r="C475" t="s">
        <v>3577</v>
      </c>
      <c r="D475" t="s">
        <v>1104</v>
      </c>
      <c r="E475" t="str">
        <f>INDEX('region index'!B:B, MATCH('plant list terry'!D475,'region index'!A:A,0))</f>
        <v>SE</v>
      </c>
      <c r="F475" t="s">
        <v>3550</v>
      </c>
      <c r="G475" t="s">
        <v>3518</v>
      </c>
      <c r="H475" t="s">
        <v>3556</v>
      </c>
      <c r="Q475">
        <v>500</v>
      </c>
      <c r="R475">
        <v>500</v>
      </c>
      <c r="S475">
        <v>500</v>
      </c>
      <c r="T475">
        <v>500</v>
      </c>
      <c r="U475">
        <v>500</v>
      </c>
      <c r="V475">
        <v>500</v>
      </c>
      <c r="W475">
        <v>500</v>
      </c>
    </row>
    <row r="476" spans="1:24">
      <c r="A476" t="s">
        <v>3942</v>
      </c>
      <c r="B476" s="295" t="s">
        <v>4375</v>
      </c>
      <c r="C476" t="s">
        <v>3577</v>
      </c>
      <c r="D476" t="s">
        <v>1104</v>
      </c>
      <c r="E476" t="str">
        <f>INDEX('region index'!B:B, MATCH('plant list terry'!D476,'region index'!A:A,0))</f>
        <v>SE</v>
      </c>
      <c r="F476" t="s">
        <v>3550</v>
      </c>
      <c r="G476" t="s">
        <v>3518</v>
      </c>
      <c r="H476" t="s">
        <v>3556</v>
      </c>
      <c r="Q476">
        <v>500</v>
      </c>
      <c r="R476">
        <v>500</v>
      </c>
      <c r="S476">
        <v>500</v>
      </c>
      <c r="T476">
        <v>500</v>
      </c>
      <c r="U476">
        <v>500</v>
      </c>
      <c r="V476">
        <v>500</v>
      </c>
      <c r="W476">
        <v>500</v>
      </c>
    </row>
    <row r="477" spans="1:24">
      <c r="A477" t="s">
        <v>3943</v>
      </c>
      <c r="B477" s="295" t="s">
        <v>4376</v>
      </c>
      <c r="C477" t="s">
        <v>3564</v>
      </c>
      <c r="D477" t="s">
        <v>1097</v>
      </c>
      <c r="E477" t="str">
        <f>INDEX('region index'!B:B, MATCH('plant list terry'!D477,'region index'!A:A,0))</f>
        <v>C</v>
      </c>
      <c r="F477" t="s">
        <v>3550</v>
      </c>
      <c r="G477" t="s">
        <v>3518</v>
      </c>
      <c r="H477" t="s">
        <v>3556</v>
      </c>
      <c r="Q477">
        <v>500</v>
      </c>
      <c r="R477">
        <v>500</v>
      </c>
      <c r="S477">
        <v>500</v>
      </c>
      <c r="T477">
        <v>500</v>
      </c>
      <c r="U477">
        <v>500</v>
      </c>
      <c r="V477">
        <v>500</v>
      </c>
      <c r="W477">
        <v>500</v>
      </c>
    </row>
    <row r="478" spans="1:24">
      <c r="A478" t="s">
        <v>3944</v>
      </c>
      <c r="B478" s="295" t="s">
        <v>4377</v>
      </c>
      <c r="C478" t="s">
        <v>3564</v>
      </c>
      <c r="D478" t="s">
        <v>1097</v>
      </c>
      <c r="E478" t="str">
        <f>INDEX('region index'!B:B, MATCH('plant list terry'!D478,'region index'!A:A,0))</f>
        <v>C</v>
      </c>
      <c r="F478" t="s">
        <v>3550</v>
      </c>
      <c r="G478" t="s">
        <v>3518</v>
      </c>
      <c r="H478" t="s">
        <v>3556</v>
      </c>
      <c r="R478">
        <v>500</v>
      </c>
      <c r="S478">
        <v>500</v>
      </c>
      <c r="T478">
        <v>500</v>
      </c>
      <c r="U478">
        <v>500</v>
      </c>
      <c r="V478">
        <v>500</v>
      </c>
      <c r="W478">
        <v>500</v>
      </c>
    </row>
    <row r="479" spans="1:24">
      <c r="A479" t="s">
        <v>3945</v>
      </c>
      <c r="B479" s="295" t="s">
        <v>4378</v>
      </c>
      <c r="C479" t="s">
        <v>3564</v>
      </c>
      <c r="D479" t="s">
        <v>1097</v>
      </c>
      <c r="E479" t="str">
        <f>INDEX('region index'!B:B, MATCH('plant list terry'!D479,'region index'!A:A,0))</f>
        <v>C</v>
      </c>
      <c r="F479" t="s">
        <v>3550</v>
      </c>
      <c r="G479" t="s">
        <v>3518</v>
      </c>
      <c r="H479" t="s">
        <v>3556</v>
      </c>
      <c r="R479">
        <v>500</v>
      </c>
      <c r="S479">
        <v>500</v>
      </c>
      <c r="T479">
        <v>500</v>
      </c>
      <c r="U479">
        <v>500</v>
      </c>
      <c r="V479">
        <v>500</v>
      </c>
      <c r="W479">
        <v>500</v>
      </c>
    </row>
    <row r="480" spans="1:24">
      <c r="A480" t="s">
        <v>3946</v>
      </c>
      <c r="B480" s="295" t="s">
        <v>4379</v>
      </c>
      <c r="C480" t="s">
        <v>3564</v>
      </c>
      <c r="D480" t="s">
        <v>1097</v>
      </c>
      <c r="E480" t="str">
        <f>INDEX('region index'!B:B, MATCH('plant list terry'!D480,'region index'!A:A,0))</f>
        <v>C</v>
      </c>
      <c r="F480" t="s">
        <v>3550</v>
      </c>
      <c r="G480" t="s">
        <v>3518</v>
      </c>
      <c r="H480" t="s">
        <v>3556</v>
      </c>
      <c r="R480">
        <v>500</v>
      </c>
      <c r="S480">
        <v>500</v>
      </c>
      <c r="T480">
        <v>500</v>
      </c>
      <c r="U480">
        <v>500</v>
      </c>
      <c r="V480">
        <v>500</v>
      </c>
      <c r="W480">
        <v>500</v>
      </c>
    </row>
    <row r="481" spans="1:23">
      <c r="A481" t="s">
        <v>3947</v>
      </c>
      <c r="B481" s="295" t="s">
        <v>4380</v>
      </c>
      <c r="E481" t="e">
        <f>INDEX('region index'!B:B, MATCH('plant list terry'!D481,'region index'!A:A,0))</f>
        <v>#N/A</v>
      </c>
      <c r="F481" t="s">
        <v>3550</v>
      </c>
      <c r="G481" t="s">
        <v>3518</v>
      </c>
      <c r="H481" t="s">
        <v>3556</v>
      </c>
      <c r="R481">
        <v>500</v>
      </c>
      <c r="S481">
        <v>500</v>
      </c>
      <c r="T481">
        <v>500</v>
      </c>
      <c r="U481">
        <v>500</v>
      </c>
      <c r="V481">
        <v>500</v>
      </c>
      <c r="W481">
        <v>500</v>
      </c>
    </row>
    <row r="482" spans="1:23">
      <c r="A482" t="s">
        <v>3948</v>
      </c>
      <c r="B482" s="295" t="s">
        <v>4381</v>
      </c>
      <c r="E482" t="e">
        <f>INDEX('region index'!B:B, MATCH('plant list terry'!D482,'region index'!A:A,0))</f>
        <v>#N/A</v>
      </c>
      <c r="F482" t="s">
        <v>3550</v>
      </c>
      <c r="G482" t="s">
        <v>3518</v>
      </c>
      <c r="H482" t="s">
        <v>3556</v>
      </c>
      <c r="R482">
        <v>500</v>
      </c>
      <c r="S482">
        <v>500</v>
      </c>
      <c r="T482">
        <v>500</v>
      </c>
      <c r="U482">
        <v>500</v>
      </c>
      <c r="V482">
        <v>500</v>
      </c>
      <c r="W482">
        <v>500</v>
      </c>
    </row>
    <row r="483" spans="1:23">
      <c r="A483" t="s">
        <v>3949</v>
      </c>
      <c r="B483" s="295" t="s">
        <v>4382</v>
      </c>
      <c r="C483" t="s">
        <v>3564</v>
      </c>
      <c r="E483" t="e">
        <f>INDEX('region index'!B:B, MATCH('plant list terry'!D483,'region index'!A:A,0))</f>
        <v>#N/A</v>
      </c>
      <c r="F483" t="s">
        <v>3550</v>
      </c>
      <c r="G483" t="s">
        <v>3518</v>
      </c>
      <c r="H483" t="s">
        <v>3556</v>
      </c>
      <c r="S483">
        <v>500</v>
      </c>
      <c r="T483">
        <v>500</v>
      </c>
      <c r="U483">
        <v>500</v>
      </c>
      <c r="V483">
        <v>500</v>
      </c>
      <c r="W483">
        <v>500</v>
      </c>
    </row>
    <row r="484" spans="1:23">
      <c r="A484" t="s">
        <v>3950</v>
      </c>
      <c r="B484" s="295" t="s">
        <v>4383</v>
      </c>
      <c r="C484" t="s">
        <v>3564</v>
      </c>
      <c r="E484" t="e">
        <f>INDEX('region index'!B:B, MATCH('plant list terry'!D484,'region index'!A:A,0))</f>
        <v>#N/A</v>
      </c>
      <c r="F484" t="s">
        <v>3550</v>
      </c>
      <c r="G484" t="s">
        <v>3518</v>
      </c>
      <c r="H484" t="s">
        <v>3556</v>
      </c>
      <c r="S484">
        <v>500</v>
      </c>
      <c r="T484">
        <v>500</v>
      </c>
      <c r="U484">
        <v>500</v>
      </c>
      <c r="V484">
        <v>500</v>
      </c>
      <c r="W484">
        <v>500</v>
      </c>
    </row>
    <row r="485" spans="1:23">
      <c r="A485" t="s">
        <v>3951</v>
      </c>
      <c r="B485" t="s">
        <v>4384</v>
      </c>
      <c r="E485" t="e">
        <f>INDEX('region index'!B:B, MATCH('plant list terry'!D485,'region index'!A:A,0))</f>
        <v>#N/A</v>
      </c>
      <c r="F485" t="s">
        <v>1591</v>
      </c>
      <c r="G485" t="s">
        <v>628</v>
      </c>
      <c r="H485" t="s">
        <v>3556</v>
      </c>
      <c r="S485">
        <v>500</v>
      </c>
      <c r="T485">
        <v>500</v>
      </c>
      <c r="U485">
        <v>500</v>
      </c>
      <c r="V485">
        <v>500</v>
      </c>
      <c r="W485">
        <v>500</v>
      </c>
    </row>
    <row r="486" spans="1:23">
      <c r="A486" t="s">
        <v>3952</v>
      </c>
      <c r="B486" s="295" t="s">
        <v>4385</v>
      </c>
      <c r="C486" t="s">
        <v>3577</v>
      </c>
      <c r="E486" t="e">
        <f>INDEX('region index'!B:B, MATCH('plant list terry'!D486,'region index'!A:A,0))</f>
        <v>#N/A</v>
      </c>
      <c r="F486" t="s">
        <v>3550</v>
      </c>
      <c r="G486" t="s">
        <v>3518</v>
      </c>
      <c r="H486" t="s">
        <v>3556</v>
      </c>
      <c r="T486">
        <v>500</v>
      </c>
      <c r="U486">
        <v>500</v>
      </c>
      <c r="V486">
        <v>500</v>
      </c>
      <c r="W486">
        <v>500</v>
      </c>
    </row>
    <row r="487" spans="1:23">
      <c r="A487" t="s">
        <v>3953</v>
      </c>
      <c r="B487" s="295" t="s">
        <v>4386</v>
      </c>
      <c r="C487" t="s">
        <v>3577</v>
      </c>
      <c r="E487" t="e">
        <f>INDEX('region index'!B:B, MATCH('plant list terry'!D487,'region index'!A:A,0))</f>
        <v>#N/A</v>
      </c>
      <c r="F487" t="s">
        <v>3550</v>
      </c>
      <c r="G487" t="s">
        <v>3518</v>
      </c>
      <c r="H487" t="s">
        <v>3556</v>
      </c>
      <c r="T487">
        <v>500</v>
      </c>
      <c r="U487">
        <v>500</v>
      </c>
      <c r="V487">
        <v>500</v>
      </c>
      <c r="W487">
        <v>500</v>
      </c>
    </row>
    <row r="488" spans="1:23">
      <c r="A488" t="s">
        <v>3954</v>
      </c>
      <c r="B488" s="295" t="s">
        <v>4387</v>
      </c>
      <c r="C488" t="s">
        <v>3564</v>
      </c>
      <c r="E488" t="e">
        <f>INDEX('region index'!B:B, MATCH('plant list terry'!D488,'region index'!A:A,0))</f>
        <v>#N/A</v>
      </c>
      <c r="F488" t="s">
        <v>3550</v>
      </c>
      <c r="G488" t="s">
        <v>3518</v>
      </c>
      <c r="H488" t="s">
        <v>3556</v>
      </c>
      <c r="U488">
        <v>500</v>
      </c>
      <c r="V488">
        <v>500</v>
      </c>
      <c r="W488">
        <v>500</v>
      </c>
    </row>
    <row r="489" spans="1:23">
      <c r="A489" t="s">
        <v>3955</v>
      </c>
      <c r="B489" s="295" t="s">
        <v>4388</v>
      </c>
      <c r="C489" t="s">
        <v>3564</v>
      </c>
      <c r="E489" t="e">
        <f>INDEX('region index'!B:B, MATCH('plant list terry'!D489,'region index'!A:A,0))</f>
        <v>#N/A</v>
      </c>
      <c r="F489" t="s">
        <v>3550</v>
      </c>
      <c r="G489" t="s">
        <v>3518</v>
      </c>
      <c r="H489" t="s">
        <v>3556</v>
      </c>
      <c r="U489">
        <v>500</v>
      </c>
      <c r="V489">
        <v>500</v>
      </c>
      <c r="W489">
        <v>500</v>
      </c>
    </row>
    <row r="490" spans="1:23">
      <c r="A490" t="s">
        <v>3956</v>
      </c>
      <c r="B490" t="s">
        <v>4389</v>
      </c>
      <c r="E490" t="e">
        <f>INDEX('region index'!B:B, MATCH('plant list terry'!D490,'region index'!A:A,0))</f>
        <v>#N/A</v>
      </c>
      <c r="F490" t="s">
        <v>1591</v>
      </c>
      <c r="G490" t="s">
        <v>628</v>
      </c>
      <c r="H490" t="s">
        <v>3556</v>
      </c>
      <c r="U490">
        <v>600</v>
      </c>
      <c r="V490">
        <v>600</v>
      </c>
      <c r="W490">
        <v>600</v>
      </c>
    </row>
    <row r="491" spans="1:23">
      <c r="A491" t="s">
        <v>3957</v>
      </c>
      <c r="B491" s="295" t="s">
        <v>4390</v>
      </c>
      <c r="C491" t="s">
        <v>3554</v>
      </c>
      <c r="E491" t="e">
        <f>INDEX('region index'!B:B, MATCH('plant list terry'!D491,'region index'!A:A,0))</f>
        <v>#N/A</v>
      </c>
      <c r="F491" t="s">
        <v>3550</v>
      </c>
      <c r="G491" t="s">
        <v>3518</v>
      </c>
      <c r="H491" t="s">
        <v>3556</v>
      </c>
      <c r="W491">
        <v>800</v>
      </c>
    </row>
    <row r="492" spans="1:23">
      <c r="A492" t="s">
        <v>3958</v>
      </c>
      <c r="B492" s="295" t="s">
        <v>4391</v>
      </c>
      <c r="C492" t="s">
        <v>3554</v>
      </c>
      <c r="E492" t="e">
        <f>INDEX('region index'!B:B, MATCH('plant list terry'!D492,'region index'!A:A,0))</f>
        <v>#N/A</v>
      </c>
      <c r="F492" t="s">
        <v>3550</v>
      </c>
      <c r="G492" t="s">
        <v>3518</v>
      </c>
      <c r="H492" t="s">
        <v>3556</v>
      </c>
      <c r="W492">
        <v>800</v>
      </c>
    </row>
    <row r="493" spans="1:23">
      <c r="A493" t="s">
        <v>3959</v>
      </c>
      <c r="B493" t="s">
        <v>4392</v>
      </c>
      <c r="E493" t="e">
        <f>INDEX('region index'!B:B, MATCH('plant list terry'!D493,'region index'!A:A,0))</f>
        <v>#N/A</v>
      </c>
      <c r="F493" t="s">
        <v>1591</v>
      </c>
      <c r="G493" t="s">
        <v>628</v>
      </c>
      <c r="H493" t="s">
        <v>3556</v>
      </c>
      <c r="W493">
        <v>700</v>
      </c>
    </row>
    <row r="494" spans="1:23">
      <c r="A494" t="s">
        <v>3960</v>
      </c>
      <c r="B494" t="s">
        <v>4393</v>
      </c>
      <c r="E494" t="e">
        <f>INDEX('region index'!B:B, MATCH('plant list terry'!D494,'region index'!A:A,0))</f>
        <v>#N/A</v>
      </c>
      <c r="F494" t="s">
        <v>3961</v>
      </c>
      <c r="G494" t="s">
        <v>4405</v>
      </c>
      <c r="H494" t="s">
        <v>3556</v>
      </c>
      <c r="I494">
        <v>14574.793</v>
      </c>
      <c r="J494">
        <v>17894</v>
      </c>
      <c r="K494">
        <v>21494</v>
      </c>
      <c r="L494">
        <v>24794</v>
      </c>
      <c r="M494">
        <v>28094</v>
      </c>
      <c r="N494">
        <v>31394</v>
      </c>
      <c r="O494">
        <v>32061</v>
      </c>
      <c r="P494">
        <v>32541</v>
      </c>
      <c r="Q494">
        <v>33021</v>
      </c>
      <c r="R494">
        <v>33501</v>
      </c>
      <c r="S494">
        <v>33981</v>
      </c>
      <c r="T494">
        <v>35681</v>
      </c>
      <c r="U494">
        <v>38381</v>
      </c>
      <c r="V494">
        <v>41994</v>
      </c>
      <c r="W494">
        <v>45594</v>
      </c>
    </row>
    <row r="495" spans="1:23">
      <c r="A495" t="s">
        <v>3962</v>
      </c>
      <c r="B495" t="s">
        <v>4394</v>
      </c>
      <c r="E495" t="e">
        <f>INDEX('region index'!B:B, MATCH('plant list terry'!D495,'region index'!A:A,0))</f>
        <v>#N/A</v>
      </c>
      <c r="F495" t="s">
        <v>3963</v>
      </c>
      <c r="G495" t="s">
        <v>4406</v>
      </c>
      <c r="H495" t="s">
        <v>3556</v>
      </c>
      <c r="I495">
        <v>1635.8019999999999</v>
      </c>
      <c r="J495">
        <v>2584</v>
      </c>
      <c r="K495">
        <v>3384</v>
      </c>
      <c r="L495">
        <v>5084</v>
      </c>
      <c r="M495">
        <v>7084</v>
      </c>
      <c r="N495">
        <v>9184</v>
      </c>
      <c r="O495">
        <v>11034</v>
      </c>
      <c r="P495">
        <v>12784</v>
      </c>
      <c r="Q495">
        <v>14434</v>
      </c>
      <c r="R495">
        <v>16074</v>
      </c>
      <c r="S495">
        <v>17679</v>
      </c>
      <c r="T495">
        <v>19229</v>
      </c>
      <c r="U495">
        <v>20929</v>
      </c>
      <c r="V495">
        <v>22774</v>
      </c>
      <c r="W495">
        <v>24874</v>
      </c>
    </row>
    <row r="496" spans="1:23">
      <c r="A496" t="s">
        <v>3964</v>
      </c>
      <c r="B496" t="s">
        <v>4395</v>
      </c>
      <c r="E496" t="e">
        <f>INDEX('region index'!B:B, MATCH('plant list terry'!D496,'region index'!A:A,0))</f>
        <v>#N/A</v>
      </c>
      <c r="F496" t="s">
        <v>3811</v>
      </c>
      <c r="G496" t="s">
        <v>759</v>
      </c>
      <c r="H496" t="s">
        <v>3556</v>
      </c>
      <c r="I496">
        <v>223.78800000000001</v>
      </c>
      <c r="J496">
        <v>223.78800000000001</v>
      </c>
      <c r="K496">
        <v>223.78800000000001</v>
      </c>
      <c r="L496">
        <v>223.78800000000001</v>
      </c>
      <c r="M496">
        <v>223.78800000000001</v>
      </c>
      <c r="N496">
        <v>223.78800000000001</v>
      </c>
      <c r="O496">
        <v>223.78800000000001</v>
      </c>
      <c r="P496">
        <v>223.78800000000001</v>
      </c>
      <c r="Q496">
        <v>223.78800000000001</v>
      </c>
      <c r="R496">
        <v>223.78800000000001</v>
      </c>
      <c r="S496">
        <v>223.78800000000001</v>
      </c>
      <c r="T496">
        <v>223.78800000000001</v>
      </c>
      <c r="U496">
        <v>223.78800000000001</v>
      </c>
      <c r="V496">
        <v>223.78800000000001</v>
      </c>
      <c r="W496">
        <v>223.78800000000001</v>
      </c>
    </row>
    <row r="497" spans="1:23">
      <c r="A497" t="s">
        <v>3965</v>
      </c>
      <c r="B497" t="s">
        <v>4396</v>
      </c>
      <c r="E497" t="e">
        <f>INDEX('region index'!B:B, MATCH('plant list terry'!D497,'region index'!A:A,0))</f>
        <v>#N/A</v>
      </c>
      <c r="F497" t="s">
        <v>3811</v>
      </c>
      <c r="G497" t="s">
        <v>759</v>
      </c>
      <c r="H497" t="s">
        <v>3556</v>
      </c>
      <c r="I497">
        <v>0</v>
      </c>
      <c r="J497">
        <v>31.231999999999971</v>
      </c>
      <c r="K497">
        <v>41.231999999999971</v>
      </c>
      <c r="L497">
        <v>51.231999999999971</v>
      </c>
      <c r="M497">
        <v>61.231999999999971</v>
      </c>
      <c r="N497">
        <v>76.231999999999971</v>
      </c>
      <c r="O497">
        <v>91.231999999999971</v>
      </c>
      <c r="P497">
        <v>106.23199999999997</v>
      </c>
      <c r="Q497">
        <v>126.23199999999997</v>
      </c>
      <c r="R497">
        <v>146.23199999999997</v>
      </c>
      <c r="S497">
        <v>166.23199999999997</v>
      </c>
      <c r="T497">
        <v>198.23199999999997</v>
      </c>
      <c r="U497">
        <v>229.23199999999997</v>
      </c>
      <c r="V497">
        <v>259.23199999999997</v>
      </c>
      <c r="W497">
        <v>279.23199999999997</v>
      </c>
    </row>
    <row r="498" spans="1:23">
      <c r="A498" t="s">
        <v>3966</v>
      </c>
      <c r="B498" t="s">
        <v>4397</v>
      </c>
      <c r="C498" t="s">
        <v>3549</v>
      </c>
      <c r="E498" t="e">
        <f>INDEX('region index'!B:B, MATCH('plant list terry'!D498,'region index'!A:A,0))</f>
        <v>#N/A</v>
      </c>
      <c r="F498" t="s">
        <v>3967</v>
      </c>
      <c r="G498" t="s">
        <v>3541</v>
      </c>
      <c r="H498" t="s">
        <v>3556</v>
      </c>
      <c r="I498">
        <v>255.5</v>
      </c>
      <c r="J498">
        <v>256</v>
      </c>
      <c r="K498">
        <v>256</v>
      </c>
      <c r="L498">
        <v>256</v>
      </c>
      <c r="M498">
        <v>256</v>
      </c>
      <c r="N498">
        <v>256</v>
      </c>
      <c r="O498">
        <v>256</v>
      </c>
      <c r="P498">
        <v>256</v>
      </c>
      <c r="Q498">
        <v>256</v>
      </c>
      <c r="R498">
        <v>256</v>
      </c>
      <c r="S498">
        <v>256</v>
      </c>
      <c r="T498">
        <v>256</v>
      </c>
      <c r="U498">
        <v>256</v>
      </c>
      <c r="V498">
        <v>256</v>
      </c>
      <c r="W498">
        <v>256</v>
      </c>
    </row>
    <row r="499" spans="1:23">
      <c r="A499" t="s">
        <v>3968</v>
      </c>
      <c r="B499" t="s">
        <v>4398</v>
      </c>
      <c r="E499" t="e">
        <f>INDEX('region index'!B:B, MATCH('plant list terry'!D499,'region index'!A:A,0))</f>
        <v>#N/A</v>
      </c>
      <c r="F499" t="s">
        <v>3604</v>
      </c>
      <c r="G499" t="s">
        <v>4404</v>
      </c>
      <c r="H499" t="s">
        <v>3556</v>
      </c>
      <c r="I499">
        <v>971.98800000000006</v>
      </c>
      <c r="J499">
        <v>1080</v>
      </c>
      <c r="K499">
        <v>1100</v>
      </c>
      <c r="L499">
        <v>1110</v>
      </c>
      <c r="M499">
        <v>1120</v>
      </c>
      <c r="N499">
        <v>1130</v>
      </c>
      <c r="O499">
        <v>1140</v>
      </c>
      <c r="P499">
        <v>1150</v>
      </c>
      <c r="Q499">
        <v>1160</v>
      </c>
      <c r="R499">
        <v>1180</v>
      </c>
      <c r="S499">
        <v>1210</v>
      </c>
      <c r="T499">
        <v>1260</v>
      </c>
      <c r="U499">
        <v>1310</v>
      </c>
      <c r="V499">
        <v>1360</v>
      </c>
      <c r="W499">
        <v>1410</v>
      </c>
    </row>
    <row r="500" spans="1:23">
      <c r="A500" t="s">
        <v>3969</v>
      </c>
      <c r="B500" t="s">
        <v>4399</v>
      </c>
      <c r="E500" t="e">
        <f>INDEX('region index'!B:B, MATCH('plant list terry'!D500,'region index'!A:A,0))</f>
        <v>#N/A</v>
      </c>
      <c r="F500" t="s">
        <v>3970</v>
      </c>
      <c r="G500" t="s">
        <v>4407</v>
      </c>
      <c r="H500" t="s">
        <v>3556</v>
      </c>
      <c r="I500">
        <v>604.71400000000006</v>
      </c>
      <c r="J500">
        <v>790</v>
      </c>
      <c r="K500">
        <v>1000</v>
      </c>
      <c r="L500">
        <v>1200</v>
      </c>
      <c r="M500">
        <v>1400</v>
      </c>
      <c r="N500">
        <v>1600</v>
      </c>
      <c r="O500">
        <v>1800</v>
      </c>
      <c r="P500">
        <v>2000</v>
      </c>
      <c r="Q500">
        <v>2200</v>
      </c>
      <c r="R500">
        <v>2400</v>
      </c>
      <c r="S500">
        <v>2600</v>
      </c>
      <c r="T500">
        <v>2750</v>
      </c>
      <c r="U500">
        <v>2900</v>
      </c>
      <c r="V500">
        <v>3050</v>
      </c>
      <c r="W500">
        <v>3200</v>
      </c>
    </row>
    <row r="501" spans="1:23">
      <c r="A501" t="s">
        <v>3971</v>
      </c>
      <c r="B501" t="s">
        <v>4400</v>
      </c>
      <c r="C501" t="s">
        <v>3564</v>
      </c>
      <c r="E501" t="e">
        <f>INDEX('region index'!B:B, MATCH('plant list terry'!D501,'region index'!A:A,0))</f>
        <v>#N/A</v>
      </c>
      <c r="F501" t="s">
        <v>3536</v>
      </c>
      <c r="G501" t="s">
        <v>3536</v>
      </c>
      <c r="H501" t="s">
        <v>3556</v>
      </c>
      <c r="I501">
        <v>346.33</v>
      </c>
      <c r="J501">
        <v>346.33</v>
      </c>
      <c r="K501">
        <v>346.33</v>
      </c>
      <c r="L501">
        <v>346.33</v>
      </c>
      <c r="M501">
        <v>346.33</v>
      </c>
      <c r="N501">
        <v>346.33</v>
      </c>
      <c r="O501">
        <v>346.33</v>
      </c>
      <c r="P501">
        <v>346.33</v>
      </c>
      <c r="Q501">
        <v>346.33</v>
      </c>
      <c r="R501">
        <v>346.33</v>
      </c>
      <c r="S501">
        <v>346.33</v>
      </c>
      <c r="T501">
        <v>346.33</v>
      </c>
      <c r="U501">
        <v>346.33</v>
      </c>
      <c r="V501">
        <v>346.33</v>
      </c>
      <c r="W501">
        <v>346.33</v>
      </c>
    </row>
    <row r="502" spans="1:23">
      <c r="A502" t="s">
        <v>3972</v>
      </c>
      <c r="B502" t="s">
        <v>4401</v>
      </c>
      <c r="E502" t="e">
        <f>INDEX('region index'!B:B, MATCH('plant list terry'!D502,'region index'!A:A,0))</f>
        <v>#N/A</v>
      </c>
      <c r="F502" t="s">
        <v>3634</v>
      </c>
      <c r="G502" t="s">
        <v>455</v>
      </c>
      <c r="H502" t="s">
        <v>3556</v>
      </c>
      <c r="I502">
        <v>96</v>
      </c>
      <c r="J502">
        <v>96</v>
      </c>
      <c r="K502">
        <v>96</v>
      </c>
      <c r="L502">
        <v>96</v>
      </c>
      <c r="M502">
        <v>96</v>
      </c>
      <c r="N502">
        <v>96</v>
      </c>
      <c r="O502">
        <v>96</v>
      </c>
      <c r="P502">
        <v>96</v>
      </c>
      <c r="Q502">
        <v>96</v>
      </c>
      <c r="R502">
        <v>96</v>
      </c>
      <c r="S502">
        <v>96</v>
      </c>
      <c r="T502">
        <v>96</v>
      </c>
      <c r="U502">
        <v>96</v>
      </c>
      <c r="V502">
        <v>96</v>
      </c>
      <c r="W502">
        <v>96</v>
      </c>
    </row>
    <row r="503" spans="1:23">
      <c r="A503" t="s">
        <v>3973</v>
      </c>
      <c r="B503" t="s">
        <v>4402</v>
      </c>
      <c r="E503" t="e">
        <f>INDEX('region index'!B:B, MATCH('plant list terry'!D503,'region index'!A:A,0))</f>
        <v>#N/A</v>
      </c>
      <c r="F503" t="s">
        <v>1778</v>
      </c>
      <c r="G503" t="s">
        <v>4408</v>
      </c>
      <c r="H503" t="s">
        <v>3556</v>
      </c>
      <c r="I503">
        <v>426</v>
      </c>
      <c r="J503">
        <v>88.776000000105341</v>
      </c>
      <c r="K503">
        <v>88.776000000105341</v>
      </c>
      <c r="L503">
        <v>88.776000000105341</v>
      </c>
      <c r="M503">
        <v>88.776000000105341</v>
      </c>
      <c r="N503">
        <v>88.776000000105341</v>
      </c>
      <c r="O503">
        <v>88.776000000105341</v>
      </c>
      <c r="P503">
        <v>88.776000000105341</v>
      </c>
      <c r="Q503">
        <v>88.776000000105341</v>
      </c>
      <c r="R503">
        <v>88.776000000105341</v>
      </c>
      <c r="S503">
        <v>88.776000000105341</v>
      </c>
      <c r="T503">
        <v>88.776000000105341</v>
      </c>
      <c r="U503">
        <v>88.776000000105341</v>
      </c>
      <c r="V503">
        <v>88.776000000105341</v>
      </c>
      <c r="W503">
        <v>88.776000000105341</v>
      </c>
    </row>
    <row r="505" spans="1:23">
      <c r="H505" t="s">
        <v>3974</v>
      </c>
      <c r="I505">
        <v>129179.78899999993</v>
      </c>
      <c r="J505">
        <v>135317</v>
      </c>
      <c r="K505">
        <v>143187.00000000003</v>
      </c>
      <c r="L505">
        <v>152261.00000000003</v>
      </c>
      <c r="M505">
        <v>161715.20000000004</v>
      </c>
      <c r="N505">
        <v>165938.20000000004</v>
      </c>
      <c r="O505">
        <v>167030.20000000004</v>
      </c>
      <c r="P505">
        <v>167835.20000000004</v>
      </c>
      <c r="Q505">
        <v>167493.2000000001</v>
      </c>
      <c r="R505">
        <v>170153.20000000007</v>
      </c>
      <c r="S505">
        <v>172988.20000000007</v>
      </c>
      <c r="T505">
        <v>176470.20000000007</v>
      </c>
      <c r="U505">
        <v>181701.20000000007</v>
      </c>
      <c r="V505">
        <v>187389.20000000007</v>
      </c>
      <c r="W505">
        <v>193009.20000000004</v>
      </c>
    </row>
    <row r="507" spans="1:23">
      <c r="A507" t="s">
        <v>3975</v>
      </c>
      <c r="F507" t="s">
        <v>3811</v>
      </c>
      <c r="H507" t="s">
        <v>3556</v>
      </c>
      <c r="I507">
        <v>1805.768</v>
      </c>
      <c r="J507">
        <v>1837</v>
      </c>
      <c r="K507">
        <v>1847</v>
      </c>
      <c r="L507">
        <v>1857</v>
      </c>
      <c r="M507">
        <v>1867</v>
      </c>
      <c r="N507">
        <v>1882</v>
      </c>
      <c r="O507">
        <v>1897</v>
      </c>
      <c r="P507">
        <v>1912</v>
      </c>
      <c r="Q507">
        <v>1932</v>
      </c>
      <c r="R507">
        <v>1952</v>
      </c>
      <c r="S507">
        <v>1972</v>
      </c>
      <c r="T507">
        <v>2004</v>
      </c>
      <c r="U507">
        <v>2035</v>
      </c>
      <c r="V507">
        <v>2065</v>
      </c>
      <c r="W507">
        <v>2085</v>
      </c>
    </row>
    <row r="508" spans="1:23">
      <c r="A508" t="s">
        <v>3976</v>
      </c>
      <c r="B508" t="s">
        <v>4410</v>
      </c>
      <c r="I508">
        <v>2539</v>
      </c>
      <c r="J508">
        <v>2539</v>
      </c>
      <c r="K508">
        <v>1339</v>
      </c>
      <c r="L508">
        <v>1339</v>
      </c>
      <c r="M508">
        <v>1237</v>
      </c>
      <c r="N508">
        <v>1237</v>
      </c>
      <c r="O508">
        <v>1237</v>
      </c>
      <c r="P508">
        <v>1237</v>
      </c>
      <c r="Q508">
        <v>1237</v>
      </c>
      <c r="R508">
        <v>1237</v>
      </c>
      <c r="S508">
        <v>1237</v>
      </c>
      <c r="T508">
        <v>1237</v>
      </c>
      <c r="U508">
        <v>1237</v>
      </c>
      <c r="V508">
        <v>1237</v>
      </c>
      <c r="W508">
        <v>1237</v>
      </c>
    </row>
    <row r="509" spans="1:23">
      <c r="A509" t="s">
        <v>3977</v>
      </c>
      <c r="B509" t="s">
        <v>4411</v>
      </c>
      <c r="I509">
        <v>1321.9880000000001</v>
      </c>
      <c r="J509">
        <v>1430</v>
      </c>
      <c r="K509">
        <v>1450</v>
      </c>
      <c r="L509">
        <v>1460</v>
      </c>
      <c r="M509">
        <v>1470</v>
      </c>
      <c r="N509">
        <v>1480</v>
      </c>
      <c r="O509">
        <v>1490</v>
      </c>
      <c r="P509">
        <v>1500</v>
      </c>
      <c r="Q509">
        <v>1510</v>
      </c>
      <c r="R509">
        <v>1530</v>
      </c>
      <c r="S509">
        <v>1560</v>
      </c>
      <c r="T509">
        <v>1610</v>
      </c>
      <c r="U509">
        <v>1660</v>
      </c>
      <c r="V509">
        <v>1710</v>
      </c>
      <c r="W509">
        <v>1760</v>
      </c>
    </row>
    <row r="510" spans="1:23">
      <c r="A510" t="s">
        <v>3978</v>
      </c>
      <c r="B510" t="s">
        <v>4412</v>
      </c>
      <c r="F510" t="s">
        <v>3604</v>
      </c>
      <c r="H510" t="s">
        <v>3556</v>
      </c>
      <c r="I510">
        <v>971.98800000000006</v>
      </c>
      <c r="J510">
        <v>1080</v>
      </c>
      <c r="K510">
        <v>1100</v>
      </c>
      <c r="L510">
        <v>1110</v>
      </c>
      <c r="M510">
        <v>1120</v>
      </c>
      <c r="N510">
        <v>1130</v>
      </c>
      <c r="O510">
        <v>1140</v>
      </c>
      <c r="P510">
        <v>1150</v>
      </c>
      <c r="Q510">
        <v>1160</v>
      </c>
      <c r="R510">
        <v>1180</v>
      </c>
      <c r="S510">
        <v>1210</v>
      </c>
      <c r="T510">
        <v>1260</v>
      </c>
      <c r="U510">
        <v>1310</v>
      </c>
      <c r="V510">
        <v>1360</v>
      </c>
      <c r="W510">
        <v>1410</v>
      </c>
    </row>
    <row r="511" spans="1:23">
      <c r="A511" t="s">
        <v>3979</v>
      </c>
      <c r="B511" t="s">
        <v>4413</v>
      </c>
      <c r="H511" t="s">
        <v>3556</v>
      </c>
      <c r="I511">
        <v>127773</v>
      </c>
      <c r="J511">
        <v>135317</v>
      </c>
      <c r="K511">
        <v>143187</v>
      </c>
      <c r="L511">
        <v>152261</v>
      </c>
      <c r="M511">
        <v>1237</v>
      </c>
      <c r="N511">
        <v>1237</v>
      </c>
      <c r="O511">
        <v>1237</v>
      </c>
      <c r="P511">
        <v>1237</v>
      </c>
      <c r="Q511">
        <v>1237</v>
      </c>
      <c r="R511">
        <v>1237</v>
      </c>
      <c r="S511">
        <v>1237</v>
      </c>
      <c r="T511">
        <v>1237</v>
      </c>
      <c r="U511">
        <v>1237</v>
      </c>
      <c r="V511">
        <v>1237</v>
      </c>
      <c r="W511">
        <v>1237</v>
      </c>
    </row>
    <row r="512" spans="1:23">
      <c r="J512">
        <v>135666.12399999989</v>
      </c>
      <c r="K512">
        <v>143098.22399999993</v>
      </c>
      <c r="L512">
        <v>152172.22399999993</v>
      </c>
      <c r="M512">
        <v>161626.42399999994</v>
      </c>
      <c r="N512">
        <v>165849.42399999994</v>
      </c>
      <c r="O512">
        <v>166941.42399999994</v>
      </c>
      <c r="P512">
        <v>167746.42399999994</v>
      </c>
      <c r="Q512">
        <v>167404.424</v>
      </c>
      <c r="R512">
        <v>170064.42399999997</v>
      </c>
      <c r="S512">
        <v>172899.42399999997</v>
      </c>
      <c r="T512">
        <v>176381.42399999997</v>
      </c>
      <c r="U512">
        <v>181612.42399999997</v>
      </c>
      <c r="V512">
        <v>187300.42399999997</v>
      </c>
      <c r="W512">
        <v>192920.42399999994</v>
      </c>
    </row>
  </sheetData>
  <autoFilter ref="A1:X503"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5"/>
  <sheetViews>
    <sheetView workbookViewId="0">
      <selection sqref="A1:P7"/>
    </sheetView>
  </sheetViews>
  <sheetFormatPr defaultRowHeight="15"/>
  <cols>
    <col min="1" max="1" width="13.140625" customWidth="1"/>
    <col min="2" max="2" width="18.7109375" bestFit="1" customWidth="1"/>
    <col min="3" max="3" width="18.28515625" bestFit="1" customWidth="1"/>
  </cols>
  <sheetData>
    <row r="1" spans="1:22">
      <c r="A1" t="s">
        <v>3520</v>
      </c>
      <c r="B1" t="s">
        <v>3521</v>
      </c>
      <c r="C1" t="s">
        <v>3522</v>
      </c>
      <c r="D1" t="s">
        <v>3523</v>
      </c>
      <c r="E1" t="s">
        <v>3524</v>
      </c>
      <c r="F1" t="s">
        <v>3525</v>
      </c>
      <c r="G1" t="s">
        <v>3526</v>
      </c>
      <c r="H1" t="s">
        <v>3527</v>
      </c>
      <c r="I1" t="s">
        <v>3528</v>
      </c>
      <c r="J1" t="s">
        <v>3529</v>
      </c>
      <c r="K1" t="s">
        <v>3530</v>
      </c>
      <c r="L1" t="s">
        <v>3531</v>
      </c>
      <c r="M1" t="s">
        <v>3532</v>
      </c>
      <c r="N1" t="s">
        <v>3533</v>
      </c>
      <c r="O1" t="s">
        <v>3534</v>
      </c>
      <c r="P1" t="s">
        <v>3535</v>
      </c>
      <c r="T1" t="s">
        <v>4729</v>
      </c>
      <c r="U1" t="s">
        <v>4730</v>
      </c>
      <c r="V1" t="s">
        <v>4731</v>
      </c>
    </row>
    <row r="2" spans="1:22">
      <c r="A2" s="313" t="s">
        <v>3536</v>
      </c>
      <c r="B2">
        <v>346.33</v>
      </c>
      <c r="C2">
        <v>346.33</v>
      </c>
      <c r="D2">
        <v>346.33</v>
      </c>
      <c r="E2">
        <v>346.33</v>
      </c>
      <c r="F2">
        <v>346.33</v>
      </c>
      <c r="G2">
        <v>346.33</v>
      </c>
      <c r="H2">
        <v>346.33</v>
      </c>
      <c r="I2">
        <v>346.33</v>
      </c>
      <c r="J2">
        <v>346.33</v>
      </c>
      <c r="K2">
        <v>346.33</v>
      </c>
      <c r="L2">
        <v>346.33</v>
      </c>
      <c r="M2">
        <v>346.33</v>
      </c>
      <c r="N2">
        <v>346.33</v>
      </c>
      <c r="O2">
        <v>346.33</v>
      </c>
      <c r="P2">
        <v>346.33</v>
      </c>
      <c r="U2">
        <v>0.85</v>
      </c>
      <c r="V2">
        <f>P2*U2</f>
        <v>294.38049999999998</v>
      </c>
    </row>
    <row r="3" spans="1:22">
      <c r="A3" t="s">
        <v>3515</v>
      </c>
      <c r="B3">
        <v>41316.011999999981</v>
      </c>
      <c r="C3">
        <v>41338.011999999981</v>
      </c>
      <c r="D3">
        <v>43328.011999999981</v>
      </c>
      <c r="E3">
        <v>44342.011999999981</v>
      </c>
      <c r="F3">
        <v>47748.011999999995</v>
      </c>
      <c r="G3">
        <v>50246.011999999995</v>
      </c>
      <c r="H3">
        <v>50746.011999999995</v>
      </c>
      <c r="I3">
        <v>51746.011999999995</v>
      </c>
      <c r="J3">
        <v>51994.012000000017</v>
      </c>
      <c r="K3">
        <v>54494.012000000017</v>
      </c>
      <c r="L3">
        <v>55494.012000000017</v>
      </c>
      <c r="M3">
        <v>56494.012000000017</v>
      </c>
      <c r="N3">
        <v>57494.012000000017</v>
      </c>
      <c r="O3">
        <v>57494.012000000017</v>
      </c>
      <c r="P3">
        <v>59094.012000000017</v>
      </c>
      <c r="R3" t="s">
        <v>4423</v>
      </c>
      <c r="U3">
        <v>0.85</v>
      </c>
      <c r="V3">
        <f t="shared" ref="V3:V14" si="0">P3*U3</f>
        <v>50229.910200000013</v>
      </c>
    </row>
    <row r="4" spans="1:22">
      <c r="A4" t="s">
        <v>947</v>
      </c>
      <c r="B4">
        <v>426</v>
      </c>
      <c r="C4">
        <v>88.776000000105341</v>
      </c>
      <c r="D4">
        <v>88.776000000105341</v>
      </c>
      <c r="E4">
        <v>88.776000000105341</v>
      </c>
      <c r="F4">
        <v>88.776000000105341</v>
      </c>
      <c r="G4">
        <v>88.776000000105341</v>
      </c>
      <c r="H4">
        <v>88.776000000105341</v>
      </c>
      <c r="I4">
        <v>88.776000000105341</v>
      </c>
      <c r="J4">
        <v>88.776000000105341</v>
      </c>
      <c r="K4">
        <v>88.776000000105341</v>
      </c>
      <c r="L4">
        <v>88.776000000105341</v>
      </c>
      <c r="M4">
        <v>88.776000000105341</v>
      </c>
      <c r="N4">
        <v>88.776000000105341</v>
      </c>
      <c r="O4">
        <v>88.776000000105341</v>
      </c>
      <c r="P4">
        <v>88.776000000105341</v>
      </c>
      <c r="R4" t="s">
        <v>4421</v>
      </c>
      <c r="U4">
        <v>0.85</v>
      </c>
      <c r="V4">
        <f t="shared" si="0"/>
        <v>75.459600000089537</v>
      </c>
    </row>
    <row r="5" spans="1:22">
      <c r="A5" s="313" t="s">
        <v>3537</v>
      </c>
      <c r="B5">
        <v>1321.9880000000001</v>
      </c>
      <c r="C5">
        <v>1430</v>
      </c>
      <c r="D5">
        <v>1450</v>
      </c>
      <c r="E5">
        <v>1460</v>
      </c>
      <c r="F5">
        <v>1470</v>
      </c>
      <c r="G5">
        <v>1480</v>
      </c>
      <c r="H5">
        <v>1490</v>
      </c>
      <c r="I5">
        <v>1500</v>
      </c>
      <c r="J5">
        <v>1510</v>
      </c>
      <c r="K5">
        <v>1530</v>
      </c>
      <c r="L5">
        <v>1560</v>
      </c>
      <c r="M5">
        <v>1610</v>
      </c>
      <c r="N5">
        <v>1660</v>
      </c>
      <c r="O5">
        <v>1710</v>
      </c>
      <c r="P5">
        <v>1760</v>
      </c>
      <c r="U5">
        <v>0.85</v>
      </c>
      <c r="V5">
        <f t="shared" si="0"/>
        <v>1496</v>
      </c>
    </row>
    <row r="6" spans="1:22">
      <c r="A6" s="315" t="s">
        <v>1201</v>
      </c>
      <c r="B6">
        <v>2101.1000000000004</v>
      </c>
      <c r="C6">
        <v>2101.1000000000004</v>
      </c>
      <c r="D6">
        <v>901.1</v>
      </c>
      <c r="E6">
        <v>901.1</v>
      </c>
      <c r="F6">
        <v>799.30000000000007</v>
      </c>
      <c r="G6">
        <v>799.30000000000007</v>
      </c>
      <c r="H6">
        <v>799.30000000000007</v>
      </c>
      <c r="I6">
        <v>799.30000000000007</v>
      </c>
      <c r="J6">
        <v>799.30000000000007</v>
      </c>
      <c r="K6">
        <v>799.30000000000007</v>
      </c>
      <c r="L6">
        <v>799.30000000000007</v>
      </c>
      <c r="M6">
        <v>799.30000000000007</v>
      </c>
      <c r="N6">
        <v>799.30000000000007</v>
      </c>
      <c r="O6">
        <v>799.30000000000007</v>
      </c>
      <c r="P6">
        <v>799.30000000000007</v>
      </c>
      <c r="R6" t="s">
        <v>4416</v>
      </c>
      <c r="U6">
        <v>0.85</v>
      </c>
      <c r="V6">
        <f t="shared" si="0"/>
        <v>679.40500000000009</v>
      </c>
    </row>
    <row r="7" spans="1:22">
      <c r="A7" s="313" t="s">
        <v>3519</v>
      </c>
      <c r="B7">
        <v>36841.782000000007</v>
      </c>
      <c r="C7">
        <v>37301.782000000007</v>
      </c>
      <c r="D7">
        <v>38341.782000000007</v>
      </c>
      <c r="E7">
        <v>40431.782000000007</v>
      </c>
      <c r="F7">
        <v>40611.782000000007</v>
      </c>
      <c r="G7">
        <v>38611.782000000007</v>
      </c>
      <c r="H7">
        <v>38111.782000000007</v>
      </c>
      <c r="I7">
        <v>37111.782000000007</v>
      </c>
      <c r="J7">
        <v>35111.782000000007</v>
      </c>
      <c r="K7">
        <v>33611.782000000007</v>
      </c>
      <c r="L7">
        <v>32611.782000000003</v>
      </c>
      <c r="M7">
        <v>31611.782000000003</v>
      </c>
      <c r="N7">
        <v>30611.782000000003</v>
      </c>
      <c r="O7">
        <v>30611.782000000003</v>
      </c>
      <c r="P7">
        <v>29011.782000000007</v>
      </c>
      <c r="U7">
        <v>0.85</v>
      </c>
      <c r="V7">
        <f t="shared" si="0"/>
        <v>24660.014700000003</v>
      </c>
    </row>
    <row r="8" spans="1:22">
      <c r="A8" s="315" t="s">
        <v>1189</v>
      </c>
      <c r="B8">
        <v>1805.768</v>
      </c>
      <c r="C8">
        <v>1837</v>
      </c>
      <c r="D8">
        <v>1847</v>
      </c>
      <c r="E8">
        <v>1857</v>
      </c>
      <c r="F8">
        <v>1867</v>
      </c>
      <c r="G8">
        <v>1882</v>
      </c>
      <c r="H8">
        <v>1897</v>
      </c>
      <c r="I8">
        <v>1912</v>
      </c>
      <c r="J8">
        <v>1932</v>
      </c>
      <c r="K8">
        <v>1952</v>
      </c>
      <c r="L8">
        <v>1972</v>
      </c>
      <c r="M8">
        <v>2004</v>
      </c>
      <c r="N8">
        <v>2035</v>
      </c>
      <c r="O8">
        <v>2065</v>
      </c>
      <c r="P8">
        <v>2085</v>
      </c>
      <c r="R8" t="s">
        <v>4609</v>
      </c>
      <c r="U8">
        <v>0.85</v>
      </c>
      <c r="V8">
        <f t="shared" si="0"/>
        <v>1772.25</v>
      </c>
    </row>
    <row r="9" spans="1:22">
      <c r="A9" s="313" t="s">
        <v>1203</v>
      </c>
      <c r="B9">
        <v>4700</v>
      </c>
      <c r="C9">
        <v>4700</v>
      </c>
      <c r="D9">
        <v>4700</v>
      </c>
      <c r="E9">
        <v>4700</v>
      </c>
      <c r="F9">
        <v>4700</v>
      </c>
      <c r="G9">
        <v>4700</v>
      </c>
      <c r="H9">
        <v>4700</v>
      </c>
      <c r="I9">
        <v>4700</v>
      </c>
      <c r="J9">
        <v>4700</v>
      </c>
      <c r="K9">
        <v>4700</v>
      </c>
      <c r="L9">
        <v>5200</v>
      </c>
      <c r="M9">
        <v>5200</v>
      </c>
      <c r="N9">
        <v>5800</v>
      </c>
      <c r="O9">
        <v>5800</v>
      </c>
      <c r="P9">
        <v>6500</v>
      </c>
      <c r="U9">
        <v>0.85</v>
      </c>
      <c r="V9">
        <f t="shared" si="0"/>
        <v>5525</v>
      </c>
    </row>
    <row r="10" spans="1:22">
      <c r="A10" s="313" t="s">
        <v>3538</v>
      </c>
      <c r="B10">
        <v>604.71400000000006</v>
      </c>
      <c r="C10">
        <v>790</v>
      </c>
      <c r="D10">
        <v>1000</v>
      </c>
      <c r="E10">
        <v>1200</v>
      </c>
      <c r="F10">
        <v>1400</v>
      </c>
      <c r="G10">
        <v>1600</v>
      </c>
      <c r="H10">
        <v>1800</v>
      </c>
      <c r="I10">
        <v>2000</v>
      </c>
      <c r="J10">
        <v>2200</v>
      </c>
      <c r="K10">
        <v>2400</v>
      </c>
      <c r="L10">
        <v>2600</v>
      </c>
      <c r="M10">
        <v>2750</v>
      </c>
      <c r="N10">
        <v>2900</v>
      </c>
      <c r="O10">
        <v>3050</v>
      </c>
      <c r="P10">
        <v>3200</v>
      </c>
      <c r="U10">
        <v>0.85</v>
      </c>
      <c r="V10">
        <f t="shared" si="0"/>
        <v>2720</v>
      </c>
    </row>
    <row r="11" spans="1:22">
      <c r="A11" s="313" t="s">
        <v>3539</v>
      </c>
      <c r="B11">
        <v>23250</v>
      </c>
      <c r="C11">
        <v>24650</v>
      </c>
      <c r="D11">
        <v>26050</v>
      </c>
      <c r="E11">
        <v>26800</v>
      </c>
      <c r="F11">
        <v>27250</v>
      </c>
      <c r="G11">
        <v>25350</v>
      </c>
      <c r="H11">
        <v>23700</v>
      </c>
      <c r="I11">
        <v>22050</v>
      </c>
      <c r="J11">
        <v>21100</v>
      </c>
      <c r="K11">
        <v>20400</v>
      </c>
      <c r="L11">
        <v>20400</v>
      </c>
      <c r="M11">
        <v>20400</v>
      </c>
      <c r="N11">
        <v>20400</v>
      </c>
      <c r="O11">
        <v>20400</v>
      </c>
      <c r="P11">
        <v>19400</v>
      </c>
      <c r="U11">
        <v>0.85</v>
      </c>
      <c r="V11">
        <f t="shared" si="0"/>
        <v>16490</v>
      </c>
    </row>
    <row r="12" spans="1:22">
      <c r="A12" s="313" t="s">
        <v>3540</v>
      </c>
      <c r="B12">
        <v>14574.793</v>
      </c>
      <c r="C12">
        <v>17894</v>
      </c>
      <c r="D12">
        <v>21494</v>
      </c>
      <c r="E12">
        <v>24794</v>
      </c>
      <c r="F12">
        <v>28094</v>
      </c>
      <c r="G12">
        <v>31394</v>
      </c>
      <c r="H12">
        <v>32061</v>
      </c>
      <c r="I12">
        <v>32541</v>
      </c>
      <c r="J12">
        <v>33021</v>
      </c>
      <c r="K12">
        <v>33501</v>
      </c>
      <c r="L12">
        <v>33981</v>
      </c>
      <c r="M12">
        <v>35681</v>
      </c>
      <c r="N12">
        <v>38381</v>
      </c>
      <c r="O12">
        <v>41994</v>
      </c>
      <c r="P12">
        <v>45594</v>
      </c>
      <c r="U12">
        <v>0.04</v>
      </c>
      <c r="V12">
        <f t="shared" si="0"/>
        <v>1823.76</v>
      </c>
    </row>
    <row r="13" spans="1:22">
      <c r="A13" s="313" t="s">
        <v>1191</v>
      </c>
      <c r="B13">
        <v>1635.8019999999999</v>
      </c>
      <c r="C13">
        <v>2584</v>
      </c>
      <c r="D13">
        <v>3384</v>
      </c>
      <c r="E13">
        <v>5084</v>
      </c>
      <c r="F13">
        <v>7084</v>
      </c>
      <c r="G13">
        <v>9184</v>
      </c>
      <c r="H13">
        <v>11034</v>
      </c>
      <c r="I13">
        <v>12784</v>
      </c>
      <c r="J13">
        <v>14434</v>
      </c>
      <c r="K13">
        <v>16074</v>
      </c>
      <c r="L13">
        <v>17679</v>
      </c>
      <c r="M13">
        <v>19229</v>
      </c>
      <c r="N13">
        <v>20929</v>
      </c>
      <c r="O13">
        <v>22774</v>
      </c>
      <c r="P13">
        <v>24874</v>
      </c>
      <c r="U13">
        <v>0.1</v>
      </c>
      <c r="V13">
        <f t="shared" si="0"/>
        <v>2487.4</v>
      </c>
    </row>
    <row r="14" spans="1:22">
      <c r="A14" s="313" t="s">
        <v>3541</v>
      </c>
      <c r="B14">
        <v>255.5</v>
      </c>
      <c r="C14">
        <v>256</v>
      </c>
      <c r="D14">
        <v>256</v>
      </c>
      <c r="E14">
        <v>256</v>
      </c>
      <c r="F14">
        <v>256</v>
      </c>
      <c r="G14">
        <v>256</v>
      </c>
      <c r="H14">
        <v>256</v>
      </c>
      <c r="I14">
        <v>256</v>
      </c>
      <c r="J14">
        <v>256</v>
      </c>
      <c r="K14">
        <v>256</v>
      </c>
      <c r="L14">
        <v>256</v>
      </c>
      <c r="M14">
        <v>256</v>
      </c>
      <c r="N14">
        <v>256</v>
      </c>
      <c r="O14">
        <v>256</v>
      </c>
      <c r="P14">
        <v>256</v>
      </c>
      <c r="U14">
        <v>0.85</v>
      </c>
      <c r="V14">
        <f t="shared" si="0"/>
        <v>217.6</v>
      </c>
    </row>
    <row r="15" spans="1:22">
      <c r="A15" t="s">
        <v>3542</v>
      </c>
      <c r="B15">
        <v>129179.78899999999</v>
      </c>
      <c r="C15">
        <v>135317.00000000009</v>
      </c>
      <c r="D15">
        <v>143187.00000000009</v>
      </c>
      <c r="E15">
        <v>152261.00000000009</v>
      </c>
      <c r="F15">
        <v>161715.20000000013</v>
      </c>
      <c r="G15">
        <v>165938.20000000013</v>
      </c>
      <c r="H15">
        <v>167030.20000000013</v>
      </c>
      <c r="I15">
        <v>167835.20000000013</v>
      </c>
      <c r="J15">
        <v>167493.20000000013</v>
      </c>
      <c r="K15">
        <v>170153.20000000013</v>
      </c>
      <c r="L15">
        <v>172988.20000000013</v>
      </c>
      <c r="M15">
        <v>176470.20000000013</v>
      </c>
      <c r="N15">
        <v>181701.20000000013</v>
      </c>
      <c r="O15">
        <v>187389.20000000013</v>
      </c>
      <c r="P15">
        <v>193009.20000000013</v>
      </c>
      <c r="V15">
        <f>SUM(V2:V14)</f>
        <v>108471.18000000009</v>
      </c>
    </row>
    <row r="19" spans="1:15">
      <c r="N19" t="s">
        <v>3520</v>
      </c>
      <c r="O19" t="s">
        <v>3535</v>
      </c>
    </row>
    <row r="20" spans="1:15">
      <c r="A20" s="2" t="s">
        <v>1118</v>
      </c>
      <c r="B20" t="s">
        <v>2087</v>
      </c>
      <c r="C20" t="s">
        <v>2088</v>
      </c>
      <c r="N20" t="s">
        <v>3536</v>
      </c>
      <c r="O20">
        <v>346.33</v>
      </c>
    </row>
    <row r="21" spans="1:15">
      <c r="A21" s="3" t="s">
        <v>2869</v>
      </c>
      <c r="B21">
        <v>0</v>
      </c>
      <c r="C21">
        <v>0</v>
      </c>
      <c r="N21" t="s">
        <v>3515</v>
      </c>
      <c r="O21">
        <v>59094.012000000017</v>
      </c>
    </row>
    <row r="22" spans="1:15">
      <c r="A22" s="3" t="s">
        <v>1189</v>
      </c>
      <c r="B22">
        <v>1805.568</v>
      </c>
      <c r="C22">
        <v>2084.7999999999997</v>
      </c>
      <c r="N22" t="s">
        <v>947</v>
      </c>
      <c r="O22">
        <v>88.776000000105341</v>
      </c>
    </row>
    <row r="23" spans="1:15">
      <c r="A23" s="3" t="s">
        <v>3536</v>
      </c>
      <c r="B23">
        <v>346.3</v>
      </c>
      <c r="C23">
        <v>346.3</v>
      </c>
      <c r="N23" t="s">
        <v>3537</v>
      </c>
      <c r="O23">
        <v>1760</v>
      </c>
    </row>
    <row r="24" spans="1:15">
      <c r="A24" s="3" t="s">
        <v>1203</v>
      </c>
      <c r="B24">
        <v>4700</v>
      </c>
      <c r="C24">
        <v>6500</v>
      </c>
      <c r="N24" t="s">
        <v>1201</v>
      </c>
      <c r="O24">
        <v>799.30000000000007</v>
      </c>
    </row>
    <row r="25" spans="1:15">
      <c r="A25" s="3" t="s">
        <v>1190</v>
      </c>
      <c r="B25">
        <v>14574.792670000004</v>
      </c>
      <c r="C25">
        <v>45594</v>
      </c>
      <c r="N25" t="s">
        <v>3519</v>
      </c>
      <c r="O25">
        <v>29011.782000000007</v>
      </c>
    </row>
    <row r="26" spans="1:15">
      <c r="A26" s="3" t="s">
        <v>1191</v>
      </c>
      <c r="B26">
        <v>1635.8024</v>
      </c>
      <c r="C26">
        <v>24874.000000000004</v>
      </c>
      <c r="N26" t="s">
        <v>1189</v>
      </c>
      <c r="O26">
        <v>2085</v>
      </c>
    </row>
    <row r="27" spans="1:15">
      <c r="A27" s="3" t="s">
        <v>3539</v>
      </c>
      <c r="B27">
        <v>23250</v>
      </c>
      <c r="C27">
        <v>19400</v>
      </c>
      <c r="N27" t="s">
        <v>1203</v>
      </c>
      <c r="O27">
        <v>6500</v>
      </c>
    </row>
    <row r="28" spans="1:15">
      <c r="A28" s="3" t="s">
        <v>3541</v>
      </c>
      <c r="B28">
        <v>256</v>
      </c>
      <c r="C28">
        <v>256</v>
      </c>
      <c r="N28" t="s">
        <v>3538</v>
      </c>
      <c r="O28">
        <v>3200</v>
      </c>
    </row>
    <row r="29" spans="1:15">
      <c r="A29" s="3" t="s">
        <v>3984</v>
      </c>
      <c r="B29">
        <v>604.74928390510422</v>
      </c>
      <c r="C29">
        <v>3198.6738983410464</v>
      </c>
      <c r="F29">
        <v>41142.717000000019</v>
      </c>
      <c r="N29" t="s">
        <v>3539</v>
      </c>
      <c r="O29">
        <v>19400</v>
      </c>
    </row>
    <row r="30" spans="1:15">
      <c r="A30" s="3" t="s">
        <v>3519</v>
      </c>
      <c r="B30">
        <v>36841.54</v>
      </c>
      <c r="C30">
        <v>29011.540000000005</v>
      </c>
      <c r="N30" t="s">
        <v>3540</v>
      </c>
      <c r="O30">
        <v>45594</v>
      </c>
    </row>
    <row r="31" spans="1:15">
      <c r="A31" s="3" t="s">
        <v>3515</v>
      </c>
      <c r="B31">
        <v>41316.006000000016</v>
      </c>
      <c r="C31">
        <v>59094.006000000016</v>
      </c>
      <c r="F31">
        <v>48.514000000000003</v>
      </c>
      <c r="N31" t="s">
        <v>1191</v>
      </c>
      <c r="O31">
        <v>24874</v>
      </c>
    </row>
    <row r="32" spans="1:15">
      <c r="A32" s="3" t="s">
        <v>4409</v>
      </c>
      <c r="B32">
        <v>1321.9879999999998</v>
      </c>
      <c r="C32">
        <v>1759.9999999999998</v>
      </c>
      <c r="F32">
        <v>48.514000000000003</v>
      </c>
      <c r="N32" t="s">
        <v>3541</v>
      </c>
      <c r="O32">
        <v>256</v>
      </c>
    </row>
    <row r="33" spans="1:6">
      <c r="A33" s="3" t="s">
        <v>1201</v>
      </c>
      <c r="B33">
        <v>2005.1</v>
      </c>
      <c r="C33">
        <v>805.09999999999991</v>
      </c>
      <c r="F33">
        <v>49.216999999999999</v>
      </c>
    </row>
    <row r="34" spans="1:6">
      <c r="A34" s="3" t="s">
        <v>4612</v>
      </c>
      <c r="B34">
        <v>0</v>
      </c>
      <c r="C34">
        <v>0</v>
      </c>
      <c r="F34">
        <f>SUM(F29:F33)</f>
        <v>41288.962000000021</v>
      </c>
    </row>
    <row r="35" spans="1:6">
      <c r="A35" s="3" t="s">
        <v>1119</v>
      </c>
      <c r="B35">
        <v>128657.84635390514</v>
      </c>
      <c r="C35">
        <v>192924.41989834109</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8"/>
  </sheetPr>
  <dimension ref="A1:O362"/>
  <sheetViews>
    <sheetView view="pageBreakPreview" zoomScale="95" zoomScaleNormal="100" zoomScaleSheetLayoutView="95" workbookViewId="0">
      <pane xSplit="3" ySplit="5" topLeftCell="D151" activePane="bottomRight" state="frozen"/>
      <selection activeCell="AB63" sqref="AB63"/>
      <selection pane="topRight" activeCell="AB63" sqref="AB63"/>
      <selection pane="bottomLeft" activeCell="AB63" sqref="AB63"/>
      <selection pane="bottomRight" activeCell="B169" sqref="B169"/>
    </sheetView>
  </sheetViews>
  <sheetFormatPr defaultColWidth="10.28515625" defaultRowHeight="11.25"/>
  <cols>
    <col min="1" max="1" width="2.5703125" style="15" customWidth="1"/>
    <col min="2" max="2" width="21.7109375" style="15" customWidth="1"/>
    <col min="3" max="3" width="16.85546875" style="258" customWidth="1"/>
    <col min="4" max="6" width="14.5703125" style="258" customWidth="1"/>
    <col min="7" max="7" width="14.5703125" style="259" customWidth="1"/>
    <col min="8" max="8" width="15.28515625" style="259" customWidth="1"/>
    <col min="9" max="9" width="15.28515625" style="258" customWidth="1"/>
    <col min="10" max="10" width="15.28515625" style="259" customWidth="1"/>
    <col min="11" max="11" width="15.28515625" style="258" customWidth="1"/>
    <col min="12" max="12" width="18" style="260" customWidth="1"/>
    <col min="13" max="13" width="11.28515625" style="294" customWidth="1"/>
    <col min="14" max="14" width="12.7109375" style="15" bestFit="1" customWidth="1"/>
    <col min="15" max="16384" width="10.28515625" style="15"/>
  </cols>
  <sheetData>
    <row r="1" spans="1:13" s="14" customFormat="1" ht="28.5">
      <c r="A1" s="7" t="s">
        <v>2931</v>
      </c>
      <c r="B1" s="7"/>
      <c r="C1" s="8"/>
      <c r="D1" s="9"/>
      <c r="E1" s="10"/>
      <c r="F1" s="10"/>
      <c r="G1" s="11"/>
      <c r="H1" s="11"/>
      <c r="I1" s="12"/>
      <c r="J1" s="11"/>
      <c r="K1" s="12"/>
      <c r="L1" s="13"/>
      <c r="M1" s="261" t="s">
        <v>3467</v>
      </c>
    </row>
    <row r="2" spans="1:13" ht="21" customHeight="1">
      <c r="B2" s="16" t="s">
        <v>2932</v>
      </c>
      <c r="C2" s="17"/>
      <c r="D2" s="17"/>
      <c r="E2" s="17"/>
      <c r="F2" s="17"/>
      <c r="G2" s="18"/>
      <c r="H2" s="18"/>
      <c r="I2" s="19"/>
      <c r="J2" s="20"/>
      <c r="K2" s="19"/>
      <c r="L2" s="323" t="s">
        <v>2933</v>
      </c>
      <c r="M2" s="324"/>
    </row>
    <row r="3" spans="1:13" ht="19.5" customHeight="1">
      <c r="A3" s="325" t="s">
        <v>2934</v>
      </c>
      <c r="B3" s="326"/>
      <c r="C3" s="21" t="s">
        <v>2935</v>
      </c>
      <c r="D3" s="21" t="s">
        <v>2936</v>
      </c>
      <c r="E3" s="21" t="s">
        <v>2937</v>
      </c>
      <c r="F3" s="21" t="s">
        <v>2938</v>
      </c>
      <c r="G3" s="22" t="s">
        <v>2939</v>
      </c>
      <c r="H3" s="22" t="s">
        <v>2940</v>
      </c>
      <c r="I3" s="21" t="s">
        <v>2941</v>
      </c>
      <c r="J3" s="22" t="s">
        <v>2942</v>
      </c>
      <c r="K3" s="331" t="s">
        <v>2943</v>
      </c>
      <c r="L3" s="334" t="s">
        <v>2944</v>
      </c>
      <c r="M3" s="335"/>
    </row>
    <row r="4" spans="1:13" ht="18" customHeight="1">
      <c r="A4" s="327"/>
      <c r="B4" s="328"/>
      <c r="C4" s="23" t="s">
        <v>2945</v>
      </c>
      <c r="D4" s="23" t="s">
        <v>2946</v>
      </c>
      <c r="E4" s="23" t="s">
        <v>3471</v>
      </c>
      <c r="F4" s="23" t="s">
        <v>2945</v>
      </c>
      <c r="G4" s="24" t="s">
        <v>2947</v>
      </c>
      <c r="H4" s="24" t="s">
        <v>2947</v>
      </c>
      <c r="I4" s="23" t="s">
        <v>2946</v>
      </c>
      <c r="J4" s="24" t="s">
        <v>2947</v>
      </c>
      <c r="K4" s="358"/>
      <c r="L4" s="336"/>
      <c r="M4" s="337"/>
    </row>
    <row r="5" spans="1:13" ht="24" customHeight="1">
      <c r="A5" s="329"/>
      <c r="B5" s="330"/>
      <c r="C5" s="25" t="s">
        <v>2948</v>
      </c>
      <c r="D5" s="25" t="s">
        <v>2949</v>
      </c>
      <c r="E5" s="25" t="s">
        <v>2950</v>
      </c>
      <c r="F5" s="25" t="s">
        <v>2951</v>
      </c>
      <c r="G5" s="26" t="s">
        <v>2952</v>
      </c>
      <c r="H5" s="26" t="s">
        <v>2953</v>
      </c>
      <c r="I5" s="25" t="s">
        <v>2954</v>
      </c>
      <c r="J5" s="26" t="s">
        <v>2955</v>
      </c>
      <c r="K5" s="27" t="s">
        <v>2956</v>
      </c>
      <c r="L5" s="338"/>
      <c r="M5" s="339"/>
    </row>
    <row r="6" spans="1:13" s="36" customFormat="1" ht="18" customHeight="1">
      <c r="A6" s="28"/>
      <c r="B6" s="29" t="s">
        <v>1650</v>
      </c>
      <c r="C6" s="30">
        <v>108000</v>
      </c>
      <c r="D6" s="31">
        <v>201126</v>
      </c>
      <c r="E6" s="32">
        <v>22896.857923497268</v>
      </c>
      <c r="F6" s="31">
        <v>108700</v>
      </c>
      <c r="G6" s="33">
        <v>21.06426671894873</v>
      </c>
      <c r="H6" s="33">
        <v>21.200794373608581</v>
      </c>
      <c r="I6" s="34">
        <v>2422.9584219999961</v>
      </c>
      <c r="J6" s="33">
        <v>1.2046967681950598</v>
      </c>
      <c r="K6" s="31">
        <v>198703.041578</v>
      </c>
      <c r="L6" s="35" t="s">
        <v>2957</v>
      </c>
      <c r="M6" s="262" t="s">
        <v>2007</v>
      </c>
    </row>
    <row r="7" spans="1:13" s="36" customFormat="1" ht="18" customHeight="1">
      <c r="A7" s="37"/>
      <c r="B7" s="38" t="s">
        <v>1632</v>
      </c>
      <c r="C7" s="39">
        <v>62280</v>
      </c>
      <c r="D7" s="40">
        <v>112659</v>
      </c>
      <c r="E7" s="41">
        <v>12825.478142076503</v>
      </c>
      <c r="F7" s="40">
        <v>61800</v>
      </c>
      <c r="G7" s="42">
        <v>20.753200877146444</v>
      </c>
      <c r="H7" s="42">
        <v>20.593253278864008</v>
      </c>
      <c r="I7" s="43">
        <v>1149.9926100000012</v>
      </c>
      <c r="J7" s="42">
        <v>1.0207729608819545</v>
      </c>
      <c r="K7" s="40">
        <v>111509.00739</v>
      </c>
      <c r="L7" s="44" t="s">
        <v>2958</v>
      </c>
      <c r="M7" s="263" t="s">
        <v>2008</v>
      </c>
    </row>
    <row r="8" spans="1:13" s="36" customFormat="1" ht="18" customHeight="1">
      <c r="A8" s="37"/>
      <c r="B8" s="38" t="s">
        <v>1614</v>
      </c>
      <c r="C8" s="39">
        <v>48000</v>
      </c>
      <c r="D8" s="40">
        <v>113750</v>
      </c>
      <c r="E8" s="41">
        <v>12949.681238615665</v>
      </c>
      <c r="F8" s="40">
        <v>47100</v>
      </c>
      <c r="G8" s="42">
        <v>27.494015368610754</v>
      </c>
      <c r="H8" s="42">
        <v>26.978502580449305</v>
      </c>
      <c r="I8" s="43">
        <v>1001.7407939999975</v>
      </c>
      <c r="J8" s="42">
        <v>0.88065124747252532</v>
      </c>
      <c r="K8" s="40">
        <v>112748.259206</v>
      </c>
      <c r="L8" s="44" t="s">
        <v>793</v>
      </c>
      <c r="M8" s="263" t="s">
        <v>1997</v>
      </c>
    </row>
    <row r="9" spans="1:13" s="36" customFormat="1" ht="18" customHeight="1">
      <c r="A9" s="37"/>
      <c r="B9" s="38" t="s">
        <v>1629</v>
      </c>
      <c r="C9" s="39">
        <v>140100</v>
      </c>
      <c r="D9" s="40">
        <v>242489</v>
      </c>
      <c r="E9" s="41">
        <v>27605.760473588343</v>
      </c>
      <c r="F9" s="40">
        <v>137200</v>
      </c>
      <c r="G9" s="42">
        <v>20.120816671711619</v>
      </c>
      <c r="H9" s="42">
        <v>19.704325819834647</v>
      </c>
      <c r="I9" s="43">
        <v>2935.2664379999915</v>
      </c>
      <c r="J9" s="42">
        <v>1.2104740577923088</v>
      </c>
      <c r="K9" s="40">
        <v>239553.73356200001</v>
      </c>
      <c r="L9" s="44" t="s">
        <v>2959</v>
      </c>
      <c r="M9" s="263" t="s">
        <v>3491</v>
      </c>
    </row>
    <row r="10" spans="1:13" s="36" customFormat="1" ht="18" customHeight="1">
      <c r="A10" s="37"/>
      <c r="B10" s="45" t="s">
        <v>1640</v>
      </c>
      <c r="C10" s="39">
        <v>120000</v>
      </c>
      <c r="D10" s="40">
        <v>324794</v>
      </c>
      <c r="E10" s="41">
        <v>36975.637522768673</v>
      </c>
      <c r="F10" s="40">
        <v>113800</v>
      </c>
      <c r="G10" s="42">
        <v>32.491772867107798</v>
      </c>
      <c r="H10" s="42">
        <v>30.813031268973894</v>
      </c>
      <c r="I10" s="43">
        <v>2964.3521600000095</v>
      </c>
      <c r="J10" s="42">
        <v>0.9126868599789435</v>
      </c>
      <c r="K10" s="40">
        <v>321829.64783999999</v>
      </c>
      <c r="L10" s="44" t="s">
        <v>2960</v>
      </c>
      <c r="M10" s="263" t="s">
        <v>2005</v>
      </c>
    </row>
    <row r="11" spans="1:13" s="36" customFormat="1" ht="18" customHeight="1">
      <c r="A11" s="37"/>
      <c r="B11" s="45" t="s">
        <v>1500</v>
      </c>
      <c r="C11" s="39">
        <v>82000</v>
      </c>
      <c r="D11" s="39">
        <v>0</v>
      </c>
      <c r="E11" s="39">
        <v>0</v>
      </c>
      <c r="F11" s="39">
        <v>0</v>
      </c>
      <c r="G11" s="39">
        <v>0</v>
      </c>
      <c r="H11" s="39">
        <v>0</v>
      </c>
      <c r="I11" s="39">
        <v>0</v>
      </c>
      <c r="J11" s="39">
        <v>0</v>
      </c>
      <c r="K11" s="39">
        <v>0</v>
      </c>
      <c r="L11" s="44" t="s">
        <v>2961</v>
      </c>
      <c r="M11" s="263" t="s">
        <v>1992</v>
      </c>
    </row>
    <row r="12" spans="1:13" s="36" customFormat="1" ht="18" customHeight="1">
      <c r="A12" s="37"/>
      <c r="B12" s="45" t="s">
        <v>2962</v>
      </c>
      <c r="C12" s="39">
        <v>35000</v>
      </c>
      <c r="D12" s="40">
        <v>80815.7</v>
      </c>
      <c r="E12" s="41">
        <v>9200.3301457194902</v>
      </c>
      <c r="F12" s="40">
        <v>30800</v>
      </c>
      <c r="G12" s="42">
        <v>29.871201771816523</v>
      </c>
      <c r="H12" s="42">
        <v>26.286657559198545</v>
      </c>
      <c r="I12" s="43">
        <v>170.15868999999657</v>
      </c>
      <c r="J12" s="42">
        <v>0.21055152649794109</v>
      </c>
      <c r="K12" s="40">
        <v>80645.541310000001</v>
      </c>
      <c r="L12" s="44" t="s">
        <v>2963</v>
      </c>
      <c r="M12" s="263" t="s">
        <v>2004</v>
      </c>
    </row>
    <row r="13" spans="1:13" s="36" customFormat="1" ht="18" customHeight="1">
      <c r="A13" s="46"/>
      <c r="B13" s="47" t="s">
        <v>2964</v>
      </c>
      <c r="C13" s="48">
        <v>595380</v>
      </c>
      <c r="D13" s="48">
        <v>1075633.7</v>
      </c>
      <c r="E13" s="49">
        <v>122453.74544626594</v>
      </c>
      <c r="F13" s="50">
        <v>484000</v>
      </c>
      <c r="G13" s="51">
        <v>25.300360629393786</v>
      </c>
      <c r="H13" s="51">
        <v>20.56732598445798</v>
      </c>
      <c r="I13" s="52">
        <v>10644.469113999978</v>
      </c>
      <c r="J13" s="51">
        <v>0.98959981581090084</v>
      </c>
      <c r="K13" s="53">
        <v>1064989.230886</v>
      </c>
      <c r="L13" s="54" t="s">
        <v>2965</v>
      </c>
      <c r="M13" s="264"/>
    </row>
    <row r="14" spans="1:13" s="36" customFormat="1" ht="18" customHeight="1">
      <c r="A14" s="37"/>
      <c r="B14" s="45" t="s">
        <v>2966</v>
      </c>
      <c r="C14" s="39">
        <v>200000</v>
      </c>
      <c r="D14" s="39">
        <v>558624.93361000007</v>
      </c>
      <c r="E14" s="41">
        <v>63595.734700591987</v>
      </c>
      <c r="F14" s="40">
        <v>198800</v>
      </c>
      <c r="G14" s="42">
        <v>31.989806187420516</v>
      </c>
      <c r="H14" s="42">
        <v>31.797867350295995</v>
      </c>
      <c r="I14" s="43">
        <v>7690.3871900001541</v>
      </c>
      <c r="J14" s="42">
        <v>1.3766637912673518</v>
      </c>
      <c r="K14" s="39">
        <v>550934.54641999991</v>
      </c>
      <c r="L14" s="44" t="s">
        <v>2967</v>
      </c>
      <c r="M14" s="263" t="s">
        <v>1994</v>
      </c>
    </row>
    <row r="15" spans="1:13" s="36" customFormat="1" ht="18" customHeight="1">
      <c r="A15" s="37"/>
      <c r="B15" s="45" t="s">
        <v>2968</v>
      </c>
      <c r="C15" s="39">
        <v>412000</v>
      </c>
      <c r="D15" s="40">
        <v>783302.88100000005</v>
      </c>
      <c r="E15" s="41">
        <v>89173.825250455367</v>
      </c>
      <c r="F15" s="40">
        <v>440520</v>
      </c>
      <c r="G15" s="42">
        <v>20.242855091813166</v>
      </c>
      <c r="H15" s="42">
        <v>21.644132342343536</v>
      </c>
      <c r="I15" s="43">
        <v>14521.258320000139</v>
      </c>
      <c r="J15" s="42">
        <v>1.8538497268721446</v>
      </c>
      <c r="K15" s="40">
        <v>768781.62267999991</v>
      </c>
      <c r="L15" s="44" t="s">
        <v>2969</v>
      </c>
      <c r="M15" s="263" t="s">
        <v>2003</v>
      </c>
    </row>
    <row r="16" spans="1:13" s="36" customFormat="1" ht="18" customHeight="1">
      <c r="A16" s="37"/>
      <c r="B16" s="45" t="s">
        <v>2970</v>
      </c>
      <c r="C16" s="39">
        <v>90000</v>
      </c>
      <c r="D16" s="40">
        <v>201457.008</v>
      </c>
      <c r="E16" s="41">
        <v>22934.540983606559</v>
      </c>
      <c r="F16" s="40">
        <v>89376</v>
      </c>
      <c r="G16" s="42">
        <v>25.660737763612779</v>
      </c>
      <c r="H16" s="42">
        <v>25.482823315118395</v>
      </c>
      <c r="I16" s="43">
        <v>2819.9384760000103</v>
      </c>
      <c r="J16" s="42">
        <v>1.3997718441246829</v>
      </c>
      <c r="K16" s="40">
        <v>198637.06952399999</v>
      </c>
      <c r="L16" s="44" t="s">
        <v>2971</v>
      </c>
      <c r="M16" s="263" t="s">
        <v>1993</v>
      </c>
    </row>
    <row r="17" spans="1:13" s="36" customFormat="1" ht="18" customHeight="1">
      <c r="A17" s="37"/>
      <c r="B17" s="45" t="s">
        <v>2972</v>
      </c>
      <c r="C17" s="39">
        <v>90000</v>
      </c>
      <c r="D17" s="40">
        <v>123202.30993199999</v>
      </c>
      <c r="E17" s="41">
        <v>14025.763881147541</v>
      </c>
      <c r="F17" s="40">
        <v>90020</v>
      </c>
      <c r="G17" s="42">
        <v>15.580719708006599</v>
      </c>
      <c r="H17" s="42">
        <v>15.584182090163933</v>
      </c>
      <c r="I17" s="43">
        <v>1054.521791999985</v>
      </c>
      <c r="J17" s="42">
        <v>0.85592696482883757</v>
      </c>
      <c r="K17" s="40">
        <v>122147.78814</v>
      </c>
      <c r="L17" s="44" t="s">
        <v>2973</v>
      </c>
      <c r="M17" s="263" t="s">
        <v>1995</v>
      </c>
    </row>
    <row r="18" spans="1:13" s="36" customFormat="1" ht="18" customHeight="1">
      <c r="A18" s="37"/>
      <c r="B18" s="45" t="s">
        <v>2974</v>
      </c>
      <c r="C18" s="39">
        <v>100000</v>
      </c>
      <c r="D18" s="40">
        <v>178451.46</v>
      </c>
      <c r="E18" s="41">
        <v>20315.512295081968</v>
      </c>
      <c r="F18" s="40">
        <v>54000</v>
      </c>
      <c r="G18" s="42">
        <v>37.621319064966606</v>
      </c>
      <c r="H18" s="42">
        <v>20.315512295081966</v>
      </c>
      <c r="I18" s="43">
        <v>1806.5344840000034</v>
      </c>
      <c r="J18" s="42">
        <v>1.0123394249618376</v>
      </c>
      <c r="K18" s="40">
        <v>176644.92551599999</v>
      </c>
      <c r="L18" s="44" t="s">
        <v>2975</v>
      </c>
      <c r="M18" s="263" t="s">
        <v>2006</v>
      </c>
    </row>
    <row r="19" spans="1:13" s="36" customFormat="1" ht="18" customHeight="1">
      <c r="A19" s="37"/>
      <c r="B19" s="45" t="s">
        <v>2976</v>
      </c>
      <c r="C19" s="39">
        <v>50000</v>
      </c>
      <c r="D19" s="40">
        <v>81268.44</v>
      </c>
      <c r="E19" s="41">
        <v>9251.8715846994528</v>
      </c>
      <c r="F19" s="40">
        <v>47124</v>
      </c>
      <c r="G19" s="42">
        <v>19.633035363507879</v>
      </c>
      <c r="H19" s="42">
        <v>18.503743169398906</v>
      </c>
      <c r="I19" s="43">
        <v>1640.9202160000132</v>
      </c>
      <c r="J19" s="42">
        <v>2.0191358613503754</v>
      </c>
      <c r="K19" s="40">
        <v>79627.519783999989</v>
      </c>
      <c r="L19" s="44" t="s">
        <v>2977</v>
      </c>
      <c r="M19" s="263" t="s">
        <v>1998</v>
      </c>
    </row>
    <row r="20" spans="1:13" s="36" customFormat="1" ht="18" customHeight="1">
      <c r="A20" s="37"/>
      <c r="B20" s="45" t="s">
        <v>2978</v>
      </c>
      <c r="C20" s="39">
        <v>22500</v>
      </c>
      <c r="D20" s="40">
        <v>63536.832000000002</v>
      </c>
      <c r="E20" s="41">
        <v>7233.2459016393441</v>
      </c>
      <c r="F20" s="40">
        <v>22260</v>
      </c>
      <c r="G20" s="42">
        <v>32.49436613494764</v>
      </c>
      <c r="H20" s="42">
        <v>32.147759562841529</v>
      </c>
      <c r="I20" s="43">
        <v>1293.5968219999995</v>
      </c>
      <c r="J20" s="42">
        <v>2.0359794174188597</v>
      </c>
      <c r="K20" s="40">
        <v>62243.235178000003</v>
      </c>
      <c r="L20" s="44" t="s">
        <v>2979</v>
      </c>
      <c r="M20" s="263" t="s">
        <v>1999</v>
      </c>
    </row>
    <row r="21" spans="1:13" s="36" customFormat="1" ht="18" customHeight="1">
      <c r="A21" s="37"/>
      <c r="B21" s="45" t="s">
        <v>2980</v>
      </c>
      <c r="C21" s="39">
        <v>22100</v>
      </c>
      <c r="D21" s="40">
        <v>140501.67103999999</v>
      </c>
      <c r="E21" s="41">
        <v>15995.181129326047</v>
      </c>
      <c r="F21" s="40">
        <v>22200</v>
      </c>
      <c r="G21" s="42">
        <v>72.05036544741462</v>
      </c>
      <c r="H21" s="42">
        <v>72.376385200570354</v>
      </c>
      <c r="I21" s="43">
        <v>2047.0647299999837</v>
      </c>
      <c r="J21" s="42">
        <v>1.4569682444682075</v>
      </c>
      <c r="K21" s="40">
        <v>138454.60631</v>
      </c>
      <c r="L21" s="44" t="s">
        <v>2981</v>
      </c>
      <c r="M21" s="263" t="s">
        <v>1996</v>
      </c>
    </row>
    <row r="22" spans="1:13" s="36" customFormat="1" ht="18" customHeight="1">
      <c r="A22" s="55"/>
      <c r="B22" s="56" t="s">
        <v>2982</v>
      </c>
      <c r="C22" s="57">
        <v>986600</v>
      </c>
      <c r="D22" s="57">
        <v>2130345.5355819999</v>
      </c>
      <c r="E22" s="58">
        <v>242525.67572654827</v>
      </c>
      <c r="F22" s="59">
        <v>963940</v>
      </c>
      <c r="G22" s="60">
        <v>25.159831081451991</v>
      </c>
      <c r="H22" s="60">
        <v>24.581965915928265</v>
      </c>
      <c r="I22" s="61">
        <v>32874.22202999983</v>
      </c>
      <c r="J22" s="60">
        <v>1.5431403723442805</v>
      </c>
      <c r="K22" s="62">
        <v>2097471.3135520001</v>
      </c>
      <c r="L22" s="63" t="s">
        <v>2983</v>
      </c>
      <c r="M22" s="265"/>
    </row>
    <row r="23" spans="1:13" s="36" customFormat="1" ht="18" customHeight="1">
      <c r="A23" s="64"/>
      <c r="B23" s="65" t="s">
        <v>2984</v>
      </c>
      <c r="C23" s="66">
        <v>1581980</v>
      </c>
      <c r="D23" s="66">
        <v>3205979.2355819996</v>
      </c>
      <c r="E23" s="67">
        <v>364979.42117281421</v>
      </c>
      <c r="F23" s="68">
        <v>1423240</v>
      </c>
      <c r="G23" s="69">
        <v>25.644263874878035</v>
      </c>
      <c r="H23" s="69">
        <v>23.071051541284607</v>
      </c>
      <c r="I23" s="70">
        <v>43518.691143999808</v>
      </c>
      <c r="J23" s="69">
        <v>1.357422738768912</v>
      </c>
      <c r="K23" s="66">
        <v>3162460.5444379998</v>
      </c>
      <c r="L23" s="71" t="s">
        <v>2985</v>
      </c>
      <c r="M23" s="264"/>
    </row>
    <row r="24" spans="1:13" s="36" customFormat="1" ht="18" customHeight="1">
      <c r="A24" s="37"/>
      <c r="B24" s="45" t="s">
        <v>1546</v>
      </c>
      <c r="C24" s="39">
        <v>600000</v>
      </c>
      <c r="D24" s="39">
        <v>604279.61160000006</v>
      </c>
      <c r="E24" s="41">
        <v>68793.216256830608</v>
      </c>
      <c r="F24" s="39">
        <v>301834.8</v>
      </c>
      <c r="G24" s="42">
        <v>22.79167818185001</v>
      </c>
      <c r="H24" s="42">
        <v>11.4655360428051</v>
      </c>
      <c r="I24" s="39">
        <v>1087.5840000000317</v>
      </c>
      <c r="J24" s="42">
        <v>0.1799802573382126</v>
      </c>
      <c r="K24" s="39">
        <v>603192.02760000003</v>
      </c>
      <c r="L24" s="44" t="s">
        <v>2986</v>
      </c>
      <c r="M24" s="263" t="s">
        <v>1985</v>
      </c>
    </row>
    <row r="25" spans="1:13" s="36" customFormat="1" ht="18" customHeight="1">
      <c r="A25" s="37"/>
      <c r="B25" s="45" t="s">
        <v>2987</v>
      </c>
      <c r="C25" s="39">
        <v>800000</v>
      </c>
      <c r="D25" s="39">
        <v>328234.27</v>
      </c>
      <c r="E25" s="41">
        <v>37367.289389799633</v>
      </c>
      <c r="F25" s="39">
        <v>716657.625</v>
      </c>
      <c r="G25" s="42">
        <v>5.2141061625904888</v>
      </c>
      <c r="H25" s="42">
        <v>4.6709111737249547</v>
      </c>
      <c r="I25" s="39">
        <v>553.55657999997493</v>
      </c>
      <c r="J25" s="42">
        <v>0.16864679608255861</v>
      </c>
      <c r="K25" s="39">
        <v>327680.71342000004</v>
      </c>
      <c r="L25" s="44" t="s">
        <v>2988</v>
      </c>
      <c r="M25" s="263" t="s">
        <v>1989</v>
      </c>
    </row>
    <row r="26" spans="1:13" s="36" customFormat="1" ht="18" customHeight="1">
      <c r="A26" s="37"/>
      <c r="B26" s="45" t="s">
        <v>1567</v>
      </c>
      <c r="C26" s="39">
        <v>600000</v>
      </c>
      <c r="D26" s="41">
        <v>57592.502240000002</v>
      </c>
      <c r="E26" s="41">
        <v>6556.5234790528239</v>
      </c>
      <c r="F26" s="41">
        <v>514206.6</v>
      </c>
      <c r="G26" s="42">
        <v>1.2750757145187994</v>
      </c>
      <c r="H26" s="42">
        <v>1.0927539131754707</v>
      </c>
      <c r="I26" s="39">
        <v>0</v>
      </c>
      <c r="J26" s="42">
        <v>0</v>
      </c>
      <c r="K26" s="41">
        <v>57592.502240000002</v>
      </c>
      <c r="L26" s="44" t="s">
        <v>2989</v>
      </c>
      <c r="M26" s="263" t="s">
        <v>1987</v>
      </c>
    </row>
    <row r="27" spans="1:13" s="36" customFormat="1" ht="18" customHeight="1">
      <c r="A27" s="37"/>
      <c r="B27" s="45" t="s">
        <v>1630</v>
      </c>
      <c r="C27" s="39">
        <v>400000</v>
      </c>
      <c r="D27" s="39">
        <v>296870.93620999996</v>
      </c>
      <c r="E27" s="41">
        <v>33796.782355418938</v>
      </c>
      <c r="F27" s="39">
        <v>360179.20400000003</v>
      </c>
      <c r="G27" s="42">
        <v>9.3833241842077406</v>
      </c>
      <c r="H27" s="42">
        <v>8.4491955888547334</v>
      </c>
      <c r="I27" s="39">
        <v>0</v>
      </c>
      <c r="J27" s="42">
        <v>0</v>
      </c>
      <c r="K27" s="39">
        <v>296870.93620999996</v>
      </c>
      <c r="L27" s="44" t="s">
        <v>2990</v>
      </c>
      <c r="M27" s="263" t="s">
        <v>1991</v>
      </c>
    </row>
    <row r="28" spans="1:13" s="36" customFormat="1" ht="18" customHeight="1">
      <c r="A28" s="37"/>
      <c r="B28" s="45" t="s">
        <v>1593</v>
      </c>
      <c r="C28" s="39">
        <v>1000000</v>
      </c>
      <c r="D28" s="39">
        <v>904283.82562000002</v>
      </c>
      <c r="E28" s="41">
        <v>102946.70145947176</v>
      </c>
      <c r="F28" s="39">
        <v>721964.87800000003</v>
      </c>
      <c r="G28" s="42">
        <v>14.259239555344653</v>
      </c>
      <c r="H28" s="42">
        <v>10.294670145947176</v>
      </c>
      <c r="I28" s="39">
        <v>3540.8873200000962</v>
      </c>
      <c r="J28" s="42">
        <v>0.39156813598566514</v>
      </c>
      <c r="K28" s="39">
        <v>900742.93829999992</v>
      </c>
      <c r="L28" s="44" t="s">
        <v>2991</v>
      </c>
      <c r="M28" s="263" t="s">
        <v>1988</v>
      </c>
    </row>
    <row r="29" spans="1:13" s="36" customFormat="1" ht="18" customHeight="1">
      <c r="A29" s="37"/>
      <c r="B29" s="45" t="s">
        <v>1566</v>
      </c>
      <c r="C29" s="39">
        <v>700000</v>
      </c>
      <c r="D29" s="39">
        <v>738040.83244000003</v>
      </c>
      <c r="E29" s="41">
        <v>84021.041944444456</v>
      </c>
      <c r="F29" s="39">
        <v>690739.19999999995</v>
      </c>
      <c r="G29" s="42">
        <v>12.163931328125646</v>
      </c>
      <c r="H29" s="42">
        <v>12.003005992063494</v>
      </c>
      <c r="I29" s="39">
        <v>1309.3809999999357</v>
      </c>
      <c r="J29" s="42">
        <v>0.17741308372750278</v>
      </c>
      <c r="K29" s="39">
        <v>736731.45144000009</v>
      </c>
      <c r="L29" s="44" t="s">
        <v>2992</v>
      </c>
      <c r="M29" s="263" t="s">
        <v>1986</v>
      </c>
    </row>
    <row r="30" spans="1:13" s="36" customFormat="1" ht="18" customHeight="1">
      <c r="A30" s="37"/>
      <c r="B30" s="45" t="s">
        <v>1628</v>
      </c>
      <c r="C30" s="39">
        <v>600000</v>
      </c>
      <c r="D30" s="39">
        <v>341717.374748</v>
      </c>
      <c r="E30" s="41">
        <v>38902.251223588348</v>
      </c>
      <c r="F30" s="39">
        <v>302739.38199999998</v>
      </c>
      <c r="G30" s="42">
        <v>12.850079486384217</v>
      </c>
      <c r="H30" s="42">
        <v>6.4837085372647252</v>
      </c>
      <c r="I30" s="39">
        <v>2409.6032600000035</v>
      </c>
      <c r="J30" s="42">
        <v>0.70514508130497289</v>
      </c>
      <c r="K30" s="39">
        <v>339307.771488</v>
      </c>
      <c r="L30" s="44" t="s">
        <v>2993</v>
      </c>
      <c r="M30" s="263" t="s">
        <v>1990</v>
      </c>
    </row>
    <row r="31" spans="1:13" s="36" customFormat="1" ht="18" customHeight="1">
      <c r="A31" s="64"/>
      <c r="B31" s="65" t="s">
        <v>2994</v>
      </c>
      <c r="C31" s="66">
        <v>4700000</v>
      </c>
      <c r="D31" s="66">
        <v>3271019.352858</v>
      </c>
      <c r="E31" s="67">
        <v>372383.80610860651</v>
      </c>
      <c r="F31" s="72">
        <v>3046134.6490000002</v>
      </c>
      <c r="G31" s="69">
        <v>12.224797949455532</v>
      </c>
      <c r="H31" s="69">
        <v>7.9230597044384368</v>
      </c>
      <c r="I31" s="66">
        <v>8901.0121600000421</v>
      </c>
      <c r="J31" s="69">
        <v>0.27211737992998808</v>
      </c>
      <c r="K31" s="73">
        <v>3262118.340698</v>
      </c>
      <c r="L31" s="71" t="s">
        <v>2995</v>
      </c>
      <c r="M31" s="264"/>
    </row>
    <row r="32" spans="1:13" s="36" customFormat="1" ht="18" customHeight="1">
      <c r="A32" s="37"/>
      <c r="B32" s="45" t="s">
        <v>2996</v>
      </c>
      <c r="C32" s="39">
        <v>2600</v>
      </c>
      <c r="D32" s="39">
        <v>8276</v>
      </c>
      <c r="E32" s="41">
        <v>942.16757741347908</v>
      </c>
      <c r="F32" s="40">
        <v>2900</v>
      </c>
      <c r="G32" s="42">
        <v>32.488537152188933</v>
      </c>
      <c r="H32" s="42">
        <v>36.237214515903041</v>
      </c>
      <c r="I32" s="39">
        <v>137.17617399999926</v>
      </c>
      <c r="J32" s="42">
        <v>1.6575178105364821</v>
      </c>
      <c r="K32" s="39">
        <v>8138.8238260000007</v>
      </c>
      <c r="L32" s="44" t="s">
        <v>546</v>
      </c>
      <c r="M32" s="263"/>
    </row>
    <row r="33" spans="1:13" s="36" customFormat="1" ht="18" customHeight="1">
      <c r="A33" s="37"/>
      <c r="B33" s="45" t="s">
        <v>2997</v>
      </c>
      <c r="C33" s="39">
        <v>4998</v>
      </c>
      <c r="D33" s="39">
        <v>10542.460999999999</v>
      </c>
      <c r="E33" s="41">
        <v>1200.1890938069216</v>
      </c>
      <c r="F33" s="40">
        <v>3451</v>
      </c>
      <c r="G33" s="42">
        <v>34.778009093217086</v>
      </c>
      <c r="H33" s="42">
        <v>24.013387231030844</v>
      </c>
      <c r="I33" s="39">
        <v>499.72963999999956</v>
      </c>
      <c r="J33" s="42">
        <v>4.7401611445373106</v>
      </c>
      <c r="K33" s="39">
        <v>10042.73136</v>
      </c>
      <c r="L33" s="44" t="s">
        <v>2998</v>
      </c>
      <c r="M33" s="263"/>
    </row>
    <row r="34" spans="1:13" s="36" customFormat="1" ht="18" customHeight="1">
      <c r="A34" s="37"/>
      <c r="B34" s="45" t="s">
        <v>2999</v>
      </c>
      <c r="C34" s="39">
        <v>3200</v>
      </c>
      <c r="D34" s="39">
        <v>3204.3036000000002</v>
      </c>
      <c r="E34" s="41">
        <v>364.78866120218578</v>
      </c>
      <c r="F34" s="40">
        <v>2361</v>
      </c>
      <c r="G34" s="42">
        <v>15.450599796788895</v>
      </c>
      <c r="H34" s="42">
        <v>11.399645662568306</v>
      </c>
      <c r="I34" s="39">
        <v>0</v>
      </c>
      <c r="J34" s="42">
        <v>0</v>
      </c>
      <c r="K34" s="39">
        <v>3204.3036000000002</v>
      </c>
      <c r="L34" s="44" t="s">
        <v>3000</v>
      </c>
      <c r="M34" s="263"/>
    </row>
    <row r="35" spans="1:13" s="36" customFormat="1" ht="18" customHeight="1">
      <c r="A35" s="37"/>
      <c r="B35" s="45" t="s">
        <v>3001</v>
      </c>
      <c r="C35" s="39">
        <v>400</v>
      </c>
      <c r="D35" s="39">
        <v>774.340416</v>
      </c>
      <c r="E35" s="41">
        <v>88.153508196721305</v>
      </c>
      <c r="F35" s="40">
        <v>378</v>
      </c>
      <c r="G35" s="42">
        <v>23.321033914476537</v>
      </c>
      <c r="H35" s="42">
        <v>22.038377049180326</v>
      </c>
      <c r="I35" s="39">
        <v>0</v>
      </c>
      <c r="J35" s="42">
        <v>0</v>
      </c>
      <c r="K35" s="39">
        <v>774.340416</v>
      </c>
      <c r="L35" s="44" t="s">
        <v>3002</v>
      </c>
      <c r="M35" s="263"/>
    </row>
    <row r="36" spans="1:13" s="36" customFormat="1" ht="18" customHeight="1">
      <c r="A36" s="37"/>
      <c r="B36" s="45" t="s">
        <v>3003</v>
      </c>
      <c r="C36" s="39">
        <v>5000</v>
      </c>
      <c r="D36" s="39">
        <v>9032.6102989999999</v>
      </c>
      <c r="E36" s="41">
        <v>1028.3026296675775</v>
      </c>
      <c r="F36" s="40">
        <v>4050</v>
      </c>
      <c r="G36" s="42">
        <v>25.390188386853769</v>
      </c>
      <c r="H36" s="42">
        <v>20.56605259335155</v>
      </c>
      <c r="I36" s="39">
        <v>0</v>
      </c>
      <c r="J36" s="42">
        <v>0</v>
      </c>
      <c r="K36" s="39">
        <v>9032.6102989999999</v>
      </c>
      <c r="L36" s="44" t="s">
        <v>3004</v>
      </c>
      <c r="M36" s="263"/>
    </row>
    <row r="37" spans="1:13" s="36" customFormat="1" ht="18" customHeight="1">
      <c r="A37" s="37"/>
      <c r="B37" s="45" t="s">
        <v>3005</v>
      </c>
      <c r="C37" s="39">
        <v>2500</v>
      </c>
      <c r="D37" s="39">
        <v>4587.6065360000002</v>
      </c>
      <c r="E37" s="41">
        <v>522.2685036429873</v>
      </c>
      <c r="F37" s="40">
        <v>2197</v>
      </c>
      <c r="G37" s="42">
        <v>23.771893656940705</v>
      </c>
      <c r="H37" s="42">
        <v>20.890740145719491</v>
      </c>
      <c r="I37" s="39">
        <v>0</v>
      </c>
      <c r="J37" s="42">
        <v>0</v>
      </c>
      <c r="K37" s="39">
        <v>4587.6065360000002</v>
      </c>
      <c r="L37" s="44" t="s">
        <v>3006</v>
      </c>
      <c r="M37" s="263"/>
    </row>
    <row r="38" spans="1:13" s="36" customFormat="1" ht="18" customHeight="1">
      <c r="A38" s="37"/>
      <c r="B38" s="45" t="s">
        <v>3007</v>
      </c>
      <c r="C38" s="39">
        <v>4500</v>
      </c>
      <c r="D38" s="39">
        <v>19577.62</v>
      </c>
      <c r="E38" s="41">
        <v>2228.7818761384333</v>
      </c>
      <c r="F38" s="40">
        <v>4400</v>
      </c>
      <c r="G38" s="42">
        <v>50.654133548600754</v>
      </c>
      <c r="H38" s="42">
        <v>49.528486136409626</v>
      </c>
      <c r="I38" s="39">
        <v>482.85554100000081</v>
      </c>
      <c r="J38" s="42">
        <v>2.4663648645749627</v>
      </c>
      <c r="K38" s="39">
        <v>19094.764458999998</v>
      </c>
      <c r="L38" s="44" t="s">
        <v>3008</v>
      </c>
      <c r="M38" s="263"/>
    </row>
    <row r="39" spans="1:13" s="36" customFormat="1" ht="18" customHeight="1">
      <c r="A39" s="37"/>
      <c r="B39" s="45" t="s">
        <v>3009</v>
      </c>
      <c r="C39" s="39">
        <v>995</v>
      </c>
      <c r="D39" s="39">
        <v>3135.8961300000001</v>
      </c>
      <c r="E39" s="41">
        <v>357.00092554644806</v>
      </c>
      <c r="F39" s="40">
        <v>976.52200000000005</v>
      </c>
      <c r="G39" s="42">
        <v>36.558410926374222</v>
      </c>
      <c r="H39" s="42">
        <v>35.879490004668149</v>
      </c>
      <c r="I39" s="39">
        <v>0</v>
      </c>
      <c r="J39" s="42">
        <v>0</v>
      </c>
      <c r="K39" s="39">
        <v>3135.8961300000001</v>
      </c>
      <c r="L39" s="44" t="s">
        <v>3010</v>
      </c>
      <c r="M39" s="263"/>
    </row>
    <row r="40" spans="1:13" s="36" customFormat="1" ht="18" customHeight="1">
      <c r="A40" s="37"/>
      <c r="B40" s="45" t="s">
        <v>3011</v>
      </c>
      <c r="C40" s="39">
        <v>2750</v>
      </c>
      <c r="D40" s="39">
        <v>8485.5171999999984</v>
      </c>
      <c r="E40" s="41">
        <v>966.01971766848806</v>
      </c>
      <c r="F40" s="40">
        <v>2999</v>
      </c>
      <c r="G40" s="42">
        <v>32.211394387078627</v>
      </c>
      <c r="H40" s="42">
        <v>35.127989733399566</v>
      </c>
      <c r="I40" s="39">
        <v>0</v>
      </c>
      <c r="J40" s="42">
        <v>0</v>
      </c>
      <c r="K40" s="39">
        <v>8485.5171999999984</v>
      </c>
      <c r="L40" s="74" t="s">
        <v>3012</v>
      </c>
      <c r="M40" s="263"/>
    </row>
    <row r="41" spans="1:13" s="36" customFormat="1" ht="18" customHeight="1">
      <c r="A41" s="37"/>
      <c r="B41" s="45" t="s">
        <v>3013</v>
      </c>
      <c r="C41" s="39">
        <v>6000</v>
      </c>
      <c r="D41" s="39">
        <v>19742.246999999999</v>
      </c>
      <c r="E41" s="41">
        <v>2247.5235655737706</v>
      </c>
      <c r="F41" s="40">
        <v>4375.84</v>
      </c>
      <c r="G41" s="42">
        <v>51.362105688822503</v>
      </c>
      <c r="H41" s="42">
        <v>37.458726092896178</v>
      </c>
      <c r="I41" s="39">
        <v>345.46092000000135</v>
      </c>
      <c r="J41" s="42">
        <v>1.7498561333975882</v>
      </c>
      <c r="K41" s="39">
        <v>19396.786079999998</v>
      </c>
      <c r="L41" s="44" t="s">
        <v>3014</v>
      </c>
      <c r="M41" s="263"/>
    </row>
    <row r="42" spans="1:13" s="36" customFormat="1" ht="18" customHeight="1">
      <c r="A42" s="37"/>
      <c r="B42" s="45" t="s">
        <v>3015</v>
      </c>
      <c r="C42" s="39">
        <v>5000</v>
      </c>
      <c r="D42" s="39">
        <v>14893.257975999999</v>
      </c>
      <c r="E42" s="41">
        <v>1695.4984034608378</v>
      </c>
      <c r="F42" s="40">
        <v>101604</v>
      </c>
      <c r="G42" s="42">
        <v>1.6687319430936161</v>
      </c>
      <c r="H42" s="42">
        <v>33.90996806921676</v>
      </c>
      <c r="I42" s="39">
        <v>54.20259199999964</v>
      </c>
      <c r="J42" s="42">
        <v>0.36394046277413145</v>
      </c>
      <c r="K42" s="39">
        <v>14839.055383999999</v>
      </c>
      <c r="L42" s="44" t="s">
        <v>3016</v>
      </c>
      <c r="M42" s="263"/>
    </row>
    <row r="43" spans="1:13" s="36" customFormat="1" ht="18" customHeight="1">
      <c r="A43" s="75"/>
      <c r="B43" s="76" t="s">
        <v>3017</v>
      </c>
      <c r="C43" s="77">
        <v>450</v>
      </c>
      <c r="D43" s="77">
        <v>957.38400000000001</v>
      </c>
      <c r="E43" s="78">
        <v>108.99180327868852</v>
      </c>
      <c r="F43" s="79">
        <v>426</v>
      </c>
      <c r="G43" s="80">
        <v>25.584930347109982</v>
      </c>
      <c r="H43" s="80">
        <v>24.220400728597451</v>
      </c>
      <c r="I43" s="77">
        <v>30.101924000000054</v>
      </c>
      <c r="J43" s="80">
        <v>3.1441849874240693</v>
      </c>
      <c r="K43" s="77">
        <v>927.28207599999996</v>
      </c>
      <c r="L43" s="81" t="s">
        <v>3018</v>
      </c>
      <c r="M43" s="266"/>
    </row>
    <row r="44" spans="1:13" s="36" customFormat="1" ht="18" customHeight="1">
      <c r="A44" s="82"/>
      <c r="B44" s="82"/>
      <c r="C44" s="83"/>
      <c r="D44" s="83"/>
      <c r="E44" s="83"/>
      <c r="F44" s="83"/>
      <c r="G44" s="84"/>
      <c r="H44" s="84"/>
      <c r="I44" s="85"/>
      <c r="J44" s="84"/>
      <c r="K44" s="85"/>
      <c r="L44" s="86"/>
      <c r="M44" s="267"/>
    </row>
    <row r="45" spans="1:13" s="36" customFormat="1" ht="18" customHeight="1">
      <c r="A45" s="340"/>
      <c r="B45" s="340"/>
      <c r="C45" s="83"/>
      <c r="D45" s="83"/>
      <c r="E45" s="83"/>
      <c r="F45" s="83"/>
      <c r="G45" s="84"/>
      <c r="H45" s="84"/>
      <c r="I45" s="85"/>
      <c r="J45" s="84"/>
      <c r="K45" s="85"/>
      <c r="L45" s="86"/>
      <c r="M45" s="268"/>
    </row>
    <row r="46" spans="1:13" s="14" customFormat="1" ht="28.5">
      <c r="A46" s="7" t="s">
        <v>3019</v>
      </c>
      <c r="B46" s="7"/>
      <c r="C46" s="10"/>
      <c r="D46" s="10"/>
      <c r="E46" s="10"/>
      <c r="F46" s="10"/>
      <c r="G46" s="11"/>
      <c r="H46" s="11"/>
      <c r="I46" s="12"/>
      <c r="J46" s="11"/>
      <c r="K46" s="12"/>
      <c r="L46" s="13"/>
      <c r="M46" s="261"/>
    </row>
    <row r="47" spans="1:13" ht="21" customHeight="1">
      <c r="A47" s="16"/>
      <c r="B47" s="16" t="s">
        <v>3020</v>
      </c>
      <c r="C47" s="17"/>
      <c r="D47" s="17"/>
      <c r="E47" s="17"/>
      <c r="F47" s="17"/>
      <c r="G47" s="18"/>
      <c r="H47" s="18"/>
      <c r="I47" s="19"/>
      <c r="J47" s="20"/>
      <c r="K47" s="19"/>
      <c r="L47" s="323" t="s">
        <v>3021</v>
      </c>
      <c r="M47" s="324"/>
    </row>
    <row r="48" spans="1:13" ht="24.75" customHeight="1">
      <c r="A48" s="325" t="s">
        <v>3022</v>
      </c>
      <c r="B48" s="326"/>
      <c r="C48" s="87" t="s">
        <v>3023</v>
      </c>
      <c r="D48" s="87" t="s">
        <v>3024</v>
      </c>
      <c r="E48" s="87" t="s">
        <v>3025</v>
      </c>
      <c r="F48" s="87" t="s">
        <v>3026</v>
      </c>
      <c r="G48" s="88" t="s">
        <v>3027</v>
      </c>
      <c r="H48" s="88" t="s">
        <v>3028</v>
      </c>
      <c r="I48" s="87" t="s">
        <v>3029</v>
      </c>
      <c r="J48" s="88" t="s">
        <v>3030</v>
      </c>
      <c r="K48" s="331" t="s">
        <v>3031</v>
      </c>
      <c r="L48" s="334" t="s">
        <v>3032</v>
      </c>
      <c r="M48" s="335"/>
    </row>
    <row r="49" spans="1:13" ht="24.75" customHeight="1">
      <c r="A49" s="329"/>
      <c r="B49" s="330"/>
      <c r="C49" s="25" t="s">
        <v>2948</v>
      </c>
      <c r="D49" s="25" t="s">
        <v>2949</v>
      </c>
      <c r="E49" s="25" t="s">
        <v>2950</v>
      </c>
      <c r="F49" s="25" t="s">
        <v>2951</v>
      </c>
      <c r="G49" s="26" t="s">
        <v>2952</v>
      </c>
      <c r="H49" s="26" t="s">
        <v>2953</v>
      </c>
      <c r="I49" s="25" t="s">
        <v>2954</v>
      </c>
      <c r="J49" s="26" t="s">
        <v>2955</v>
      </c>
      <c r="K49" s="357"/>
      <c r="L49" s="338"/>
      <c r="M49" s="339"/>
    </row>
    <row r="50" spans="1:13" s="36" customFormat="1" ht="18" customHeight="1">
      <c r="A50" s="89"/>
      <c r="B50" s="90" t="s">
        <v>3033</v>
      </c>
      <c r="C50" s="30">
        <v>1400</v>
      </c>
      <c r="D50" s="30">
        <v>2989.6120080000001</v>
      </c>
      <c r="E50" s="32">
        <v>340.34745081967213</v>
      </c>
      <c r="F50" s="31">
        <v>1404.288</v>
      </c>
      <c r="G50" s="33">
        <v>24.236299877209813</v>
      </c>
      <c r="H50" s="33">
        <v>24.310532201405152</v>
      </c>
      <c r="I50" s="39">
        <v>0</v>
      </c>
      <c r="J50" s="33">
        <v>0</v>
      </c>
      <c r="K50" s="30">
        <v>2989.6120080000001</v>
      </c>
      <c r="L50" s="35" t="s">
        <v>3034</v>
      </c>
      <c r="M50" s="262"/>
    </row>
    <row r="51" spans="1:13" s="36" customFormat="1" ht="18" customHeight="1">
      <c r="A51" s="91"/>
      <c r="B51" s="45" t="s">
        <v>3035</v>
      </c>
      <c r="C51" s="39">
        <v>150</v>
      </c>
      <c r="D51" s="39">
        <v>53.734025000000003</v>
      </c>
      <c r="E51" s="41">
        <v>6.1172614981785065</v>
      </c>
      <c r="F51" s="40">
        <v>150.22399999999999</v>
      </c>
      <c r="G51" s="42">
        <v>4.0720933393988359</v>
      </c>
      <c r="H51" s="42">
        <v>4.078174332119004</v>
      </c>
      <c r="I51" s="39">
        <v>0</v>
      </c>
      <c r="J51" s="42">
        <v>0</v>
      </c>
      <c r="K51" s="39">
        <v>53.734025000000003</v>
      </c>
      <c r="L51" s="44" t="s">
        <v>3036</v>
      </c>
      <c r="M51" s="263"/>
    </row>
    <row r="52" spans="1:13" s="36" customFormat="1" ht="18" customHeight="1">
      <c r="A52" s="91"/>
      <c r="B52" s="45" t="s">
        <v>3037</v>
      </c>
      <c r="C52" s="39">
        <v>3000</v>
      </c>
      <c r="D52" s="39">
        <v>8980.51512</v>
      </c>
      <c r="E52" s="41">
        <v>1022.3719398907103</v>
      </c>
      <c r="F52" s="40">
        <v>3008.45</v>
      </c>
      <c r="G52" s="42">
        <v>33.983344908198923</v>
      </c>
      <c r="H52" s="42">
        <v>34.079064663023679</v>
      </c>
      <c r="I52" s="39">
        <v>0</v>
      </c>
      <c r="J52" s="42">
        <v>0</v>
      </c>
      <c r="K52" s="39">
        <v>8980.51512</v>
      </c>
      <c r="L52" s="44" t="s">
        <v>3038</v>
      </c>
      <c r="M52" s="263"/>
    </row>
    <row r="53" spans="1:13" s="36" customFormat="1" ht="18" customHeight="1">
      <c r="A53" s="91"/>
      <c r="B53" s="45" t="s">
        <v>3039</v>
      </c>
      <c r="C53" s="39">
        <v>4599</v>
      </c>
      <c r="D53" s="39">
        <v>11582.205566999999</v>
      </c>
      <c r="E53" s="41">
        <v>1318.557100068306</v>
      </c>
      <c r="F53" s="40">
        <v>3746.76</v>
      </c>
      <c r="G53" s="42">
        <v>35.191928494707589</v>
      </c>
      <c r="H53" s="42">
        <v>28.670517505290409</v>
      </c>
      <c r="I53" s="39">
        <v>0</v>
      </c>
      <c r="J53" s="42">
        <v>0</v>
      </c>
      <c r="K53" s="39">
        <v>11582.205566999999</v>
      </c>
      <c r="L53" s="44" t="s">
        <v>3040</v>
      </c>
      <c r="M53" s="263"/>
    </row>
    <row r="54" spans="1:13" s="36" customFormat="1" ht="18" customHeight="1">
      <c r="A54" s="91"/>
      <c r="B54" s="45" t="s">
        <v>3041</v>
      </c>
      <c r="C54" s="39">
        <v>5000</v>
      </c>
      <c r="D54" s="39">
        <v>18983.192378</v>
      </c>
      <c r="E54" s="41">
        <v>2161.1102433970855</v>
      </c>
      <c r="F54" s="40">
        <v>4978.22</v>
      </c>
      <c r="G54" s="42">
        <v>43.411304510388959</v>
      </c>
      <c r="H54" s="42">
        <v>43.222204867941713</v>
      </c>
      <c r="I54" s="39">
        <v>0</v>
      </c>
      <c r="J54" s="42">
        <v>0</v>
      </c>
      <c r="K54" s="39">
        <v>18983.192378</v>
      </c>
      <c r="L54" s="44" t="s">
        <v>3042</v>
      </c>
      <c r="M54" s="263"/>
    </row>
    <row r="55" spans="1:13" s="36" customFormat="1" ht="18" customHeight="1">
      <c r="A55" s="91"/>
      <c r="B55" s="45" t="s">
        <v>1602</v>
      </c>
      <c r="C55" s="39">
        <v>900</v>
      </c>
      <c r="D55" s="39">
        <v>1659.95904</v>
      </c>
      <c r="E55" s="41">
        <v>188.9753005464481</v>
      </c>
      <c r="F55" s="40">
        <v>805.53599999999994</v>
      </c>
      <c r="G55" s="42">
        <v>23.459572327797655</v>
      </c>
      <c r="H55" s="42">
        <v>20.99725561627201</v>
      </c>
      <c r="I55" s="39">
        <v>0</v>
      </c>
      <c r="J55" s="42">
        <v>0</v>
      </c>
      <c r="K55" s="39">
        <v>1659.95904</v>
      </c>
      <c r="L55" s="44" t="s">
        <v>3043</v>
      </c>
      <c r="M55" s="263"/>
    </row>
    <row r="56" spans="1:13" s="36" customFormat="1" ht="18" customHeight="1">
      <c r="A56" s="91"/>
      <c r="B56" s="45" t="s">
        <v>1637</v>
      </c>
      <c r="C56" s="39">
        <v>2200</v>
      </c>
      <c r="D56" s="39">
        <v>3186.528096</v>
      </c>
      <c r="E56" s="41">
        <v>362.76503825136609</v>
      </c>
      <c r="F56" s="40">
        <v>1481.28</v>
      </c>
      <c r="G56" s="42">
        <v>24.489970717984857</v>
      </c>
      <c r="H56" s="42">
        <v>16.489319920516639</v>
      </c>
      <c r="I56" s="39">
        <v>0</v>
      </c>
      <c r="J56" s="42">
        <v>0</v>
      </c>
      <c r="K56" s="39">
        <v>3186.528096</v>
      </c>
      <c r="L56" s="44" t="s">
        <v>3044</v>
      </c>
      <c r="M56" s="263"/>
    </row>
    <row r="57" spans="1:13" s="36" customFormat="1" ht="18" customHeight="1">
      <c r="A57" s="91"/>
      <c r="B57" s="45" t="s">
        <v>3045</v>
      </c>
      <c r="C57" s="39">
        <v>60</v>
      </c>
      <c r="D57" s="39">
        <v>1.2352319999999999</v>
      </c>
      <c r="E57" s="41">
        <v>0.14062295081967213</v>
      </c>
      <c r="F57" s="40">
        <v>11.22</v>
      </c>
      <c r="G57" s="42">
        <v>1.2533239823500191</v>
      </c>
      <c r="H57" s="42">
        <v>0.23437158469945354</v>
      </c>
      <c r="I57" s="39">
        <v>0</v>
      </c>
      <c r="J57" s="42">
        <v>0</v>
      </c>
      <c r="K57" s="39">
        <v>1.2352319999999999</v>
      </c>
      <c r="L57" s="44" t="s">
        <v>3046</v>
      </c>
      <c r="M57" s="263"/>
    </row>
    <row r="58" spans="1:13" s="36" customFormat="1" ht="18" customHeight="1">
      <c r="A58" s="91"/>
      <c r="B58" s="45" t="s">
        <v>3047</v>
      </c>
      <c r="C58" s="39">
        <v>700</v>
      </c>
      <c r="D58" s="39">
        <v>4167.8500000000004</v>
      </c>
      <c r="E58" s="41">
        <v>474.48201275045545</v>
      </c>
      <c r="F58" s="92" t="s">
        <v>3048</v>
      </c>
      <c r="G58" s="92" t="s">
        <v>3048</v>
      </c>
      <c r="H58" s="42">
        <v>67.783144678636503</v>
      </c>
      <c r="I58" s="39">
        <v>0</v>
      </c>
      <c r="J58" s="42">
        <v>0</v>
      </c>
      <c r="K58" s="39">
        <v>4167.8500000000004</v>
      </c>
      <c r="L58" s="44" t="s">
        <v>3049</v>
      </c>
      <c r="M58" s="263"/>
    </row>
    <row r="59" spans="1:13" s="36" customFormat="1" ht="18" customHeight="1">
      <c r="A59" s="91"/>
      <c r="B59" s="45" t="s">
        <v>3050</v>
      </c>
      <c r="C59" s="39">
        <v>25</v>
      </c>
      <c r="D59" s="39">
        <v>157.001</v>
      </c>
      <c r="E59" s="41">
        <v>17.873520036429873</v>
      </c>
      <c r="F59" s="40">
        <v>25</v>
      </c>
      <c r="G59" s="42">
        <v>71.494080145719494</v>
      </c>
      <c r="H59" s="42">
        <v>71.494080145719494</v>
      </c>
      <c r="I59" s="39">
        <v>0</v>
      </c>
      <c r="J59" s="42">
        <v>0</v>
      </c>
      <c r="K59" s="39">
        <v>157.001</v>
      </c>
      <c r="L59" s="44" t="s">
        <v>3051</v>
      </c>
      <c r="M59" s="263"/>
    </row>
    <row r="60" spans="1:13" s="36" customFormat="1" ht="18" customHeight="1">
      <c r="A60" s="91"/>
      <c r="B60" s="93" t="s">
        <v>3052</v>
      </c>
      <c r="C60" s="48">
        <v>56427</v>
      </c>
      <c r="D60" s="48">
        <v>154971.076623</v>
      </c>
      <c r="E60" s="49">
        <v>17642.426755806009</v>
      </c>
      <c r="F60" s="50">
        <v>132946.66399999999</v>
      </c>
      <c r="G60" s="51">
        <v>13.270304214482593</v>
      </c>
      <c r="H60" s="51">
        <v>31.265930770386536</v>
      </c>
      <c r="I60" s="48">
        <v>1549.5477520000131</v>
      </c>
      <c r="J60" s="51">
        <v>0.99989480990031221</v>
      </c>
      <c r="K60" s="53">
        <v>153421.52887099999</v>
      </c>
      <c r="L60" s="94" t="s">
        <v>3053</v>
      </c>
      <c r="M60" s="264"/>
    </row>
    <row r="61" spans="1:13" s="36" customFormat="1" ht="18" customHeight="1">
      <c r="A61" s="91"/>
      <c r="B61" s="93" t="s">
        <v>3054</v>
      </c>
      <c r="C61" s="57">
        <v>167361.4</v>
      </c>
      <c r="D61" s="57">
        <v>516279.68010200001</v>
      </c>
      <c r="E61" s="58">
        <v>58775.009119080147</v>
      </c>
      <c r="F61" s="57" t="s">
        <v>3055</v>
      </c>
      <c r="G61" s="57" t="s">
        <v>3055</v>
      </c>
      <c r="H61" s="60">
        <v>35.118617028227625</v>
      </c>
      <c r="I61" s="48">
        <v>1552.0163199999952</v>
      </c>
      <c r="J61" s="51">
        <v>0.30061541831229294</v>
      </c>
      <c r="K61" s="62">
        <v>514727.66378200002</v>
      </c>
      <c r="L61" s="63" t="s">
        <v>3056</v>
      </c>
      <c r="M61" s="265"/>
    </row>
    <row r="62" spans="1:13" s="36" customFormat="1" ht="18" customHeight="1">
      <c r="A62" s="95"/>
      <c r="B62" s="65" t="s">
        <v>3057</v>
      </c>
      <c r="C62" s="66">
        <v>223788.4</v>
      </c>
      <c r="D62" s="66">
        <v>671250.75672499998</v>
      </c>
      <c r="E62" s="67">
        <v>76417.435874886156</v>
      </c>
      <c r="F62" s="66" t="s">
        <v>3055</v>
      </c>
      <c r="G62" s="66" t="s">
        <v>3055</v>
      </c>
      <c r="H62" s="69">
        <v>34.147183622960867</v>
      </c>
      <c r="I62" s="66">
        <v>3101.5640719999792</v>
      </c>
      <c r="J62" s="69">
        <v>0.46205744141464522</v>
      </c>
      <c r="K62" s="66">
        <v>668149.19265300001</v>
      </c>
      <c r="L62" s="71" t="s">
        <v>3058</v>
      </c>
      <c r="M62" s="264"/>
    </row>
    <row r="63" spans="1:13" s="36" customFormat="1" ht="18" customHeight="1">
      <c r="A63" s="95"/>
      <c r="B63" s="65" t="s">
        <v>3059</v>
      </c>
      <c r="C63" s="66">
        <v>6505768.4000000004</v>
      </c>
      <c r="D63" s="66">
        <v>7148249.3451649994</v>
      </c>
      <c r="E63" s="67">
        <v>813780.66315630684</v>
      </c>
      <c r="F63" s="66" t="s">
        <v>3055</v>
      </c>
      <c r="G63" s="66" t="s">
        <v>3055</v>
      </c>
      <c r="H63" s="69">
        <v>12.508601799540035</v>
      </c>
      <c r="I63" s="66">
        <v>55521.267376000062</v>
      </c>
      <c r="J63" s="69">
        <v>0.77671139736548311</v>
      </c>
      <c r="K63" s="73">
        <v>7092728.0777889993</v>
      </c>
      <c r="L63" s="71" t="s">
        <v>3060</v>
      </c>
      <c r="M63" s="264"/>
    </row>
    <row r="64" spans="1:13" s="99" customFormat="1" ht="18" customHeight="1">
      <c r="A64" s="96"/>
      <c r="B64" s="97" t="s">
        <v>1263</v>
      </c>
      <c r="C64" s="39">
        <v>200000</v>
      </c>
      <c r="D64" s="39">
        <v>937910.24267099996</v>
      </c>
      <c r="E64" s="41">
        <v>106774.84547711749</v>
      </c>
      <c r="F64" s="39">
        <v>201198</v>
      </c>
      <c r="G64" s="42">
        <v>53.069536216621181</v>
      </c>
      <c r="H64" s="42">
        <v>53.38742273855874</v>
      </c>
      <c r="I64" s="40">
        <v>97454.744248999865</v>
      </c>
      <c r="J64" s="42">
        <v>10.390625863245321</v>
      </c>
      <c r="K64" s="39">
        <v>840455.49842200009</v>
      </c>
      <c r="L64" s="98" t="s">
        <v>3061</v>
      </c>
      <c r="M64" s="269" t="s">
        <v>1806</v>
      </c>
    </row>
    <row r="65" spans="1:13" s="99" customFormat="1" ht="18" customHeight="1">
      <c r="A65" s="96"/>
      <c r="B65" s="97" t="s">
        <v>3062</v>
      </c>
      <c r="C65" s="39">
        <v>200000</v>
      </c>
      <c r="D65" s="39">
        <v>1156299.942</v>
      </c>
      <c r="E65" s="41">
        <v>131637.06079234972</v>
      </c>
      <c r="F65" s="39">
        <v>201855</v>
      </c>
      <c r="G65" s="42">
        <v>65.213673573778067</v>
      </c>
      <c r="H65" s="42">
        <v>65.81853039617485</v>
      </c>
      <c r="I65" s="40">
        <v>118095.43102900009</v>
      </c>
      <c r="J65" s="42">
        <v>10.21321775946263</v>
      </c>
      <c r="K65" s="39">
        <v>1038204.510971</v>
      </c>
      <c r="L65" s="98" t="s">
        <v>3063</v>
      </c>
      <c r="M65" s="269" t="s">
        <v>1806</v>
      </c>
    </row>
    <row r="66" spans="1:13" s="99" customFormat="1" ht="18" customHeight="1">
      <c r="A66" s="100"/>
      <c r="B66" s="101" t="s">
        <v>3064</v>
      </c>
      <c r="C66" s="66">
        <v>400000</v>
      </c>
      <c r="D66" s="66">
        <v>2094210.1846710001</v>
      </c>
      <c r="E66" s="67">
        <v>238411.9062694672</v>
      </c>
      <c r="F66" s="66">
        <v>401783</v>
      </c>
      <c r="G66" s="66">
        <v>59.338475313656183</v>
      </c>
      <c r="H66" s="69">
        <v>59.602976567366802</v>
      </c>
      <c r="I66" s="66">
        <v>215550.17527800007</v>
      </c>
      <c r="J66" s="69">
        <v>10.292671521500738</v>
      </c>
      <c r="K66" s="73">
        <v>1878660.009393</v>
      </c>
      <c r="L66" s="102" t="s">
        <v>3065</v>
      </c>
      <c r="M66" s="270"/>
    </row>
    <row r="67" spans="1:13" s="99" customFormat="1" ht="18" customHeight="1">
      <c r="A67" s="96"/>
      <c r="B67" s="97" t="s">
        <v>1253</v>
      </c>
      <c r="C67" s="39">
        <v>500000</v>
      </c>
      <c r="D67" s="39">
        <v>2384079.1973600001</v>
      </c>
      <c r="E67" s="41">
        <v>271411.56618397089</v>
      </c>
      <c r="F67" s="39">
        <v>523054</v>
      </c>
      <c r="G67" s="42">
        <v>51.889779293145807</v>
      </c>
      <c r="H67" s="42">
        <v>54.282313236794181</v>
      </c>
      <c r="I67" s="40">
        <v>128095.10670000035</v>
      </c>
      <c r="J67" s="42">
        <v>5.3729384007815648</v>
      </c>
      <c r="K67" s="39">
        <v>2255984.0906599998</v>
      </c>
      <c r="L67" s="98" t="s">
        <v>3066</v>
      </c>
      <c r="M67" s="269" t="s">
        <v>1807</v>
      </c>
    </row>
    <row r="68" spans="1:13" s="99" customFormat="1" ht="18" customHeight="1">
      <c r="A68" s="96"/>
      <c r="B68" s="97" t="s">
        <v>1255</v>
      </c>
      <c r="C68" s="39">
        <v>500000</v>
      </c>
      <c r="D68" s="39">
        <v>2672034.1179999998</v>
      </c>
      <c r="E68" s="41">
        <v>304193.31944444444</v>
      </c>
      <c r="F68" s="39">
        <v>582831</v>
      </c>
      <c r="G68" s="42">
        <v>52.192371278199758</v>
      </c>
      <c r="H68" s="42">
        <v>60.838663888888888</v>
      </c>
      <c r="I68" s="40">
        <v>160137.38019999955</v>
      </c>
      <c r="J68" s="42">
        <v>5.9930889026170577</v>
      </c>
      <c r="K68" s="39">
        <v>2511896.7378000002</v>
      </c>
      <c r="L68" s="98" t="s">
        <v>3067</v>
      </c>
      <c r="M68" s="269" t="s">
        <v>1807</v>
      </c>
    </row>
    <row r="69" spans="1:13" s="99" customFormat="1" ht="18" customHeight="1">
      <c r="A69" s="96"/>
      <c r="B69" s="97" t="s">
        <v>1256</v>
      </c>
      <c r="C69" s="39">
        <v>500000</v>
      </c>
      <c r="D69" s="39">
        <v>1826314.7930000001</v>
      </c>
      <c r="E69" s="41">
        <v>207913.7970173042</v>
      </c>
      <c r="F69" s="39">
        <v>499979</v>
      </c>
      <c r="G69" s="42">
        <v>41.584505952710856</v>
      </c>
      <c r="H69" s="42">
        <v>41.582759403460841</v>
      </c>
      <c r="I69" s="40">
        <v>103957.94198000012</v>
      </c>
      <c r="J69" s="42">
        <v>5.6922247127634211</v>
      </c>
      <c r="K69" s="39">
        <v>1722356.8510199999</v>
      </c>
      <c r="L69" s="98" t="s">
        <v>44</v>
      </c>
      <c r="M69" s="269" t="s">
        <v>1807</v>
      </c>
    </row>
    <row r="70" spans="1:13" s="99" customFormat="1" ht="18" customHeight="1">
      <c r="A70" s="96"/>
      <c r="B70" s="97" t="s">
        <v>1257</v>
      </c>
      <c r="C70" s="39">
        <v>500000</v>
      </c>
      <c r="D70" s="39">
        <v>2500098.8530000001</v>
      </c>
      <c r="E70" s="41">
        <v>284619.63262750453</v>
      </c>
      <c r="F70" s="39">
        <v>499772</v>
      </c>
      <c r="G70" s="42">
        <v>56.949895677930037</v>
      </c>
      <c r="H70" s="42">
        <v>56.923926525500903</v>
      </c>
      <c r="I70" s="40">
        <v>136641.35625000019</v>
      </c>
      <c r="J70" s="42">
        <v>5.465438140017425</v>
      </c>
      <c r="K70" s="39">
        <v>2363457.4967499999</v>
      </c>
      <c r="L70" s="98" t="s">
        <v>45</v>
      </c>
      <c r="M70" s="269" t="s">
        <v>1807</v>
      </c>
    </row>
    <row r="71" spans="1:13" s="99" customFormat="1" ht="18" customHeight="1">
      <c r="A71" s="96"/>
      <c r="B71" s="97" t="s">
        <v>1258</v>
      </c>
      <c r="C71" s="39">
        <v>500000</v>
      </c>
      <c r="D71" s="39">
        <v>2852749.5389999999</v>
      </c>
      <c r="E71" s="41">
        <v>324766.56864754099</v>
      </c>
      <c r="F71" s="39">
        <v>505342</v>
      </c>
      <c r="G71" s="42">
        <v>64.266688430318681</v>
      </c>
      <c r="H71" s="42">
        <v>64.953313729508196</v>
      </c>
      <c r="I71" s="40">
        <v>153312.53569999989</v>
      </c>
      <c r="J71" s="42">
        <v>5.3742024528988939</v>
      </c>
      <c r="K71" s="39">
        <v>2699437.0033</v>
      </c>
      <c r="L71" s="98" t="s">
        <v>46</v>
      </c>
      <c r="M71" s="269" t="s">
        <v>1807</v>
      </c>
    </row>
    <row r="72" spans="1:13" s="99" customFormat="1" ht="18" customHeight="1">
      <c r="A72" s="96"/>
      <c r="B72" s="97" t="s">
        <v>1259</v>
      </c>
      <c r="C72" s="39">
        <v>500000</v>
      </c>
      <c r="D72" s="39">
        <v>2080142.702</v>
      </c>
      <c r="E72" s="41">
        <v>236810.41689435337</v>
      </c>
      <c r="F72" s="39">
        <v>504378</v>
      </c>
      <c r="G72" s="42">
        <v>46.950980592800121</v>
      </c>
      <c r="H72" s="42">
        <v>47.362083378870672</v>
      </c>
      <c r="I72" s="40">
        <v>114397.20223000017</v>
      </c>
      <c r="J72" s="42">
        <v>5.4994881899213164</v>
      </c>
      <c r="K72" s="39">
        <v>1965745.4997699999</v>
      </c>
      <c r="L72" s="98" t="s">
        <v>47</v>
      </c>
      <c r="M72" s="269" t="s">
        <v>1807</v>
      </c>
    </row>
    <row r="73" spans="1:13" s="99" customFormat="1" ht="18" customHeight="1">
      <c r="A73" s="96"/>
      <c r="B73" s="97" t="s">
        <v>1260</v>
      </c>
      <c r="C73" s="39">
        <v>500000</v>
      </c>
      <c r="D73" s="39">
        <v>2149714.7930000001</v>
      </c>
      <c r="E73" s="41">
        <v>244730.73690801457</v>
      </c>
      <c r="F73" s="39">
        <v>504558</v>
      </c>
      <c r="G73" s="42">
        <v>48.503985053851999</v>
      </c>
      <c r="H73" s="42">
        <v>48.94614738160292</v>
      </c>
      <c r="I73" s="40">
        <v>107889.05492000002</v>
      </c>
      <c r="J73" s="42">
        <v>5.0187613385418999</v>
      </c>
      <c r="K73" s="39">
        <v>2041825.73808</v>
      </c>
      <c r="L73" s="98" t="s">
        <v>48</v>
      </c>
      <c r="M73" s="269" t="s">
        <v>1807</v>
      </c>
    </row>
    <row r="74" spans="1:13" s="99" customFormat="1" ht="18" customHeight="1">
      <c r="A74" s="96"/>
      <c r="B74" s="97" t="s">
        <v>1261</v>
      </c>
      <c r="C74" s="39">
        <v>500000</v>
      </c>
      <c r="D74" s="39">
        <v>2577432.2713620001</v>
      </c>
      <c r="E74" s="41">
        <v>293423.52816051914</v>
      </c>
      <c r="F74" s="39">
        <v>503790</v>
      </c>
      <c r="G74" s="42">
        <v>58.243222009273531</v>
      </c>
      <c r="H74" s="42">
        <v>58.684705632103828</v>
      </c>
      <c r="I74" s="40">
        <v>148918.44880000036</v>
      </c>
      <c r="J74" s="42">
        <v>5.7777832013140333</v>
      </c>
      <c r="K74" s="39">
        <v>2428513.8225619998</v>
      </c>
      <c r="L74" s="98" t="s">
        <v>49</v>
      </c>
      <c r="M74" s="269" t="s">
        <v>1807</v>
      </c>
    </row>
    <row r="75" spans="1:13" s="99" customFormat="1" ht="18" customHeight="1">
      <c r="A75" s="96"/>
      <c r="B75" s="97" t="s">
        <v>1262</v>
      </c>
      <c r="C75" s="39">
        <v>1020000</v>
      </c>
      <c r="D75" s="39">
        <v>5413714.4560000002</v>
      </c>
      <c r="E75" s="41">
        <v>616315.39799635706</v>
      </c>
      <c r="F75" s="39">
        <v>1031468</v>
      </c>
      <c r="G75" s="42">
        <v>59.751286321665532</v>
      </c>
      <c r="H75" s="42">
        <v>60.423078234936966</v>
      </c>
      <c r="I75" s="40">
        <v>276280.99882999994</v>
      </c>
      <c r="J75" s="42">
        <v>5.1033537338453216</v>
      </c>
      <c r="K75" s="39">
        <v>5137433.4571700003</v>
      </c>
      <c r="L75" s="98" t="s">
        <v>50</v>
      </c>
      <c r="M75" s="269" t="s">
        <v>1808</v>
      </c>
    </row>
    <row r="76" spans="1:13" s="99" customFormat="1" ht="18" customHeight="1">
      <c r="A76" s="96"/>
      <c r="B76" s="97" t="s">
        <v>1254</v>
      </c>
      <c r="C76" s="39">
        <v>1020000</v>
      </c>
      <c r="D76" s="39">
        <v>6561699.9179999996</v>
      </c>
      <c r="E76" s="41">
        <v>747005.91051912564</v>
      </c>
      <c r="F76" s="39">
        <v>1028241</v>
      </c>
      <c r="G76" s="42">
        <v>72.648913097136329</v>
      </c>
      <c r="H76" s="42">
        <v>73.235873580306432</v>
      </c>
      <c r="I76" s="40">
        <v>303425.7742999997</v>
      </c>
      <c r="J76" s="42">
        <v>4.6241946156002145</v>
      </c>
      <c r="K76" s="39">
        <v>6258274.1436999999</v>
      </c>
      <c r="L76" s="98" t="s">
        <v>40</v>
      </c>
      <c r="M76" s="269" t="s">
        <v>1808</v>
      </c>
    </row>
    <row r="77" spans="1:13" s="99" customFormat="1" ht="18" customHeight="1">
      <c r="A77" s="96"/>
      <c r="B77" s="103" t="s">
        <v>3068</v>
      </c>
      <c r="C77" s="104">
        <v>6040000</v>
      </c>
      <c r="D77" s="104">
        <v>31017980.640721999</v>
      </c>
      <c r="E77" s="104">
        <v>3531190.8743991349</v>
      </c>
      <c r="F77" s="104">
        <v>6183413</v>
      </c>
      <c r="G77" s="105">
        <v>57.107472433090514</v>
      </c>
      <c r="H77" s="105">
        <v>58.463425072833367</v>
      </c>
      <c r="I77" s="104">
        <v>1633055.7999100003</v>
      </c>
      <c r="J77" s="105">
        <v>5.2648682028192413</v>
      </c>
      <c r="K77" s="104">
        <v>29384924.840812001</v>
      </c>
      <c r="L77" s="106" t="s">
        <v>3069</v>
      </c>
      <c r="M77" s="269"/>
    </row>
    <row r="78" spans="1:13" s="99" customFormat="1" ht="18" customHeight="1">
      <c r="A78" s="96"/>
      <c r="B78" s="97" t="s">
        <v>1265</v>
      </c>
      <c r="C78" s="39">
        <v>500000</v>
      </c>
      <c r="D78" s="39">
        <v>2322870</v>
      </c>
      <c r="E78" s="41">
        <v>264443.30601092894</v>
      </c>
      <c r="F78" s="39">
        <v>532000</v>
      </c>
      <c r="G78" s="42">
        <v>49.707388347918972</v>
      </c>
      <c r="H78" s="42">
        <v>52.88866120218578</v>
      </c>
      <c r="I78" s="40">
        <v>151166.35128000006</v>
      </c>
      <c r="J78" s="42">
        <v>6.5077404796652445</v>
      </c>
      <c r="K78" s="39">
        <v>2171703.6487199999</v>
      </c>
      <c r="L78" s="98" t="s">
        <v>3070</v>
      </c>
      <c r="M78" s="269" t="s">
        <v>1809</v>
      </c>
    </row>
    <row r="79" spans="1:13" s="99" customFormat="1" ht="18" customHeight="1">
      <c r="A79" s="96"/>
      <c r="B79" s="97" t="s">
        <v>1266</v>
      </c>
      <c r="C79" s="39">
        <v>500000</v>
      </c>
      <c r="D79" s="39">
        <v>1926287</v>
      </c>
      <c r="E79" s="41">
        <v>219294.96812386156</v>
      </c>
      <c r="F79" s="39">
        <v>508000</v>
      </c>
      <c r="G79" s="42">
        <v>43.168300811783773</v>
      </c>
      <c r="H79" s="42">
        <v>43.85899362477231</v>
      </c>
      <c r="I79" s="40">
        <v>133143.09821099997</v>
      </c>
      <c r="J79" s="42">
        <v>6.9119034812050328</v>
      </c>
      <c r="K79" s="39">
        <v>1793143.901789</v>
      </c>
      <c r="L79" s="98" t="s">
        <v>63</v>
      </c>
      <c r="M79" s="269" t="s">
        <v>1809</v>
      </c>
    </row>
    <row r="80" spans="1:13" s="99" customFormat="1" ht="18" customHeight="1">
      <c r="A80" s="96"/>
      <c r="B80" s="97" t="s">
        <v>1267</v>
      </c>
      <c r="C80" s="39">
        <v>550000</v>
      </c>
      <c r="D80" s="39">
        <v>3774847.9840000002</v>
      </c>
      <c r="E80" s="41">
        <v>429741.34608378873</v>
      </c>
      <c r="F80" s="39">
        <v>693874</v>
      </c>
      <c r="G80" s="42">
        <v>61.933628595939425</v>
      </c>
      <c r="H80" s="42">
        <v>78.134790197052496</v>
      </c>
      <c r="I80" s="40">
        <v>221762.90409999993</v>
      </c>
      <c r="J80" s="42">
        <v>5.8747505870424455</v>
      </c>
      <c r="K80" s="39">
        <v>3553085.0799000002</v>
      </c>
      <c r="L80" s="98" t="s">
        <v>64</v>
      </c>
      <c r="M80" s="269" t="s">
        <v>1809</v>
      </c>
    </row>
    <row r="81" spans="1:13" s="99" customFormat="1" ht="18" customHeight="1">
      <c r="A81" s="96"/>
      <c r="B81" s="97" t="s">
        <v>1268</v>
      </c>
      <c r="C81" s="39">
        <v>500000</v>
      </c>
      <c r="D81" s="39">
        <v>2617398.6430000002</v>
      </c>
      <c r="E81" s="41">
        <v>297973.43385701277</v>
      </c>
      <c r="F81" s="39">
        <v>526404</v>
      </c>
      <c r="G81" s="42">
        <v>56.605465356838621</v>
      </c>
      <c r="H81" s="42">
        <v>59.59468677140255</v>
      </c>
      <c r="I81" s="40">
        <v>127728.94809000008</v>
      </c>
      <c r="J81" s="42">
        <v>4.8799959620824209</v>
      </c>
      <c r="K81" s="39">
        <v>2489669.6949100001</v>
      </c>
      <c r="L81" s="98" t="s">
        <v>66</v>
      </c>
      <c r="M81" s="269" t="s">
        <v>1809</v>
      </c>
    </row>
    <row r="82" spans="1:13" s="99" customFormat="1" ht="18" customHeight="1">
      <c r="A82" s="96"/>
      <c r="B82" s="97" t="s">
        <v>1269</v>
      </c>
      <c r="C82" s="39">
        <v>500000</v>
      </c>
      <c r="D82" s="39">
        <v>1751211</v>
      </c>
      <c r="E82" s="41">
        <v>199363.72950819673</v>
      </c>
      <c r="F82" s="39">
        <v>526000</v>
      </c>
      <c r="G82" s="42">
        <v>37.901849716387211</v>
      </c>
      <c r="H82" s="42">
        <v>39.872745901639348</v>
      </c>
      <c r="I82" s="40">
        <v>91036.410900000017</v>
      </c>
      <c r="J82" s="42">
        <v>5.1984832724326209</v>
      </c>
      <c r="K82" s="39">
        <v>1660174.5891</v>
      </c>
      <c r="L82" s="98" t="s">
        <v>67</v>
      </c>
      <c r="M82" s="269" t="s">
        <v>1809</v>
      </c>
    </row>
    <row r="83" spans="1:13" s="99" customFormat="1" ht="18" customHeight="1">
      <c r="A83" s="96"/>
      <c r="B83" s="97" t="s">
        <v>1270</v>
      </c>
      <c r="C83" s="39">
        <v>500000</v>
      </c>
      <c r="D83" s="39">
        <v>3307747</v>
      </c>
      <c r="E83" s="41">
        <v>376565.00455373403</v>
      </c>
      <c r="F83" s="39">
        <v>529000</v>
      </c>
      <c r="G83" s="42">
        <v>71.184310879722872</v>
      </c>
      <c r="H83" s="42">
        <v>75.313000910746808</v>
      </c>
      <c r="I83" s="40">
        <v>173110.57899999991</v>
      </c>
      <c r="J83" s="42">
        <v>5.2334891090521714</v>
      </c>
      <c r="K83" s="39">
        <v>3134636.4210000001</v>
      </c>
      <c r="L83" s="98" t="s">
        <v>3071</v>
      </c>
      <c r="M83" s="269" t="s">
        <v>1809</v>
      </c>
    </row>
    <row r="84" spans="1:13" s="99" customFormat="1" ht="18" customHeight="1">
      <c r="A84" s="96"/>
      <c r="B84" s="97" t="s">
        <v>1271</v>
      </c>
      <c r="C84" s="39">
        <v>500000</v>
      </c>
      <c r="D84" s="39">
        <v>3314764.477</v>
      </c>
      <c r="E84" s="41">
        <v>377363.89765482699</v>
      </c>
      <c r="F84" s="39">
        <v>534249</v>
      </c>
      <c r="G84" s="42">
        <v>70.634460271301762</v>
      </c>
      <c r="H84" s="42">
        <v>75.472779530965397</v>
      </c>
      <c r="I84" s="40">
        <v>197717.83660000004</v>
      </c>
      <c r="J84" s="42">
        <v>5.9647627447408551</v>
      </c>
      <c r="K84" s="39">
        <v>3117046.6403999999</v>
      </c>
      <c r="L84" s="98" t="s">
        <v>3072</v>
      </c>
      <c r="M84" s="269" t="s">
        <v>1809</v>
      </c>
    </row>
    <row r="85" spans="1:13" s="99" customFormat="1" ht="18" customHeight="1">
      <c r="A85" s="96"/>
      <c r="B85" s="97" t="s">
        <v>1272</v>
      </c>
      <c r="C85" s="39">
        <v>500000</v>
      </c>
      <c r="D85" s="39">
        <v>3056984.9130000002</v>
      </c>
      <c r="E85" s="41">
        <v>348017.40812841529</v>
      </c>
      <c r="F85" s="39">
        <v>545033</v>
      </c>
      <c r="G85" s="42">
        <v>63.852538860658946</v>
      </c>
      <c r="H85" s="42">
        <v>69.60348162568306</v>
      </c>
      <c r="I85" s="40">
        <v>173116.5234000003</v>
      </c>
      <c r="J85" s="42">
        <v>5.6629825899307695</v>
      </c>
      <c r="K85" s="39">
        <v>2883868.3895999999</v>
      </c>
      <c r="L85" s="98" t="s">
        <v>3073</v>
      </c>
      <c r="M85" s="269" t="s">
        <v>1809</v>
      </c>
    </row>
    <row r="86" spans="1:13" s="99" customFormat="1" ht="18" customHeight="1">
      <c r="A86" s="107"/>
      <c r="B86" s="108" t="s">
        <v>3074</v>
      </c>
      <c r="C86" s="109">
        <v>4050000</v>
      </c>
      <c r="D86" s="109">
        <v>22072111.017000001</v>
      </c>
      <c r="E86" s="109">
        <v>2512763.093920765</v>
      </c>
      <c r="F86" s="109">
        <v>4394560</v>
      </c>
      <c r="G86" s="110">
        <v>57.178946104291782</v>
      </c>
      <c r="H86" s="110">
        <v>62.04353318322876</v>
      </c>
      <c r="I86" s="109">
        <v>1268782.6515810003</v>
      </c>
      <c r="J86" s="110">
        <v>5.7483520747235302</v>
      </c>
      <c r="K86" s="109">
        <v>20803328.365419</v>
      </c>
      <c r="L86" s="111" t="s">
        <v>3075</v>
      </c>
      <c r="M86" s="271"/>
    </row>
    <row r="87" spans="1:13" s="86" customFormat="1" ht="18" customHeight="1">
      <c r="A87" s="82"/>
      <c r="B87" s="82"/>
      <c r="C87" s="83"/>
      <c r="D87" s="83"/>
      <c r="E87" s="83"/>
      <c r="F87" s="83"/>
      <c r="G87" s="84"/>
      <c r="H87" s="84"/>
      <c r="I87" s="85"/>
      <c r="J87" s="84"/>
      <c r="K87" s="85"/>
      <c r="M87" s="267"/>
    </row>
    <row r="88" spans="1:13" s="86" customFormat="1" ht="10.15" customHeight="1">
      <c r="A88" s="340"/>
      <c r="B88" s="340"/>
      <c r="C88" s="83"/>
      <c r="D88" s="83"/>
      <c r="E88" s="83"/>
      <c r="F88" s="83"/>
      <c r="G88" s="84"/>
      <c r="H88" s="84"/>
      <c r="I88" s="85"/>
      <c r="J88" s="84"/>
      <c r="K88" s="85"/>
      <c r="M88" s="268"/>
    </row>
    <row r="89" spans="1:13" s="14" customFormat="1" ht="28.5">
      <c r="A89" s="7" t="s">
        <v>3076</v>
      </c>
      <c r="B89" s="7"/>
      <c r="C89" s="10"/>
      <c r="D89" s="10"/>
      <c r="E89" s="10"/>
      <c r="F89" s="10"/>
      <c r="G89" s="11"/>
      <c r="H89" s="11"/>
      <c r="I89" s="12"/>
      <c r="J89" s="11"/>
      <c r="K89" s="12"/>
      <c r="L89" s="13"/>
      <c r="M89" s="261"/>
    </row>
    <row r="90" spans="1:13" ht="21" customHeight="1">
      <c r="A90" s="16"/>
      <c r="B90" s="16" t="s">
        <v>3020</v>
      </c>
      <c r="C90" s="17"/>
      <c r="D90" s="17"/>
      <c r="E90" s="17"/>
      <c r="F90" s="17"/>
      <c r="G90" s="18"/>
      <c r="H90" s="18"/>
      <c r="I90" s="19"/>
      <c r="J90" s="20"/>
      <c r="K90" s="19"/>
      <c r="L90" s="323" t="s">
        <v>3021</v>
      </c>
      <c r="M90" s="324"/>
    </row>
    <row r="91" spans="1:13" ht="24.75" customHeight="1">
      <c r="A91" s="325" t="s">
        <v>3077</v>
      </c>
      <c r="B91" s="326"/>
      <c r="C91" s="87" t="s">
        <v>3023</v>
      </c>
      <c r="D91" s="87" t="s">
        <v>3024</v>
      </c>
      <c r="E91" s="87" t="s">
        <v>3025</v>
      </c>
      <c r="F91" s="87" t="s">
        <v>3026</v>
      </c>
      <c r="G91" s="88" t="s">
        <v>3027</v>
      </c>
      <c r="H91" s="88" t="s">
        <v>3028</v>
      </c>
      <c r="I91" s="87" t="s">
        <v>3029</v>
      </c>
      <c r="J91" s="88" t="s">
        <v>3030</v>
      </c>
      <c r="K91" s="331" t="s">
        <v>3031</v>
      </c>
      <c r="L91" s="334" t="s">
        <v>3032</v>
      </c>
      <c r="M91" s="335"/>
    </row>
    <row r="92" spans="1:13" ht="24.75" customHeight="1">
      <c r="A92" s="329"/>
      <c r="B92" s="330"/>
      <c r="C92" s="25" t="s">
        <v>2948</v>
      </c>
      <c r="D92" s="25" t="s">
        <v>2949</v>
      </c>
      <c r="E92" s="25" t="s">
        <v>2950</v>
      </c>
      <c r="F92" s="25" t="s">
        <v>2951</v>
      </c>
      <c r="G92" s="26" t="s">
        <v>2952</v>
      </c>
      <c r="H92" s="26" t="s">
        <v>2953</v>
      </c>
      <c r="I92" s="25" t="s">
        <v>2954</v>
      </c>
      <c r="J92" s="26" t="s">
        <v>2955</v>
      </c>
      <c r="K92" s="357"/>
      <c r="L92" s="338"/>
      <c r="M92" s="339"/>
    </row>
    <row r="93" spans="1:13" s="99" customFormat="1" ht="18" customHeight="1">
      <c r="A93" s="112"/>
      <c r="B93" s="113" t="s">
        <v>3078</v>
      </c>
      <c r="C93" s="30">
        <v>1022000</v>
      </c>
      <c r="D93" s="30">
        <v>5368391.4813000001</v>
      </c>
      <c r="E93" s="32">
        <v>611155.67865437164</v>
      </c>
      <c r="F93" s="30">
        <v>1206660</v>
      </c>
      <c r="G93" s="33">
        <v>50.648540488155049</v>
      </c>
      <c r="H93" s="33">
        <v>59.79996855717922</v>
      </c>
      <c r="I93" s="31">
        <v>343847.67365000024</v>
      </c>
      <c r="J93" s="33">
        <v>6.4050409670707316</v>
      </c>
      <c r="K93" s="30">
        <v>5024543.8076499999</v>
      </c>
      <c r="L93" s="114" t="s">
        <v>3079</v>
      </c>
      <c r="M93" s="272" t="s">
        <v>1811</v>
      </c>
    </row>
    <row r="94" spans="1:13" s="99" customFormat="1" ht="18" customHeight="1">
      <c r="A94" s="96"/>
      <c r="B94" s="97" t="s">
        <v>3080</v>
      </c>
      <c r="C94" s="39">
        <v>1022000</v>
      </c>
      <c r="D94" s="39">
        <v>3609220.9370999997</v>
      </c>
      <c r="E94" s="41">
        <v>410885.80795765028</v>
      </c>
      <c r="F94" s="39">
        <v>1029269</v>
      </c>
      <c r="G94" s="42">
        <v>39.920157700042488</v>
      </c>
      <c r="H94" s="42">
        <v>40.204090798204525</v>
      </c>
      <c r="I94" s="40">
        <v>234832.04429999972</v>
      </c>
      <c r="J94" s="42">
        <v>6.5064469145157595</v>
      </c>
      <c r="K94" s="39">
        <v>3374388.8928</v>
      </c>
      <c r="L94" s="115" t="s">
        <v>3081</v>
      </c>
      <c r="M94" s="272" t="s">
        <v>1811</v>
      </c>
    </row>
    <row r="95" spans="1:13" s="99" customFormat="1" ht="18" customHeight="1">
      <c r="A95" s="96"/>
      <c r="B95" s="103" t="s">
        <v>3082</v>
      </c>
      <c r="C95" s="104">
        <v>2044000</v>
      </c>
      <c r="D95" s="104">
        <v>8977612.4184000008</v>
      </c>
      <c r="E95" s="104">
        <v>1022041.486612022</v>
      </c>
      <c r="F95" s="104">
        <v>2235929</v>
      </c>
      <c r="G95" s="105">
        <v>45.709925789773379</v>
      </c>
      <c r="H95" s="105">
        <v>50.002029677691887</v>
      </c>
      <c r="I95" s="104">
        <v>578679.71794999996</v>
      </c>
      <c r="J95" s="105">
        <v>6.4458086513511219</v>
      </c>
      <c r="K95" s="104">
        <v>8398932.7004499994</v>
      </c>
      <c r="L95" s="106" t="s">
        <v>3083</v>
      </c>
      <c r="M95" s="269"/>
    </row>
    <row r="96" spans="1:13" s="99" customFormat="1" ht="18" customHeight="1">
      <c r="A96" s="96"/>
      <c r="B96" s="97" t="s">
        <v>1277</v>
      </c>
      <c r="C96" s="39">
        <v>560000</v>
      </c>
      <c r="D96" s="39">
        <v>2987294</v>
      </c>
      <c r="E96" s="41">
        <v>340083.5610200364</v>
      </c>
      <c r="F96" s="39">
        <v>552000</v>
      </c>
      <c r="G96" s="42">
        <v>61.609340764499343</v>
      </c>
      <c r="H96" s="42">
        <v>60.729207325006499</v>
      </c>
      <c r="I96" s="40">
        <v>199326.09156199964</v>
      </c>
      <c r="J96" s="42">
        <v>6.6724631576938735</v>
      </c>
      <c r="K96" s="39">
        <v>2787967.9084380004</v>
      </c>
      <c r="L96" s="115" t="s">
        <v>3084</v>
      </c>
      <c r="M96" s="269" t="s">
        <v>1812</v>
      </c>
    </row>
    <row r="97" spans="1:13" s="99" customFormat="1" ht="18" customHeight="1">
      <c r="A97" s="96"/>
      <c r="B97" s="97" t="s">
        <v>1278</v>
      </c>
      <c r="C97" s="39">
        <v>560000</v>
      </c>
      <c r="D97" s="39">
        <v>2103883</v>
      </c>
      <c r="E97" s="41">
        <v>239513.09198542807</v>
      </c>
      <c r="F97" s="39">
        <v>562000</v>
      </c>
      <c r="G97" s="42">
        <v>42.617987897763001</v>
      </c>
      <c r="H97" s="42">
        <v>42.770194997397873</v>
      </c>
      <c r="I97" s="40">
        <v>155026.83197399997</v>
      </c>
      <c r="J97" s="42">
        <v>7.3686051921138178</v>
      </c>
      <c r="K97" s="39">
        <v>1948856.168026</v>
      </c>
      <c r="L97" s="115" t="s">
        <v>3085</v>
      </c>
      <c r="M97" s="269" t="s">
        <v>1812</v>
      </c>
    </row>
    <row r="98" spans="1:13" s="99" customFormat="1" ht="18" customHeight="1">
      <c r="A98" s="96"/>
      <c r="B98" s="97" t="s">
        <v>1279</v>
      </c>
      <c r="C98" s="39">
        <v>560000</v>
      </c>
      <c r="D98" s="39">
        <v>3291253</v>
      </c>
      <c r="E98" s="41">
        <v>374687.27231329691</v>
      </c>
      <c r="F98" s="39">
        <v>561000</v>
      </c>
      <c r="G98" s="42">
        <v>66.789175100409437</v>
      </c>
      <c r="H98" s="42">
        <v>66.908441484517297</v>
      </c>
      <c r="I98" s="40">
        <v>173690.4040000001</v>
      </c>
      <c r="J98" s="42">
        <v>5.2773337084690874</v>
      </c>
      <c r="K98" s="39">
        <v>3117562.5959999999</v>
      </c>
      <c r="L98" s="115" t="s">
        <v>3086</v>
      </c>
      <c r="M98" s="269" t="s">
        <v>1812</v>
      </c>
    </row>
    <row r="99" spans="1:13" s="99" customFormat="1" ht="18" customHeight="1">
      <c r="A99" s="96"/>
      <c r="B99" s="97" t="s">
        <v>1280</v>
      </c>
      <c r="C99" s="39">
        <v>560000</v>
      </c>
      <c r="D99" s="39">
        <v>3921060</v>
      </c>
      <c r="E99" s="41">
        <v>446386.61202185793</v>
      </c>
      <c r="F99" s="39">
        <v>565000</v>
      </c>
      <c r="G99" s="42">
        <v>79.00648000386866</v>
      </c>
      <c r="H99" s="42">
        <v>79.711895003903194</v>
      </c>
      <c r="I99" s="40">
        <v>228418.20790000027</v>
      </c>
      <c r="J99" s="42">
        <v>5.8254198584056418</v>
      </c>
      <c r="K99" s="39">
        <v>3692641.7920999997</v>
      </c>
      <c r="L99" s="115" t="s">
        <v>3087</v>
      </c>
      <c r="M99" s="269" t="s">
        <v>1812</v>
      </c>
    </row>
    <row r="100" spans="1:13" s="99" customFormat="1" ht="18" customHeight="1">
      <c r="A100" s="96"/>
      <c r="B100" s="97" t="s">
        <v>1281</v>
      </c>
      <c r="C100" s="39">
        <v>500000</v>
      </c>
      <c r="D100" s="39">
        <v>0</v>
      </c>
      <c r="E100" s="39">
        <v>0</v>
      </c>
      <c r="F100" s="39">
        <v>0</v>
      </c>
      <c r="G100" s="42">
        <v>0</v>
      </c>
      <c r="H100" s="42">
        <v>0</v>
      </c>
      <c r="I100" s="40">
        <v>0</v>
      </c>
      <c r="J100" s="42">
        <v>0</v>
      </c>
      <c r="K100" s="39">
        <v>0</v>
      </c>
      <c r="L100" s="115" t="s">
        <v>3088</v>
      </c>
      <c r="M100" s="269" t="s">
        <v>1813</v>
      </c>
    </row>
    <row r="101" spans="1:13" s="99" customFormat="1" ht="18" customHeight="1">
      <c r="A101" s="96"/>
      <c r="B101" s="97" t="s">
        <v>1282</v>
      </c>
      <c r="C101" s="39">
        <v>500000</v>
      </c>
      <c r="D101" s="39">
        <v>0</v>
      </c>
      <c r="E101" s="39">
        <v>0</v>
      </c>
      <c r="F101" s="39">
        <v>0</v>
      </c>
      <c r="G101" s="42">
        <v>0</v>
      </c>
      <c r="H101" s="42">
        <v>0</v>
      </c>
      <c r="I101" s="40">
        <v>0</v>
      </c>
      <c r="J101" s="42">
        <v>0</v>
      </c>
      <c r="K101" s="39">
        <v>0</v>
      </c>
      <c r="L101" s="115" t="s">
        <v>3089</v>
      </c>
      <c r="M101" s="269" t="s">
        <v>1813</v>
      </c>
    </row>
    <row r="102" spans="1:13" s="99" customFormat="1" ht="18" customHeight="1">
      <c r="A102" s="96"/>
      <c r="B102" s="103" t="s">
        <v>3090</v>
      </c>
      <c r="C102" s="104">
        <v>3240000</v>
      </c>
      <c r="D102" s="104">
        <v>12303490</v>
      </c>
      <c r="E102" s="104">
        <v>1400670.5373406194</v>
      </c>
      <c r="F102" s="104">
        <v>2240000</v>
      </c>
      <c r="G102" s="105">
        <v>62.529934702706228</v>
      </c>
      <c r="H102" s="105">
        <v>43.230572140142577</v>
      </c>
      <c r="I102" s="104">
        <v>756461.53543599998</v>
      </c>
      <c r="J102" s="105">
        <v>6.1483492524153718</v>
      </c>
      <c r="K102" s="104">
        <v>11547028.464563999</v>
      </c>
      <c r="L102" s="106" t="s">
        <v>3091</v>
      </c>
      <c r="M102" s="269"/>
    </row>
    <row r="103" spans="1:13" s="99" customFormat="1" ht="18" customHeight="1">
      <c r="A103" s="96"/>
      <c r="B103" s="97" t="s">
        <v>1283</v>
      </c>
      <c r="C103" s="39">
        <v>1019029</v>
      </c>
      <c r="D103" s="39">
        <v>7370272.3710000003</v>
      </c>
      <c r="E103" s="41">
        <v>839056.50853825139</v>
      </c>
      <c r="F103" s="39">
        <v>1027266</v>
      </c>
      <c r="G103" s="42">
        <v>81.678602089259385</v>
      </c>
      <c r="H103" s="42">
        <v>82.338825346310202</v>
      </c>
      <c r="I103" s="40">
        <v>410615.54630000051</v>
      </c>
      <c r="J103" s="42">
        <v>5.5712397809836727</v>
      </c>
      <c r="K103" s="39">
        <v>6959656.8246999998</v>
      </c>
      <c r="L103" s="115" t="s">
        <v>3092</v>
      </c>
      <c r="M103" s="269" t="s">
        <v>1924</v>
      </c>
    </row>
    <row r="104" spans="1:13" s="99" customFormat="1" ht="18" customHeight="1">
      <c r="A104" s="96"/>
      <c r="B104" s="97" t="s">
        <v>1284</v>
      </c>
      <c r="C104" s="39">
        <v>1019029</v>
      </c>
      <c r="D104" s="39">
        <v>5899901.2570000002</v>
      </c>
      <c r="E104" s="41">
        <v>671664.53290072863</v>
      </c>
      <c r="F104" s="39">
        <v>1029400</v>
      </c>
      <c r="G104" s="42">
        <v>65.248157460727469</v>
      </c>
      <c r="H104" s="42">
        <v>65.912209848858922</v>
      </c>
      <c r="I104" s="40">
        <v>348344.57043999992</v>
      </c>
      <c r="J104" s="42">
        <v>5.904244075724197</v>
      </c>
      <c r="K104" s="39">
        <v>5551556.6865600003</v>
      </c>
      <c r="L104" s="115" t="s">
        <v>3093</v>
      </c>
      <c r="M104" s="269" t="s">
        <v>1924</v>
      </c>
    </row>
    <row r="105" spans="1:13" s="99" customFormat="1" ht="18" customHeight="1">
      <c r="A105" s="96"/>
      <c r="B105" s="103" t="s">
        <v>3094</v>
      </c>
      <c r="C105" s="104">
        <v>2038058</v>
      </c>
      <c r="D105" s="104">
        <v>13270173.628</v>
      </c>
      <c r="E105" s="104">
        <v>1510721.04143898</v>
      </c>
      <c r="F105" s="104">
        <v>2056666</v>
      </c>
      <c r="G105" s="105">
        <v>73.45485564690523</v>
      </c>
      <c r="H105" s="105">
        <v>74.125517597584562</v>
      </c>
      <c r="I105" s="104">
        <v>758960.11674000043</v>
      </c>
      <c r="J105" s="105">
        <v>5.7192930402854589</v>
      </c>
      <c r="K105" s="104">
        <v>12511213.511259999</v>
      </c>
      <c r="L105" s="106" t="s">
        <v>3095</v>
      </c>
      <c r="M105" s="269"/>
    </row>
    <row r="106" spans="1:13" s="99" customFormat="1" ht="18" customHeight="1">
      <c r="A106" s="96"/>
      <c r="B106" s="97" t="s">
        <v>1285</v>
      </c>
      <c r="C106" s="39">
        <v>340000</v>
      </c>
      <c r="D106" s="39">
        <v>1892634</v>
      </c>
      <c r="E106" s="41">
        <v>215463.79781420765</v>
      </c>
      <c r="F106" s="39">
        <v>351000</v>
      </c>
      <c r="G106" s="42">
        <v>61.385697382965141</v>
      </c>
      <c r="H106" s="42">
        <v>63.371705239472846</v>
      </c>
      <c r="I106" s="40">
        <v>225117.34915999998</v>
      </c>
      <c r="J106" s="42">
        <v>11.894394223077468</v>
      </c>
      <c r="K106" s="39">
        <v>1667516.65084</v>
      </c>
      <c r="L106" s="115" t="s">
        <v>3096</v>
      </c>
      <c r="M106" s="269" t="s">
        <v>1814</v>
      </c>
    </row>
    <row r="107" spans="1:13" s="99" customFormat="1" ht="18" customHeight="1">
      <c r="A107" s="96"/>
      <c r="B107" s="97" t="s">
        <v>1286</v>
      </c>
      <c r="C107" s="39">
        <v>328600</v>
      </c>
      <c r="D107" s="39">
        <v>1760168</v>
      </c>
      <c r="E107" s="41">
        <v>200383.42440801457</v>
      </c>
      <c r="F107" s="39">
        <v>344000</v>
      </c>
      <c r="G107" s="42">
        <v>58.250995467446096</v>
      </c>
      <c r="H107" s="42">
        <v>60.980956910533955</v>
      </c>
      <c r="I107" s="40">
        <v>222430.3668800001</v>
      </c>
      <c r="J107" s="42">
        <v>12.636882779371067</v>
      </c>
      <c r="K107" s="39">
        <v>1537737.6331199999</v>
      </c>
      <c r="L107" s="115" t="s">
        <v>3097</v>
      </c>
      <c r="M107" s="269" t="s">
        <v>1814</v>
      </c>
    </row>
    <row r="108" spans="1:13" s="99" customFormat="1" ht="18" customHeight="1">
      <c r="A108" s="96"/>
      <c r="B108" s="103" t="s">
        <v>3098</v>
      </c>
      <c r="C108" s="104">
        <v>668600</v>
      </c>
      <c r="D108" s="104">
        <v>3652802</v>
      </c>
      <c r="E108" s="104">
        <v>415847.22222222225</v>
      </c>
      <c r="F108" s="104">
        <v>695000</v>
      </c>
      <c r="G108" s="105">
        <v>59.834132693844936</v>
      </c>
      <c r="H108" s="105">
        <v>62.196712866021876</v>
      </c>
      <c r="I108" s="104">
        <v>447547.71604000009</v>
      </c>
      <c r="J108" s="105">
        <v>12.252175618607307</v>
      </c>
      <c r="K108" s="104">
        <v>3205254.2839599997</v>
      </c>
      <c r="L108" s="106" t="s">
        <v>3099</v>
      </c>
      <c r="M108" s="269"/>
    </row>
    <row r="109" spans="1:13" s="99" customFormat="1" ht="18" customHeight="1">
      <c r="A109" s="96"/>
      <c r="B109" s="97" t="s">
        <v>1288</v>
      </c>
      <c r="C109" s="39">
        <v>800000</v>
      </c>
      <c r="D109" s="39">
        <v>4149774</v>
      </c>
      <c r="E109" s="41">
        <v>472424.18032786885</v>
      </c>
      <c r="F109" s="39">
        <v>809161</v>
      </c>
      <c r="G109" s="42">
        <v>58.384447635003276</v>
      </c>
      <c r="H109" s="42">
        <v>59.053022540983605</v>
      </c>
      <c r="I109" s="40">
        <v>209557.2034</v>
      </c>
      <c r="J109" s="42">
        <v>5.0498461699360018</v>
      </c>
      <c r="K109" s="39">
        <v>3940216.7966</v>
      </c>
      <c r="L109" s="115" t="s">
        <v>3100</v>
      </c>
      <c r="M109" s="269" t="s">
        <v>1816</v>
      </c>
    </row>
    <row r="110" spans="1:13" s="99" customFormat="1" ht="18" customHeight="1">
      <c r="A110" s="96"/>
      <c r="B110" s="97" t="s">
        <v>1289</v>
      </c>
      <c r="C110" s="39">
        <v>800000</v>
      </c>
      <c r="D110" s="39">
        <v>4385860</v>
      </c>
      <c r="E110" s="41">
        <v>499301.00182149361</v>
      </c>
      <c r="F110" s="39">
        <v>800382</v>
      </c>
      <c r="G110" s="42">
        <v>62.382837422817303</v>
      </c>
      <c r="H110" s="42">
        <v>62.412625227686704</v>
      </c>
      <c r="I110" s="40">
        <v>227155.23790000007</v>
      </c>
      <c r="J110" s="42">
        <v>5.1792633120984268</v>
      </c>
      <c r="K110" s="39">
        <v>4158704.7620999999</v>
      </c>
      <c r="L110" s="115" t="s">
        <v>3101</v>
      </c>
      <c r="M110" s="269" t="s">
        <v>1816</v>
      </c>
    </row>
    <row r="111" spans="1:13" s="99" customFormat="1" ht="18" customHeight="1">
      <c r="A111" s="96"/>
      <c r="B111" s="97" t="s">
        <v>1290</v>
      </c>
      <c r="C111" s="39">
        <v>870000</v>
      </c>
      <c r="D111" s="39">
        <v>5724070.4780000001</v>
      </c>
      <c r="E111" s="41">
        <v>651647.36771402555</v>
      </c>
      <c r="F111" s="39">
        <v>873318</v>
      </c>
      <c r="G111" s="42">
        <v>74.617420883804698</v>
      </c>
      <c r="H111" s="42">
        <v>74.901996288968448</v>
      </c>
      <c r="I111" s="40">
        <v>262934.70170000009</v>
      </c>
      <c r="J111" s="42">
        <v>4.5934916893593165</v>
      </c>
      <c r="K111" s="39">
        <v>5461135.7763</v>
      </c>
      <c r="L111" s="115" t="s">
        <v>3102</v>
      </c>
      <c r="M111" s="269" t="s">
        <v>1817</v>
      </c>
    </row>
    <row r="112" spans="1:13" s="99" customFormat="1" ht="18" customHeight="1">
      <c r="A112" s="96"/>
      <c r="B112" s="97" t="s">
        <v>1291</v>
      </c>
      <c r="C112" s="39">
        <v>870000</v>
      </c>
      <c r="D112" s="39">
        <v>5601680.6869999999</v>
      </c>
      <c r="E112" s="41">
        <v>637714.10371129331</v>
      </c>
      <c r="F112" s="39">
        <v>885634</v>
      </c>
      <c r="G112" s="42">
        <v>72.006506492670027</v>
      </c>
      <c r="H112" s="42">
        <v>73.300471690953245</v>
      </c>
      <c r="I112" s="40">
        <v>260851.04864000063</v>
      </c>
      <c r="J112" s="42">
        <v>4.6566568716664989</v>
      </c>
      <c r="K112" s="39">
        <v>5340829.6383599993</v>
      </c>
      <c r="L112" s="115" t="s">
        <v>3103</v>
      </c>
      <c r="M112" s="269" t="s">
        <v>1817</v>
      </c>
    </row>
    <row r="113" spans="1:13" s="99" customFormat="1" ht="18" customHeight="1">
      <c r="A113" s="96"/>
      <c r="B113" s="97" t="s">
        <v>1292</v>
      </c>
      <c r="C113" s="39">
        <v>870000</v>
      </c>
      <c r="D113" s="39">
        <v>6330813</v>
      </c>
      <c r="E113" s="41">
        <v>720720.9699453552</v>
      </c>
      <c r="F113" s="39">
        <v>880011</v>
      </c>
      <c r="G113" s="42">
        <v>81.899086482482062</v>
      </c>
      <c r="H113" s="42">
        <v>82.841490798316684</v>
      </c>
      <c r="I113" s="40">
        <v>376850.39939999953</v>
      </c>
      <c r="J113" s="42">
        <v>5.9526383009575472</v>
      </c>
      <c r="K113" s="39">
        <v>5953962.6006000005</v>
      </c>
      <c r="L113" s="115" t="s">
        <v>3104</v>
      </c>
      <c r="M113" s="269" t="s">
        <v>1817</v>
      </c>
    </row>
    <row r="114" spans="1:13" s="99" customFormat="1" ht="18" customHeight="1">
      <c r="A114" s="96"/>
      <c r="B114" s="97" t="s">
        <v>1293</v>
      </c>
      <c r="C114" s="39">
        <v>870000</v>
      </c>
      <c r="D114" s="39">
        <v>5839582</v>
      </c>
      <c r="E114" s="41">
        <v>664797.58652094717</v>
      </c>
      <c r="F114" s="39">
        <v>876806</v>
      </c>
      <c r="G114" s="42">
        <v>75.820373779484527</v>
      </c>
      <c r="H114" s="42">
        <v>76.413515692062902</v>
      </c>
      <c r="I114" s="40">
        <v>347796.56269999966</v>
      </c>
      <c r="J114" s="42">
        <v>5.9558468859586124</v>
      </c>
      <c r="K114" s="39">
        <v>5491785.4373000003</v>
      </c>
      <c r="L114" s="115" t="s">
        <v>3105</v>
      </c>
      <c r="M114" s="269" t="s">
        <v>1817</v>
      </c>
    </row>
    <row r="115" spans="1:13" s="99" customFormat="1" ht="18" customHeight="1">
      <c r="A115" s="96"/>
      <c r="B115" s="103" t="s">
        <v>3106</v>
      </c>
      <c r="C115" s="104">
        <v>5080000</v>
      </c>
      <c r="D115" s="104">
        <v>32031780.164999999</v>
      </c>
      <c r="E115" s="104">
        <v>3646605.2100409837</v>
      </c>
      <c r="F115" s="104">
        <v>5125312</v>
      </c>
      <c r="G115" s="105">
        <v>71.148940982343774</v>
      </c>
      <c r="H115" s="105">
        <v>71.783567126791013</v>
      </c>
      <c r="I115" s="104">
        <v>1685145.15374</v>
      </c>
      <c r="J115" s="105">
        <v>5.2608538927889459</v>
      </c>
      <c r="K115" s="104">
        <v>30346635.011260003</v>
      </c>
      <c r="L115" s="106" t="s">
        <v>3107</v>
      </c>
      <c r="M115" s="269"/>
    </row>
    <row r="116" spans="1:13" s="99" customFormat="1" ht="18" customHeight="1">
      <c r="A116" s="96"/>
      <c r="B116" s="97" t="s">
        <v>1299</v>
      </c>
      <c r="C116" s="39">
        <v>500000</v>
      </c>
      <c r="D116" s="39">
        <v>3332751.2178000002</v>
      </c>
      <c r="E116" s="41">
        <v>379411.56851092901</v>
      </c>
      <c r="F116" s="39">
        <v>508000</v>
      </c>
      <c r="G116" s="42">
        <v>74.687316636009655</v>
      </c>
      <c r="H116" s="42">
        <v>75.882313702185797</v>
      </c>
      <c r="I116" s="40">
        <v>167983.79660000047</v>
      </c>
      <c r="J116" s="42">
        <v>5.0403941255143883</v>
      </c>
      <c r="K116" s="39">
        <v>3164767.4211999997</v>
      </c>
      <c r="L116" s="115" t="s">
        <v>3108</v>
      </c>
      <c r="M116" s="269" t="s">
        <v>1819</v>
      </c>
    </row>
    <row r="117" spans="1:13" s="99" customFormat="1" ht="18" customHeight="1">
      <c r="A117" s="96"/>
      <c r="B117" s="97" t="s">
        <v>1301</v>
      </c>
      <c r="C117" s="39">
        <v>500000</v>
      </c>
      <c r="D117" s="39">
        <v>1648808.9530999998</v>
      </c>
      <c r="E117" s="41">
        <v>187705.93728369763</v>
      </c>
      <c r="F117" s="39">
        <v>512774.147</v>
      </c>
      <c r="G117" s="42">
        <v>36.60596743846714</v>
      </c>
      <c r="H117" s="42">
        <v>37.541187456739529</v>
      </c>
      <c r="I117" s="40">
        <v>91026.11260999972</v>
      </c>
      <c r="J117" s="42">
        <v>5.520719210000494</v>
      </c>
      <c r="K117" s="39">
        <v>1557782.8404900001</v>
      </c>
      <c r="L117" s="115" t="s">
        <v>3109</v>
      </c>
      <c r="M117" s="269" t="s">
        <v>1819</v>
      </c>
    </row>
    <row r="118" spans="1:13" s="99" customFormat="1" ht="18" customHeight="1">
      <c r="A118" s="96"/>
      <c r="B118" s="97" t="s">
        <v>1302</v>
      </c>
      <c r="C118" s="39">
        <v>500000</v>
      </c>
      <c r="D118" s="39">
        <v>3120451.6821999997</v>
      </c>
      <c r="E118" s="41">
        <v>355242.67784608377</v>
      </c>
      <c r="F118" s="39">
        <v>516188.86900000001</v>
      </c>
      <c r="G118" s="42">
        <v>68.820290242656085</v>
      </c>
      <c r="H118" s="42">
        <v>71.048535569216753</v>
      </c>
      <c r="I118" s="40">
        <v>166319.62859999994</v>
      </c>
      <c r="J118" s="42">
        <v>5.3299857052341943</v>
      </c>
      <c r="K118" s="39">
        <v>2954132.0535999998</v>
      </c>
      <c r="L118" s="115" t="s">
        <v>3110</v>
      </c>
      <c r="M118" s="269" t="s">
        <v>1819</v>
      </c>
    </row>
    <row r="119" spans="1:13" s="99" customFormat="1" ht="18" customHeight="1">
      <c r="A119" s="96"/>
      <c r="B119" s="97" t="s">
        <v>1303</v>
      </c>
      <c r="C119" s="39">
        <v>500000</v>
      </c>
      <c r="D119" s="39">
        <v>1538257.4531400001</v>
      </c>
      <c r="E119" s="41">
        <v>175120.38400956284</v>
      </c>
      <c r="F119" s="39">
        <v>506149.777</v>
      </c>
      <c r="G119" s="42">
        <v>34.59853031004355</v>
      </c>
      <c r="H119" s="42">
        <v>35.024076801912571</v>
      </c>
      <c r="I119" s="40">
        <v>90192.090499999933</v>
      </c>
      <c r="J119" s="42">
        <v>5.8632636764342303</v>
      </c>
      <c r="K119" s="39">
        <v>1448065.3626400002</v>
      </c>
      <c r="L119" s="115" t="s">
        <v>3111</v>
      </c>
      <c r="M119" s="269" t="s">
        <v>1819</v>
      </c>
    </row>
    <row r="120" spans="1:13" s="99" customFormat="1" ht="18" customHeight="1">
      <c r="A120" s="96"/>
      <c r="B120" s="97" t="s">
        <v>1304</v>
      </c>
      <c r="C120" s="39">
        <v>500000</v>
      </c>
      <c r="D120" s="39">
        <v>557042</v>
      </c>
      <c r="E120" s="41">
        <v>63415.528233151184</v>
      </c>
      <c r="F120" s="39">
        <v>502395</v>
      </c>
      <c r="G120" s="42">
        <v>12.622643185770396</v>
      </c>
      <c r="H120" s="42">
        <v>12.683105646630235</v>
      </c>
      <c r="I120" s="40">
        <v>31535.936265999917</v>
      </c>
      <c r="J120" s="42">
        <v>5.6613210971524444</v>
      </c>
      <c r="K120" s="39">
        <v>525506.06373400008</v>
      </c>
      <c r="L120" s="115" t="s">
        <v>3112</v>
      </c>
      <c r="M120" s="269" t="s">
        <v>1819</v>
      </c>
    </row>
    <row r="121" spans="1:13" s="99" customFormat="1" ht="18" customHeight="1">
      <c r="A121" s="96"/>
      <c r="B121" s="97" t="s">
        <v>1305</v>
      </c>
      <c r="C121" s="39">
        <v>500000</v>
      </c>
      <c r="D121" s="39">
        <v>2098194</v>
      </c>
      <c r="E121" s="41">
        <v>238865.43715846995</v>
      </c>
      <c r="F121" s="39">
        <v>506977</v>
      </c>
      <c r="G121" s="42">
        <v>47.115635849056261</v>
      </c>
      <c r="H121" s="42">
        <v>47.773087431693988</v>
      </c>
      <c r="I121" s="40">
        <v>117381.9221630001</v>
      </c>
      <c r="J121" s="42">
        <v>5.5944265479264592</v>
      </c>
      <c r="K121" s="39">
        <v>1980812.0778369999</v>
      </c>
      <c r="L121" s="115" t="s">
        <v>3113</v>
      </c>
      <c r="M121" s="269" t="s">
        <v>1819</v>
      </c>
    </row>
    <row r="122" spans="1:13" s="99" customFormat="1" ht="18" customHeight="1">
      <c r="A122" s="96"/>
      <c r="B122" s="97" t="s">
        <v>1306</v>
      </c>
      <c r="C122" s="39">
        <v>500000</v>
      </c>
      <c r="D122" s="39">
        <v>2090124.0694000002</v>
      </c>
      <c r="E122" s="41">
        <v>237946.72921220402</v>
      </c>
      <c r="F122" s="39">
        <v>504675.6</v>
      </c>
      <c r="G122" s="42">
        <v>47.148451245157091</v>
      </c>
      <c r="H122" s="42">
        <v>47.589345842440807</v>
      </c>
      <c r="I122" s="40">
        <v>98610.26500000013</v>
      </c>
      <c r="J122" s="42">
        <v>4.7179144264056827</v>
      </c>
      <c r="K122" s="39">
        <v>1991513.8044</v>
      </c>
      <c r="L122" s="115" t="s">
        <v>3114</v>
      </c>
      <c r="M122" s="269" t="s">
        <v>1819</v>
      </c>
    </row>
    <row r="123" spans="1:13" s="99" customFormat="1" ht="18" customHeight="1">
      <c r="A123" s="96"/>
      <c r="B123" s="97" t="s">
        <v>1307</v>
      </c>
      <c r="C123" s="39">
        <v>500000</v>
      </c>
      <c r="D123" s="39">
        <v>2928834.8936000001</v>
      </c>
      <c r="E123" s="41">
        <v>333428.38041894353</v>
      </c>
      <c r="F123" s="39">
        <v>502261.6</v>
      </c>
      <c r="G123" s="42">
        <v>66.385401635112771</v>
      </c>
      <c r="H123" s="42">
        <v>66.685676083788707</v>
      </c>
      <c r="I123" s="40">
        <v>137193.70400000038</v>
      </c>
      <c r="J123" s="42">
        <v>4.684241651852477</v>
      </c>
      <c r="K123" s="39">
        <v>2791641.1895999997</v>
      </c>
      <c r="L123" s="115" t="s">
        <v>3115</v>
      </c>
      <c r="M123" s="269" t="s">
        <v>1819</v>
      </c>
    </row>
    <row r="124" spans="1:13" s="99" customFormat="1" ht="18" customHeight="1">
      <c r="A124" s="96"/>
      <c r="B124" s="97" t="s">
        <v>1308</v>
      </c>
      <c r="C124" s="39">
        <v>1050000</v>
      </c>
      <c r="D124" s="39">
        <v>5515515.0758999996</v>
      </c>
      <c r="E124" s="41">
        <v>627904.72175546444</v>
      </c>
      <c r="F124" s="39">
        <v>1049302.6499999999</v>
      </c>
      <c r="G124" s="42">
        <v>59.840192127167938</v>
      </c>
      <c r="H124" s="42">
        <v>59.800449690996615</v>
      </c>
      <c r="I124" s="40">
        <v>260912.22869999986</v>
      </c>
      <c r="J124" s="42">
        <v>4.7305142875967068</v>
      </c>
      <c r="K124" s="39">
        <v>5254602.8471999997</v>
      </c>
      <c r="L124" s="115" t="s">
        <v>3116</v>
      </c>
      <c r="M124" s="269" t="s">
        <v>1820</v>
      </c>
    </row>
    <row r="125" spans="1:13" s="99" customFormat="1" ht="18" customHeight="1">
      <c r="A125" s="96"/>
      <c r="B125" s="97" t="s">
        <v>1300</v>
      </c>
      <c r="C125" s="39">
        <v>1050000</v>
      </c>
      <c r="D125" s="39">
        <v>6794674.1546</v>
      </c>
      <c r="E125" s="41">
        <v>773528.47843806923</v>
      </c>
      <c r="F125" s="39">
        <v>1045526</v>
      </c>
      <c r="G125" s="42">
        <v>73.984623858045538</v>
      </c>
      <c r="H125" s="42">
        <v>73.669378898863741</v>
      </c>
      <c r="I125" s="40">
        <v>316743.99799999967</v>
      </c>
      <c r="J125" s="42">
        <v>4.6616510342230866</v>
      </c>
      <c r="K125" s="39">
        <v>6477930.1566000003</v>
      </c>
      <c r="L125" s="115" t="s">
        <v>3117</v>
      </c>
      <c r="M125" s="269" t="s">
        <v>3492</v>
      </c>
    </row>
    <row r="126" spans="1:13" s="99" customFormat="1" ht="18" customHeight="1">
      <c r="A126" s="96"/>
      <c r="B126" s="103" t="s">
        <v>3118</v>
      </c>
      <c r="C126" s="104">
        <v>6100000</v>
      </c>
      <c r="D126" s="104">
        <v>29624653.499739997</v>
      </c>
      <c r="E126" s="104">
        <v>3372569.8428665753</v>
      </c>
      <c r="F126" s="104">
        <v>6154250.6430000002</v>
      </c>
      <c r="G126" s="105">
        <v>54.800657927421611</v>
      </c>
      <c r="H126" s="105">
        <v>55.288030210927467</v>
      </c>
      <c r="I126" s="104">
        <v>1477899.6824390001</v>
      </c>
      <c r="J126" s="105">
        <v>4.9887492606520141</v>
      </c>
      <c r="K126" s="104">
        <v>28146753.817301005</v>
      </c>
      <c r="L126" s="106" t="s">
        <v>3119</v>
      </c>
      <c r="M126" s="269"/>
    </row>
    <row r="127" spans="1:13" s="99" customFormat="1" ht="18" customHeight="1">
      <c r="A127" s="96"/>
      <c r="B127" s="97" t="s">
        <v>1313</v>
      </c>
      <c r="C127" s="39">
        <v>500000</v>
      </c>
      <c r="D127" s="39">
        <v>1602396.78251</v>
      </c>
      <c r="E127" s="41">
        <v>182422.22023110199</v>
      </c>
      <c r="F127" s="39">
        <v>523000</v>
      </c>
      <c r="G127" s="42">
        <v>34.879965627361756</v>
      </c>
      <c r="H127" s="42">
        <v>36.484444046220396</v>
      </c>
      <c r="I127" s="40">
        <v>74408.163900000043</v>
      </c>
      <c r="J127" s="42">
        <v>4.6435542502429907</v>
      </c>
      <c r="K127" s="39">
        <v>1527988.61861</v>
      </c>
      <c r="L127" s="115" t="s">
        <v>3120</v>
      </c>
      <c r="M127" s="269" t="s">
        <v>2036</v>
      </c>
    </row>
    <row r="128" spans="1:13" s="99" customFormat="1" ht="18" customHeight="1">
      <c r="A128" s="96"/>
      <c r="B128" s="97" t="s">
        <v>1314</v>
      </c>
      <c r="C128" s="39">
        <v>500000</v>
      </c>
      <c r="D128" s="39">
        <v>2773819.2588000004</v>
      </c>
      <c r="E128" s="41">
        <v>315780.88101092901</v>
      </c>
      <c r="F128" s="39">
        <v>522381</v>
      </c>
      <c r="G128" s="42">
        <v>60.450299879001911</v>
      </c>
      <c r="H128" s="42">
        <v>63.156176202185797</v>
      </c>
      <c r="I128" s="40">
        <v>138600.00264000054</v>
      </c>
      <c r="J128" s="42">
        <v>4.9967207560582434</v>
      </c>
      <c r="K128" s="39">
        <v>2635219.2561599999</v>
      </c>
      <c r="L128" s="115" t="s">
        <v>3121</v>
      </c>
      <c r="M128" s="269" t="s">
        <v>2036</v>
      </c>
    </row>
    <row r="129" spans="1:13" s="99" customFormat="1" ht="18" customHeight="1">
      <c r="A129" s="96"/>
      <c r="B129" s="97" t="s">
        <v>1315</v>
      </c>
      <c r="C129" s="39">
        <v>500000</v>
      </c>
      <c r="D129" s="39">
        <v>2777683.4853400001</v>
      </c>
      <c r="E129" s="41">
        <v>316220.79751138436</v>
      </c>
      <c r="F129" s="39">
        <v>523951.5</v>
      </c>
      <c r="G129" s="42">
        <v>60.353066555088461</v>
      </c>
      <c r="H129" s="42">
        <v>63.244159502276872</v>
      </c>
      <c r="I129" s="40">
        <v>145442.99099999992</v>
      </c>
      <c r="J129" s="42">
        <v>5.2361254177308503</v>
      </c>
      <c r="K129" s="39">
        <v>2632240.4943400002</v>
      </c>
      <c r="L129" s="115" t="s">
        <v>3122</v>
      </c>
      <c r="M129" s="269" t="s">
        <v>2036</v>
      </c>
    </row>
    <row r="130" spans="1:13" s="99" customFormat="1" ht="18" customHeight="1">
      <c r="A130" s="107"/>
      <c r="B130" s="116" t="s">
        <v>1316</v>
      </c>
      <c r="C130" s="77">
        <v>500000</v>
      </c>
      <c r="D130" s="77">
        <v>2556159.5649000001</v>
      </c>
      <c r="E130" s="78">
        <v>291001.77196038252</v>
      </c>
      <c r="F130" s="77">
        <v>504054.29</v>
      </c>
      <c r="G130" s="80">
        <v>57.732228002738061</v>
      </c>
      <c r="H130" s="80">
        <v>58.200354392076505</v>
      </c>
      <c r="I130" s="79">
        <v>130428.90280999988</v>
      </c>
      <c r="J130" s="80">
        <v>5.1025336837726876</v>
      </c>
      <c r="K130" s="77">
        <v>2425730.6620900002</v>
      </c>
      <c r="L130" s="117" t="s">
        <v>3123</v>
      </c>
      <c r="M130" s="269" t="s">
        <v>2036</v>
      </c>
    </row>
    <row r="131" spans="1:13" s="99" customFormat="1" ht="18" customHeight="1">
      <c r="A131" s="118"/>
      <c r="B131" s="119"/>
      <c r="C131" s="120"/>
      <c r="D131" s="120"/>
      <c r="E131" s="120"/>
      <c r="F131" s="120"/>
      <c r="G131" s="121"/>
      <c r="H131" s="121"/>
      <c r="I131" s="120"/>
      <c r="J131" s="121"/>
      <c r="K131" s="120"/>
      <c r="L131" s="122"/>
      <c r="M131" s="273"/>
    </row>
    <row r="132" spans="1:13" s="99" customFormat="1" ht="18" customHeight="1">
      <c r="A132" s="356"/>
      <c r="B132" s="356"/>
      <c r="C132" s="120"/>
      <c r="D132" s="120"/>
      <c r="E132" s="120"/>
      <c r="F132" s="120"/>
      <c r="G132" s="121"/>
      <c r="H132" s="121"/>
      <c r="I132" s="120"/>
      <c r="J132" s="121"/>
      <c r="K132" s="120"/>
      <c r="L132" s="122"/>
      <c r="M132" s="274"/>
    </row>
    <row r="133" spans="1:13" s="14" customFormat="1" ht="31.5" customHeight="1">
      <c r="A133" s="7" t="s">
        <v>3124</v>
      </c>
      <c r="B133" s="7"/>
      <c r="C133" s="10"/>
      <c r="D133" s="10"/>
      <c r="E133" s="10"/>
      <c r="F133" s="10"/>
      <c r="G133" s="11"/>
      <c r="H133" s="11"/>
      <c r="I133" s="12"/>
      <c r="J133" s="11"/>
      <c r="K133" s="12"/>
      <c r="L133" s="13"/>
      <c r="M133" s="261"/>
    </row>
    <row r="134" spans="1:13" ht="21" customHeight="1">
      <c r="A134" s="16"/>
      <c r="B134" s="16" t="s">
        <v>3020</v>
      </c>
      <c r="C134" s="17"/>
      <c r="D134" s="17"/>
      <c r="E134" s="17"/>
      <c r="F134" s="17"/>
      <c r="G134" s="18"/>
      <c r="H134" s="18"/>
      <c r="I134" s="19"/>
      <c r="J134" s="20"/>
      <c r="K134" s="19"/>
      <c r="L134" s="323" t="s">
        <v>3021</v>
      </c>
      <c r="M134" s="324"/>
    </row>
    <row r="135" spans="1:13" ht="19.5" customHeight="1">
      <c r="A135" s="325" t="s">
        <v>3125</v>
      </c>
      <c r="B135" s="326"/>
      <c r="C135" s="21" t="s">
        <v>2935</v>
      </c>
      <c r="D135" s="21" t="s">
        <v>2936</v>
      </c>
      <c r="E135" s="21" t="s">
        <v>2937</v>
      </c>
      <c r="F135" s="21" t="s">
        <v>2938</v>
      </c>
      <c r="G135" s="22" t="s">
        <v>2939</v>
      </c>
      <c r="H135" s="22" t="s">
        <v>2940</v>
      </c>
      <c r="I135" s="21" t="s">
        <v>2941</v>
      </c>
      <c r="J135" s="22" t="s">
        <v>2942</v>
      </c>
      <c r="K135" s="331" t="s">
        <v>3126</v>
      </c>
      <c r="L135" s="334" t="s">
        <v>2944</v>
      </c>
      <c r="M135" s="335"/>
    </row>
    <row r="136" spans="1:13" ht="18" customHeight="1">
      <c r="A136" s="327"/>
      <c r="B136" s="328"/>
      <c r="C136" s="23" t="s">
        <v>2945</v>
      </c>
      <c r="D136" s="23" t="s">
        <v>2946</v>
      </c>
      <c r="E136" s="23" t="s">
        <v>2945</v>
      </c>
      <c r="F136" s="23" t="s">
        <v>2945</v>
      </c>
      <c r="G136" s="24" t="s">
        <v>2947</v>
      </c>
      <c r="H136" s="24" t="s">
        <v>2947</v>
      </c>
      <c r="I136" s="23" t="s">
        <v>2946</v>
      </c>
      <c r="J136" s="24" t="s">
        <v>2947</v>
      </c>
      <c r="K136" s="332"/>
      <c r="L136" s="336"/>
      <c r="M136" s="337"/>
    </row>
    <row r="137" spans="1:13" ht="22.5" customHeight="1">
      <c r="A137" s="329"/>
      <c r="B137" s="330"/>
      <c r="C137" s="25" t="s">
        <v>2948</v>
      </c>
      <c r="D137" s="25" t="s">
        <v>2949</v>
      </c>
      <c r="E137" s="25" t="s">
        <v>2950</v>
      </c>
      <c r="F137" s="25" t="s">
        <v>2951</v>
      </c>
      <c r="G137" s="26" t="s">
        <v>2952</v>
      </c>
      <c r="H137" s="26" t="s">
        <v>2953</v>
      </c>
      <c r="I137" s="25" t="s">
        <v>2954</v>
      </c>
      <c r="J137" s="26" t="s">
        <v>2955</v>
      </c>
      <c r="K137" s="333"/>
      <c r="L137" s="338"/>
      <c r="M137" s="339"/>
    </row>
    <row r="138" spans="1:13" s="99" customFormat="1" ht="17.850000000000001" customHeight="1">
      <c r="A138" s="96"/>
      <c r="B138" s="97" t="s">
        <v>1317</v>
      </c>
      <c r="C138" s="39">
        <v>500000</v>
      </c>
      <c r="D138" s="39">
        <v>2429396.1601300002</v>
      </c>
      <c r="E138" s="41">
        <v>276570.60110769584</v>
      </c>
      <c r="F138" s="39">
        <v>529379</v>
      </c>
      <c r="G138" s="42">
        <v>52.244346887144346</v>
      </c>
      <c r="H138" s="42">
        <v>55.314120221539163</v>
      </c>
      <c r="I138" s="40">
        <v>112219.86234000046</v>
      </c>
      <c r="J138" s="42">
        <v>4.6192491855258151</v>
      </c>
      <c r="K138" s="39">
        <v>2317176.2977899997</v>
      </c>
      <c r="L138" s="115" t="s">
        <v>3127</v>
      </c>
      <c r="M138" s="269" t="s">
        <v>2036</v>
      </c>
    </row>
    <row r="139" spans="1:13" s="99" customFormat="1" ht="17.850000000000001" customHeight="1">
      <c r="A139" s="96"/>
      <c r="B139" s="97" t="s">
        <v>1318</v>
      </c>
      <c r="C139" s="39">
        <v>500000</v>
      </c>
      <c r="D139" s="39">
        <v>2658211.6613000003</v>
      </c>
      <c r="E139" s="41">
        <v>302619.72464708565</v>
      </c>
      <c r="F139" s="39">
        <v>528015.96</v>
      </c>
      <c r="G139" s="42">
        <v>57.312609385346171</v>
      </c>
      <c r="H139" s="42">
        <v>60.523944929417127</v>
      </c>
      <c r="I139" s="40">
        <v>131193.45620000036</v>
      </c>
      <c r="J139" s="42">
        <v>4.9354029293453667</v>
      </c>
      <c r="K139" s="39">
        <v>2527018.2050999999</v>
      </c>
      <c r="L139" s="115" t="s">
        <v>3128</v>
      </c>
      <c r="M139" s="269" t="s">
        <v>2036</v>
      </c>
    </row>
    <row r="140" spans="1:13" s="99" customFormat="1" ht="17.850000000000001" customHeight="1">
      <c r="A140" s="96"/>
      <c r="B140" s="97" t="s">
        <v>1319</v>
      </c>
      <c r="C140" s="39">
        <v>500000</v>
      </c>
      <c r="D140" s="39">
        <v>3033681.247</v>
      </c>
      <c r="E140" s="41">
        <v>345364.44068761385</v>
      </c>
      <c r="F140" s="39">
        <v>517726.6</v>
      </c>
      <c r="G140" s="42">
        <v>66.707880315134261</v>
      </c>
      <c r="H140" s="42">
        <v>69.072888137522767</v>
      </c>
      <c r="I140" s="40">
        <v>130161.12099999981</v>
      </c>
      <c r="J140" s="42">
        <v>4.2905338564727531</v>
      </c>
      <c r="K140" s="39">
        <v>2903520.1260000002</v>
      </c>
      <c r="L140" s="115" t="s">
        <v>3129</v>
      </c>
      <c r="M140" s="269" t="s">
        <v>2037</v>
      </c>
    </row>
    <row r="141" spans="1:13" s="99" customFormat="1" ht="17.850000000000001" customHeight="1">
      <c r="A141" s="96"/>
      <c r="B141" s="97" t="s">
        <v>1320</v>
      </c>
      <c r="C141" s="39">
        <v>500000</v>
      </c>
      <c r="D141" s="39">
        <v>2672571.3644000003</v>
      </c>
      <c r="E141" s="41">
        <v>304254.48137522768</v>
      </c>
      <c r="F141" s="39">
        <v>518179.2</v>
      </c>
      <c r="G141" s="42">
        <v>58.716073778188637</v>
      </c>
      <c r="H141" s="42">
        <v>60.850896275045542</v>
      </c>
      <c r="I141" s="40">
        <v>125513.96840000013</v>
      </c>
      <c r="J141" s="42">
        <v>4.6963748123589717</v>
      </c>
      <c r="K141" s="39">
        <v>2547057.3960000002</v>
      </c>
      <c r="L141" s="115" t="s">
        <v>3129</v>
      </c>
      <c r="M141" s="269" t="s">
        <v>2037</v>
      </c>
    </row>
    <row r="142" spans="1:13" s="99" customFormat="1" ht="17.850000000000001" customHeight="1">
      <c r="A142" s="96"/>
      <c r="B142" s="103" t="s">
        <v>3130</v>
      </c>
      <c r="C142" s="104">
        <v>4000000</v>
      </c>
      <c r="D142" s="104">
        <v>20503919.524379998</v>
      </c>
      <c r="E142" s="104">
        <v>2334234.9185314206</v>
      </c>
      <c r="F142" s="104">
        <v>4166687.5500000003</v>
      </c>
      <c r="G142" s="105">
        <v>56.02135726571148</v>
      </c>
      <c r="H142" s="105">
        <v>58.355872963285513</v>
      </c>
      <c r="I142" s="104">
        <v>987968.46829000115</v>
      </c>
      <c r="J142" s="105">
        <v>4.81843711450031</v>
      </c>
      <c r="K142" s="104">
        <v>19515951.056090001</v>
      </c>
      <c r="L142" s="123" t="s">
        <v>3131</v>
      </c>
      <c r="M142" s="269"/>
    </row>
    <row r="143" spans="1:13" s="99" customFormat="1" ht="17.850000000000001" customHeight="1">
      <c r="A143" s="96"/>
      <c r="B143" s="97" t="s">
        <v>1321</v>
      </c>
      <c r="C143" s="39">
        <v>250000</v>
      </c>
      <c r="D143" s="39">
        <v>1586167.7239999999</v>
      </c>
      <c r="E143" s="41">
        <v>180574.64981785064</v>
      </c>
      <c r="F143" s="39">
        <v>250967</v>
      </c>
      <c r="G143" s="42">
        <v>71.951551326608936</v>
      </c>
      <c r="H143" s="42">
        <v>72.229859927140268</v>
      </c>
      <c r="I143" s="40">
        <v>160732.84904999984</v>
      </c>
      <c r="J143" s="42">
        <v>10.133408126894899</v>
      </c>
      <c r="K143" s="39">
        <v>1425434.8749500001</v>
      </c>
      <c r="L143" s="115" t="s">
        <v>3132</v>
      </c>
      <c r="M143" s="269" t="s">
        <v>1821</v>
      </c>
    </row>
    <row r="144" spans="1:13" s="99" customFormat="1" ht="17.850000000000001" customHeight="1">
      <c r="A144" s="96"/>
      <c r="B144" s="97" t="s">
        <v>1322</v>
      </c>
      <c r="C144" s="39">
        <v>250000</v>
      </c>
      <c r="D144" s="39">
        <v>1673321.33</v>
      </c>
      <c r="E144" s="41">
        <v>190496.50842440801</v>
      </c>
      <c r="F144" s="39">
        <v>250456</v>
      </c>
      <c r="G144" s="42">
        <v>76.059870166579358</v>
      </c>
      <c r="H144" s="42">
        <v>76.198603369763205</v>
      </c>
      <c r="I144" s="40">
        <v>155299.37959999987</v>
      </c>
      <c r="J144" s="42">
        <v>9.2809059931125031</v>
      </c>
      <c r="K144" s="39">
        <v>1518021.9504000002</v>
      </c>
      <c r="L144" s="115" t="s">
        <v>3133</v>
      </c>
      <c r="M144" s="269" t="s">
        <v>1821</v>
      </c>
    </row>
    <row r="145" spans="1:13" s="99" customFormat="1" ht="17.850000000000001" customHeight="1">
      <c r="A145" s="96"/>
      <c r="B145" s="103" t="s">
        <v>3134</v>
      </c>
      <c r="C145" s="104">
        <v>500000</v>
      </c>
      <c r="D145" s="104">
        <v>3259489.054</v>
      </c>
      <c r="E145" s="104">
        <v>371071.15824225865</v>
      </c>
      <c r="F145" s="104">
        <v>501423</v>
      </c>
      <c r="G145" s="105">
        <v>74.003617353463767</v>
      </c>
      <c r="H145" s="105">
        <v>74.214231648451729</v>
      </c>
      <c r="I145" s="104">
        <v>316032.22864999971</v>
      </c>
      <c r="J145" s="105">
        <v>9.695759777507746</v>
      </c>
      <c r="K145" s="104">
        <v>2943456.8253500005</v>
      </c>
      <c r="L145" s="106" t="s">
        <v>3135</v>
      </c>
      <c r="M145" s="269"/>
    </row>
    <row r="146" spans="1:13" s="126" customFormat="1" ht="17.850000000000001" customHeight="1">
      <c r="A146" s="96"/>
      <c r="B146" s="124" t="s">
        <v>3136</v>
      </c>
      <c r="C146" s="48">
        <v>33760658</v>
      </c>
      <c r="D146" s="48">
        <v>176714011.94724199</v>
      </c>
      <c r="E146" s="48">
        <v>20117715.385614984</v>
      </c>
      <c r="F146" s="48">
        <v>31990620.072000001</v>
      </c>
      <c r="G146" s="51">
        <v>62.88629398347657</v>
      </c>
      <c r="H146" s="51">
        <v>59.589227750285502</v>
      </c>
      <c r="I146" s="48">
        <v>9910533.0707760025</v>
      </c>
      <c r="J146" s="51">
        <v>5.6082327380665173</v>
      </c>
      <c r="K146" s="48">
        <v>166803478.87646598</v>
      </c>
      <c r="L146" s="125" t="s">
        <v>3137</v>
      </c>
      <c r="M146" s="270"/>
    </row>
    <row r="147" spans="1:13" s="99" customFormat="1" ht="17.850000000000001" customHeight="1">
      <c r="A147" s="96"/>
      <c r="B147" s="97" t="s">
        <v>3138</v>
      </c>
      <c r="C147" s="39">
        <v>595000</v>
      </c>
      <c r="D147" s="39">
        <v>4000153.0589999999</v>
      </c>
      <c r="E147" s="41">
        <v>455390.83094262297</v>
      </c>
      <c r="F147" s="92" t="s">
        <v>3048</v>
      </c>
      <c r="G147" s="92" t="s">
        <v>3048</v>
      </c>
      <c r="H147" s="42">
        <v>76.536274108003866</v>
      </c>
      <c r="I147" s="40">
        <v>226642.81859999988</v>
      </c>
      <c r="J147" s="42">
        <v>5.6658536625260636</v>
      </c>
      <c r="K147" s="39">
        <v>3773510.2404</v>
      </c>
      <c r="L147" s="115" t="s">
        <v>3139</v>
      </c>
      <c r="M147" s="269" t="s">
        <v>1810</v>
      </c>
    </row>
    <row r="148" spans="1:13" s="99" customFormat="1" ht="17.850000000000001" customHeight="1">
      <c r="A148" s="96"/>
      <c r="B148" s="97" t="s">
        <v>3140</v>
      </c>
      <c r="C148" s="39">
        <v>595000</v>
      </c>
      <c r="D148" s="39">
        <v>4471904.017</v>
      </c>
      <c r="E148" s="41">
        <v>509096.5410974499</v>
      </c>
      <c r="F148" s="92" t="s">
        <v>3048</v>
      </c>
      <c r="G148" s="92" t="s">
        <v>3048</v>
      </c>
      <c r="H148" s="42">
        <v>85.562443881924352</v>
      </c>
      <c r="I148" s="40">
        <v>246706.76979999989</v>
      </c>
      <c r="J148" s="42">
        <v>5.5168171960341938</v>
      </c>
      <c r="K148" s="39">
        <v>4225197.2472000001</v>
      </c>
      <c r="L148" s="115" t="s">
        <v>3141</v>
      </c>
      <c r="M148" s="269" t="s">
        <v>1810</v>
      </c>
    </row>
    <row r="149" spans="1:13" s="99" customFormat="1" ht="17.850000000000001" customHeight="1">
      <c r="A149" s="96"/>
      <c r="B149" s="103" t="s">
        <v>3142</v>
      </c>
      <c r="C149" s="104">
        <v>1190000</v>
      </c>
      <c r="D149" s="104">
        <v>8472057.0759999994</v>
      </c>
      <c r="E149" s="127">
        <v>964487.37204007281</v>
      </c>
      <c r="F149" s="104" t="s">
        <v>3055</v>
      </c>
      <c r="G149" s="104" t="s">
        <v>3055</v>
      </c>
      <c r="H149" s="105">
        <v>81.049358994964109</v>
      </c>
      <c r="I149" s="104">
        <v>473349.58839999884</v>
      </c>
      <c r="J149" s="105">
        <v>5.5871860181504616</v>
      </c>
      <c r="K149" s="104">
        <v>7998707.4876000006</v>
      </c>
      <c r="L149" s="106" t="s">
        <v>3143</v>
      </c>
      <c r="M149" s="269"/>
    </row>
    <row r="150" spans="1:13" s="99" customFormat="1" ht="17.850000000000001" customHeight="1">
      <c r="A150" s="96"/>
      <c r="B150" s="97" t="s">
        <v>3144</v>
      </c>
      <c r="C150" s="39">
        <v>0</v>
      </c>
      <c r="D150" s="39">
        <v>55163.118600000002</v>
      </c>
      <c r="E150" s="41">
        <v>6279.9543032786887</v>
      </c>
      <c r="F150" s="92" t="s">
        <v>3048</v>
      </c>
      <c r="G150" s="128" t="s">
        <v>3048</v>
      </c>
      <c r="H150" s="92" t="s">
        <v>3048</v>
      </c>
      <c r="I150" s="40">
        <v>0</v>
      </c>
      <c r="J150" s="42">
        <v>0</v>
      </c>
      <c r="K150" s="39">
        <v>55163.118600000002</v>
      </c>
      <c r="L150" s="115" t="s">
        <v>3145</v>
      </c>
      <c r="M150" s="269"/>
    </row>
    <row r="151" spans="1:13" s="126" customFormat="1" ht="17.850000000000001" customHeight="1">
      <c r="A151" s="96"/>
      <c r="B151" s="124" t="s">
        <v>3146</v>
      </c>
      <c r="C151" s="57">
        <v>1190000</v>
      </c>
      <c r="D151" s="57">
        <v>8527220.1945999991</v>
      </c>
      <c r="E151" s="58">
        <v>970767.32634335151</v>
      </c>
      <c r="F151" s="57" t="s">
        <v>3055</v>
      </c>
      <c r="G151" s="104" t="s">
        <v>3055</v>
      </c>
      <c r="H151" s="60">
        <v>81.577086247340461</v>
      </c>
      <c r="I151" s="48">
        <v>473349.58839999884</v>
      </c>
      <c r="J151" s="60">
        <v>5.5510421637728458</v>
      </c>
      <c r="K151" s="57">
        <v>8053870.6062000003</v>
      </c>
      <c r="L151" s="129" t="s">
        <v>3147</v>
      </c>
      <c r="M151" s="275"/>
    </row>
    <row r="152" spans="1:13" s="126" customFormat="1" ht="17.850000000000001" customHeight="1">
      <c r="A152" s="100"/>
      <c r="B152" s="101" t="s">
        <v>3148</v>
      </c>
      <c r="C152" s="66">
        <v>34950658</v>
      </c>
      <c r="D152" s="66">
        <v>185241232.14184198</v>
      </c>
      <c r="E152" s="67">
        <v>21088482.71195833</v>
      </c>
      <c r="F152" s="66" t="s">
        <v>3055</v>
      </c>
      <c r="G152" s="66" t="s">
        <v>3055</v>
      </c>
      <c r="H152" s="69">
        <v>60.337870354138481</v>
      </c>
      <c r="I152" s="66">
        <v>10383882.659175992</v>
      </c>
      <c r="J152" s="69">
        <v>5.6056000811012199</v>
      </c>
      <c r="K152" s="73">
        <v>174857349.48266599</v>
      </c>
      <c r="L152" s="102" t="s">
        <v>3149</v>
      </c>
      <c r="M152" s="270"/>
    </row>
    <row r="153" spans="1:13" s="99" customFormat="1" ht="17.850000000000001" customHeight="1">
      <c r="A153" s="100"/>
      <c r="B153" s="101" t="s">
        <v>3150</v>
      </c>
      <c r="C153" s="66">
        <v>35350658</v>
      </c>
      <c r="D153" s="66">
        <v>187335442.32651299</v>
      </c>
      <c r="E153" s="67">
        <v>21326894.618227802</v>
      </c>
      <c r="F153" s="66" t="s">
        <v>3055</v>
      </c>
      <c r="G153" s="66" t="s">
        <v>3055</v>
      </c>
      <c r="H153" s="69">
        <v>60.329554879085421</v>
      </c>
      <c r="I153" s="66">
        <v>10599432.834454</v>
      </c>
      <c r="J153" s="69">
        <v>5.6579965343556857</v>
      </c>
      <c r="K153" s="66">
        <v>176736009.49205899</v>
      </c>
      <c r="L153" s="102" t="s">
        <v>3151</v>
      </c>
      <c r="M153" s="270"/>
    </row>
    <row r="154" spans="1:13" ht="17.850000000000001" customHeight="1">
      <c r="A154" s="130"/>
      <c r="B154" s="97" t="s">
        <v>1294</v>
      </c>
      <c r="C154" s="39">
        <v>400000</v>
      </c>
      <c r="D154" s="39">
        <v>458648.96299999999</v>
      </c>
      <c r="E154" s="41">
        <v>52214.135132058291</v>
      </c>
      <c r="F154" s="39">
        <v>376964</v>
      </c>
      <c r="G154" s="42">
        <v>13.851225881532001</v>
      </c>
      <c r="H154" s="42">
        <v>13.053533783014574</v>
      </c>
      <c r="I154" s="40">
        <v>31432.79826999997</v>
      </c>
      <c r="J154" s="42">
        <v>6.8533455443569746</v>
      </c>
      <c r="K154" s="39">
        <v>427216.16473000002</v>
      </c>
      <c r="L154" s="131" t="s">
        <v>3152</v>
      </c>
      <c r="M154" s="269" t="s">
        <v>1918</v>
      </c>
    </row>
    <row r="155" spans="1:13" ht="17.850000000000001" customHeight="1">
      <c r="A155" s="130"/>
      <c r="B155" s="97" t="s">
        <v>1295</v>
      </c>
      <c r="C155" s="39">
        <v>400000</v>
      </c>
      <c r="D155" s="39">
        <v>386879.31099999999</v>
      </c>
      <c r="E155" s="41">
        <v>44043.637408925322</v>
      </c>
      <c r="F155" s="39">
        <v>373787</v>
      </c>
      <c r="G155" s="42">
        <v>11.783084325812649</v>
      </c>
      <c r="H155" s="42">
        <v>11.01090935223133</v>
      </c>
      <c r="I155" s="40">
        <v>26192.651527000009</v>
      </c>
      <c r="J155" s="42">
        <v>6.7702383617510149</v>
      </c>
      <c r="K155" s="39">
        <v>360686.65947299998</v>
      </c>
      <c r="L155" s="131" t="s">
        <v>3153</v>
      </c>
      <c r="M155" s="269" t="s">
        <v>1918</v>
      </c>
    </row>
    <row r="156" spans="1:13" ht="17.850000000000001" customHeight="1">
      <c r="A156" s="130"/>
      <c r="B156" s="97" t="s">
        <v>1296</v>
      </c>
      <c r="C156" s="39">
        <v>400000</v>
      </c>
      <c r="D156" s="39">
        <v>658415.88300000003</v>
      </c>
      <c r="E156" s="41">
        <v>74956.270833333328</v>
      </c>
      <c r="F156" s="39">
        <v>384469</v>
      </c>
      <c r="G156" s="42">
        <v>19.496050613530176</v>
      </c>
      <c r="H156" s="42">
        <v>18.73906770833333</v>
      </c>
      <c r="I156" s="40">
        <v>44079.228713999968</v>
      </c>
      <c r="J156" s="42">
        <v>6.6947395790572033</v>
      </c>
      <c r="K156" s="39">
        <v>614336.65428600006</v>
      </c>
      <c r="L156" s="131" t="s">
        <v>3154</v>
      </c>
      <c r="M156" s="269" t="s">
        <v>1918</v>
      </c>
    </row>
    <row r="157" spans="1:13" ht="17.850000000000001" customHeight="1">
      <c r="A157" s="130"/>
      <c r="B157" s="103" t="s">
        <v>3155</v>
      </c>
      <c r="C157" s="104">
        <v>1200000</v>
      </c>
      <c r="D157" s="104">
        <v>1503944.1570000001</v>
      </c>
      <c r="E157" s="127">
        <v>171214.04337431697</v>
      </c>
      <c r="F157" s="104">
        <v>1128410</v>
      </c>
      <c r="G157" s="105">
        <v>15.173034922972764</v>
      </c>
      <c r="H157" s="105">
        <v>14.267836947859747</v>
      </c>
      <c r="I157" s="132">
        <v>101704.67851100024</v>
      </c>
      <c r="J157" s="105">
        <v>6.762530246726457</v>
      </c>
      <c r="K157" s="104">
        <v>1402239.4784889999</v>
      </c>
      <c r="L157" s="133" t="s">
        <v>3156</v>
      </c>
      <c r="M157" s="269"/>
    </row>
    <row r="158" spans="1:13" ht="17.850000000000001" customHeight="1">
      <c r="A158" s="134"/>
      <c r="B158" s="135" t="s">
        <v>3157</v>
      </c>
      <c r="C158" s="66">
        <v>1200000</v>
      </c>
      <c r="D158" s="66">
        <v>1503944.1570000001</v>
      </c>
      <c r="E158" s="136">
        <v>171214.04337431697</v>
      </c>
      <c r="F158" s="66">
        <v>1128410</v>
      </c>
      <c r="G158" s="69">
        <v>15.173034922972764</v>
      </c>
      <c r="H158" s="69">
        <v>14.267836947859747</v>
      </c>
      <c r="I158" s="68">
        <v>101704.67851100024</v>
      </c>
      <c r="J158" s="69">
        <v>6.762530246726457</v>
      </c>
      <c r="K158" s="73">
        <v>1402239.4784889999</v>
      </c>
      <c r="L158" s="137" t="s">
        <v>3158</v>
      </c>
      <c r="M158" s="276"/>
    </row>
    <row r="159" spans="1:13" ht="17.850000000000001" customHeight="1">
      <c r="A159" s="130"/>
      <c r="B159" s="97" t="s">
        <v>1309</v>
      </c>
      <c r="C159" s="39">
        <v>350000</v>
      </c>
      <c r="D159" s="39">
        <v>120742.50599999999</v>
      </c>
      <c r="E159" s="41">
        <v>13745.731557377048</v>
      </c>
      <c r="F159" s="39">
        <v>362000</v>
      </c>
      <c r="G159" s="42">
        <v>3.7971634136400687</v>
      </c>
      <c r="H159" s="42">
        <v>3.9273518735362991</v>
      </c>
      <c r="I159" s="40">
        <v>4597.095433999988</v>
      </c>
      <c r="J159" s="42">
        <v>3.8073546643134835</v>
      </c>
      <c r="K159" s="39">
        <v>116145.41056600001</v>
      </c>
      <c r="L159" s="131" t="s">
        <v>3159</v>
      </c>
      <c r="M159" s="269" t="s">
        <v>1919</v>
      </c>
    </row>
    <row r="160" spans="1:13" ht="17.850000000000001" customHeight="1">
      <c r="A160" s="130"/>
      <c r="B160" s="97" t="s">
        <v>1310</v>
      </c>
      <c r="C160" s="39">
        <v>350000</v>
      </c>
      <c r="D160" s="39">
        <v>149342</v>
      </c>
      <c r="E160" s="41">
        <v>17001.593806921675</v>
      </c>
      <c r="F160" s="39">
        <v>364000</v>
      </c>
      <c r="G160" s="42">
        <v>4.6707675293740873</v>
      </c>
      <c r="H160" s="42">
        <v>4.8575982305490504</v>
      </c>
      <c r="I160" s="40">
        <v>5175.5353659999964</v>
      </c>
      <c r="J160" s="42">
        <v>3.4655591635306857</v>
      </c>
      <c r="K160" s="39">
        <v>144166.464634</v>
      </c>
      <c r="L160" s="131" t="s">
        <v>3160</v>
      </c>
      <c r="M160" s="269" t="s">
        <v>1919</v>
      </c>
    </row>
    <row r="161" spans="1:13" ht="17.850000000000001" customHeight="1">
      <c r="A161" s="130"/>
      <c r="B161" s="97" t="s">
        <v>1311</v>
      </c>
      <c r="C161" s="39">
        <v>350000</v>
      </c>
      <c r="D161" s="39">
        <v>199642</v>
      </c>
      <c r="E161" s="41">
        <v>22727.914389799636</v>
      </c>
      <c r="F161" s="39">
        <v>360000</v>
      </c>
      <c r="G161" s="42">
        <v>6.3133095527221208</v>
      </c>
      <c r="H161" s="42">
        <v>6.4936898256570386</v>
      </c>
      <c r="I161" s="40">
        <v>7278.551460000017</v>
      </c>
      <c r="J161" s="42">
        <v>3.6458017150699837</v>
      </c>
      <c r="K161" s="39">
        <v>192363.44853999998</v>
      </c>
      <c r="L161" s="131" t="s">
        <v>3161</v>
      </c>
      <c r="M161" s="269" t="s">
        <v>1919</v>
      </c>
    </row>
    <row r="162" spans="1:13" ht="17.850000000000001" customHeight="1">
      <c r="A162" s="130"/>
      <c r="B162" s="97" t="s">
        <v>1312</v>
      </c>
      <c r="C162" s="39">
        <v>350000</v>
      </c>
      <c r="D162" s="39">
        <v>116900</v>
      </c>
      <c r="E162" s="41">
        <v>13308.287795992714</v>
      </c>
      <c r="F162" s="39">
        <v>364000</v>
      </c>
      <c r="G162" s="42">
        <v>3.6561230208771187</v>
      </c>
      <c r="H162" s="42">
        <v>3.8023679417122036</v>
      </c>
      <c r="I162" s="40">
        <v>4641.7641699999949</v>
      </c>
      <c r="J162" s="42">
        <v>3.970713575705727</v>
      </c>
      <c r="K162" s="39">
        <v>112258.23583000001</v>
      </c>
      <c r="L162" s="131" t="s">
        <v>3162</v>
      </c>
      <c r="M162" s="269" t="s">
        <v>1919</v>
      </c>
    </row>
    <row r="163" spans="1:13" ht="17.850000000000001" customHeight="1">
      <c r="A163" s="130"/>
      <c r="B163" s="103" t="s">
        <v>3163</v>
      </c>
      <c r="C163" s="104">
        <v>1400000</v>
      </c>
      <c r="D163" s="104">
        <v>586626.50600000005</v>
      </c>
      <c r="E163" s="127">
        <v>66783.527550091079</v>
      </c>
      <c r="F163" s="104">
        <v>1450000</v>
      </c>
      <c r="G163" s="105">
        <v>4.6057605206959371</v>
      </c>
      <c r="H163" s="105">
        <v>4.7702519678636488</v>
      </c>
      <c r="I163" s="132">
        <v>21692.946430000011</v>
      </c>
      <c r="J163" s="105">
        <v>3.6979144665515689</v>
      </c>
      <c r="K163" s="104">
        <v>564933.55957000004</v>
      </c>
      <c r="L163" s="133" t="s">
        <v>3164</v>
      </c>
      <c r="M163" s="269"/>
    </row>
    <row r="164" spans="1:13" ht="17.850000000000001" customHeight="1">
      <c r="A164" s="138"/>
      <c r="B164" s="101" t="s">
        <v>3165</v>
      </c>
      <c r="C164" s="66">
        <v>1400000</v>
      </c>
      <c r="D164" s="66">
        <v>586626.50600000005</v>
      </c>
      <c r="E164" s="136">
        <v>66783.527550091079</v>
      </c>
      <c r="F164" s="66">
        <v>1128410</v>
      </c>
      <c r="G164" s="69">
        <v>5.9183743098777111</v>
      </c>
      <c r="H164" s="69">
        <v>4.7702519678636488</v>
      </c>
      <c r="I164" s="68">
        <v>21692.946430000011</v>
      </c>
      <c r="J164" s="69">
        <v>3.6979144665515689</v>
      </c>
      <c r="K164" s="73">
        <v>564933.55957000004</v>
      </c>
      <c r="L164" s="137" t="s">
        <v>3166</v>
      </c>
      <c r="M164" s="270"/>
    </row>
    <row r="165" spans="1:13" ht="17.850000000000001" customHeight="1">
      <c r="A165" s="138"/>
      <c r="B165" s="101" t="s">
        <v>3167</v>
      </c>
      <c r="C165" s="66">
        <v>37950658</v>
      </c>
      <c r="D165" s="66">
        <v>189426012.98951301</v>
      </c>
      <c r="E165" s="66">
        <v>21564892.189152207</v>
      </c>
      <c r="F165" s="66" t="s">
        <v>3055</v>
      </c>
      <c r="G165" s="66" t="s">
        <v>3055</v>
      </c>
      <c r="H165" s="69">
        <v>56.823500106776038</v>
      </c>
      <c r="I165" s="68">
        <v>10722830.459394991</v>
      </c>
      <c r="J165" s="69">
        <v>5.6606958517300514</v>
      </c>
      <c r="K165" s="66">
        <v>178703182.53011802</v>
      </c>
      <c r="L165" s="137" t="s">
        <v>3168</v>
      </c>
      <c r="M165" s="270"/>
    </row>
    <row r="166" spans="1:13" s="99" customFormat="1" ht="18" customHeight="1">
      <c r="A166" s="96"/>
      <c r="B166" s="97" t="s">
        <v>3169</v>
      </c>
      <c r="C166" s="39">
        <v>718400</v>
      </c>
      <c r="D166" s="39">
        <v>1451390.1329999999</v>
      </c>
      <c r="E166" s="41">
        <v>165231.11714480876</v>
      </c>
      <c r="F166" s="39">
        <v>1577125</v>
      </c>
      <c r="G166" s="42">
        <v>10.476729310917571</v>
      </c>
      <c r="H166" s="42">
        <v>22.999877108130395</v>
      </c>
      <c r="I166" s="40">
        <v>34820.034809999866</v>
      </c>
      <c r="J166" s="42">
        <v>2.3990816816445775</v>
      </c>
      <c r="K166" s="39">
        <v>1416570.09819</v>
      </c>
      <c r="L166" s="131" t="s">
        <v>3170</v>
      </c>
      <c r="M166" s="269" t="s">
        <v>2041</v>
      </c>
    </row>
    <row r="167" spans="1:13" s="99" customFormat="1" ht="18" customHeight="1">
      <c r="A167" s="96"/>
      <c r="B167" s="97" t="s">
        <v>3171</v>
      </c>
      <c r="C167" s="39">
        <v>1350000</v>
      </c>
      <c r="D167" s="39">
        <v>568414</v>
      </c>
      <c r="E167" s="41">
        <v>64710.154826958104</v>
      </c>
      <c r="F167" s="39">
        <v>577000</v>
      </c>
      <c r="G167" s="42">
        <v>11.214931512471075</v>
      </c>
      <c r="H167" s="42">
        <v>4.7933448019968967</v>
      </c>
      <c r="I167" s="40">
        <v>12755.401630999986</v>
      </c>
      <c r="J167" s="42">
        <v>2.2440336851309057</v>
      </c>
      <c r="K167" s="39">
        <v>555658.59836900001</v>
      </c>
      <c r="L167" s="98" t="s">
        <v>3172</v>
      </c>
      <c r="M167" s="269" t="s">
        <v>2048</v>
      </c>
    </row>
    <row r="168" spans="1:13" s="99" customFormat="1" ht="18" customHeight="1">
      <c r="A168" s="96"/>
      <c r="B168" s="97" t="s">
        <v>3173</v>
      </c>
      <c r="C168" s="39">
        <v>1800000</v>
      </c>
      <c r="D168" s="39">
        <v>6375772</v>
      </c>
      <c r="E168" s="41">
        <v>725839.25318761379</v>
      </c>
      <c r="F168" s="39">
        <v>2317000</v>
      </c>
      <c r="G168" s="42">
        <v>31.326683348623813</v>
      </c>
      <c r="H168" s="42">
        <v>40.324402954867431</v>
      </c>
      <c r="I168" s="40">
        <v>101723.12319700047</v>
      </c>
      <c r="J168" s="42">
        <v>1.5954636269458895</v>
      </c>
      <c r="K168" s="39">
        <v>6274048.8768029995</v>
      </c>
      <c r="L168" s="98" t="s">
        <v>3174</v>
      </c>
      <c r="M168" s="269" t="s">
        <v>2049</v>
      </c>
    </row>
    <row r="169" spans="1:13" s="99" customFormat="1" ht="18" customHeight="1">
      <c r="A169" s="96"/>
      <c r="B169" s="97" t="s">
        <v>3175</v>
      </c>
      <c r="C169" s="39">
        <v>922064</v>
      </c>
      <c r="D169" s="39">
        <v>2190502</v>
      </c>
      <c r="E169" s="41">
        <v>249374.08925318762</v>
      </c>
      <c r="F169" s="39">
        <v>942663</v>
      </c>
      <c r="G169" s="42">
        <v>26.454214205202454</v>
      </c>
      <c r="H169" s="42">
        <v>27.045203939551659</v>
      </c>
      <c r="I169" s="40">
        <v>31178.507828000002</v>
      </c>
      <c r="J169" s="42">
        <v>1.4233498909382416</v>
      </c>
      <c r="K169" s="39">
        <v>2159323.492172</v>
      </c>
      <c r="L169" s="98" t="s">
        <v>3176</v>
      </c>
      <c r="M169" s="269" t="s">
        <v>3493</v>
      </c>
    </row>
    <row r="170" spans="1:13" s="99" customFormat="1" ht="18" customHeight="1">
      <c r="A170" s="96"/>
      <c r="B170" s="97" t="s">
        <v>3177</v>
      </c>
      <c r="C170" s="39">
        <v>738346</v>
      </c>
      <c r="D170" s="39">
        <v>4507022</v>
      </c>
      <c r="E170" s="41">
        <v>513094.48998178507</v>
      </c>
      <c r="F170" s="39">
        <v>620000</v>
      </c>
      <c r="G170" s="42">
        <v>82.757175803513718</v>
      </c>
      <c r="H170" s="42">
        <v>69.492418186295453</v>
      </c>
      <c r="I170" s="40">
        <v>132185.06044000015</v>
      </c>
      <c r="J170" s="42">
        <v>2.932869208093507</v>
      </c>
      <c r="K170" s="39">
        <v>4374836.9395599999</v>
      </c>
      <c r="L170" s="98" t="s">
        <v>3178</v>
      </c>
      <c r="M170" s="269" t="s">
        <v>2053</v>
      </c>
    </row>
    <row r="171" spans="1:13" s="99" customFormat="1" ht="18" customHeight="1">
      <c r="A171" s="96"/>
      <c r="B171" s="97" t="s">
        <v>3179</v>
      </c>
      <c r="C171" s="39">
        <v>1800000</v>
      </c>
      <c r="D171" s="39">
        <v>2439548.1</v>
      </c>
      <c r="E171" s="41">
        <v>277726.33196721313</v>
      </c>
      <c r="F171" s="39">
        <v>2184000</v>
      </c>
      <c r="G171" s="42">
        <v>12.716407141355912</v>
      </c>
      <c r="H171" s="42">
        <v>15.429240664845173</v>
      </c>
      <c r="I171" s="40">
        <v>55002.51909400057</v>
      </c>
      <c r="J171" s="42">
        <v>2.2546191687714856</v>
      </c>
      <c r="K171" s="39">
        <v>2384545.5809059995</v>
      </c>
      <c r="L171" s="98" t="s">
        <v>3180</v>
      </c>
      <c r="M171" s="269" t="s">
        <v>2054</v>
      </c>
    </row>
    <row r="172" spans="1:13" s="99" customFormat="1" ht="18" customHeight="1">
      <c r="A172" s="96"/>
      <c r="B172" s="97" t="s">
        <v>3181</v>
      </c>
      <c r="C172" s="39">
        <v>1800000</v>
      </c>
      <c r="D172" s="39">
        <v>3073468.8561450001</v>
      </c>
      <c r="E172" s="41">
        <v>349893.99546277319</v>
      </c>
      <c r="F172" s="39">
        <v>2189000</v>
      </c>
      <c r="G172" s="42">
        <v>15.984193488477533</v>
      </c>
      <c r="H172" s="42">
        <v>19.438555303487401</v>
      </c>
      <c r="I172" s="40">
        <v>86992.980330999941</v>
      </c>
      <c r="J172" s="42">
        <v>2.8304493848072942</v>
      </c>
      <c r="K172" s="39">
        <v>2986475.8758140001</v>
      </c>
      <c r="L172" s="98" t="s">
        <v>3182</v>
      </c>
      <c r="M172" s="269" t="s">
        <v>2055</v>
      </c>
    </row>
    <row r="173" spans="1:13" s="99" customFormat="1" ht="18" customHeight="1">
      <c r="A173" s="96"/>
      <c r="B173" s="97" t="s">
        <v>3183</v>
      </c>
      <c r="C173" s="39">
        <v>361600</v>
      </c>
      <c r="D173" s="39">
        <v>2061056.4992</v>
      </c>
      <c r="E173" s="41">
        <v>234637.57959927141</v>
      </c>
      <c r="F173" s="39">
        <v>501900</v>
      </c>
      <c r="G173" s="42">
        <v>46.749866427430049</v>
      </c>
      <c r="H173" s="42">
        <v>64.888711172364879</v>
      </c>
      <c r="I173" s="40">
        <v>58667.562559999758</v>
      </c>
      <c r="J173" s="42">
        <v>2.846480073824837</v>
      </c>
      <c r="K173" s="39">
        <v>2002388.9366400002</v>
      </c>
      <c r="L173" s="98" t="s">
        <v>3184</v>
      </c>
      <c r="M173" s="269" t="s">
        <v>2057</v>
      </c>
    </row>
    <row r="174" spans="1:13" s="99" customFormat="1" ht="18" customHeight="1">
      <c r="A174" s="96"/>
      <c r="B174" s="97" t="s">
        <v>3185</v>
      </c>
      <c r="C174" s="39">
        <v>848000</v>
      </c>
      <c r="D174" s="39">
        <v>503804.00699999998</v>
      </c>
      <c r="E174" s="41">
        <v>57354.736680327871</v>
      </c>
      <c r="F174" s="39">
        <v>1010000</v>
      </c>
      <c r="G174" s="42">
        <v>5.6786868000324624</v>
      </c>
      <c r="H174" s="42">
        <v>6.7635302689065879</v>
      </c>
      <c r="I174" s="40">
        <v>15189.647880000004</v>
      </c>
      <c r="J174" s="42">
        <v>3.0149914786207734</v>
      </c>
      <c r="K174" s="39">
        <v>488614.35911999998</v>
      </c>
      <c r="L174" s="98" t="s">
        <v>3186</v>
      </c>
      <c r="M174" s="269" t="s">
        <v>2060</v>
      </c>
    </row>
    <row r="175" spans="1:13" s="99" customFormat="1" ht="18" customHeight="1">
      <c r="A175" s="96"/>
      <c r="B175" s="97" t="s">
        <v>3187</v>
      </c>
      <c r="C175" s="39">
        <v>2071900</v>
      </c>
      <c r="D175" s="39">
        <v>6178935.1588059999</v>
      </c>
      <c r="E175" s="41">
        <v>703430.68747791438</v>
      </c>
      <c r="F175" s="39">
        <v>2492222</v>
      </c>
      <c r="G175" s="42">
        <v>28.225041247445624</v>
      </c>
      <c r="H175" s="42">
        <v>33.950996065346509</v>
      </c>
      <c r="I175" s="40">
        <v>151811.84334699996</v>
      </c>
      <c r="J175" s="42">
        <v>2.4569256586329939</v>
      </c>
      <c r="K175" s="39">
        <v>6027123.3154589999</v>
      </c>
      <c r="L175" s="98" t="s">
        <v>3188</v>
      </c>
      <c r="M175" s="269" t="s">
        <v>3494</v>
      </c>
    </row>
    <row r="176" spans="1:13" s="99" customFormat="1" ht="18" customHeight="1">
      <c r="A176" s="107"/>
      <c r="B176" s="116" t="s">
        <v>3189</v>
      </c>
      <c r="C176" s="77">
        <v>1462447</v>
      </c>
      <c r="D176" s="77">
        <v>2997361.3677000003</v>
      </c>
      <c r="E176" s="78">
        <v>341229.66390027327</v>
      </c>
      <c r="F176" s="77">
        <v>799300</v>
      </c>
      <c r="G176" s="80">
        <v>42.691062667368108</v>
      </c>
      <c r="H176" s="80">
        <v>23.332788395085309</v>
      </c>
      <c r="I176" s="79">
        <v>160578.69395500002</v>
      </c>
      <c r="J176" s="80">
        <v>5.3573351443512705</v>
      </c>
      <c r="K176" s="77">
        <v>2836782.6737450003</v>
      </c>
      <c r="L176" s="139" t="s">
        <v>3190</v>
      </c>
      <c r="M176" s="271" t="s">
        <v>3496</v>
      </c>
    </row>
    <row r="177" spans="1:13" ht="18" customHeight="1">
      <c r="A177" s="140"/>
      <c r="B177" s="141" t="s">
        <v>3191</v>
      </c>
      <c r="C177" s="120"/>
      <c r="D177" s="120"/>
      <c r="E177" s="120"/>
      <c r="F177" s="120"/>
      <c r="G177" s="121"/>
      <c r="H177" s="121"/>
      <c r="I177" s="142"/>
      <c r="J177" s="121"/>
      <c r="K177" s="120"/>
      <c r="L177" s="141"/>
      <c r="M177" s="273"/>
    </row>
    <row r="178" spans="1:13" ht="18" customHeight="1">
      <c r="A178" s="143"/>
      <c r="B178" s="141" t="s">
        <v>3192</v>
      </c>
      <c r="C178" s="120"/>
      <c r="D178" s="120"/>
      <c r="E178" s="120"/>
      <c r="F178" s="120"/>
      <c r="G178" s="121"/>
      <c r="H178" s="121"/>
      <c r="I178" s="142"/>
      <c r="J178" s="121"/>
      <c r="K178" s="120"/>
      <c r="L178" s="141"/>
      <c r="M178" s="268"/>
    </row>
    <row r="179" spans="1:13" s="14" customFormat="1" ht="29.25" customHeight="1">
      <c r="A179" s="7" t="s">
        <v>3193</v>
      </c>
      <c r="B179" s="7"/>
      <c r="C179" s="10"/>
      <c r="D179" s="10"/>
      <c r="E179" s="10"/>
      <c r="F179" s="10"/>
      <c r="G179" s="11"/>
      <c r="H179" s="11"/>
      <c r="I179" s="12"/>
      <c r="J179" s="11"/>
      <c r="K179" s="12"/>
      <c r="L179" s="13"/>
      <c r="M179" s="261"/>
    </row>
    <row r="180" spans="1:13" ht="21" customHeight="1">
      <c r="A180" s="16"/>
      <c r="B180" s="16" t="s">
        <v>3020</v>
      </c>
      <c r="C180" s="17"/>
      <c r="D180" s="17"/>
      <c r="E180" s="17"/>
      <c r="F180" s="17"/>
      <c r="G180" s="18"/>
      <c r="H180" s="18"/>
      <c r="I180" s="19"/>
      <c r="J180" s="20"/>
      <c r="K180" s="19"/>
      <c r="L180" s="323" t="s">
        <v>3021</v>
      </c>
      <c r="M180" s="324"/>
    </row>
    <row r="181" spans="1:13" ht="19.5" customHeight="1">
      <c r="A181" s="325" t="s">
        <v>3125</v>
      </c>
      <c r="B181" s="326"/>
      <c r="C181" s="21" t="s">
        <v>2935</v>
      </c>
      <c r="D181" s="21" t="s">
        <v>2936</v>
      </c>
      <c r="E181" s="21" t="s">
        <v>2937</v>
      </c>
      <c r="F181" s="21" t="s">
        <v>2938</v>
      </c>
      <c r="G181" s="22" t="s">
        <v>2939</v>
      </c>
      <c r="H181" s="22" t="s">
        <v>2940</v>
      </c>
      <c r="I181" s="21" t="s">
        <v>2941</v>
      </c>
      <c r="J181" s="22" t="s">
        <v>2942</v>
      </c>
      <c r="K181" s="331" t="s">
        <v>3126</v>
      </c>
      <c r="L181" s="334" t="s">
        <v>2944</v>
      </c>
      <c r="M181" s="335"/>
    </row>
    <row r="182" spans="1:13" ht="18" customHeight="1">
      <c r="A182" s="327"/>
      <c r="B182" s="328"/>
      <c r="C182" s="23" t="s">
        <v>2945</v>
      </c>
      <c r="D182" s="23" t="s">
        <v>2946</v>
      </c>
      <c r="E182" s="23" t="s">
        <v>2945</v>
      </c>
      <c r="F182" s="23" t="s">
        <v>2945</v>
      </c>
      <c r="G182" s="24" t="s">
        <v>2947</v>
      </c>
      <c r="H182" s="24" t="s">
        <v>2947</v>
      </c>
      <c r="I182" s="23" t="s">
        <v>2946</v>
      </c>
      <c r="J182" s="24" t="s">
        <v>2947</v>
      </c>
      <c r="K182" s="332"/>
      <c r="L182" s="336"/>
      <c r="M182" s="337"/>
    </row>
    <row r="183" spans="1:13" ht="21.75" customHeight="1">
      <c r="A183" s="329"/>
      <c r="B183" s="330"/>
      <c r="C183" s="25" t="s">
        <v>2948</v>
      </c>
      <c r="D183" s="25" t="s">
        <v>2949</v>
      </c>
      <c r="E183" s="25" t="s">
        <v>2950</v>
      </c>
      <c r="F183" s="25" t="s">
        <v>2951</v>
      </c>
      <c r="G183" s="26" t="s">
        <v>2952</v>
      </c>
      <c r="H183" s="26" t="s">
        <v>2953</v>
      </c>
      <c r="I183" s="25" t="s">
        <v>2954</v>
      </c>
      <c r="J183" s="26" t="s">
        <v>2955</v>
      </c>
      <c r="K183" s="333"/>
      <c r="L183" s="338"/>
      <c r="M183" s="339"/>
    </row>
    <row r="184" spans="1:13" s="99" customFormat="1" ht="18" customHeight="1">
      <c r="A184" s="96"/>
      <c r="B184" s="97" t="s">
        <v>3194</v>
      </c>
      <c r="C184" s="39">
        <v>900000</v>
      </c>
      <c r="D184" s="39">
        <v>1142345.3529999999</v>
      </c>
      <c r="E184" s="41">
        <v>130048.42361111111</v>
      </c>
      <c r="F184" s="39">
        <v>776531</v>
      </c>
      <c r="G184" s="42">
        <v>16.747357621409979</v>
      </c>
      <c r="H184" s="42">
        <v>14.449824845679013</v>
      </c>
      <c r="I184" s="40">
        <v>17743.043320999946</v>
      </c>
      <c r="J184" s="42">
        <v>1.5532118438967335</v>
      </c>
      <c r="K184" s="39">
        <v>1124602.3096789999</v>
      </c>
      <c r="L184" s="98" t="s">
        <v>3195</v>
      </c>
      <c r="M184" s="269" t="s">
        <v>3497</v>
      </c>
    </row>
    <row r="185" spans="1:13" s="99" customFormat="1" ht="18" customHeight="1">
      <c r="A185" s="96"/>
      <c r="B185" s="97" t="s">
        <v>3196</v>
      </c>
      <c r="C185" s="39">
        <v>228734</v>
      </c>
      <c r="D185" s="39">
        <v>939927.84400000004</v>
      </c>
      <c r="E185" s="41">
        <v>107004.53597449909</v>
      </c>
      <c r="F185" s="39">
        <v>364992</v>
      </c>
      <c r="G185" s="42">
        <v>29.316953789260886</v>
      </c>
      <c r="H185" s="42">
        <v>46.781211352269047</v>
      </c>
      <c r="I185" s="40">
        <v>33485.691159999929</v>
      </c>
      <c r="J185" s="42">
        <v>3.5625810399973563</v>
      </c>
      <c r="K185" s="39">
        <v>906442.15284000011</v>
      </c>
      <c r="L185" s="98" t="s">
        <v>3197</v>
      </c>
      <c r="M185" s="269"/>
    </row>
    <row r="186" spans="1:13" s="99" customFormat="1" ht="18" customHeight="1">
      <c r="A186" s="96"/>
      <c r="B186" s="97" t="s">
        <v>3198</v>
      </c>
      <c r="C186" s="39">
        <v>868500</v>
      </c>
      <c r="D186" s="39">
        <v>3042096.7672359999</v>
      </c>
      <c r="E186" s="41">
        <v>346322.49171630235</v>
      </c>
      <c r="F186" s="39">
        <v>978000</v>
      </c>
      <c r="G186" s="42">
        <v>35.41129772150331</v>
      </c>
      <c r="H186" s="42">
        <v>39.875934567219609</v>
      </c>
      <c r="I186" s="40">
        <v>63158.077269999776</v>
      </c>
      <c r="J186" s="42">
        <v>2.07613636588504</v>
      </c>
      <c r="K186" s="39">
        <v>2978938.6899660002</v>
      </c>
      <c r="L186" s="98" t="s">
        <v>3199</v>
      </c>
      <c r="M186" s="269" t="s">
        <v>2073</v>
      </c>
    </row>
    <row r="187" spans="1:13" s="99" customFormat="1" ht="18" customHeight="1">
      <c r="A187" s="96"/>
      <c r="B187" s="97" t="s">
        <v>3200</v>
      </c>
      <c r="C187" s="39">
        <v>105000</v>
      </c>
      <c r="D187" s="39">
        <v>496875.4</v>
      </c>
      <c r="E187" s="41">
        <v>56565.960837887069</v>
      </c>
      <c r="F187" s="39">
        <v>105100</v>
      </c>
      <c r="G187" s="42">
        <v>53.821085478484363</v>
      </c>
      <c r="H187" s="42">
        <v>53.872343655130535</v>
      </c>
      <c r="I187" s="40">
        <v>14066.129889999982</v>
      </c>
      <c r="J187" s="42">
        <v>2.8309169441674875</v>
      </c>
      <c r="K187" s="144">
        <v>482809.27011000004</v>
      </c>
      <c r="L187" s="98" t="s">
        <v>3201</v>
      </c>
      <c r="M187" s="269" t="s">
        <v>2079</v>
      </c>
    </row>
    <row r="188" spans="1:13" s="126" customFormat="1" ht="18" customHeight="1">
      <c r="A188" s="96"/>
      <c r="B188" s="124" t="s">
        <v>3202</v>
      </c>
      <c r="C188" s="48">
        <v>15974991</v>
      </c>
      <c r="D188" s="48">
        <v>37968519.486086994</v>
      </c>
      <c r="E188" s="49">
        <v>4322463.511621926</v>
      </c>
      <c r="F188" s="48">
        <v>14711443</v>
      </c>
      <c r="G188" s="145">
        <v>29.381641975038924</v>
      </c>
      <c r="H188" s="145">
        <v>27.057689807912418</v>
      </c>
      <c r="I188" s="48">
        <v>969358.31671400042</v>
      </c>
      <c r="J188" s="51">
        <v>2.5530579802280875</v>
      </c>
      <c r="K188" s="53">
        <v>36999161.169373006</v>
      </c>
      <c r="L188" s="94" t="s">
        <v>3203</v>
      </c>
      <c r="M188" s="270"/>
    </row>
    <row r="189" spans="1:13" s="126" customFormat="1" ht="18" customHeight="1">
      <c r="A189" s="96"/>
      <c r="B189" s="97" t="s">
        <v>3204</v>
      </c>
      <c r="C189" s="39">
        <v>146245</v>
      </c>
      <c r="D189" s="39">
        <v>64971.764188000001</v>
      </c>
      <c r="E189" s="41">
        <v>7396.603391165756</v>
      </c>
      <c r="F189" s="39">
        <v>171483</v>
      </c>
      <c r="G189" s="42">
        <v>4.3133158337361461</v>
      </c>
      <c r="H189" s="42">
        <v>5.0576795043698972</v>
      </c>
      <c r="I189" s="40">
        <v>1864.7233300000007</v>
      </c>
      <c r="J189" s="42">
        <v>2.8700518653061402</v>
      </c>
      <c r="K189" s="144">
        <v>63107.040858</v>
      </c>
      <c r="L189" s="98" t="s">
        <v>3205</v>
      </c>
      <c r="M189" s="269"/>
    </row>
    <row r="190" spans="1:13" s="126" customFormat="1" ht="18" customHeight="1">
      <c r="A190" s="96"/>
      <c r="B190" s="124" t="s">
        <v>3206</v>
      </c>
      <c r="C190" s="57">
        <v>146245</v>
      </c>
      <c r="D190" s="57">
        <v>64971.764188000001</v>
      </c>
      <c r="E190" s="58">
        <v>7396.603391165756</v>
      </c>
      <c r="F190" s="57">
        <v>171483</v>
      </c>
      <c r="G190" s="146">
        <v>4.3133158337361461</v>
      </c>
      <c r="H190" s="146">
        <v>5.0576795043698972</v>
      </c>
      <c r="I190" s="57">
        <v>1864.7233300000007</v>
      </c>
      <c r="J190" s="60">
        <v>2.8700518653061402</v>
      </c>
      <c r="K190" s="57">
        <v>63107.040858</v>
      </c>
      <c r="L190" s="147" t="s">
        <v>3207</v>
      </c>
      <c r="M190" s="275"/>
    </row>
    <row r="191" spans="1:13" s="126" customFormat="1" ht="18" customHeight="1">
      <c r="A191" s="100"/>
      <c r="B191" s="101" t="s">
        <v>3208</v>
      </c>
      <c r="C191" s="66">
        <v>16121236</v>
      </c>
      <c r="D191" s="66">
        <v>38033491.250274993</v>
      </c>
      <c r="E191" s="67">
        <v>4329860.1150130909</v>
      </c>
      <c r="F191" s="66">
        <v>14882926</v>
      </c>
      <c r="G191" s="148">
        <v>29.092801476088042</v>
      </c>
      <c r="H191" s="148">
        <v>26.858115066444597</v>
      </c>
      <c r="I191" s="73">
        <v>971223.04004400037</v>
      </c>
      <c r="J191" s="149">
        <v>2.5535994938066016</v>
      </c>
      <c r="K191" s="73">
        <v>37062268.210231006</v>
      </c>
      <c r="L191" s="150" t="s">
        <v>3209</v>
      </c>
      <c r="M191" s="270"/>
    </row>
    <row r="192" spans="1:13" s="126" customFormat="1" ht="18" customHeight="1">
      <c r="A192" s="151"/>
      <c r="B192" s="97" t="s">
        <v>3210</v>
      </c>
      <c r="C192" s="39">
        <v>989200</v>
      </c>
      <c r="D192" s="39">
        <v>7444456.6142999995</v>
      </c>
      <c r="E192" s="41">
        <v>847501.89142759552</v>
      </c>
      <c r="F192" s="39" t="s">
        <v>3055</v>
      </c>
      <c r="G192" s="39" t="s">
        <v>3055</v>
      </c>
      <c r="H192" s="42">
        <v>85.675484373998728</v>
      </c>
      <c r="I192" s="39" t="s">
        <v>3055</v>
      </c>
      <c r="J192" s="39" t="s">
        <v>3055</v>
      </c>
      <c r="K192" s="39">
        <v>7444456.6142999995</v>
      </c>
      <c r="L192" s="98" t="s">
        <v>3211</v>
      </c>
      <c r="M192" s="269" t="s">
        <v>2040</v>
      </c>
    </row>
    <row r="193" spans="1:15" s="126" customFormat="1" ht="18" customHeight="1">
      <c r="A193" s="151"/>
      <c r="B193" s="97" t="s">
        <v>3212</v>
      </c>
      <c r="C193" s="39">
        <v>2261750</v>
      </c>
      <c r="D193" s="39">
        <v>7213171.1998939998</v>
      </c>
      <c r="E193" s="41">
        <v>821171.58468738617</v>
      </c>
      <c r="F193" s="39">
        <v>2299762.7910000002</v>
      </c>
      <c r="G193" s="42">
        <v>35.706794974725113</v>
      </c>
      <c r="H193" s="42">
        <v>36.306912111744722</v>
      </c>
      <c r="I193" s="40">
        <v>142188.77752</v>
      </c>
      <c r="J193" s="42">
        <v>1.9712380807222423</v>
      </c>
      <c r="K193" s="39">
        <v>7070982.4223739998</v>
      </c>
      <c r="L193" s="98" t="s">
        <v>3213</v>
      </c>
      <c r="M193" s="269" t="s">
        <v>3498</v>
      </c>
    </row>
    <row r="194" spans="1:15" s="126" customFormat="1" ht="18" customHeight="1">
      <c r="A194" s="151"/>
      <c r="B194" s="97" t="s">
        <v>3214</v>
      </c>
      <c r="C194" s="39">
        <v>1716800</v>
      </c>
      <c r="D194" s="39">
        <v>5086121.6760900002</v>
      </c>
      <c r="E194" s="41">
        <v>579021.13798838796</v>
      </c>
      <c r="F194" s="39" t="s">
        <v>3055</v>
      </c>
      <c r="G194" s="39" t="s">
        <v>3055</v>
      </c>
      <c r="H194" s="42">
        <v>33.726767124207122</v>
      </c>
      <c r="I194" s="39" t="s">
        <v>3055</v>
      </c>
      <c r="J194" s="39" t="s">
        <v>3055</v>
      </c>
      <c r="K194" s="39">
        <v>5086121.6760900002</v>
      </c>
      <c r="L194" s="98" t="s">
        <v>3499</v>
      </c>
      <c r="M194" s="269" t="s">
        <v>2047</v>
      </c>
    </row>
    <row r="195" spans="1:15" s="126" customFormat="1" ht="18" customHeight="1">
      <c r="A195" s="151"/>
      <c r="B195" s="97" t="s">
        <v>2397</v>
      </c>
      <c r="C195" s="39">
        <v>45836</v>
      </c>
      <c r="D195" s="39">
        <v>5794.4751900000001</v>
      </c>
      <c r="E195" s="41">
        <v>659.66247609289621</v>
      </c>
      <c r="F195" s="39" t="s">
        <v>3055</v>
      </c>
      <c r="G195" s="39" t="s">
        <v>3055</v>
      </c>
      <c r="H195" s="42">
        <v>1.439179850102313</v>
      </c>
      <c r="I195" s="39" t="s">
        <v>3055</v>
      </c>
      <c r="J195" s="39" t="s">
        <v>3055</v>
      </c>
      <c r="K195" s="39">
        <v>5794.4751900000001</v>
      </c>
      <c r="L195" s="98" t="s">
        <v>3215</v>
      </c>
      <c r="M195" s="269" t="s">
        <v>2050</v>
      </c>
      <c r="N195" s="152"/>
      <c r="O195" s="152"/>
    </row>
    <row r="196" spans="1:15" s="126" customFormat="1" ht="18" customHeight="1">
      <c r="A196" s="151"/>
      <c r="B196" s="97" t="s">
        <v>3216</v>
      </c>
      <c r="C196" s="39">
        <v>863300</v>
      </c>
      <c r="D196" s="39">
        <v>5973120.4117000001</v>
      </c>
      <c r="E196" s="41">
        <v>680000.04686930776</v>
      </c>
      <c r="F196" s="39" t="s">
        <v>3055</v>
      </c>
      <c r="G196" s="39" t="s">
        <v>3055</v>
      </c>
      <c r="H196" s="42">
        <v>78.767525410553432</v>
      </c>
      <c r="I196" s="39" t="s">
        <v>3055</v>
      </c>
      <c r="J196" s="39" t="s">
        <v>3055</v>
      </c>
      <c r="K196" s="39">
        <v>5973120.4117000001</v>
      </c>
      <c r="L196" s="98" t="s">
        <v>3217</v>
      </c>
      <c r="M196" s="269" t="s">
        <v>2056</v>
      </c>
      <c r="N196" s="152"/>
      <c r="O196" s="152"/>
    </row>
    <row r="197" spans="1:15" s="126" customFormat="1" ht="18" customHeight="1">
      <c r="A197" s="151"/>
      <c r="B197" s="97" t="s">
        <v>3218</v>
      </c>
      <c r="C197" s="39">
        <v>751200</v>
      </c>
      <c r="D197" s="39">
        <v>4184687.8931</v>
      </c>
      <c r="E197" s="41">
        <v>476398.89493397082</v>
      </c>
      <c r="F197" s="39" t="s">
        <v>3055</v>
      </c>
      <c r="G197" s="39" t="s">
        <v>3055</v>
      </c>
      <c r="H197" s="42">
        <v>63.418383244671304</v>
      </c>
      <c r="I197" s="39" t="s">
        <v>3055</v>
      </c>
      <c r="J197" s="39" t="s">
        <v>3055</v>
      </c>
      <c r="K197" s="39">
        <v>4184687.8931</v>
      </c>
      <c r="L197" s="98" t="s">
        <v>3219</v>
      </c>
      <c r="M197" s="269" t="s">
        <v>2058</v>
      </c>
    </row>
    <row r="198" spans="1:15" s="126" customFormat="1" ht="18" customHeight="1">
      <c r="A198" s="96"/>
      <c r="B198" s="97" t="s">
        <v>3220</v>
      </c>
      <c r="C198" s="39">
        <v>442800</v>
      </c>
      <c r="D198" s="39">
        <v>2790249.0933600003</v>
      </c>
      <c r="E198" s="41">
        <v>317651.30844262295</v>
      </c>
      <c r="F198" s="39" t="s">
        <v>3055</v>
      </c>
      <c r="G198" s="39" t="s">
        <v>3055</v>
      </c>
      <c r="H198" s="42">
        <v>71.73697119300428</v>
      </c>
      <c r="I198" s="39" t="s">
        <v>3055</v>
      </c>
      <c r="J198" s="39" t="s">
        <v>3055</v>
      </c>
      <c r="K198" s="39">
        <v>2790249.0933600003</v>
      </c>
      <c r="L198" s="98" t="s">
        <v>3221</v>
      </c>
      <c r="M198" s="269" t="s">
        <v>2059</v>
      </c>
    </row>
    <row r="199" spans="1:15" s="99" customFormat="1" ht="18" customHeight="1">
      <c r="A199" s="96"/>
      <c r="B199" s="97" t="s">
        <v>3222</v>
      </c>
      <c r="C199" s="39">
        <v>769830</v>
      </c>
      <c r="D199" s="39">
        <v>2754348.0384</v>
      </c>
      <c r="E199" s="41">
        <v>313564.21202185791</v>
      </c>
      <c r="F199" s="39" t="s">
        <v>3055</v>
      </c>
      <c r="G199" s="39" t="s">
        <v>3055</v>
      </c>
      <c r="H199" s="42">
        <v>40.73161763270565</v>
      </c>
      <c r="I199" s="39" t="s">
        <v>3055</v>
      </c>
      <c r="J199" s="39" t="s">
        <v>3055</v>
      </c>
      <c r="K199" s="39">
        <v>2754348.0384</v>
      </c>
      <c r="L199" s="98" t="s">
        <v>3223</v>
      </c>
      <c r="M199" s="269" t="s">
        <v>2061</v>
      </c>
    </row>
    <row r="200" spans="1:15" s="99" customFormat="1" ht="18" customHeight="1">
      <c r="A200" s="96"/>
      <c r="B200" s="97" t="s">
        <v>3224</v>
      </c>
      <c r="C200" s="39">
        <v>1389700</v>
      </c>
      <c r="D200" s="39">
        <v>6545547.7999999998</v>
      </c>
      <c r="E200" s="41">
        <v>745167.09927140258</v>
      </c>
      <c r="F200" s="39">
        <v>1531320.061</v>
      </c>
      <c r="G200" s="42">
        <v>48.661747354422111</v>
      </c>
      <c r="H200" s="42">
        <v>53.620716649017965</v>
      </c>
      <c r="I200" s="40">
        <v>188510.68420000002</v>
      </c>
      <c r="J200" s="42">
        <v>2.8799833101822285</v>
      </c>
      <c r="K200" s="39">
        <v>6357037.1157999998</v>
      </c>
      <c r="L200" s="98" t="s">
        <v>3225</v>
      </c>
      <c r="M200" s="269" t="s">
        <v>3500</v>
      </c>
    </row>
    <row r="201" spans="1:15" s="99" customFormat="1" ht="18" customHeight="1">
      <c r="A201" s="96"/>
      <c r="B201" s="97" t="s">
        <v>3226</v>
      </c>
      <c r="C201" s="39">
        <v>1695200</v>
      </c>
      <c r="D201" s="39">
        <v>11252519.580139998</v>
      </c>
      <c r="E201" s="41">
        <v>1281024.5423656646</v>
      </c>
      <c r="F201" s="39" t="s">
        <v>3055</v>
      </c>
      <c r="G201" s="39" t="s">
        <v>3055</v>
      </c>
      <c r="H201" s="42">
        <v>75.567752617134531</v>
      </c>
      <c r="I201" s="39" t="s">
        <v>3055</v>
      </c>
      <c r="J201" s="39" t="s">
        <v>3055</v>
      </c>
      <c r="K201" s="39">
        <v>11252519.580139998</v>
      </c>
      <c r="L201" s="98" t="s">
        <v>3227</v>
      </c>
      <c r="M201" s="269" t="s">
        <v>2072</v>
      </c>
    </row>
    <row r="202" spans="1:15" s="99" customFormat="1" ht="18" customHeight="1">
      <c r="A202" s="96"/>
      <c r="B202" s="97" t="s">
        <v>3228</v>
      </c>
      <c r="C202" s="39">
        <v>3176000</v>
      </c>
      <c r="D202" s="39">
        <v>13965288</v>
      </c>
      <c r="E202" s="41">
        <v>1589855.1912568307</v>
      </c>
      <c r="F202" s="39">
        <v>4116536.5250000004</v>
      </c>
      <c r="G202" s="42">
        <v>38.621185105525832</v>
      </c>
      <c r="H202" s="42">
        <v>50.058412822948071</v>
      </c>
      <c r="I202" s="40">
        <v>281561.01202300191</v>
      </c>
      <c r="J202" s="42">
        <v>2.0161489832719663</v>
      </c>
      <c r="K202" s="39">
        <v>13683726.987976998</v>
      </c>
      <c r="L202" s="98" t="s">
        <v>3229</v>
      </c>
      <c r="M202" s="269" t="s">
        <v>3501</v>
      </c>
    </row>
    <row r="203" spans="1:15" s="99" customFormat="1" ht="18" customHeight="1">
      <c r="A203" s="96"/>
      <c r="B203" s="97" t="s">
        <v>3230</v>
      </c>
      <c r="C203" s="39">
        <v>1450000</v>
      </c>
      <c r="D203" s="39">
        <v>2979449.9064000002</v>
      </c>
      <c r="E203" s="41">
        <v>339190.5631147541</v>
      </c>
      <c r="F203" s="39" t="s">
        <v>3055</v>
      </c>
      <c r="G203" s="39" t="s">
        <v>3055</v>
      </c>
      <c r="H203" s="42">
        <v>23.392452628603731</v>
      </c>
      <c r="I203" s="39" t="s">
        <v>3055</v>
      </c>
      <c r="J203" s="39" t="s">
        <v>3055</v>
      </c>
      <c r="K203" s="39">
        <v>2979449.9064000002</v>
      </c>
      <c r="L203" s="98" t="s">
        <v>3231</v>
      </c>
      <c r="M203" s="269" t="s">
        <v>2077</v>
      </c>
    </row>
    <row r="204" spans="1:15" s="99" customFormat="1" ht="18" customHeight="1">
      <c r="A204" s="96"/>
      <c r="B204" s="97" t="s">
        <v>3232</v>
      </c>
      <c r="C204" s="39">
        <v>874200</v>
      </c>
      <c r="D204" s="39">
        <v>3526777.6801100001</v>
      </c>
      <c r="E204" s="41">
        <v>401500.19126935338</v>
      </c>
      <c r="F204" s="39" t="s">
        <v>3055</v>
      </c>
      <c r="G204" s="39" t="s">
        <v>3055</v>
      </c>
      <c r="H204" s="42">
        <v>45.927727209946624</v>
      </c>
      <c r="I204" s="39" t="s">
        <v>3055</v>
      </c>
      <c r="J204" s="39" t="s">
        <v>3055</v>
      </c>
      <c r="K204" s="39">
        <v>3526777.6801100001</v>
      </c>
      <c r="L204" s="98" t="s">
        <v>3233</v>
      </c>
      <c r="M204" s="269" t="s">
        <v>2078</v>
      </c>
    </row>
    <row r="205" spans="1:15" s="99" customFormat="1" ht="18" customHeight="1">
      <c r="A205" s="96"/>
      <c r="B205" s="124" t="s">
        <v>3234</v>
      </c>
      <c r="C205" s="48">
        <v>16425816</v>
      </c>
      <c r="D205" s="48">
        <v>73721532.368683994</v>
      </c>
      <c r="E205" s="49">
        <v>8392706.3261252269</v>
      </c>
      <c r="F205" s="48" t="s">
        <v>3055</v>
      </c>
      <c r="G205" s="48" t="s">
        <v>3055</v>
      </c>
      <c r="H205" s="51">
        <v>51.094608183393916</v>
      </c>
      <c r="I205" s="48" t="s">
        <v>3055</v>
      </c>
      <c r="J205" s="48" t="s">
        <v>3055</v>
      </c>
      <c r="K205" s="48">
        <v>73109271.894941002</v>
      </c>
      <c r="L205" s="153" t="s">
        <v>3235</v>
      </c>
      <c r="M205" s="270"/>
    </row>
    <row r="206" spans="1:15" s="99" customFormat="1" ht="18" customHeight="1">
      <c r="A206" s="96"/>
      <c r="B206" s="97" t="s">
        <v>3236</v>
      </c>
      <c r="C206" s="39">
        <v>465800</v>
      </c>
      <c r="D206" s="39">
        <v>4221.1735439999993</v>
      </c>
      <c r="E206" s="41">
        <v>480.55254371584698</v>
      </c>
      <c r="F206" s="39" t="s">
        <v>3055</v>
      </c>
      <c r="G206" s="39" t="s">
        <v>3055</v>
      </c>
      <c r="H206" s="42">
        <v>0.10316714120134113</v>
      </c>
      <c r="I206" s="39" t="s">
        <v>3055</v>
      </c>
      <c r="J206" s="39" t="s">
        <v>3055</v>
      </c>
      <c r="K206" s="39">
        <v>4221.1735439999993</v>
      </c>
      <c r="L206" s="98" t="s">
        <v>3237</v>
      </c>
      <c r="M206" s="269" t="s">
        <v>2046</v>
      </c>
    </row>
    <row r="207" spans="1:15" s="99" customFormat="1" ht="18" customHeight="1">
      <c r="A207" s="96"/>
      <c r="B207" s="154" t="s">
        <v>3238</v>
      </c>
      <c r="C207" s="57">
        <v>465800</v>
      </c>
      <c r="D207" s="57">
        <v>4221.1735439999993</v>
      </c>
      <c r="E207" s="58">
        <v>480.55254371584698</v>
      </c>
      <c r="F207" s="57" t="s">
        <v>3055</v>
      </c>
      <c r="G207" s="57" t="s">
        <v>3055</v>
      </c>
      <c r="H207" s="57">
        <v>0.10316714120134113</v>
      </c>
      <c r="I207" s="57" t="s">
        <v>3055</v>
      </c>
      <c r="J207" s="57" t="s">
        <v>3055</v>
      </c>
      <c r="K207" s="57">
        <v>4221.1735439999993</v>
      </c>
      <c r="L207" s="155" t="s">
        <v>3239</v>
      </c>
      <c r="M207" s="275"/>
    </row>
    <row r="208" spans="1:15" s="99" customFormat="1" ht="18" customHeight="1">
      <c r="A208" s="100"/>
      <c r="B208" s="156" t="s">
        <v>3240</v>
      </c>
      <c r="C208" s="66">
        <v>16891616</v>
      </c>
      <c r="D208" s="66">
        <v>73725753.542227998</v>
      </c>
      <c r="E208" s="66">
        <v>8393186.8786689434</v>
      </c>
      <c r="F208" s="66" t="s">
        <v>3055</v>
      </c>
      <c r="G208" s="66" t="s">
        <v>3055</v>
      </c>
      <c r="H208" s="69">
        <v>49.688477873691561</v>
      </c>
      <c r="I208" s="66" t="s">
        <v>3055</v>
      </c>
      <c r="J208" s="66" t="s">
        <v>3055</v>
      </c>
      <c r="K208" s="73">
        <v>73113493.068485007</v>
      </c>
      <c r="L208" s="150" t="s">
        <v>3241</v>
      </c>
      <c r="M208" s="270"/>
    </row>
    <row r="209" spans="1:13" s="99" customFormat="1" ht="18" customHeight="1">
      <c r="A209" s="100"/>
      <c r="B209" s="156" t="s">
        <v>3242</v>
      </c>
      <c r="C209" s="66">
        <v>33012852</v>
      </c>
      <c r="D209" s="66">
        <v>111759244.792503</v>
      </c>
      <c r="E209" s="67">
        <v>12723046.993682036</v>
      </c>
      <c r="F209" s="66" t="s">
        <v>3055</v>
      </c>
      <c r="G209" s="66" t="s">
        <v>3055</v>
      </c>
      <c r="H209" s="69">
        <v>38.539678406706685</v>
      </c>
      <c r="I209" s="66" t="s">
        <v>3055</v>
      </c>
      <c r="J209" s="66" t="s">
        <v>3055</v>
      </c>
      <c r="K209" s="73">
        <v>110175761.27871601</v>
      </c>
      <c r="L209" s="150" t="s">
        <v>3243</v>
      </c>
      <c r="M209" s="270"/>
    </row>
    <row r="210" spans="1:13" ht="18" customHeight="1">
      <c r="A210" s="157"/>
      <c r="B210" s="97" t="s">
        <v>3244</v>
      </c>
      <c r="C210" s="39">
        <v>650000</v>
      </c>
      <c r="D210" s="39">
        <v>2192876</v>
      </c>
      <c r="E210" s="41">
        <v>249644.35336976321</v>
      </c>
      <c r="F210" s="41">
        <v>685000</v>
      </c>
      <c r="G210" s="42">
        <v>36.444431148870542</v>
      </c>
      <c r="H210" s="42">
        <v>38.406823595348186</v>
      </c>
      <c r="I210" s="40">
        <v>128230.16940000001</v>
      </c>
      <c r="J210" s="42">
        <v>5.8475795895435949</v>
      </c>
      <c r="K210" s="158">
        <v>2064645.8306</v>
      </c>
      <c r="L210" s="159" t="s">
        <v>3245</v>
      </c>
      <c r="M210" s="277" t="s">
        <v>1974</v>
      </c>
    </row>
    <row r="211" spans="1:13" ht="18" customHeight="1">
      <c r="A211" s="157"/>
      <c r="B211" s="97" t="s">
        <v>3246</v>
      </c>
      <c r="C211" s="39">
        <v>950000</v>
      </c>
      <c r="D211" s="39">
        <v>7238931</v>
      </c>
      <c r="E211" s="41">
        <v>824104.16666666663</v>
      </c>
      <c r="F211" s="41">
        <v>1049000</v>
      </c>
      <c r="G211" s="42">
        <v>78.5609310454401</v>
      </c>
      <c r="H211" s="42">
        <v>86.747807017543849</v>
      </c>
      <c r="I211" s="40">
        <v>247482.25297999941</v>
      </c>
      <c r="J211" s="42">
        <v>3.4187679504059285</v>
      </c>
      <c r="K211" s="158">
        <v>6991448.7470200006</v>
      </c>
      <c r="L211" s="159" t="s">
        <v>3247</v>
      </c>
      <c r="M211" s="277" t="s">
        <v>1975</v>
      </c>
    </row>
    <row r="212" spans="1:13" ht="18" customHeight="1">
      <c r="A212" s="157"/>
      <c r="B212" s="97" t="s">
        <v>3248</v>
      </c>
      <c r="C212" s="39">
        <v>950000</v>
      </c>
      <c r="D212" s="39">
        <v>7498963</v>
      </c>
      <c r="E212" s="41">
        <v>853707.08105646633</v>
      </c>
      <c r="F212" s="41">
        <v>1049000</v>
      </c>
      <c r="G212" s="42">
        <v>81.382943856669812</v>
      </c>
      <c r="H212" s="42">
        <v>89.863903269101712</v>
      </c>
      <c r="I212" s="40">
        <v>248720.78099799994</v>
      </c>
      <c r="J212" s="42">
        <v>3.3167356739591853</v>
      </c>
      <c r="K212" s="158">
        <v>7250242.2190020001</v>
      </c>
      <c r="L212" s="159" t="s">
        <v>3249</v>
      </c>
      <c r="M212" s="277" t="s">
        <v>1975</v>
      </c>
    </row>
    <row r="213" spans="1:13" ht="18" customHeight="1">
      <c r="A213" s="157"/>
      <c r="B213" s="103" t="s">
        <v>3250</v>
      </c>
      <c r="C213" s="104">
        <v>2550000</v>
      </c>
      <c r="D213" s="104">
        <v>16930770</v>
      </c>
      <c r="E213" s="104">
        <v>1927455.6010928962</v>
      </c>
      <c r="F213" s="104">
        <v>2783000</v>
      </c>
      <c r="G213" s="105">
        <v>69.258196230431054</v>
      </c>
      <c r="H213" s="105">
        <v>75.586494160505737</v>
      </c>
      <c r="I213" s="104">
        <v>624433.20337799937</v>
      </c>
      <c r="J213" s="105">
        <v>3.688155963243251</v>
      </c>
      <c r="K213" s="104">
        <v>16306336.796622001</v>
      </c>
      <c r="L213" s="160" t="s">
        <v>3251</v>
      </c>
      <c r="M213" s="277"/>
    </row>
    <row r="214" spans="1:13" ht="18" customHeight="1">
      <c r="A214" s="157"/>
      <c r="B214" s="97" t="s">
        <v>1657</v>
      </c>
      <c r="C214" s="39">
        <v>1000000</v>
      </c>
      <c r="D214" s="39">
        <v>8326081.04</v>
      </c>
      <c r="E214" s="41">
        <v>947868.97085610195</v>
      </c>
      <c r="F214" s="161">
        <v>1048390</v>
      </c>
      <c r="G214" s="42">
        <v>90.411866848796919</v>
      </c>
      <c r="H214" s="42">
        <v>94.786897085610207</v>
      </c>
      <c r="I214" s="40">
        <v>430713.76569999941</v>
      </c>
      <c r="J214" s="42">
        <v>5.173067180475095</v>
      </c>
      <c r="K214" s="158">
        <v>7895367.2743000006</v>
      </c>
      <c r="L214" s="159" t="s">
        <v>3252</v>
      </c>
      <c r="M214" s="277" t="s">
        <v>1976</v>
      </c>
    </row>
    <row r="215" spans="1:13" ht="18" customHeight="1">
      <c r="A215" s="157"/>
      <c r="B215" s="97" t="s">
        <v>1658</v>
      </c>
      <c r="C215" s="39">
        <v>1000000</v>
      </c>
      <c r="D215" s="39">
        <v>8501083.9480000008</v>
      </c>
      <c r="E215" s="41">
        <v>967791.88843351556</v>
      </c>
      <c r="F215" s="161">
        <v>1052857</v>
      </c>
      <c r="G215" s="42">
        <v>91.920544616554338</v>
      </c>
      <c r="H215" s="42">
        <v>96.779188843351562</v>
      </c>
      <c r="I215" s="40">
        <v>438546.4101900002</v>
      </c>
      <c r="J215" s="42">
        <v>5.1587116757407676</v>
      </c>
      <c r="K215" s="158">
        <v>8062537.5378100006</v>
      </c>
      <c r="L215" s="159" t="s">
        <v>3253</v>
      </c>
      <c r="M215" s="277" t="s">
        <v>1976</v>
      </c>
    </row>
    <row r="216" spans="1:13" ht="18" customHeight="1">
      <c r="A216" s="157"/>
      <c r="B216" s="97" t="s">
        <v>1659</v>
      </c>
      <c r="C216" s="39">
        <v>1400000</v>
      </c>
      <c r="D216" s="39">
        <v>8963880.3399999999</v>
      </c>
      <c r="E216" s="41">
        <v>1020478.1807832422</v>
      </c>
      <c r="F216" s="161">
        <v>1496155</v>
      </c>
      <c r="G216" s="42">
        <v>68.206715265680501</v>
      </c>
      <c r="H216" s="42">
        <v>72.891298627374439</v>
      </c>
      <c r="I216" s="40">
        <v>418896.84819999896</v>
      </c>
      <c r="J216" s="42">
        <v>4.6731642136133091</v>
      </c>
      <c r="K216" s="158">
        <v>8544983.4918000009</v>
      </c>
      <c r="L216" s="159" t="s">
        <v>3254</v>
      </c>
      <c r="M216" s="277" t="s">
        <v>1977</v>
      </c>
    </row>
    <row r="217" spans="1:13" ht="18" customHeight="1">
      <c r="A217" s="157"/>
      <c r="B217" s="97" t="s">
        <v>3255</v>
      </c>
      <c r="C217" s="39">
        <v>1400000</v>
      </c>
      <c r="D217" s="39">
        <v>10033098.551999999</v>
      </c>
      <c r="E217" s="41">
        <v>1142201.5655737706</v>
      </c>
      <c r="F217" s="161">
        <v>1501457</v>
      </c>
      <c r="G217" s="42">
        <v>76.072878915198402</v>
      </c>
      <c r="H217" s="42">
        <v>81.585826112412178</v>
      </c>
      <c r="I217" s="40">
        <v>489473.64949999936</v>
      </c>
      <c r="J217" s="42">
        <v>4.87858907159272</v>
      </c>
      <c r="K217" s="158">
        <v>9543624.9024999999</v>
      </c>
      <c r="L217" s="159" t="s">
        <v>3256</v>
      </c>
      <c r="M217" s="277" t="s">
        <v>3502</v>
      </c>
    </row>
    <row r="218" spans="1:13" ht="18" customHeight="1">
      <c r="A218" s="157"/>
      <c r="B218" s="103" t="s">
        <v>3257</v>
      </c>
      <c r="C218" s="104">
        <v>4800000</v>
      </c>
      <c r="D218" s="104">
        <v>35824143.880000003</v>
      </c>
      <c r="E218" s="104">
        <v>4078340.6056466303</v>
      </c>
      <c r="F218" s="104">
        <v>5098859</v>
      </c>
      <c r="G218" s="105">
        <v>79.985357619158137</v>
      </c>
      <c r="H218" s="105">
        <v>84.96542928430479</v>
      </c>
      <c r="I218" s="104">
        <v>1777630.6735899979</v>
      </c>
      <c r="J218" s="105">
        <v>4.9621023172096468</v>
      </c>
      <c r="K218" s="104">
        <v>34046513.206410006</v>
      </c>
      <c r="L218" s="160" t="s">
        <v>3258</v>
      </c>
      <c r="M218" s="277"/>
    </row>
    <row r="219" spans="1:13" ht="18" customHeight="1">
      <c r="A219" s="157"/>
      <c r="B219" s="97" t="s">
        <v>3259</v>
      </c>
      <c r="C219" s="39">
        <v>700000</v>
      </c>
      <c r="D219" s="39">
        <v>4077437</v>
      </c>
      <c r="E219" s="41">
        <v>464189.09380692168</v>
      </c>
      <c r="F219" s="161">
        <v>640000</v>
      </c>
      <c r="G219" s="42">
        <v>72.52954590733151</v>
      </c>
      <c r="H219" s="42">
        <v>66.312727686703099</v>
      </c>
      <c r="I219" s="40">
        <v>176653.73313000007</v>
      </c>
      <c r="J219" s="42">
        <v>4.3324699591925047</v>
      </c>
      <c r="K219" s="158">
        <v>3900783.2668699999</v>
      </c>
      <c r="L219" s="159" t="s">
        <v>3260</v>
      </c>
      <c r="M219" s="277" t="s">
        <v>1912</v>
      </c>
    </row>
    <row r="220" spans="1:13" ht="18" customHeight="1">
      <c r="A220" s="157"/>
      <c r="B220" s="97" t="s">
        <v>3261</v>
      </c>
      <c r="C220" s="39">
        <v>700000</v>
      </c>
      <c r="D220" s="39">
        <v>3635332.4959999998</v>
      </c>
      <c r="E220" s="41">
        <v>413858.43533697631</v>
      </c>
      <c r="F220" s="161">
        <v>677313</v>
      </c>
      <c r="G220" s="42">
        <v>61.102981241608575</v>
      </c>
      <c r="H220" s="42">
        <v>59.122633619568042</v>
      </c>
      <c r="I220" s="40">
        <v>154481.64115999965</v>
      </c>
      <c r="J220" s="42">
        <v>4.2494501212743989</v>
      </c>
      <c r="K220" s="158">
        <v>3480850.8548400002</v>
      </c>
      <c r="L220" s="159" t="s">
        <v>3262</v>
      </c>
      <c r="M220" s="277" t="s">
        <v>1912</v>
      </c>
    </row>
    <row r="221" spans="1:13" ht="18" customHeight="1">
      <c r="A221" s="157"/>
      <c r="B221" s="97" t="s">
        <v>3263</v>
      </c>
      <c r="C221" s="39">
        <v>700000</v>
      </c>
      <c r="D221" s="39">
        <v>4296175.3820000002</v>
      </c>
      <c r="E221" s="41">
        <v>489091.00432604738</v>
      </c>
      <c r="F221" s="161">
        <v>641704</v>
      </c>
      <c r="G221" s="42">
        <v>76.217540225095576</v>
      </c>
      <c r="H221" s="42">
        <v>69.870143475149632</v>
      </c>
      <c r="I221" s="40">
        <v>169784.6279000002</v>
      </c>
      <c r="J221" s="42">
        <v>3.9519948047595834</v>
      </c>
      <c r="K221" s="158">
        <v>4126390.7541</v>
      </c>
      <c r="L221" s="159" t="s">
        <v>3264</v>
      </c>
      <c r="M221" s="277" t="s">
        <v>1912</v>
      </c>
    </row>
    <row r="222" spans="1:13" ht="18" customHeight="1">
      <c r="A222" s="162"/>
      <c r="B222" s="108" t="s">
        <v>3265</v>
      </c>
      <c r="C222" s="109">
        <v>2100000</v>
      </c>
      <c r="D222" s="109">
        <v>12008944.877999999</v>
      </c>
      <c r="E222" s="109">
        <v>1367138.5334699452</v>
      </c>
      <c r="F222" s="109">
        <v>1959017</v>
      </c>
      <c r="G222" s="110">
        <v>69.786966293296331</v>
      </c>
      <c r="H222" s="110">
        <v>65.101834927140246</v>
      </c>
      <c r="I222" s="109">
        <v>500920.00218999991</v>
      </c>
      <c r="J222" s="110">
        <v>4.1712240940306859</v>
      </c>
      <c r="K222" s="109">
        <v>11508024.875810001</v>
      </c>
      <c r="L222" s="163" t="s">
        <v>3266</v>
      </c>
      <c r="M222" s="278"/>
    </row>
    <row r="223" spans="1:13" ht="18" customHeight="1">
      <c r="A223" s="164"/>
      <c r="B223" s="119"/>
      <c r="C223" s="165"/>
      <c r="D223" s="165"/>
      <c r="E223" s="166"/>
      <c r="F223" s="167"/>
      <c r="G223" s="168"/>
      <c r="H223" s="168"/>
      <c r="I223" s="169"/>
      <c r="J223" s="168"/>
      <c r="K223" s="170"/>
      <c r="L223" s="171"/>
      <c r="M223" s="279"/>
    </row>
    <row r="224" spans="1:13" ht="18" customHeight="1">
      <c r="A224" s="340"/>
      <c r="B224" s="340"/>
      <c r="C224" s="85"/>
      <c r="D224" s="85"/>
      <c r="E224" s="85"/>
      <c r="F224" s="83"/>
      <c r="G224" s="84"/>
      <c r="H224" s="84"/>
      <c r="I224" s="85"/>
      <c r="J224" s="84"/>
      <c r="K224" s="85"/>
      <c r="L224" s="86"/>
      <c r="M224" s="268"/>
    </row>
    <row r="225" spans="1:13" s="14" customFormat="1" ht="31.5" customHeight="1">
      <c r="A225" s="7" t="s">
        <v>3267</v>
      </c>
      <c r="B225" s="7"/>
      <c r="C225" s="10"/>
      <c r="D225" s="10"/>
      <c r="E225" s="10"/>
      <c r="F225" s="10"/>
      <c r="G225" s="11"/>
      <c r="H225" s="11"/>
      <c r="I225" s="12"/>
      <c r="J225" s="11"/>
      <c r="K225" s="12"/>
      <c r="L225" s="13"/>
      <c r="M225" s="261"/>
    </row>
    <row r="226" spans="1:13" ht="21" customHeight="1">
      <c r="A226" s="16"/>
      <c r="B226" s="16" t="s">
        <v>3020</v>
      </c>
      <c r="C226" s="17"/>
      <c r="D226" s="17"/>
      <c r="E226" s="17"/>
      <c r="F226" s="17"/>
      <c r="G226" s="18"/>
      <c r="H226" s="18"/>
      <c r="I226" s="19"/>
      <c r="J226" s="20"/>
      <c r="K226" s="19"/>
      <c r="L226" s="323" t="s">
        <v>3021</v>
      </c>
      <c r="M226" s="324"/>
    </row>
    <row r="227" spans="1:13" ht="19.5" customHeight="1">
      <c r="A227" s="325" t="s">
        <v>3125</v>
      </c>
      <c r="B227" s="326"/>
      <c r="C227" s="21" t="s">
        <v>2935</v>
      </c>
      <c r="D227" s="21" t="s">
        <v>2936</v>
      </c>
      <c r="E227" s="21" t="s">
        <v>2937</v>
      </c>
      <c r="F227" s="21" t="s">
        <v>2938</v>
      </c>
      <c r="G227" s="22" t="s">
        <v>2939</v>
      </c>
      <c r="H227" s="22" t="s">
        <v>2940</v>
      </c>
      <c r="I227" s="21" t="s">
        <v>2941</v>
      </c>
      <c r="J227" s="22" t="s">
        <v>2942</v>
      </c>
      <c r="K227" s="331" t="s">
        <v>3126</v>
      </c>
      <c r="L227" s="334" t="s">
        <v>2944</v>
      </c>
      <c r="M227" s="335"/>
    </row>
    <row r="228" spans="1:13" ht="18" customHeight="1">
      <c r="A228" s="327"/>
      <c r="B228" s="328"/>
      <c r="C228" s="23" t="s">
        <v>2945</v>
      </c>
      <c r="D228" s="23" t="s">
        <v>2946</v>
      </c>
      <c r="E228" s="23" t="s">
        <v>2945</v>
      </c>
      <c r="F228" s="23" t="s">
        <v>2945</v>
      </c>
      <c r="G228" s="24" t="s">
        <v>2947</v>
      </c>
      <c r="H228" s="24" t="s">
        <v>2947</v>
      </c>
      <c r="I228" s="23" t="s">
        <v>2946</v>
      </c>
      <c r="J228" s="24" t="s">
        <v>2947</v>
      </c>
      <c r="K228" s="332"/>
      <c r="L228" s="336"/>
      <c r="M228" s="337"/>
    </row>
    <row r="229" spans="1:13" ht="24" customHeight="1">
      <c r="A229" s="329"/>
      <c r="B229" s="330"/>
      <c r="C229" s="25" t="s">
        <v>2948</v>
      </c>
      <c r="D229" s="25" t="s">
        <v>2949</v>
      </c>
      <c r="E229" s="25" t="s">
        <v>2950</v>
      </c>
      <c r="F229" s="25" t="s">
        <v>2951</v>
      </c>
      <c r="G229" s="26" t="s">
        <v>2952</v>
      </c>
      <c r="H229" s="26" t="s">
        <v>2953</v>
      </c>
      <c r="I229" s="25" t="s">
        <v>2954</v>
      </c>
      <c r="J229" s="26" t="s">
        <v>2955</v>
      </c>
      <c r="K229" s="333"/>
      <c r="L229" s="338"/>
      <c r="M229" s="339"/>
    </row>
    <row r="230" spans="1:13" ht="18" customHeight="1">
      <c r="A230" s="157"/>
      <c r="B230" s="97" t="s">
        <v>1661</v>
      </c>
      <c r="C230" s="39">
        <v>1000000</v>
      </c>
      <c r="D230" s="39">
        <v>9211106.4110000003</v>
      </c>
      <c r="E230" s="41">
        <v>1048623.2252959928</v>
      </c>
      <c r="F230" s="161">
        <v>1064786</v>
      </c>
      <c r="G230" s="42">
        <v>98.482063559813213</v>
      </c>
      <c r="H230" s="42">
        <v>104.86232252959928</v>
      </c>
      <c r="I230" s="40">
        <v>460009.76970000193</v>
      </c>
      <c r="J230" s="42">
        <v>4.9940772495110188</v>
      </c>
      <c r="K230" s="158">
        <v>8751096.6412999984</v>
      </c>
      <c r="L230" s="159" t="s">
        <v>3268</v>
      </c>
      <c r="M230" s="277" t="s">
        <v>1911</v>
      </c>
    </row>
    <row r="231" spans="1:13" ht="18" customHeight="1">
      <c r="A231" s="157"/>
      <c r="B231" s="97" t="s">
        <v>1662</v>
      </c>
      <c r="C231" s="39">
        <v>1000000</v>
      </c>
      <c r="D231" s="39">
        <v>9222088.0920000002</v>
      </c>
      <c r="E231" s="41">
        <v>1049873.4166666667</v>
      </c>
      <c r="F231" s="161">
        <v>1055974</v>
      </c>
      <c r="G231" s="42">
        <v>99.422279020758737</v>
      </c>
      <c r="H231" s="42">
        <v>104.98734166666668</v>
      </c>
      <c r="I231" s="40">
        <v>492743.05539999902</v>
      </c>
      <c r="J231" s="42">
        <v>5.343074697230934</v>
      </c>
      <c r="K231" s="158">
        <v>8729345.0366000012</v>
      </c>
      <c r="L231" s="159" t="s">
        <v>3269</v>
      </c>
      <c r="M231" s="277" t="s">
        <v>1911</v>
      </c>
    </row>
    <row r="232" spans="1:13" ht="18" customHeight="1">
      <c r="A232" s="157"/>
      <c r="B232" s="103" t="s">
        <v>3270</v>
      </c>
      <c r="C232" s="104">
        <v>2000000</v>
      </c>
      <c r="D232" s="104">
        <v>18433194.502999999</v>
      </c>
      <c r="E232" s="104">
        <v>2098496.6419626595</v>
      </c>
      <c r="F232" s="104">
        <v>2120760</v>
      </c>
      <c r="G232" s="105">
        <v>98.950217938977516</v>
      </c>
      <c r="H232" s="105">
        <v>104.92483209813297</v>
      </c>
      <c r="I232" s="104">
        <v>952752.82510000095</v>
      </c>
      <c r="J232" s="105">
        <v>5.1686799319832524</v>
      </c>
      <c r="K232" s="104">
        <v>17480441.677900001</v>
      </c>
      <c r="L232" s="341" t="s">
        <v>3271</v>
      </c>
      <c r="M232" s="342"/>
    </row>
    <row r="233" spans="1:13" ht="18" customHeight="1">
      <c r="A233" s="157"/>
      <c r="B233" s="97" t="s">
        <v>3272</v>
      </c>
      <c r="C233" s="39">
        <v>950000</v>
      </c>
      <c r="D233" s="39">
        <v>8988042.9749999996</v>
      </c>
      <c r="E233" s="41">
        <v>1023228.9361338798</v>
      </c>
      <c r="F233" s="161">
        <v>1035730</v>
      </c>
      <c r="G233" s="42">
        <v>98.793019042982223</v>
      </c>
      <c r="H233" s="42">
        <v>107.7083090667242</v>
      </c>
      <c r="I233" s="40">
        <v>339325.51439999975</v>
      </c>
      <c r="J233" s="42">
        <v>3.7752991985443836</v>
      </c>
      <c r="K233" s="158">
        <v>8648717.4605999999</v>
      </c>
      <c r="L233" s="159" t="s">
        <v>3273</v>
      </c>
      <c r="M233" s="277" t="s">
        <v>1913</v>
      </c>
    </row>
    <row r="234" spans="1:13" ht="18" customHeight="1">
      <c r="A234" s="157"/>
      <c r="B234" s="97" t="s">
        <v>3274</v>
      </c>
      <c r="C234" s="39">
        <v>950000</v>
      </c>
      <c r="D234" s="39">
        <v>6873747.8430000003</v>
      </c>
      <c r="E234" s="41">
        <v>782530.49214480876</v>
      </c>
      <c r="F234" s="161">
        <v>1034806</v>
      </c>
      <c r="G234" s="42">
        <v>75.62098520348826</v>
      </c>
      <c r="H234" s="42">
        <v>82.371630752085139</v>
      </c>
      <c r="I234" s="40">
        <v>269809.70777999982</v>
      </c>
      <c r="J234" s="42">
        <v>3.9252197482740829</v>
      </c>
      <c r="K234" s="158">
        <v>6603938.1352200005</v>
      </c>
      <c r="L234" s="159" t="s">
        <v>3275</v>
      </c>
      <c r="M234" s="277" t="s">
        <v>1913</v>
      </c>
    </row>
    <row r="235" spans="1:13" ht="18" customHeight="1">
      <c r="A235" s="157"/>
      <c r="B235" s="97" t="s">
        <v>3276</v>
      </c>
      <c r="C235" s="39">
        <v>1000000</v>
      </c>
      <c r="D235" s="39">
        <v>827142</v>
      </c>
      <c r="E235" s="41">
        <v>94164.617486338801</v>
      </c>
      <c r="F235" s="161">
        <v>1046000</v>
      </c>
      <c r="G235" s="42">
        <v>9.0023534881777056</v>
      </c>
      <c r="H235" s="42">
        <v>9.4164617486338802</v>
      </c>
      <c r="I235" s="40">
        <v>43810.469000000041</v>
      </c>
      <c r="J235" s="42">
        <v>5.2966079584883907</v>
      </c>
      <c r="K235" s="158">
        <v>783331.53099999996</v>
      </c>
      <c r="L235" s="159" t="s">
        <v>3277</v>
      </c>
      <c r="M235" s="277" t="s">
        <v>1914</v>
      </c>
    </row>
    <row r="236" spans="1:13" ht="18" customHeight="1">
      <c r="A236" s="157"/>
      <c r="B236" s="97" t="s">
        <v>3278</v>
      </c>
      <c r="C236" s="39">
        <v>1000000</v>
      </c>
      <c r="D236" s="161">
        <v>0</v>
      </c>
      <c r="E236" s="161">
        <v>0</v>
      </c>
      <c r="F236" s="161">
        <v>0</v>
      </c>
      <c r="G236" s="42">
        <v>0</v>
      </c>
      <c r="H236" s="42">
        <v>0</v>
      </c>
      <c r="I236" s="161">
        <v>0</v>
      </c>
      <c r="J236" s="42">
        <v>0</v>
      </c>
      <c r="K236" s="161">
        <v>0</v>
      </c>
      <c r="L236" s="159" t="s">
        <v>3279</v>
      </c>
      <c r="M236" s="277" t="s">
        <v>1914</v>
      </c>
    </row>
    <row r="237" spans="1:13" ht="18" customHeight="1">
      <c r="A237" s="157"/>
      <c r="B237" s="97" t="s">
        <v>3280</v>
      </c>
      <c r="C237" s="39">
        <v>1000000</v>
      </c>
      <c r="D237" s="39">
        <v>2856219</v>
      </c>
      <c r="E237" s="41">
        <v>325161.54371584702</v>
      </c>
      <c r="F237" s="161">
        <v>1074860</v>
      </c>
      <c r="G237" s="42">
        <v>30.251525195453084</v>
      </c>
      <c r="H237" s="42">
        <v>32.516154371584697</v>
      </c>
      <c r="I237" s="40">
        <v>167704.09923999989</v>
      </c>
      <c r="J237" s="42">
        <v>5.8715420365175044</v>
      </c>
      <c r="K237" s="158">
        <v>2688514.9007600001</v>
      </c>
      <c r="L237" s="159" t="s">
        <v>3281</v>
      </c>
      <c r="M237" s="277" t="s">
        <v>1914</v>
      </c>
    </row>
    <row r="238" spans="1:13" ht="18" customHeight="1">
      <c r="A238" s="157"/>
      <c r="B238" s="97" t="s">
        <v>3282</v>
      </c>
      <c r="C238" s="39">
        <v>1000000</v>
      </c>
      <c r="D238" s="39">
        <v>9255886</v>
      </c>
      <c r="E238" s="41">
        <v>1053721.0837887067</v>
      </c>
      <c r="F238" s="161">
        <v>1063108</v>
      </c>
      <c r="G238" s="42">
        <v>99.117030799195078</v>
      </c>
      <c r="H238" s="42">
        <v>105.37210837887068</v>
      </c>
      <c r="I238" s="40">
        <v>540839.65329999849</v>
      </c>
      <c r="J238" s="42">
        <v>5.8431970024263311</v>
      </c>
      <c r="K238" s="158">
        <v>8715046.3467000015</v>
      </c>
      <c r="L238" s="159" t="s">
        <v>3283</v>
      </c>
      <c r="M238" s="277" t="s">
        <v>1914</v>
      </c>
    </row>
    <row r="239" spans="1:13" ht="18" customHeight="1">
      <c r="A239" s="157"/>
      <c r="B239" s="103" t="s">
        <v>3284</v>
      </c>
      <c r="C239" s="104">
        <v>5900000</v>
      </c>
      <c r="D239" s="104">
        <v>28801037.818</v>
      </c>
      <c r="E239" s="104">
        <v>3278806.673269581</v>
      </c>
      <c r="F239" s="104">
        <v>5254504</v>
      </c>
      <c r="G239" s="105">
        <v>62.399927248501122</v>
      </c>
      <c r="H239" s="105">
        <v>55.572994462196291</v>
      </c>
      <c r="I239" s="104">
        <v>1361489.443719998</v>
      </c>
      <c r="J239" s="105">
        <v>4.7272235546633592</v>
      </c>
      <c r="K239" s="104">
        <v>27439548.374280002</v>
      </c>
      <c r="L239" s="160" t="s">
        <v>3285</v>
      </c>
      <c r="M239" s="277"/>
    </row>
    <row r="240" spans="1:13" ht="18" customHeight="1">
      <c r="A240" s="157"/>
      <c r="B240" s="97" t="s">
        <v>3286</v>
      </c>
      <c r="C240" s="39">
        <v>950000</v>
      </c>
      <c r="D240" s="39">
        <v>6988235.1962169996</v>
      </c>
      <c r="E240" s="41">
        <v>795564.11614492256</v>
      </c>
      <c r="F240" s="161">
        <v>1020645</v>
      </c>
      <c r="G240" s="42">
        <v>77.947191838976579</v>
      </c>
      <c r="H240" s="42">
        <v>83.743591173149738</v>
      </c>
      <c r="I240" s="40">
        <v>308436.23029999994</v>
      </c>
      <c r="J240" s="42">
        <v>4.4136498220175575</v>
      </c>
      <c r="K240" s="158">
        <v>6679798.9659169996</v>
      </c>
      <c r="L240" s="159" t="s">
        <v>3287</v>
      </c>
      <c r="M240" s="277" t="s">
        <v>1915</v>
      </c>
    </row>
    <row r="241" spans="1:13" ht="18" customHeight="1">
      <c r="A241" s="157"/>
      <c r="B241" s="97" t="s">
        <v>3288</v>
      </c>
      <c r="C241" s="39">
        <v>950000</v>
      </c>
      <c r="D241" s="39">
        <v>7885757.0920000002</v>
      </c>
      <c r="E241" s="41">
        <v>897741.01684881607</v>
      </c>
      <c r="F241" s="161">
        <v>1018294</v>
      </c>
      <c r="G241" s="42">
        <v>88.161279242420761</v>
      </c>
      <c r="H241" s="42">
        <v>94.499054405138537</v>
      </c>
      <c r="I241" s="40">
        <v>341672.49179999996</v>
      </c>
      <c r="J241" s="42">
        <v>4.3327798182703647</v>
      </c>
      <c r="K241" s="158">
        <v>7544084.6002000002</v>
      </c>
      <c r="L241" s="159" t="s">
        <v>3289</v>
      </c>
      <c r="M241" s="277" t="s">
        <v>1915</v>
      </c>
    </row>
    <row r="242" spans="1:13" ht="18" customHeight="1">
      <c r="A242" s="157"/>
      <c r="B242" s="97" t="s">
        <v>3290</v>
      </c>
      <c r="C242" s="39">
        <v>1000000</v>
      </c>
      <c r="D242" s="39">
        <v>9245935</v>
      </c>
      <c r="E242" s="41">
        <v>1052588.2285974498</v>
      </c>
      <c r="F242" s="161">
        <v>1056000</v>
      </c>
      <c r="G242" s="42">
        <v>99.676915586879716</v>
      </c>
      <c r="H242" s="42">
        <v>105.258822859745</v>
      </c>
      <c r="I242" s="40">
        <v>473524.55620000139</v>
      </c>
      <c r="J242" s="42">
        <v>5.1214350544320437</v>
      </c>
      <c r="K242" s="158">
        <v>8772410.4437999986</v>
      </c>
      <c r="L242" s="159" t="s">
        <v>3291</v>
      </c>
      <c r="M242" s="277" t="s">
        <v>1916</v>
      </c>
    </row>
    <row r="243" spans="1:13" ht="18" customHeight="1">
      <c r="A243" s="157"/>
      <c r="B243" s="97" t="s">
        <v>3292</v>
      </c>
      <c r="C243" s="39">
        <v>1000000</v>
      </c>
      <c r="D243" s="39">
        <v>7918580</v>
      </c>
      <c r="E243" s="41">
        <v>901477.68670309649</v>
      </c>
      <c r="F243" s="161">
        <v>1058000</v>
      </c>
      <c r="G243" s="42">
        <v>85.205830501237855</v>
      </c>
      <c r="H243" s="42">
        <v>90.147768670309645</v>
      </c>
      <c r="I243" s="40">
        <v>421009.38499999978</v>
      </c>
      <c r="J243" s="42">
        <v>5.3167283149251485</v>
      </c>
      <c r="K243" s="158">
        <v>7497570.6150000002</v>
      </c>
      <c r="L243" s="159" t="s">
        <v>3293</v>
      </c>
      <c r="M243" s="277" t="s">
        <v>1916</v>
      </c>
    </row>
    <row r="244" spans="1:13" ht="18" customHeight="1">
      <c r="A244" s="157"/>
      <c r="B244" s="97" t="s">
        <v>3294</v>
      </c>
      <c r="C244" s="39">
        <v>1000000</v>
      </c>
      <c r="D244" s="39">
        <v>9230505</v>
      </c>
      <c r="E244" s="41">
        <v>1050831.6256830601</v>
      </c>
      <c r="F244" s="161">
        <v>1057000</v>
      </c>
      <c r="G244" s="42">
        <v>99.416426270866623</v>
      </c>
      <c r="H244" s="42">
        <v>105.08316256830601</v>
      </c>
      <c r="I244" s="40">
        <v>480147.20879999921</v>
      </c>
      <c r="J244" s="42">
        <v>5.2017436619123139</v>
      </c>
      <c r="K244" s="158">
        <v>8750357.7912000008</v>
      </c>
      <c r="L244" s="159" t="s">
        <v>3295</v>
      </c>
      <c r="M244" s="277" t="s">
        <v>1916</v>
      </c>
    </row>
    <row r="245" spans="1:13" ht="18" customHeight="1">
      <c r="A245" s="157"/>
      <c r="B245" s="97" t="s">
        <v>3296</v>
      </c>
      <c r="C245" s="39">
        <v>1000000</v>
      </c>
      <c r="D245" s="39">
        <v>6916618</v>
      </c>
      <c r="E245" s="41">
        <v>787410.97449908929</v>
      </c>
      <c r="F245" s="161">
        <v>1056000</v>
      </c>
      <c r="G245" s="42">
        <v>74.565433191201635</v>
      </c>
      <c r="H245" s="42">
        <v>78.741097449908921</v>
      </c>
      <c r="I245" s="40">
        <v>357769.5103000002</v>
      </c>
      <c r="J245" s="42">
        <v>5.1726076284681355</v>
      </c>
      <c r="K245" s="158">
        <v>6558848.4896999998</v>
      </c>
      <c r="L245" s="159" t="s">
        <v>3297</v>
      </c>
      <c r="M245" s="277" t="s">
        <v>1916</v>
      </c>
    </row>
    <row r="246" spans="1:13" ht="18" customHeight="1">
      <c r="A246" s="157"/>
      <c r="B246" s="103" t="s">
        <v>3298</v>
      </c>
      <c r="C246" s="104">
        <v>5900000</v>
      </c>
      <c r="D246" s="104">
        <v>48185630.288217001</v>
      </c>
      <c r="E246" s="104">
        <v>5485613.6484764349</v>
      </c>
      <c r="F246" s="104">
        <v>6265939</v>
      </c>
      <c r="G246" s="105">
        <v>87.546553652635865</v>
      </c>
      <c r="H246" s="105">
        <v>92.976502516549743</v>
      </c>
      <c r="I246" s="104">
        <v>2382559.3824000005</v>
      </c>
      <c r="J246" s="105">
        <v>4.9445433589827212</v>
      </c>
      <c r="K246" s="104">
        <v>45803070.905816995</v>
      </c>
      <c r="L246" s="160" t="s">
        <v>3299</v>
      </c>
      <c r="M246" s="277"/>
    </row>
    <row r="247" spans="1:13" s="175" customFormat="1" ht="18" customHeight="1">
      <c r="A247" s="172"/>
      <c r="B247" s="173" t="s">
        <v>3300</v>
      </c>
      <c r="C247" s="66">
        <v>23250000</v>
      </c>
      <c r="D247" s="66">
        <v>160183721.367217</v>
      </c>
      <c r="E247" s="66">
        <v>18235851.703918148</v>
      </c>
      <c r="F247" s="66">
        <v>21412043</v>
      </c>
      <c r="G247" s="69">
        <v>85.16633234819372</v>
      </c>
      <c r="H247" s="69">
        <v>78.433770769540416</v>
      </c>
      <c r="I247" s="66">
        <v>7599785.5303779971</v>
      </c>
      <c r="J247" s="69">
        <v>4.7444181378179415</v>
      </c>
      <c r="K247" s="66">
        <v>152583935.83683902</v>
      </c>
      <c r="L247" s="174" t="s">
        <v>3301</v>
      </c>
      <c r="M247" s="280"/>
    </row>
    <row r="248" spans="1:13" ht="18" customHeight="1">
      <c r="A248" s="343" t="s">
        <v>3302</v>
      </c>
      <c r="B248" s="176" t="s">
        <v>3303</v>
      </c>
      <c r="C248" s="177">
        <v>215523.76500000001</v>
      </c>
      <c r="D248" s="177">
        <v>236416.287171</v>
      </c>
      <c r="E248" s="178">
        <v>26914.422492144808</v>
      </c>
      <c r="F248" s="179">
        <v>180461.726</v>
      </c>
      <c r="G248" s="180">
        <v>14.914199863158133</v>
      </c>
      <c r="H248" s="180">
        <v>12.487914032192601</v>
      </c>
      <c r="I248" s="181">
        <v>1619.1769039999926</v>
      </c>
      <c r="J248" s="182">
        <v>0.68488382225072386</v>
      </c>
      <c r="K248" s="179">
        <v>234797.11026700001</v>
      </c>
      <c r="L248" s="183" t="s">
        <v>3304</v>
      </c>
      <c r="M248" s="281"/>
    </row>
    <row r="249" spans="1:13" ht="18" customHeight="1">
      <c r="A249" s="344"/>
      <c r="B249" s="97" t="s">
        <v>3305</v>
      </c>
      <c r="C249" s="39">
        <v>143550</v>
      </c>
      <c r="D249" s="39">
        <v>201912.67383000001</v>
      </c>
      <c r="E249" s="41">
        <v>22986.415508879782</v>
      </c>
      <c r="F249" s="39">
        <v>118816.93799999999</v>
      </c>
      <c r="G249" s="42">
        <v>19.346076321946441</v>
      </c>
      <c r="H249" s="42">
        <v>16.012828637324823</v>
      </c>
      <c r="I249" s="40">
        <v>1781.4707259999996</v>
      </c>
      <c r="J249" s="184">
        <v>0.88229762511089593</v>
      </c>
      <c r="K249" s="144">
        <v>200131.20310400001</v>
      </c>
      <c r="L249" s="98" t="s">
        <v>3306</v>
      </c>
      <c r="M249" s="277"/>
    </row>
    <row r="250" spans="1:13" ht="18" customHeight="1">
      <c r="A250" s="344"/>
      <c r="B250" s="97" t="s">
        <v>3307</v>
      </c>
      <c r="C250" s="39">
        <v>355000</v>
      </c>
      <c r="D250" s="39">
        <v>1308450.835</v>
      </c>
      <c r="E250" s="41">
        <v>148958.42839253187</v>
      </c>
      <c r="F250" s="39">
        <v>362127</v>
      </c>
      <c r="G250" s="42">
        <v>41.134306028694873</v>
      </c>
      <c r="H250" s="42">
        <v>41.960120673952638</v>
      </c>
      <c r="I250" s="40">
        <v>111649.75593400002</v>
      </c>
      <c r="J250" s="184">
        <v>8.5329729591253631</v>
      </c>
      <c r="K250" s="144">
        <v>1196801.0790659999</v>
      </c>
      <c r="L250" s="98" t="s">
        <v>3308</v>
      </c>
      <c r="M250" s="277"/>
    </row>
    <row r="251" spans="1:13" ht="18" customHeight="1">
      <c r="A251" s="344"/>
      <c r="B251" s="185" t="s">
        <v>3309</v>
      </c>
      <c r="C251" s="39">
        <v>125000</v>
      </c>
      <c r="D251" s="39">
        <v>566144.81599999999</v>
      </c>
      <c r="E251" s="41">
        <v>64451.823315118396</v>
      </c>
      <c r="F251" s="39">
        <v>150209</v>
      </c>
      <c r="G251" s="42">
        <v>42.908096928358752</v>
      </c>
      <c r="H251" s="42">
        <v>51.561458652094714</v>
      </c>
      <c r="I251" s="40">
        <v>35600.364639999927</v>
      </c>
      <c r="J251" s="184">
        <v>6.2882081817030935</v>
      </c>
      <c r="K251" s="144">
        <v>530544.45136000006</v>
      </c>
      <c r="L251" s="98" t="s">
        <v>3310</v>
      </c>
      <c r="M251" s="277"/>
    </row>
    <row r="252" spans="1:13" s="99" customFormat="1" ht="18" customHeight="1">
      <c r="A252" s="344"/>
      <c r="B252" s="185" t="s">
        <v>3311</v>
      </c>
      <c r="C252" s="39">
        <v>200000</v>
      </c>
      <c r="D252" s="39">
        <v>560235.5</v>
      </c>
      <c r="E252" s="41">
        <v>63779.086976320585</v>
      </c>
      <c r="F252" s="39">
        <v>202823</v>
      </c>
      <c r="G252" s="42">
        <v>31.445687607579309</v>
      </c>
      <c r="H252" s="42">
        <v>31.889543488160292</v>
      </c>
      <c r="I252" s="40">
        <v>50030.266079999972</v>
      </c>
      <c r="J252" s="184">
        <v>8.9302206090117409</v>
      </c>
      <c r="K252" s="144">
        <v>510205.23392000003</v>
      </c>
      <c r="L252" s="98" t="s">
        <v>3312</v>
      </c>
      <c r="M252" s="269"/>
    </row>
    <row r="253" spans="1:13" ht="18" customHeight="1">
      <c r="A253" s="344"/>
      <c r="B253" s="185" t="s">
        <v>3313</v>
      </c>
      <c r="C253" s="39">
        <v>350000</v>
      </c>
      <c r="D253" s="39">
        <v>1364231.7</v>
      </c>
      <c r="E253" s="41">
        <v>155308.70901639343</v>
      </c>
      <c r="F253" s="39">
        <v>345600</v>
      </c>
      <c r="G253" s="42">
        <v>44.938862562613842</v>
      </c>
      <c r="H253" s="42">
        <v>44.373916861826693</v>
      </c>
      <c r="I253" s="40">
        <v>116960.78634400014</v>
      </c>
      <c r="J253" s="184">
        <v>8.5733813650569868</v>
      </c>
      <c r="K253" s="144">
        <v>1247270.9136559998</v>
      </c>
      <c r="L253" s="98" t="s">
        <v>3314</v>
      </c>
      <c r="M253" s="277"/>
    </row>
    <row r="254" spans="1:13" ht="18" customHeight="1">
      <c r="A254" s="344"/>
      <c r="B254" s="185" t="s">
        <v>3315</v>
      </c>
      <c r="C254" s="39">
        <v>100000</v>
      </c>
      <c r="D254" s="39">
        <v>366461.1</v>
      </c>
      <c r="E254" s="41">
        <v>41719.159836065577</v>
      </c>
      <c r="F254" s="39">
        <v>101000</v>
      </c>
      <c r="G254" s="42">
        <v>41.306098847589681</v>
      </c>
      <c r="H254" s="42">
        <v>41.719159836065579</v>
      </c>
      <c r="I254" s="40">
        <v>32555.366709999973</v>
      </c>
      <c r="J254" s="184">
        <v>8.8837169101986468</v>
      </c>
      <c r="K254" s="144">
        <v>333905.73329</v>
      </c>
      <c r="L254" s="98" t="s">
        <v>3316</v>
      </c>
      <c r="M254" s="277" t="s">
        <v>2009</v>
      </c>
    </row>
    <row r="255" spans="1:13" ht="18" customHeight="1">
      <c r="A255" s="344"/>
      <c r="B255" s="185" t="s">
        <v>3317</v>
      </c>
      <c r="C255" s="39">
        <v>100000</v>
      </c>
      <c r="D255" s="39">
        <v>397743.6</v>
      </c>
      <c r="E255" s="41">
        <v>45280.464480874318</v>
      </c>
      <c r="F255" s="39">
        <v>102900</v>
      </c>
      <c r="G255" s="42">
        <v>44.004338659741805</v>
      </c>
      <c r="H255" s="42">
        <v>45.280464480874315</v>
      </c>
      <c r="I255" s="40">
        <v>32814.528633999988</v>
      </c>
      <c r="J255" s="184">
        <v>8.2501713752276569</v>
      </c>
      <c r="K255" s="144">
        <v>364929.07136599999</v>
      </c>
      <c r="L255" s="98" t="s">
        <v>3318</v>
      </c>
      <c r="M255" s="277" t="s">
        <v>2009</v>
      </c>
    </row>
    <row r="256" spans="1:13" ht="18" customHeight="1">
      <c r="A256" s="344"/>
      <c r="B256" s="185" t="s">
        <v>3319</v>
      </c>
      <c r="C256" s="39">
        <v>75000</v>
      </c>
      <c r="D256" s="39">
        <v>260725</v>
      </c>
      <c r="E256" s="41">
        <v>29681.807832422586</v>
      </c>
      <c r="F256" s="39">
        <v>79000</v>
      </c>
      <c r="G256" s="42">
        <v>37.571908648636189</v>
      </c>
      <c r="H256" s="42">
        <v>39.575743776563449</v>
      </c>
      <c r="I256" s="40">
        <v>21667.565310000005</v>
      </c>
      <c r="J256" s="184">
        <v>8.3105054405983338</v>
      </c>
      <c r="K256" s="144">
        <v>239057.43468999999</v>
      </c>
      <c r="L256" s="98" t="s">
        <v>3320</v>
      </c>
      <c r="M256" s="277" t="s">
        <v>2010</v>
      </c>
    </row>
    <row r="257" spans="1:13" ht="18" customHeight="1">
      <c r="A257" s="344"/>
      <c r="B257" s="185" t="s">
        <v>3321</v>
      </c>
      <c r="C257" s="39">
        <v>75000</v>
      </c>
      <c r="D257" s="39">
        <v>339302</v>
      </c>
      <c r="E257" s="41">
        <v>38627.276867030967</v>
      </c>
      <c r="F257" s="39">
        <v>79000</v>
      </c>
      <c r="G257" s="42">
        <v>48.895287173456921</v>
      </c>
      <c r="H257" s="42">
        <v>51.503035822707957</v>
      </c>
      <c r="I257" s="40">
        <v>29923.325689999969</v>
      </c>
      <c r="J257" s="184">
        <v>8.8190832031641335</v>
      </c>
      <c r="K257" s="144">
        <v>309378.67431000003</v>
      </c>
      <c r="L257" s="98" t="s">
        <v>3322</v>
      </c>
      <c r="M257" s="277" t="s">
        <v>2010</v>
      </c>
    </row>
    <row r="258" spans="1:13" ht="18" customHeight="1">
      <c r="A258" s="344"/>
      <c r="B258" s="97" t="s">
        <v>3323</v>
      </c>
      <c r="C258" s="39">
        <v>243470</v>
      </c>
      <c r="D258" s="39">
        <v>1527760.205486</v>
      </c>
      <c r="E258" s="41">
        <v>173925.34215459929</v>
      </c>
      <c r="F258" s="39">
        <v>321886.61200000002</v>
      </c>
      <c r="G258" s="42">
        <v>54.033108452053071</v>
      </c>
      <c r="H258" s="42">
        <v>71.436046393641632</v>
      </c>
      <c r="I258" s="40">
        <v>28617.980758000165</v>
      </c>
      <c r="J258" s="184">
        <v>1.8731984676153037</v>
      </c>
      <c r="K258" s="144">
        <v>1499142.2247279999</v>
      </c>
      <c r="L258" s="98" t="s">
        <v>3324</v>
      </c>
      <c r="M258" s="277"/>
    </row>
    <row r="259" spans="1:13" ht="18" customHeight="1">
      <c r="A259" s="344"/>
      <c r="B259" s="97" t="s">
        <v>3325</v>
      </c>
      <c r="C259" s="186">
        <v>346330</v>
      </c>
      <c r="D259" s="39">
        <v>2377373.7999999998</v>
      </c>
      <c r="E259" s="41">
        <v>270648.20127504552</v>
      </c>
      <c r="F259" s="39">
        <v>409700</v>
      </c>
      <c r="G259" s="42">
        <v>66.060093062007695</v>
      </c>
      <c r="H259" s="42">
        <v>78.147489756892412</v>
      </c>
      <c r="I259" s="40">
        <v>541245.85823999974</v>
      </c>
      <c r="J259" s="184">
        <v>22.766544253158667</v>
      </c>
      <c r="K259" s="144">
        <v>1836127.9417600001</v>
      </c>
      <c r="L259" s="187" t="s">
        <v>3326</v>
      </c>
      <c r="M259" s="277" t="s">
        <v>2898</v>
      </c>
    </row>
    <row r="260" spans="1:13" ht="18" customHeight="1">
      <c r="A260" s="345"/>
      <c r="B260" s="188" t="s">
        <v>3327</v>
      </c>
      <c r="C260" s="189">
        <v>1653873.7650000001</v>
      </c>
      <c r="D260" s="189">
        <v>7016145.5014870018</v>
      </c>
      <c r="E260" s="49">
        <v>798741.51883959491</v>
      </c>
      <c r="F260" s="189">
        <v>1738592.2759999996</v>
      </c>
      <c r="G260" s="51">
        <v>45.941853640191546</v>
      </c>
      <c r="H260" s="51">
        <v>48.295192519702063</v>
      </c>
      <c r="I260" s="189">
        <v>801875.02890600008</v>
      </c>
      <c r="J260" s="190">
        <v>11.428996572777042</v>
      </c>
      <c r="K260" s="189">
        <v>6214270.4725809982</v>
      </c>
      <c r="L260" s="346" t="s">
        <v>3328</v>
      </c>
      <c r="M260" s="347"/>
    </row>
    <row r="261" spans="1:13" s="86" customFormat="1" ht="18" customHeight="1">
      <c r="A261" s="348" t="s">
        <v>3329</v>
      </c>
      <c r="B261" s="191" t="s">
        <v>3303</v>
      </c>
      <c r="C261" s="39">
        <v>14359268.904999999</v>
      </c>
      <c r="D261" s="39">
        <v>16374502.649292</v>
      </c>
      <c r="E261" s="41">
        <v>1864128.2615314208</v>
      </c>
      <c r="F261" s="42" t="s">
        <v>3048</v>
      </c>
      <c r="G261" s="42" t="s">
        <v>3048</v>
      </c>
      <c r="H261" s="42">
        <v>12.98205552012692</v>
      </c>
      <c r="I261" s="42" t="s">
        <v>3048</v>
      </c>
      <c r="J261" s="42" t="s">
        <v>3048</v>
      </c>
      <c r="K261" s="144">
        <v>16374502.649292</v>
      </c>
      <c r="L261" s="98" t="s">
        <v>3304</v>
      </c>
      <c r="M261" s="282"/>
    </row>
    <row r="262" spans="1:13" s="99" customFormat="1" ht="18" customHeight="1">
      <c r="A262" s="349"/>
      <c r="B262" s="191" t="s">
        <v>3305</v>
      </c>
      <c r="C262" s="39">
        <v>1492252.4</v>
      </c>
      <c r="D262" s="39">
        <v>2937568.9968030001</v>
      </c>
      <c r="E262" s="41">
        <v>334422.70000034152</v>
      </c>
      <c r="F262" s="42" t="s">
        <v>3055</v>
      </c>
      <c r="G262" s="42" t="s">
        <v>3048</v>
      </c>
      <c r="H262" s="42">
        <v>22.41059890406888</v>
      </c>
      <c r="I262" s="42" t="s">
        <v>3048</v>
      </c>
      <c r="J262" s="42" t="s">
        <v>3048</v>
      </c>
      <c r="K262" s="144">
        <v>2937568.9968030001</v>
      </c>
      <c r="L262" s="98" t="s">
        <v>3306</v>
      </c>
      <c r="M262" s="269"/>
    </row>
    <row r="263" spans="1:13" s="99" customFormat="1" ht="18" customHeight="1">
      <c r="A263" s="349"/>
      <c r="B263" s="191" t="s">
        <v>1774</v>
      </c>
      <c r="C263" s="39">
        <v>255500</v>
      </c>
      <c r="D263" s="39">
        <v>457262.67381999997</v>
      </c>
      <c r="E263" s="41">
        <v>52056.315325591982</v>
      </c>
      <c r="F263" s="42" t="s">
        <v>3048</v>
      </c>
      <c r="G263" s="42" t="s">
        <v>3048</v>
      </c>
      <c r="H263" s="42">
        <v>20.374291712560463</v>
      </c>
      <c r="I263" s="42" t="s">
        <v>3048</v>
      </c>
      <c r="J263" s="42" t="s">
        <v>3048</v>
      </c>
      <c r="K263" s="144">
        <v>457262.67381999997</v>
      </c>
      <c r="L263" s="98" t="s">
        <v>3330</v>
      </c>
      <c r="M263" s="269"/>
    </row>
    <row r="264" spans="1:13" s="86" customFormat="1" ht="18" customHeight="1">
      <c r="A264" s="349"/>
      <c r="B264" s="191" t="s">
        <v>3331</v>
      </c>
      <c r="C264" s="39">
        <v>616988</v>
      </c>
      <c r="D264" s="39">
        <v>2318495.914413</v>
      </c>
      <c r="E264" s="41">
        <v>263945.34544774593</v>
      </c>
      <c r="F264" s="42" t="s">
        <v>3048</v>
      </c>
      <c r="G264" s="42" t="s">
        <v>3048</v>
      </c>
      <c r="H264" s="42">
        <v>42.779656240922989</v>
      </c>
      <c r="I264" s="40">
        <v>81558.810339999851</v>
      </c>
      <c r="J264" s="184">
        <v>3.5177465628896321</v>
      </c>
      <c r="K264" s="144">
        <v>2236937.1040730001</v>
      </c>
      <c r="L264" s="98" t="s">
        <v>3308</v>
      </c>
      <c r="M264" s="282"/>
    </row>
    <row r="265" spans="1:13" s="86" customFormat="1" ht="18" customHeight="1">
      <c r="A265" s="349"/>
      <c r="B265" s="191" t="s">
        <v>3323</v>
      </c>
      <c r="C265" s="39">
        <v>361244</v>
      </c>
      <c r="D265" s="39">
        <v>1952532.4106350001</v>
      </c>
      <c r="E265" s="41">
        <v>222282.83363331057</v>
      </c>
      <c r="F265" s="42" t="s">
        <v>3048</v>
      </c>
      <c r="G265" s="42" t="s">
        <v>3048</v>
      </c>
      <c r="H265" s="42">
        <v>61.532602239292714</v>
      </c>
      <c r="I265" s="42" t="s">
        <v>3048</v>
      </c>
      <c r="J265" s="42" t="s">
        <v>3048</v>
      </c>
      <c r="K265" s="144">
        <v>1952532.4106350001</v>
      </c>
      <c r="L265" s="98" t="s">
        <v>3324</v>
      </c>
      <c r="M265" s="282"/>
    </row>
    <row r="266" spans="1:13" s="86" customFormat="1" ht="18" customHeight="1">
      <c r="A266" s="350"/>
      <c r="B266" s="192" t="s">
        <v>3332</v>
      </c>
      <c r="C266" s="193">
        <v>17085253.305</v>
      </c>
      <c r="D266" s="193">
        <v>24040362.644963004</v>
      </c>
      <c r="E266" s="194">
        <v>2736835.4559384114</v>
      </c>
      <c r="F266" s="195" t="s">
        <v>3048</v>
      </c>
      <c r="G266" s="195" t="s">
        <v>3048</v>
      </c>
      <c r="H266" s="195">
        <v>16.018699910861002</v>
      </c>
      <c r="I266" s="195" t="s">
        <v>3055</v>
      </c>
      <c r="J266" s="195" t="s">
        <v>3055</v>
      </c>
      <c r="K266" s="193">
        <v>23958803.834623002</v>
      </c>
      <c r="L266" s="351" t="s">
        <v>3333</v>
      </c>
      <c r="M266" s="352"/>
    </row>
    <row r="267" spans="1:13" ht="18.75" customHeight="1">
      <c r="A267" s="196"/>
      <c r="B267" s="119"/>
      <c r="C267" s="197"/>
      <c r="D267" s="197"/>
      <c r="E267" s="198"/>
      <c r="F267" s="197"/>
      <c r="G267" s="121"/>
      <c r="H267" s="121"/>
      <c r="I267" s="142"/>
      <c r="J267" s="121"/>
      <c r="K267" s="199"/>
      <c r="L267" s="200"/>
      <c r="M267" s="283"/>
    </row>
    <row r="268" spans="1:13" ht="18.75" customHeight="1">
      <c r="A268" s="201"/>
      <c r="B268" s="119"/>
      <c r="C268" s="197"/>
      <c r="D268" s="197"/>
      <c r="E268" s="198"/>
      <c r="F268" s="197"/>
      <c r="G268" s="121"/>
      <c r="H268" s="121"/>
      <c r="I268" s="142"/>
      <c r="J268" s="121"/>
      <c r="K268" s="199"/>
      <c r="L268" s="200"/>
      <c r="M268" s="284"/>
    </row>
    <row r="269" spans="1:13" ht="14.25" customHeight="1">
      <c r="A269" s="340"/>
      <c r="B269" s="340"/>
      <c r="C269" s="85"/>
      <c r="D269" s="85"/>
      <c r="E269" s="85"/>
      <c r="F269" s="83"/>
      <c r="G269" s="84"/>
      <c r="H269" s="84"/>
      <c r="I269" s="85"/>
      <c r="J269" s="84"/>
      <c r="K269" s="85"/>
      <c r="L269" s="86"/>
      <c r="M269" s="268"/>
    </row>
    <row r="270" spans="1:13" s="14" customFormat="1" ht="31.5" customHeight="1">
      <c r="A270" s="7" t="s">
        <v>3334</v>
      </c>
      <c r="B270" s="7"/>
      <c r="C270" s="10"/>
      <c r="D270" s="10"/>
      <c r="E270" s="10"/>
      <c r="F270" s="10"/>
      <c r="G270" s="11"/>
      <c r="H270" s="11"/>
      <c r="I270" s="12"/>
      <c r="J270" s="11"/>
      <c r="K270" s="12"/>
      <c r="L270" s="13"/>
      <c r="M270" s="261"/>
    </row>
    <row r="271" spans="1:13" ht="21" customHeight="1">
      <c r="A271" s="16"/>
      <c r="B271" s="16" t="s">
        <v>3020</v>
      </c>
      <c r="C271" s="17"/>
      <c r="D271" s="17"/>
      <c r="E271" s="17"/>
      <c r="F271" s="17"/>
      <c r="G271" s="18"/>
      <c r="H271" s="18"/>
      <c r="I271" s="19"/>
      <c r="J271" s="20"/>
      <c r="K271" s="19"/>
      <c r="L271" s="323" t="s">
        <v>3021</v>
      </c>
      <c r="M271" s="324"/>
    </row>
    <row r="272" spans="1:13" ht="19.5" customHeight="1">
      <c r="A272" s="325" t="s">
        <v>3335</v>
      </c>
      <c r="B272" s="326"/>
      <c r="C272" s="21" t="s">
        <v>2935</v>
      </c>
      <c r="D272" s="21" t="s">
        <v>2936</v>
      </c>
      <c r="E272" s="21" t="s">
        <v>2937</v>
      </c>
      <c r="F272" s="21" t="s">
        <v>2938</v>
      </c>
      <c r="G272" s="22" t="s">
        <v>2939</v>
      </c>
      <c r="H272" s="22" t="s">
        <v>2940</v>
      </c>
      <c r="I272" s="21" t="s">
        <v>2941</v>
      </c>
      <c r="J272" s="22" t="s">
        <v>2942</v>
      </c>
      <c r="K272" s="331" t="s">
        <v>3126</v>
      </c>
      <c r="L272" s="334" t="s">
        <v>2944</v>
      </c>
      <c r="M272" s="335"/>
    </row>
    <row r="273" spans="1:15" ht="18" customHeight="1">
      <c r="A273" s="327"/>
      <c r="B273" s="328"/>
      <c r="C273" s="23" t="s">
        <v>2945</v>
      </c>
      <c r="D273" s="23" t="s">
        <v>2946</v>
      </c>
      <c r="E273" s="23" t="s">
        <v>2945</v>
      </c>
      <c r="F273" s="23" t="s">
        <v>2945</v>
      </c>
      <c r="G273" s="24" t="s">
        <v>2947</v>
      </c>
      <c r="H273" s="24" t="s">
        <v>2947</v>
      </c>
      <c r="I273" s="23" t="s">
        <v>2946</v>
      </c>
      <c r="J273" s="24" t="s">
        <v>2947</v>
      </c>
      <c r="K273" s="332"/>
      <c r="L273" s="336"/>
      <c r="M273" s="337"/>
    </row>
    <row r="274" spans="1:15" ht="24" customHeight="1">
      <c r="A274" s="329"/>
      <c r="B274" s="330"/>
      <c r="C274" s="25" t="s">
        <v>2948</v>
      </c>
      <c r="D274" s="25" t="s">
        <v>2949</v>
      </c>
      <c r="E274" s="25" t="s">
        <v>2950</v>
      </c>
      <c r="F274" s="25" t="s">
        <v>2951</v>
      </c>
      <c r="G274" s="26" t="s">
        <v>2952</v>
      </c>
      <c r="H274" s="26" t="s">
        <v>2953</v>
      </c>
      <c r="I274" s="25" t="s">
        <v>2954</v>
      </c>
      <c r="J274" s="26" t="s">
        <v>2955</v>
      </c>
      <c r="K274" s="333"/>
      <c r="L274" s="338"/>
      <c r="M274" s="339"/>
    </row>
    <row r="275" spans="1:15" s="86" customFormat="1" ht="17.850000000000001" customHeight="1">
      <c r="A275" s="353" t="s">
        <v>3336</v>
      </c>
      <c r="B275" s="202" t="s">
        <v>3337</v>
      </c>
      <c r="C275" s="66">
        <v>14574792.67</v>
      </c>
      <c r="D275" s="66">
        <v>16610918.936463</v>
      </c>
      <c r="E275" s="66">
        <v>1891042.6840235656</v>
      </c>
      <c r="F275" s="69" t="s">
        <v>3048</v>
      </c>
      <c r="G275" s="69" t="s">
        <v>3048</v>
      </c>
      <c r="H275" s="149">
        <v>12.974748436154362</v>
      </c>
      <c r="I275" s="69" t="s">
        <v>3048</v>
      </c>
      <c r="J275" s="69" t="s">
        <v>3048</v>
      </c>
      <c r="K275" s="66">
        <v>16609299.759559</v>
      </c>
      <c r="L275" s="150" t="s">
        <v>3338</v>
      </c>
      <c r="M275" s="285"/>
    </row>
    <row r="276" spans="1:15" s="86" customFormat="1" ht="17.850000000000001" customHeight="1">
      <c r="A276" s="354"/>
      <c r="B276" s="202" t="s">
        <v>3339</v>
      </c>
      <c r="C276" s="66">
        <v>1635802.4</v>
      </c>
      <c r="D276" s="66">
        <v>3139481.6706330003</v>
      </c>
      <c r="E276" s="66">
        <v>357409.11550922133</v>
      </c>
      <c r="F276" s="69" t="s">
        <v>3048</v>
      </c>
      <c r="G276" s="69" t="s">
        <v>3048</v>
      </c>
      <c r="H276" s="149">
        <v>21.849161947018867</v>
      </c>
      <c r="I276" s="69" t="s">
        <v>3048</v>
      </c>
      <c r="J276" s="69" t="s">
        <v>3048</v>
      </c>
      <c r="K276" s="66">
        <v>3137700.1999070002</v>
      </c>
      <c r="L276" s="150" t="s">
        <v>3340</v>
      </c>
      <c r="M276" s="285"/>
    </row>
    <row r="277" spans="1:15" s="86" customFormat="1" ht="17.850000000000001" customHeight="1">
      <c r="A277" s="354"/>
      <c r="B277" s="202" t="s">
        <v>3341</v>
      </c>
      <c r="C277" s="66">
        <v>255500</v>
      </c>
      <c r="D277" s="66">
        <v>457262.67381999997</v>
      </c>
      <c r="E277" s="66">
        <v>52056.315325591982</v>
      </c>
      <c r="F277" s="69" t="s">
        <v>3048</v>
      </c>
      <c r="G277" s="69" t="s">
        <v>3048</v>
      </c>
      <c r="H277" s="149">
        <v>20.374291712560463</v>
      </c>
      <c r="I277" s="69" t="s">
        <v>3048</v>
      </c>
      <c r="J277" s="69" t="s">
        <v>3048</v>
      </c>
      <c r="K277" s="66">
        <v>457262.67381999997</v>
      </c>
      <c r="L277" s="150" t="s">
        <v>3342</v>
      </c>
      <c r="M277" s="285"/>
    </row>
    <row r="278" spans="1:15" s="86" customFormat="1" ht="17.850000000000001" customHeight="1">
      <c r="A278" s="354"/>
      <c r="B278" s="202" t="s">
        <v>3343</v>
      </c>
      <c r="C278" s="66">
        <v>971988</v>
      </c>
      <c r="D278" s="66">
        <v>3626946.749413</v>
      </c>
      <c r="E278" s="66">
        <v>412903.7738402778</v>
      </c>
      <c r="F278" s="69" t="s">
        <v>3048</v>
      </c>
      <c r="G278" s="69" t="s">
        <v>3048</v>
      </c>
      <c r="H278" s="149">
        <v>42.480336572085022</v>
      </c>
      <c r="I278" s="69" t="s">
        <v>3048</v>
      </c>
      <c r="J278" s="69" t="s">
        <v>3048</v>
      </c>
      <c r="K278" s="66">
        <v>3433738.1831390001</v>
      </c>
      <c r="L278" s="150" t="s">
        <v>3344</v>
      </c>
      <c r="M278" s="285"/>
    </row>
    <row r="279" spans="1:15" s="86" customFormat="1" ht="17.25" customHeight="1">
      <c r="A279" s="354"/>
      <c r="B279" s="202" t="s">
        <v>3345</v>
      </c>
      <c r="C279" s="66">
        <v>350000</v>
      </c>
      <c r="D279" s="66">
        <v>1364231.7</v>
      </c>
      <c r="E279" s="66">
        <v>155308.70901639343</v>
      </c>
      <c r="F279" s="69" t="s">
        <v>3055</v>
      </c>
      <c r="G279" s="69" t="s">
        <v>3055</v>
      </c>
      <c r="H279" s="149">
        <v>44.373916861826693</v>
      </c>
      <c r="I279" s="69" t="s">
        <v>3055</v>
      </c>
      <c r="J279" s="69" t="s">
        <v>3055</v>
      </c>
      <c r="K279" s="66">
        <v>1247270.9136559998</v>
      </c>
      <c r="L279" s="150" t="s">
        <v>3346</v>
      </c>
      <c r="M279" s="285"/>
    </row>
    <row r="280" spans="1:15" s="86" customFormat="1" ht="17.850000000000001" customHeight="1">
      <c r="A280" s="354"/>
      <c r="B280" s="202" t="s">
        <v>3347</v>
      </c>
      <c r="C280" s="66">
        <v>604714</v>
      </c>
      <c r="D280" s="66">
        <v>3480292.6161210001</v>
      </c>
      <c r="E280" s="66">
        <v>396208.17578790989</v>
      </c>
      <c r="F280" s="69" t="s">
        <v>3048</v>
      </c>
      <c r="G280" s="69" t="s">
        <v>3048</v>
      </c>
      <c r="H280" s="149">
        <v>65.519927732433828</v>
      </c>
      <c r="I280" s="69" t="s">
        <v>3048</v>
      </c>
      <c r="J280" s="69" t="s">
        <v>3048</v>
      </c>
      <c r="K280" s="66">
        <v>3451674.635363</v>
      </c>
      <c r="L280" s="150" t="s">
        <v>3348</v>
      </c>
      <c r="M280" s="285"/>
    </row>
    <row r="281" spans="1:15" s="86" customFormat="1" ht="17.850000000000001" customHeight="1">
      <c r="A281" s="354"/>
      <c r="B281" s="202" t="s">
        <v>3349</v>
      </c>
      <c r="C281" s="66">
        <v>346330</v>
      </c>
      <c r="D281" s="66">
        <v>2377373.7999999998</v>
      </c>
      <c r="E281" s="66">
        <v>270648.20127504552</v>
      </c>
      <c r="F281" s="69" t="s">
        <v>3048</v>
      </c>
      <c r="G281" s="69" t="s">
        <v>3048</v>
      </c>
      <c r="H281" s="149">
        <v>78.147489756892412</v>
      </c>
      <c r="I281" s="69" t="s">
        <v>3048</v>
      </c>
      <c r="J281" s="69" t="s">
        <v>3048</v>
      </c>
      <c r="K281" s="66">
        <v>1836127.9417600001</v>
      </c>
      <c r="L281" s="150" t="s">
        <v>3350</v>
      </c>
      <c r="M281" s="285"/>
    </row>
    <row r="282" spans="1:15" s="86" customFormat="1" ht="17.850000000000001" customHeight="1">
      <c r="A282" s="355"/>
      <c r="B282" s="202" t="s">
        <v>3351</v>
      </c>
      <c r="C282" s="66">
        <v>18739127.07</v>
      </c>
      <c r="D282" s="66">
        <v>31056508.146450002</v>
      </c>
      <c r="E282" s="66">
        <v>3535576.9747780054</v>
      </c>
      <c r="F282" s="69" t="s">
        <v>3048</v>
      </c>
      <c r="G282" s="69" t="s">
        <v>3048</v>
      </c>
      <c r="H282" s="149">
        <v>18.867351513071338</v>
      </c>
      <c r="I282" s="69" t="s">
        <v>3048</v>
      </c>
      <c r="J282" s="69" t="s">
        <v>3048</v>
      </c>
      <c r="K282" s="66">
        <v>30173074.307204001</v>
      </c>
      <c r="L282" s="150" t="s">
        <v>3352</v>
      </c>
      <c r="M282" s="285"/>
    </row>
    <row r="283" spans="1:15" s="86" customFormat="1" ht="17.850000000000001" customHeight="1">
      <c r="A283" s="203"/>
      <c r="B283" s="176" t="s">
        <v>3353</v>
      </c>
      <c r="C283" s="177">
        <v>530441</v>
      </c>
      <c r="D283" s="177">
        <v>3412957.61</v>
      </c>
      <c r="E283" s="178">
        <v>388542.53301457193</v>
      </c>
      <c r="F283" s="177">
        <v>267500</v>
      </c>
      <c r="G283" s="180">
        <v>145.24954505217642</v>
      </c>
      <c r="H283" s="180">
        <v>73.248963223915936</v>
      </c>
      <c r="I283" s="40">
        <v>152775.50657999981</v>
      </c>
      <c r="J283" s="184">
        <v>4.4763376530773797</v>
      </c>
      <c r="K283" s="177">
        <v>3260182.1034200001</v>
      </c>
      <c r="L283" s="183" t="s">
        <v>3354</v>
      </c>
      <c r="M283" s="275" t="s">
        <v>1959</v>
      </c>
      <c r="N283" s="85"/>
      <c r="O283" s="204"/>
    </row>
    <row r="284" spans="1:15" s="86" customFormat="1" ht="17.850000000000001" customHeight="1">
      <c r="A284" s="96"/>
      <c r="B284" s="205" t="s">
        <v>3355</v>
      </c>
      <c r="C284" s="48">
        <v>530441</v>
      </c>
      <c r="D284" s="48">
        <v>3412957.61</v>
      </c>
      <c r="E284" s="49">
        <v>388542.53301457193</v>
      </c>
      <c r="F284" s="48">
        <v>267500</v>
      </c>
      <c r="G284" s="51">
        <v>145.24954505217642</v>
      </c>
      <c r="H284" s="51">
        <v>73.248963223915936</v>
      </c>
      <c r="I284" s="206">
        <v>152775.50657999981</v>
      </c>
      <c r="J284" s="51">
        <v>4.4763376530773797</v>
      </c>
      <c r="K284" s="53">
        <v>3260182.1034200001</v>
      </c>
      <c r="L284" s="207" t="s">
        <v>3356</v>
      </c>
      <c r="M284" s="270"/>
    </row>
    <row r="285" spans="1:15" s="86" customFormat="1" ht="17.850000000000001" customHeight="1">
      <c r="A285" s="151"/>
      <c r="B285" s="208" t="s">
        <v>1679</v>
      </c>
      <c r="C285" s="144">
        <v>97100</v>
      </c>
      <c r="D285" s="144">
        <v>576469.47355999995</v>
      </c>
      <c r="E285" s="209">
        <v>65627.216935336968</v>
      </c>
      <c r="F285" s="42" t="s">
        <v>3048</v>
      </c>
      <c r="G285" s="42" t="s">
        <v>3048</v>
      </c>
      <c r="H285" s="184">
        <v>67.587247101273903</v>
      </c>
      <c r="I285" s="42" t="s">
        <v>3048</v>
      </c>
      <c r="J285" s="42" t="s">
        <v>3048</v>
      </c>
      <c r="K285" s="144">
        <v>576469.47355999995</v>
      </c>
      <c r="L285" s="210" t="s">
        <v>3357</v>
      </c>
      <c r="M285" s="286" t="s">
        <v>1925</v>
      </c>
    </row>
    <row r="286" spans="1:15" s="86" customFormat="1" ht="17.850000000000001" customHeight="1">
      <c r="A286" s="151"/>
      <c r="B286" s="208" t="s">
        <v>1685</v>
      </c>
      <c r="C286" s="144">
        <v>264100</v>
      </c>
      <c r="D286" s="144">
        <v>1675968.0055999998</v>
      </c>
      <c r="E286" s="209">
        <v>190797.81484517304</v>
      </c>
      <c r="F286" s="42" t="s">
        <v>3048</v>
      </c>
      <c r="G286" s="42" t="s">
        <v>3048</v>
      </c>
      <c r="H286" s="184">
        <v>72.244534208698624</v>
      </c>
      <c r="I286" s="42" t="s">
        <v>3048</v>
      </c>
      <c r="J286" s="42" t="s">
        <v>3048</v>
      </c>
      <c r="K286" s="144">
        <v>1675968.0055999998</v>
      </c>
      <c r="L286" s="210" t="s">
        <v>3358</v>
      </c>
      <c r="M286" s="286" t="s">
        <v>1929</v>
      </c>
    </row>
    <row r="287" spans="1:15" s="86" customFormat="1" ht="17.850000000000001" customHeight="1">
      <c r="A287" s="151"/>
      <c r="B287" s="208" t="s">
        <v>1686</v>
      </c>
      <c r="C287" s="144">
        <v>59000</v>
      </c>
      <c r="D287" s="144">
        <v>332600.34499999997</v>
      </c>
      <c r="E287" s="209">
        <v>37864.33800091075</v>
      </c>
      <c r="F287" s="42" t="s">
        <v>3048</v>
      </c>
      <c r="G287" s="42" t="s">
        <v>3048</v>
      </c>
      <c r="H287" s="184">
        <v>64.176844069340262</v>
      </c>
      <c r="I287" s="42" t="s">
        <v>3048</v>
      </c>
      <c r="J287" s="42" t="s">
        <v>3048</v>
      </c>
      <c r="K287" s="144">
        <v>332600.34499999997</v>
      </c>
      <c r="L287" s="210" t="s">
        <v>3359</v>
      </c>
      <c r="M287" s="286" t="s">
        <v>1926</v>
      </c>
    </row>
    <row r="288" spans="1:15" s="86" customFormat="1" ht="17.850000000000001" customHeight="1">
      <c r="A288" s="151"/>
      <c r="B288" s="208" t="s">
        <v>1691</v>
      </c>
      <c r="C288" s="144">
        <v>72900</v>
      </c>
      <c r="D288" s="144">
        <v>2355.2702880000002</v>
      </c>
      <c r="E288" s="209">
        <v>268.13186338797817</v>
      </c>
      <c r="F288" s="42" t="s">
        <v>3048</v>
      </c>
      <c r="G288" s="42" t="s">
        <v>3048</v>
      </c>
      <c r="H288" s="184">
        <v>0.36780776870778897</v>
      </c>
      <c r="I288" s="42" t="s">
        <v>3048</v>
      </c>
      <c r="J288" s="42" t="s">
        <v>3048</v>
      </c>
      <c r="K288" s="144">
        <v>2355.2702880000002</v>
      </c>
      <c r="L288" s="210" t="s">
        <v>3360</v>
      </c>
      <c r="M288" s="286" t="s">
        <v>1930</v>
      </c>
    </row>
    <row r="289" spans="1:13" s="86" customFormat="1" ht="17.850000000000001" customHeight="1">
      <c r="A289" s="151"/>
      <c r="B289" s="208" t="s">
        <v>3361</v>
      </c>
      <c r="C289" s="144">
        <v>48400</v>
      </c>
      <c r="D289" s="144">
        <v>467779.10073999997</v>
      </c>
      <c r="E289" s="209">
        <v>53253.540612477227</v>
      </c>
      <c r="F289" s="42" t="s">
        <v>3048</v>
      </c>
      <c r="G289" s="42" t="s">
        <v>3048</v>
      </c>
      <c r="H289" s="184">
        <v>110.0279764720604</v>
      </c>
      <c r="I289" s="42" t="s">
        <v>3048</v>
      </c>
      <c r="J289" s="42" t="s">
        <v>3048</v>
      </c>
      <c r="K289" s="144">
        <v>467779.10073999997</v>
      </c>
      <c r="L289" s="210" t="s">
        <v>3362</v>
      </c>
      <c r="M289" s="286"/>
    </row>
    <row r="290" spans="1:13" s="86" customFormat="1" ht="17.850000000000001" customHeight="1">
      <c r="A290" s="151"/>
      <c r="B290" s="208" t="s">
        <v>3363</v>
      </c>
      <c r="C290" s="144">
        <v>76955</v>
      </c>
      <c r="D290" s="144">
        <v>349775.23855000001</v>
      </c>
      <c r="E290" s="209">
        <v>39819.585445127508</v>
      </c>
      <c r="F290" s="42" t="s">
        <v>3048</v>
      </c>
      <c r="G290" s="42" t="s">
        <v>3048</v>
      </c>
      <c r="H290" s="184">
        <v>51.743987323926333</v>
      </c>
      <c r="I290" s="42" t="s">
        <v>3048</v>
      </c>
      <c r="J290" s="42" t="s">
        <v>3048</v>
      </c>
      <c r="K290" s="144">
        <v>349775.23855000001</v>
      </c>
      <c r="L290" s="210" t="s">
        <v>3364</v>
      </c>
      <c r="M290" s="286" t="s">
        <v>1931</v>
      </c>
    </row>
    <row r="291" spans="1:13" s="86" customFormat="1" ht="17.850000000000001" customHeight="1">
      <c r="A291" s="151"/>
      <c r="B291" s="208" t="s">
        <v>1703</v>
      </c>
      <c r="C291" s="144">
        <v>19000</v>
      </c>
      <c r="D291" s="144">
        <v>21450.303359999998</v>
      </c>
      <c r="E291" s="209">
        <v>2441.974426229508</v>
      </c>
      <c r="F291" s="42" t="s">
        <v>3048</v>
      </c>
      <c r="G291" s="42" t="s">
        <v>3048</v>
      </c>
      <c r="H291" s="184">
        <v>12.852496980155307</v>
      </c>
      <c r="I291" s="42" t="s">
        <v>3048</v>
      </c>
      <c r="J291" s="42" t="s">
        <v>3048</v>
      </c>
      <c r="K291" s="144">
        <v>21450.303359999998</v>
      </c>
      <c r="L291" s="210" t="s">
        <v>3365</v>
      </c>
      <c r="M291" s="286" t="s">
        <v>1932</v>
      </c>
    </row>
    <row r="292" spans="1:13" s="86" customFormat="1" ht="17.850000000000001" customHeight="1">
      <c r="A292" s="151"/>
      <c r="B292" s="208" t="s">
        <v>1706</v>
      </c>
      <c r="C292" s="144">
        <v>9800</v>
      </c>
      <c r="D292" s="144">
        <v>45260.234675</v>
      </c>
      <c r="E292" s="209">
        <v>5152.5768072632054</v>
      </c>
      <c r="F292" s="42" t="s">
        <v>3048</v>
      </c>
      <c r="G292" s="42" t="s">
        <v>3048</v>
      </c>
      <c r="H292" s="184">
        <v>52.577314359828634</v>
      </c>
      <c r="I292" s="42" t="s">
        <v>3048</v>
      </c>
      <c r="J292" s="42" t="s">
        <v>3048</v>
      </c>
      <c r="K292" s="144">
        <v>45260.234675</v>
      </c>
      <c r="L292" s="210" t="s">
        <v>3366</v>
      </c>
      <c r="M292" s="286" t="s">
        <v>1933</v>
      </c>
    </row>
    <row r="293" spans="1:13" s="86" customFormat="1" ht="17.850000000000001" customHeight="1">
      <c r="A293" s="151"/>
      <c r="B293" s="208" t="s">
        <v>1707</v>
      </c>
      <c r="C293" s="144">
        <v>303000</v>
      </c>
      <c r="D293" s="144">
        <v>2078723.88717</v>
      </c>
      <c r="E293" s="209">
        <v>236648.89425887979</v>
      </c>
      <c r="F293" s="42" t="s">
        <v>3048</v>
      </c>
      <c r="G293" s="42" t="s">
        <v>3048</v>
      </c>
      <c r="H293" s="184">
        <v>78.101945299960335</v>
      </c>
      <c r="I293" s="42" t="s">
        <v>3048</v>
      </c>
      <c r="J293" s="42" t="s">
        <v>3048</v>
      </c>
      <c r="K293" s="144">
        <v>2078723.88717</v>
      </c>
      <c r="L293" s="210" t="s">
        <v>3367</v>
      </c>
      <c r="M293" s="286" t="s">
        <v>1934</v>
      </c>
    </row>
    <row r="294" spans="1:13" s="86" customFormat="1" ht="17.850000000000001" customHeight="1">
      <c r="A294" s="151"/>
      <c r="B294" s="208" t="s">
        <v>1722</v>
      </c>
      <c r="C294" s="144">
        <v>19000</v>
      </c>
      <c r="D294" s="144">
        <v>118751.584332</v>
      </c>
      <c r="E294" s="209">
        <v>13519.078362021859</v>
      </c>
      <c r="F294" s="42" t="s">
        <v>3048</v>
      </c>
      <c r="G294" s="42" t="s">
        <v>3048</v>
      </c>
      <c r="H294" s="184">
        <v>71.153044010641366</v>
      </c>
      <c r="I294" s="42" t="s">
        <v>3048</v>
      </c>
      <c r="J294" s="42" t="s">
        <v>3048</v>
      </c>
      <c r="K294" s="144">
        <v>118751.584332</v>
      </c>
      <c r="L294" s="210" t="s">
        <v>3368</v>
      </c>
      <c r="M294" s="286" t="s">
        <v>1936</v>
      </c>
    </row>
    <row r="295" spans="1:13" s="86" customFormat="1" ht="17.850000000000001" customHeight="1">
      <c r="A295" s="151"/>
      <c r="B295" s="208" t="s">
        <v>3369</v>
      </c>
      <c r="C295" s="144">
        <v>169900</v>
      </c>
      <c r="D295" s="144">
        <v>1114968.96</v>
      </c>
      <c r="E295" s="209">
        <v>126931.80327868853</v>
      </c>
      <c r="F295" s="42" t="s">
        <v>3048</v>
      </c>
      <c r="G295" s="42" t="s">
        <v>3048</v>
      </c>
      <c r="H295" s="184">
        <v>74.709713524831386</v>
      </c>
      <c r="I295" s="42" t="s">
        <v>3048</v>
      </c>
      <c r="J295" s="42" t="s">
        <v>3048</v>
      </c>
      <c r="K295" s="144">
        <v>1114968.96</v>
      </c>
      <c r="L295" s="210" t="s">
        <v>3370</v>
      </c>
      <c r="M295" s="286" t="s">
        <v>1822</v>
      </c>
    </row>
    <row r="296" spans="1:13" s="86" customFormat="1" ht="17.850000000000001" customHeight="1">
      <c r="A296" s="151"/>
      <c r="B296" s="208" t="s">
        <v>3371</v>
      </c>
      <c r="C296" s="144">
        <v>363569</v>
      </c>
      <c r="D296" s="144">
        <v>3981824.0651599998</v>
      </c>
      <c r="E296" s="209">
        <v>453304.19685336977</v>
      </c>
      <c r="F296" s="42" t="s">
        <v>3048</v>
      </c>
      <c r="G296" s="42" t="s">
        <v>3048</v>
      </c>
      <c r="H296" s="184">
        <v>124.68175142912894</v>
      </c>
      <c r="I296" s="42" t="s">
        <v>3048</v>
      </c>
      <c r="J296" s="42" t="s">
        <v>3048</v>
      </c>
      <c r="K296" s="144">
        <v>3981824.0651599998</v>
      </c>
      <c r="L296" s="210" t="s">
        <v>3372</v>
      </c>
      <c r="M296" s="286"/>
    </row>
    <row r="297" spans="1:13" s="86" customFormat="1" ht="17.850000000000001" customHeight="1">
      <c r="A297" s="151"/>
      <c r="B297" s="211" t="s">
        <v>3373</v>
      </c>
      <c r="C297" s="53">
        <v>1502724</v>
      </c>
      <c r="D297" s="53">
        <v>10765926.468434999</v>
      </c>
      <c r="E297" s="212">
        <v>1225629.1516888661</v>
      </c>
      <c r="F297" s="51" t="s">
        <v>3048</v>
      </c>
      <c r="G297" s="51" t="s">
        <v>3048</v>
      </c>
      <c r="H297" s="190">
        <v>81.560496251398533</v>
      </c>
      <c r="I297" s="51" t="s">
        <v>3048</v>
      </c>
      <c r="J297" s="51" t="s">
        <v>3048</v>
      </c>
      <c r="K297" s="53">
        <v>10765926.468434999</v>
      </c>
      <c r="L297" s="54" t="s">
        <v>3374</v>
      </c>
      <c r="M297" s="287"/>
    </row>
    <row r="298" spans="1:13" s="86" customFormat="1" ht="17.850000000000001" customHeight="1">
      <c r="A298" s="151"/>
      <c r="B298" s="208" t="s">
        <v>1690</v>
      </c>
      <c r="C298" s="144">
        <v>43500</v>
      </c>
      <c r="D298" s="144">
        <v>76468.675812000001</v>
      </c>
      <c r="E298" s="213">
        <v>8705.4503428961762</v>
      </c>
      <c r="F298" s="42" t="s">
        <v>3048</v>
      </c>
      <c r="G298" s="42" t="s">
        <v>3048</v>
      </c>
      <c r="H298" s="184">
        <v>20.012529523899257</v>
      </c>
      <c r="I298" s="42" t="s">
        <v>3048</v>
      </c>
      <c r="J298" s="42" t="s">
        <v>3048</v>
      </c>
      <c r="K298" s="144">
        <v>76468.675812000001</v>
      </c>
      <c r="L298" s="210" t="s">
        <v>3375</v>
      </c>
      <c r="M298" s="286" t="s">
        <v>1980</v>
      </c>
    </row>
    <row r="299" spans="1:13" s="86" customFormat="1" ht="17.850000000000001" customHeight="1">
      <c r="A299" s="151"/>
      <c r="B299" s="208" t="s">
        <v>1693</v>
      </c>
      <c r="C299" s="144">
        <v>88000</v>
      </c>
      <c r="D299" s="144">
        <v>32023.20811</v>
      </c>
      <c r="E299" s="209">
        <v>3645.6293385701274</v>
      </c>
      <c r="F299" s="42" t="s">
        <v>3048</v>
      </c>
      <c r="G299" s="42" t="s">
        <v>3048</v>
      </c>
      <c r="H299" s="184">
        <v>4.1427606120115081</v>
      </c>
      <c r="I299" s="42" t="s">
        <v>3048</v>
      </c>
      <c r="J299" s="42" t="s">
        <v>3048</v>
      </c>
      <c r="K299" s="144">
        <v>32023.20811</v>
      </c>
      <c r="L299" s="210" t="s">
        <v>3376</v>
      </c>
      <c r="M299" s="286" t="s">
        <v>1981</v>
      </c>
    </row>
    <row r="300" spans="1:13" s="86" customFormat="1" ht="17.850000000000001" customHeight="1">
      <c r="A300" s="151"/>
      <c r="B300" s="208" t="s">
        <v>3377</v>
      </c>
      <c r="C300" s="144">
        <v>26300</v>
      </c>
      <c r="D300" s="144">
        <v>81932.667979999998</v>
      </c>
      <c r="E300" s="209">
        <v>9327.4895241347913</v>
      </c>
      <c r="F300" s="42" t="s">
        <v>3048</v>
      </c>
      <c r="G300" s="42" t="s">
        <v>3048</v>
      </c>
      <c r="H300" s="184">
        <v>35.465739635493506</v>
      </c>
      <c r="I300" s="42" t="s">
        <v>3048</v>
      </c>
      <c r="J300" s="42" t="s">
        <v>3048</v>
      </c>
      <c r="K300" s="144">
        <v>81932.667979999998</v>
      </c>
      <c r="L300" s="210" t="s">
        <v>3378</v>
      </c>
      <c r="M300" s="286" t="s">
        <v>1982</v>
      </c>
    </row>
    <row r="301" spans="1:13" s="86" customFormat="1" ht="18" customHeight="1">
      <c r="A301" s="151"/>
      <c r="B301" s="208" t="s">
        <v>1711</v>
      </c>
      <c r="C301" s="144">
        <v>43200</v>
      </c>
      <c r="D301" s="144">
        <v>26477.279083999998</v>
      </c>
      <c r="E301" s="209">
        <v>3014.2621908014571</v>
      </c>
      <c r="F301" s="42" t="s">
        <v>3048</v>
      </c>
      <c r="G301" s="42" t="s">
        <v>3048</v>
      </c>
      <c r="H301" s="184">
        <v>6.977458775003373</v>
      </c>
      <c r="I301" s="42" t="s">
        <v>3048</v>
      </c>
      <c r="J301" s="42" t="s">
        <v>3048</v>
      </c>
      <c r="K301" s="144">
        <v>26477.279083999998</v>
      </c>
      <c r="L301" s="210" t="s">
        <v>3379</v>
      </c>
      <c r="M301" s="286" t="s">
        <v>1983</v>
      </c>
    </row>
    <row r="302" spans="1:13" s="86" customFormat="1" ht="17.850000000000001" customHeight="1">
      <c r="A302" s="151"/>
      <c r="B302" s="208" t="s">
        <v>1724</v>
      </c>
      <c r="C302" s="144">
        <v>58300</v>
      </c>
      <c r="D302" s="144">
        <v>126254.86583</v>
      </c>
      <c r="E302" s="209">
        <v>14373.277075364298</v>
      </c>
      <c r="F302" s="42" t="s">
        <v>3048</v>
      </c>
      <c r="G302" s="42" t="s">
        <v>3048</v>
      </c>
      <c r="H302" s="184">
        <v>24.653991552940475</v>
      </c>
      <c r="I302" s="42" t="s">
        <v>3048</v>
      </c>
      <c r="J302" s="42" t="s">
        <v>3048</v>
      </c>
      <c r="K302" s="144">
        <v>126254.86583</v>
      </c>
      <c r="L302" s="210" t="s">
        <v>3380</v>
      </c>
      <c r="M302" s="286" t="s">
        <v>1984</v>
      </c>
    </row>
    <row r="303" spans="1:13" s="86" customFormat="1" ht="17.850000000000001" customHeight="1">
      <c r="A303" s="151"/>
      <c r="B303" s="211" t="s">
        <v>3381</v>
      </c>
      <c r="C303" s="53">
        <v>259300</v>
      </c>
      <c r="D303" s="53">
        <v>343156.69681600004</v>
      </c>
      <c r="E303" s="212">
        <v>39066.108471766856</v>
      </c>
      <c r="F303" s="51" t="s">
        <v>3048</v>
      </c>
      <c r="G303" s="51" t="s">
        <v>3048</v>
      </c>
      <c r="H303" s="190">
        <v>15.065988612328136</v>
      </c>
      <c r="I303" s="51" t="s">
        <v>3048</v>
      </c>
      <c r="J303" s="51" t="s">
        <v>3048</v>
      </c>
      <c r="K303" s="53">
        <v>343156.69681600004</v>
      </c>
      <c r="L303" s="54" t="s">
        <v>3382</v>
      </c>
      <c r="M303" s="287"/>
    </row>
    <row r="304" spans="1:13" s="86" customFormat="1" ht="17.850000000000001" customHeight="1">
      <c r="A304" s="151"/>
      <c r="B304" s="208" t="s">
        <v>1678</v>
      </c>
      <c r="C304" s="144">
        <v>144788</v>
      </c>
      <c r="D304" s="144">
        <v>784821.70479999995</v>
      </c>
      <c r="E304" s="209">
        <v>89346.733242258648</v>
      </c>
      <c r="F304" s="42" t="s">
        <v>3048</v>
      </c>
      <c r="G304" s="42" t="s">
        <v>3048</v>
      </c>
      <c r="H304" s="184">
        <v>61.708659034076476</v>
      </c>
      <c r="I304" s="42" t="s">
        <v>3048</v>
      </c>
      <c r="J304" s="42" t="s">
        <v>3048</v>
      </c>
      <c r="K304" s="144">
        <v>784821.70479999995</v>
      </c>
      <c r="L304" s="210" t="s">
        <v>3383</v>
      </c>
      <c r="M304" s="286" t="s">
        <v>1953</v>
      </c>
    </row>
    <row r="305" spans="1:13" s="86" customFormat="1" ht="17.850000000000001" customHeight="1">
      <c r="A305" s="151"/>
      <c r="B305" s="208" t="s">
        <v>1687</v>
      </c>
      <c r="C305" s="144">
        <v>37000</v>
      </c>
      <c r="D305" s="144">
        <v>99961.641317000001</v>
      </c>
      <c r="E305" s="209">
        <v>11379.96827379326</v>
      </c>
      <c r="F305" s="42" t="s">
        <v>3048</v>
      </c>
      <c r="G305" s="42" t="s">
        <v>3048</v>
      </c>
      <c r="H305" s="184">
        <v>30.756671010252052</v>
      </c>
      <c r="I305" s="42" t="s">
        <v>3048</v>
      </c>
      <c r="J305" s="42" t="s">
        <v>3048</v>
      </c>
      <c r="K305" s="144">
        <v>99961.641317000001</v>
      </c>
      <c r="L305" s="210" t="s">
        <v>3384</v>
      </c>
      <c r="M305" s="286" t="s">
        <v>1954</v>
      </c>
    </row>
    <row r="306" spans="1:13" s="86" customFormat="1" ht="17.850000000000001" customHeight="1">
      <c r="A306" s="151"/>
      <c r="B306" s="208" t="s">
        <v>1688</v>
      </c>
      <c r="C306" s="144">
        <v>24000</v>
      </c>
      <c r="D306" s="144">
        <v>8423.7360900000003</v>
      </c>
      <c r="E306" s="209">
        <v>958.98634904371579</v>
      </c>
      <c r="F306" s="42" t="s">
        <v>3048</v>
      </c>
      <c r="G306" s="42" t="s">
        <v>3048</v>
      </c>
      <c r="H306" s="184">
        <v>3.9957764543488157</v>
      </c>
      <c r="I306" s="42" t="s">
        <v>3048</v>
      </c>
      <c r="J306" s="42" t="s">
        <v>3048</v>
      </c>
      <c r="K306" s="144">
        <v>8423.7360900000003</v>
      </c>
      <c r="L306" s="210" t="s">
        <v>3385</v>
      </c>
      <c r="M306" s="286" t="s">
        <v>1955</v>
      </c>
    </row>
    <row r="307" spans="1:13" s="86" customFormat="1" ht="17.850000000000001" customHeight="1">
      <c r="A307" s="151"/>
      <c r="B307" s="208" t="s">
        <v>1689</v>
      </c>
      <c r="C307" s="144">
        <v>370700</v>
      </c>
      <c r="D307" s="144">
        <v>2352813.7703</v>
      </c>
      <c r="E307" s="209">
        <v>267852.20517987252</v>
      </c>
      <c r="F307" s="42" t="s">
        <v>3048</v>
      </c>
      <c r="G307" s="42" t="s">
        <v>3048</v>
      </c>
      <c r="H307" s="184">
        <v>72.255787747470336</v>
      </c>
      <c r="I307" s="42" t="s">
        <v>3048</v>
      </c>
      <c r="J307" s="42" t="s">
        <v>3048</v>
      </c>
      <c r="K307" s="144">
        <v>2352813.7703</v>
      </c>
      <c r="L307" s="210" t="s">
        <v>3386</v>
      </c>
      <c r="M307" s="286" t="s">
        <v>1949</v>
      </c>
    </row>
    <row r="308" spans="1:13" s="86" customFormat="1" ht="17.850000000000001" customHeight="1">
      <c r="A308" s="151"/>
      <c r="B308" s="208" t="s">
        <v>3387</v>
      </c>
      <c r="C308" s="144">
        <v>48300</v>
      </c>
      <c r="D308" s="144">
        <v>90363.392112000001</v>
      </c>
      <c r="E308" s="209">
        <v>10287.271415300547</v>
      </c>
      <c r="F308" s="42" t="s">
        <v>3048</v>
      </c>
      <c r="G308" s="42" t="s">
        <v>3048</v>
      </c>
      <c r="H308" s="184">
        <v>21.298698582402789</v>
      </c>
      <c r="I308" s="42" t="s">
        <v>3048</v>
      </c>
      <c r="J308" s="42" t="s">
        <v>3048</v>
      </c>
      <c r="K308" s="144">
        <v>90363.392112000001</v>
      </c>
      <c r="L308" s="210" t="s">
        <v>3388</v>
      </c>
      <c r="M308" s="286" t="s">
        <v>1950</v>
      </c>
    </row>
    <row r="309" spans="1:13" s="86" customFormat="1" ht="17.850000000000001" customHeight="1">
      <c r="A309" s="151"/>
      <c r="B309" s="208" t="s">
        <v>3389</v>
      </c>
      <c r="C309" s="144">
        <v>756760</v>
      </c>
      <c r="D309" s="144">
        <v>3891691.73386</v>
      </c>
      <c r="E309" s="209">
        <v>443043.23017531878</v>
      </c>
      <c r="F309" s="42" t="s">
        <v>3048</v>
      </c>
      <c r="G309" s="42" t="s">
        <v>3048</v>
      </c>
      <c r="H309" s="184">
        <v>58.544747367106979</v>
      </c>
      <c r="I309" s="42" t="s">
        <v>3048</v>
      </c>
      <c r="J309" s="42" t="s">
        <v>3048</v>
      </c>
      <c r="K309" s="144">
        <v>3891691.73386</v>
      </c>
      <c r="L309" s="210" t="s">
        <v>3390</v>
      </c>
      <c r="M309" s="286" t="s">
        <v>1956</v>
      </c>
    </row>
    <row r="310" spans="1:13" s="86" customFormat="1" ht="17.850000000000001" customHeight="1">
      <c r="A310" s="151"/>
      <c r="B310" s="208" t="s">
        <v>1698</v>
      </c>
      <c r="C310" s="144">
        <v>436100</v>
      </c>
      <c r="D310" s="144">
        <v>3128570.4856999996</v>
      </c>
      <c r="E310" s="209">
        <v>356166.94964708557</v>
      </c>
      <c r="F310" s="42" t="s">
        <v>3048</v>
      </c>
      <c r="G310" s="42" t="s">
        <v>3048</v>
      </c>
      <c r="H310" s="184">
        <v>81.67093548431221</v>
      </c>
      <c r="I310" s="42" t="s">
        <v>3048</v>
      </c>
      <c r="J310" s="42" t="s">
        <v>3048</v>
      </c>
      <c r="K310" s="144">
        <v>3128570.4856999996</v>
      </c>
      <c r="L310" s="210" t="s">
        <v>3391</v>
      </c>
      <c r="M310" s="286" t="s">
        <v>1967</v>
      </c>
    </row>
    <row r="311" spans="1:13" s="86" customFormat="1" ht="17.850000000000001" customHeight="1">
      <c r="A311" s="151"/>
      <c r="B311" s="208" t="s">
        <v>1699</v>
      </c>
      <c r="C311" s="144">
        <v>21000</v>
      </c>
      <c r="D311" s="144">
        <v>12692.160088999999</v>
      </c>
      <c r="E311" s="209">
        <v>1444.9180429189435</v>
      </c>
      <c r="F311" s="42" t="s">
        <v>3048</v>
      </c>
      <c r="G311" s="42" t="s">
        <v>3048</v>
      </c>
      <c r="H311" s="184">
        <v>6.8805621091378262</v>
      </c>
      <c r="I311" s="42" t="s">
        <v>3048</v>
      </c>
      <c r="J311" s="42" t="s">
        <v>3048</v>
      </c>
      <c r="K311" s="144">
        <v>12692.160088999999</v>
      </c>
      <c r="L311" s="210" t="s">
        <v>3392</v>
      </c>
      <c r="M311" s="286" t="s">
        <v>1957</v>
      </c>
    </row>
    <row r="312" spans="1:13" s="86" customFormat="1" ht="17.850000000000001" customHeight="1">
      <c r="A312" s="151"/>
      <c r="B312" s="208" t="s">
        <v>1702</v>
      </c>
      <c r="C312" s="144">
        <v>115410</v>
      </c>
      <c r="D312" s="144">
        <v>322089.530608</v>
      </c>
      <c r="E312" s="209">
        <v>36667.751663023679</v>
      </c>
      <c r="F312" s="42" t="s">
        <v>3048</v>
      </c>
      <c r="G312" s="42" t="s">
        <v>3048</v>
      </c>
      <c r="H312" s="184">
        <v>31.771728327721753</v>
      </c>
      <c r="I312" s="42" t="s">
        <v>3048</v>
      </c>
      <c r="J312" s="42" t="s">
        <v>3048</v>
      </c>
      <c r="K312" s="144">
        <v>322089.530608</v>
      </c>
      <c r="L312" s="210" t="s">
        <v>3393</v>
      </c>
      <c r="M312" s="286" t="s">
        <v>1968</v>
      </c>
    </row>
    <row r="313" spans="1:13" s="86" customFormat="1" ht="17.850000000000001" customHeight="1">
      <c r="A313" s="214"/>
      <c r="B313" s="215" t="s">
        <v>3394</v>
      </c>
      <c r="C313" s="216">
        <v>450000</v>
      </c>
      <c r="D313" s="216">
        <v>803028</v>
      </c>
      <c r="E313" s="217">
        <v>91419.398907103823</v>
      </c>
      <c r="F313" s="80" t="s">
        <v>3048</v>
      </c>
      <c r="G313" s="80" t="s">
        <v>3048</v>
      </c>
      <c r="H313" s="218">
        <v>20.315421979356405</v>
      </c>
      <c r="I313" s="79">
        <v>17121.368613000028</v>
      </c>
      <c r="J313" s="218">
        <v>2.1321010740596877</v>
      </c>
      <c r="K313" s="216">
        <v>785906.63138699997</v>
      </c>
      <c r="L313" s="219" t="s">
        <v>3395</v>
      </c>
      <c r="M313" s="288" t="s">
        <v>1958</v>
      </c>
    </row>
    <row r="314" spans="1:13" s="86" customFormat="1" ht="17.850000000000001" customHeight="1">
      <c r="A314" s="119"/>
      <c r="B314" s="220"/>
      <c r="C314" s="221"/>
      <c r="D314" s="221"/>
      <c r="E314" s="166"/>
      <c r="F314" s="221"/>
      <c r="G314" s="221"/>
      <c r="H314" s="168"/>
      <c r="I314" s="221"/>
      <c r="J314" s="221"/>
      <c r="K314" s="221"/>
      <c r="L314" s="222"/>
      <c r="M314" s="289"/>
    </row>
    <row r="315" spans="1:13" s="86" customFormat="1" ht="18" customHeight="1">
      <c r="A315" s="340"/>
      <c r="B315" s="340"/>
      <c r="C315" s="85"/>
      <c r="D315" s="85"/>
      <c r="E315" s="85"/>
      <c r="F315" s="83"/>
      <c r="G315" s="84"/>
      <c r="H315" s="84"/>
      <c r="I315" s="85"/>
      <c r="J315" s="84"/>
      <c r="K315" s="85"/>
      <c r="M315" s="268"/>
    </row>
    <row r="316" spans="1:13" s="14" customFormat="1" ht="31.5" customHeight="1">
      <c r="A316" s="7" t="s">
        <v>3396</v>
      </c>
      <c r="B316" s="7"/>
      <c r="C316" s="10"/>
      <c r="D316" s="10"/>
      <c r="E316" s="10"/>
      <c r="F316" s="10"/>
      <c r="G316" s="11"/>
      <c r="H316" s="11"/>
      <c r="I316" s="12"/>
      <c r="J316" s="11"/>
      <c r="K316" s="12"/>
      <c r="L316" s="13"/>
      <c r="M316" s="261"/>
    </row>
    <row r="317" spans="1:13" ht="21" customHeight="1">
      <c r="A317" s="16"/>
      <c r="B317" s="16" t="s">
        <v>3020</v>
      </c>
      <c r="C317" s="17"/>
      <c r="D317" s="17"/>
      <c r="E317" s="17"/>
      <c r="F317" s="17"/>
      <c r="G317" s="18"/>
      <c r="H317" s="18"/>
      <c r="I317" s="19"/>
      <c r="J317" s="20"/>
      <c r="K317" s="19"/>
      <c r="L317" s="323" t="s">
        <v>3021</v>
      </c>
      <c r="M317" s="324"/>
    </row>
    <row r="318" spans="1:13" ht="19.5" customHeight="1">
      <c r="A318" s="325" t="s">
        <v>3125</v>
      </c>
      <c r="B318" s="326"/>
      <c r="C318" s="21" t="s">
        <v>2935</v>
      </c>
      <c r="D318" s="21" t="s">
        <v>2936</v>
      </c>
      <c r="E318" s="21" t="s">
        <v>2937</v>
      </c>
      <c r="F318" s="21" t="s">
        <v>2938</v>
      </c>
      <c r="G318" s="22" t="s">
        <v>2939</v>
      </c>
      <c r="H318" s="22" t="s">
        <v>2940</v>
      </c>
      <c r="I318" s="21" t="s">
        <v>2941</v>
      </c>
      <c r="J318" s="22" t="s">
        <v>2942</v>
      </c>
      <c r="K318" s="331" t="s">
        <v>3126</v>
      </c>
      <c r="L318" s="334" t="s">
        <v>2944</v>
      </c>
      <c r="M318" s="335"/>
    </row>
    <row r="319" spans="1:13" ht="18" customHeight="1">
      <c r="A319" s="327"/>
      <c r="B319" s="328"/>
      <c r="C319" s="23" t="s">
        <v>2945</v>
      </c>
      <c r="D319" s="23" t="s">
        <v>2946</v>
      </c>
      <c r="E319" s="23" t="s">
        <v>2945</v>
      </c>
      <c r="F319" s="23" t="s">
        <v>2945</v>
      </c>
      <c r="G319" s="24" t="s">
        <v>2947</v>
      </c>
      <c r="H319" s="24" t="s">
        <v>2947</v>
      </c>
      <c r="I319" s="23" t="s">
        <v>2946</v>
      </c>
      <c r="J319" s="24" t="s">
        <v>2947</v>
      </c>
      <c r="K319" s="332"/>
      <c r="L319" s="336"/>
      <c r="M319" s="337"/>
    </row>
    <row r="320" spans="1:13" ht="24" customHeight="1">
      <c r="A320" s="329"/>
      <c r="B320" s="330"/>
      <c r="C320" s="25" t="s">
        <v>2948</v>
      </c>
      <c r="D320" s="25" t="s">
        <v>2949</v>
      </c>
      <c r="E320" s="25" t="s">
        <v>2950</v>
      </c>
      <c r="F320" s="25" t="s">
        <v>2951</v>
      </c>
      <c r="G320" s="26" t="s">
        <v>2952</v>
      </c>
      <c r="H320" s="26" t="s">
        <v>2953</v>
      </c>
      <c r="I320" s="25" t="s">
        <v>2954</v>
      </c>
      <c r="J320" s="26" t="s">
        <v>2955</v>
      </c>
      <c r="K320" s="333"/>
      <c r="L320" s="338"/>
      <c r="M320" s="339"/>
    </row>
    <row r="321" spans="1:13" s="86" customFormat="1" ht="17.850000000000001" customHeight="1">
      <c r="A321" s="151"/>
      <c r="B321" s="208" t="s">
        <v>1709</v>
      </c>
      <c r="C321" s="144">
        <v>187300</v>
      </c>
      <c r="D321" s="144">
        <v>689649.50691</v>
      </c>
      <c r="E321" s="209">
        <v>78512.011260245898</v>
      </c>
      <c r="F321" s="42" t="s">
        <v>3048</v>
      </c>
      <c r="G321" s="42" t="s">
        <v>3048</v>
      </c>
      <c r="H321" s="184">
        <v>41.917784976105658</v>
      </c>
      <c r="I321" s="42" t="s">
        <v>3048</v>
      </c>
      <c r="J321" s="42" t="s">
        <v>3048</v>
      </c>
      <c r="K321" s="144">
        <v>689649.50691</v>
      </c>
      <c r="L321" s="223" t="s">
        <v>3397</v>
      </c>
      <c r="M321" s="286" t="s">
        <v>1960</v>
      </c>
    </row>
    <row r="322" spans="1:13" s="86" customFormat="1" ht="17.850000000000001" customHeight="1">
      <c r="A322" s="151"/>
      <c r="B322" s="208" t="s">
        <v>1710</v>
      </c>
      <c r="C322" s="144">
        <v>115246</v>
      </c>
      <c r="D322" s="144">
        <v>350000.27387999999</v>
      </c>
      <c r="E322" s="209">
        <v>39845.204221311476</v>
      </c>
      <c r="F322" s="42" t="s">
        <v>3048</v>
      </c>
      <c r="G322" s="42" t="s">
        <v>3048</v>
      </c>
      <c r="H322" s="184">
        <v>34.574045278197488</v>
      </c>
      <c r="I322" s="42" t="s">
        <v>3048</v>
      </c>
      <c r="J322" s="42" t="s">
        <v>3048</v>
      </c>
      <c r="K322" s="144">
        <v>350000.27387999999</v>
      </c>
      <c r="L322" s="223" t="s">
        <v>3398</v>
      </c>
      <c r="M322" s="286" t="s">
        <v>1969</v>
      </c>
    </row>
    <row r="323" spans="1:13" s="86" customFormat="1" ht="17.850000000000001" customHeight="1">
      <c r="A323" s="151"/>
      <c r="B323" s="208" t="s">
        <v>1712</v>
      </c>
      <c r="C323" s="144">
        <v>6000</v>
      </c>
      <c r="D323" s="224">
        <v>0</v>
      </c>
      <c r="E323" s="209">
        <v>0</v>
      </c>
      <c r="F323" s="42" t="s">
        <v>3048</v>
      </c>
      <c r="G323" s="42" t="s">
        <v>3048</v>
      </c>
      <c r="H323" s="184">
        <v>0</v>
      </c>
      <c r="I323" s="42" t="s">
        <v>3048</v>
      </c>
      <c r="J323" s="42" t="s">
        <v>3048</v>
      </c>
      <c r="K323" s="224">
        <v>0</v>
      </c>
      <c r="L323" s="223" t="s">
        <v>3399</v>
      </c>
      <c r="M323" s="286"/>
    </row>
    <row r="324" spans="1:13" s="86" customFormat="1" ht="17.850000000000001" customHeight="1">
      <c r="A324" s="151"/>
      <c r="B324" s="208" t="s">
        <v>1713</v>
      </c>
      <c r="C324" s="144">
        <v>101700</v>
      </c>
      <c r="D324" s="144">
        <v>298955.32624800003</v>
      </c>
      <c r="E324" s="209">
        <v>34034.076303278693</v>
      </c>
      <c r="F324" s="42" t="s">
        <v>3048</v>
      </c>
      <c r="G324" s="42" t="s">
        <v>3048</v>
      </c>
      <c r="H324" s="184">
        <v>33.465168439802056</v>
      </c>
      <c r="I324" s="42" t="s">
        <v>3048</v>
      </c>
      <c r="J324" s="42" t="s">
        <v>3048</v>
      </c>
      <c r="K324" s="144">
        <v>298955.32624800003</v>
      </c>
      <c r="L324" s="223" t="s">
        <v>3400</v>
      </c>
      <c r="M324" s="286" t="s">
        <v>1970</v>
      </c>
    </row>
    <row r="325" spans="1:13" s="86" customFormat="1" ht="17.850000000000001" customHeight="1">
      <c r="A325" s="151"/>
      <c r="B325" s="208" t="s">
        <v>1714</v>
      </c>
      <c r="C325" s="144">
        <v>60000</v>
      </c>
      <c r="D325" s="144">
        <v>10430.158536000001</v>
      </c>
      <c r="E325" s="209">
        <v>1187.4042049180327</v>
      </c>
      <c r="F325" s="42" t="s">
        <v>3048</v>
      </c>
      <c r="G325" s="42" t="s">
        <v>3048</v>
      </c>
      <c r="H325" s="184">
        <v>1.9790070081967215</v>
      </c>
      <c r="I325" s="42" t="s">
        <v>3048</v>
      </c>
      <c r="J325" s="42" t="s">
        <v>3048</v>
      </c>
      <c r="K325" s="144">
        <v>10430.158536000001</v>
      </c>
      <c r="L325" s="223" t="s">
        <v>3401</v>
      </c>
      <c r="M325" s="286" t="s">
        <v>1961</v>
      </c>
    </row>
    <row r="326" spans="1:13" s="86" customFormat="1" ht="17.850000000000001" customHeight="1">
      <c r="A326" s="151"/>
      <c r="B326" s="208" t="s">
        <v>3402</v>
      </c>
      <c r="C326" s="144">
        <v>450000</v>
      </c>
      <c r="D326" s="144">
        <v>245301</v>
      </c>
      <c r="E326" s="209">
        <v>27925.887978142076</v>
      </c>
      <c r="F326" s="42" t="s">
        <v>3048</v>
      </c>
      <c r="G326" s="42" t="s">
        <v>3048</v>
      </c>
      <c r="H326" s="184">
        <v>6.2057528840315728</v>
      </c>
      <c r="I326" s="40">
        <v>2554.5539399999834</v>
      </c>
      <c r="J326" s="184">
        <v>1.0413956486112912</v>
      </c>
      <c r="K326" s="144">
        <v>242746.44606000002</v>
      </c>
      <c r="L326" s="223" t="s">
        <v>3403</v>
      </c>
      <c r="M326" s="286" t="s">
        <v>1951</v>
      </c>
    </row>
    <row r="327" spans="1:13" s="86" customFormat="1" ht="17.850000000000001" customHeight="1">
      <c r="A327" s="151"/>
      <c r="B327" s="208" t="s">
        <v>3404</v>
      </c>
      <c r="C327" s="144">
        <v>481690</v>
      </c>
      <c r="D327" s="144">
        <v>3796329</v>
      </c>
      <c r="E327" s="209">
        <v>432186.81693989073</v>
      </c>
      <c r="F327" s="42" t="s">
        <v>3048</v>
      </c>
      <c r="G327" s="42" t="s">
        <v>3048</v>
      </c>
      <c r="H327" s="184">
        <v>89.723020394837079</v>
      </c>
      <c r="I327" s="40">
        <v>81287.975600000005</v>
      </c>
      <c r="J327" s="184">
        <v>2.1412257894402726</v>
      </c>
      <c r="K327" s="144">
        <v>3715041.0244</v>
      </c>
      <c r="L327" s="223" t="s">
        <v>3403</v>
      </c>
      <c r="M327" s="286" t="s">
        <v>1952</v>
      </c>
    </row>
    <row r="328" spans="1:13" s="86" customFormat="1" ht="17.850000000000001" customHeight="1">
      <c r="A328" s="151"/>
      <c r="B328" s="208" t="s">
        <v>1719</v>
      </c>
      <c r="C328" s="144">
        <v>524300</v>
      </c>
      <c r="D328" s="144">
        <v>730773.37052999996</v>
      </c>
      <c r="E328" s="209">
        <v>83193.689723360658</v>
      </c>
      <c r="F328" s="42" t="s">
        <v>3048</v>
      </c>
      <c r="G328" s="42" t="s">
        <v>3048</v>
      </c>
      <c r="H328" s="184">
        <v>15.86757385530434</v>
      </c>
      <c r="I328" s="42" t="s">
        <v>3048</v>
      </c>
      <c r="J328" s="42" t="s">
        <v>3048</v>
      </c>
      <c r="K328" s="144">
        <v>730773.37052999996</v>
      </c>
      <c r="L328" s="223" t="s">
        <v>3405</v>
      </c>
      <c r="M328" s="286" t="s">
        <v>1971</v>
      </c>
    </row>
    <row r="329" spans="1:13" s="86" customFormat="1" ht="17.850000000000001" customHeight="1">
      <c r="A329" s="151"/>
      <c r="B329" s="208" t="s">
        <v>1721</v>
      </c>
      <c r="C329" s="144">
        <v>412600</v>
      </c>
      <c r="D329" s="144">
        <v>3324099.5978999999</v>
      </c>
      <c r="E329" s="209">
        <v>378426.63910519128</v>
      </c>
      <c r="F329" s="42" t="s">
        <v>3048</v>
      </c>
      <c r="G329" s="42" t="s">
        <v>3048</v>
      </c>
      <c r="H329" s="184">
        <v>91.717556739018733</v>
      </c>
      <c r="I329" s="42" t="s">
        <v>3048</v>
      </c>
      <c r="J329" s="42" t="s">
        <v>3048</v>
      </c>
      <c r="K329" s="144">
        <v>3324099.5978999999</v>
      </c>
      <c r="L329" s="223" t="s">
        <v>3406</v>
      </c>
      <c r="M329" s="286" t="s">
        <v>1972</v>
      </c>
    </row>
    <row r="330" spans="1:13" s="86" customFormat="1" ht="17.850000000000001" customHeight="1">
      <c r="A330" s="151"/>
      <c r="B330" s="208" t="s">
        <v>3407</v>
      </c>
      <c r="C330" s="144">
        <v>127000</v>
      </c>
      <c r="D330" s="144">
        <v>418895.728864</v>
      </c>
      <c r="E330" s="209">
        <v>47688.493723132975</v>
      </c>
      <c r="F330" s="42" t="s">
        <v>3048</v>
      </c>
      <c r="G330" s="42" t="s">
        <v>3048</v>
      </c>
      <c r="H330" s="184">
        <v>37.549995057585015</v>
      </c>
      <c r="I330" s="42" t="s">
        <v>3048</v>
      </c>
      <c r="J330" s="42" t="s">
        <v>3048</v>
      </c>
      <c r="K330" s="144">
        <v>418895.728864</v>
      </c>
      <c r="L330" s="223" t="s">
        <v>3408</v>
      </c>
      <c r="M330" s="286" t="s">
        <v>1973</v>
      </c>
    </row>
    <row r="331" spans="1:13" s="86" customFormat="1" ht="17.850000000000001" customHeight="1">
      <c r="A331" s="151"/>
      <c r="B331" s="208" t="s">
        <v>1725</v>
      </c>
      <c r="C331" s="144">
        <v>431200</v>
      </c>
      <c r="D331" s="144">
        <v>2385322.1702199997</v>
      </c>
      <c r="E331" s="209">
        <v>271553.07038023678</v>
      </c>
      <c r="F331" s="42" t="s">
        <v>3048</v>
      </c>
      <c r="G331" s="42" t="s">
        <v>3048</v>
      </c>
      <c r="H331" s="184">
        <v>62.976129494489051</v>
      </c>
      <c r="I331" s="42" t="s">
        <v>3048</v>
      </c>
      <c r="J331" s="42" t="s">
        <v>3048</v>
      </c>
      <c r="K331" s="144">
        <v>2385322.1702199997</v>
      </c>
      <c r="L331" s="223" t="s">
        <v>3409</v>
      </c>
      <c r="M331" s="286" t="s">
        <v>1962</v>
      </c>
    </row>
    <row r="332" spans="1:13" s="86" customFormat="1" ht="17.850000000000001" customHeight="1">
      <c r="A332" s="151"/>
      <c r="B332" s="208" t="s">
        <v>1726</v>
      </c>
      <c r="C332" s="144">
        <v>515500</v>
      </c>
      <c r="D332" s="144">
        <v>2116608.2679699999</v>
      </c>
      <c r="E332" s="209">
        <v>240961.77914048269</v>
      </c>
      <c r="F332" s="42" t="s">
        <v>3048</v>
      </c>
      <c r="G332" s="42" t="s">
        <v>3048</v>
      </c>
      <c r="H332" s="184">
        <v>46.743313121335142</v>
      </c>
      <c r="I332" s="42" t="s">
        <v>3048</v>
      </c>
      <c r="J332" s="42" t="s">
        <v>3048</v>
      </c>
      <c r="K332" s="144">
        <v>2116608.2679699999</v>
      </c>
      <c r="L332" s="223" t="s">
        <v>3410</v>
      </c>
      <c r="M332" s="286" t="s">
        <v>1963</v>
      </c>
    </row>
    <row r="333" spans="1:13" s="86" customFormat="1" ht="17.850000000000001" customHeight="1">
      <c r="A333" s="151"/>
      <c r="B333" s="208" t="s">
        <v>1727</v>
      </c>
      <c r="C333" s="144">
        <v>146314</v>
      </c>
      <c r="D333" s="144">
        <v>790308.7057259999</v>
      </c>
      <c r="E333" s="209">
        <v>89971.391817622949</v>
      </c>
      <c r="F333" s="42" t="s">
        <v>3048</v>
      </c>
      <c r="G333" s="42" t="s">
        <v>3048</v>
      </c>
      <c r="H333" s="184">
        <v>61.491991072366922</v>
      </c>
      <c r="I333" s="42" t="s">
        <v>3048</v>
      </c>
      <c r="J333" s="42" t="s">
        <v>3048</v>
      </c>
      <c r="K333" s="144">
        <v>790308.7057259999</v>
      </c>
      <c r="L333" s="223" t="s">
        <v>3411</v>
      </c>
      <c r="M333" s="286" t="s">
        <v>1964</v>
      </c>
    </row>
    <row r="334" spans="1:13" s="86" customFormat="1" ht="17.850000000000001" customHeight="1">
      <c r="A334" s="151"/>
      <c r="B334" s="208" t="s">
        <v>1729</v>
      </c>
      <c r="C334" s="144">
        <v>363811</v>
      </c>
      <c r="D334" s="144">
        <v>1451202.0030199999</v>
      </c>
      <c r="E334" s="209">
        <v>165209.69979735883</v>
      </c>
      <c r="F334" s="42" t="s">
        <v>3048</v>
      </c>
      <c r="G334" s="42" t="s">
        <v>3048</v>
      </c>
      <c r="H334" s="184">
        <v>45.410858879296896</v>
      </c>
      <c r="I334" s="42" t="s">
        <v>3048</v>
      </c>
      <c r="J334" s="42" t="s">
        <v>3048</v>
      </c>
      <c r="K334" s="144">
        <v>1451202.0030199999</v>
      </c>
      <c r="L334" s="223" t="s">
        <v>3412</v>
      </c>
      <c r="M334" s="286" t="s">
        <v>1965</v>
      </c>
    </row>
    <row r="335" spans="1:13" s="86" customFormat="1" ht="17.850000000000001" customHeight="1">
      <c r="A335" s="151"/>
      <c r="B335" s="208" t="s">
        <v>3413</v>
      </c>
      <c r="C335" s="144">
        <v>511800</v>
      </c>
      <c r="D335" s="144">
        <v>2253710.9796199999</v>
      </c>
      <c r="E335" s="209">
        <v>256570.01134107466</v>
      </c>
      <c r="F335" s="42" t="s">
        <v>3048</v>
      </c>
      <c r="G335" s="42" t="s">
        <v>3048</v>
      </c>
      <c r="H335" s="184">
        <v>50.130912727837952</v>
      </c>
      <c r="I335" s="42" t="s">
        <v>3048</v>
      </c>
      <c r="J335" s="42" t="s">
        <v>3048</v>
      </c>
      <c r="K335" s="144">
        <v>2253710.9796199999</v>
      </c>
      <c r="L335" s="223" t="s">
        <v>3414</v>
      </c>
      <c r="M335" s="286" t="s">
        <v>1966</v>
      </c>
    </row>
    <row r="336" spans="1:13" s="86" customFormat="1" ht="17.850000000000001" customHeight="1">
      <c r="A336" s="151"/>
      <c r="B336" s="211" t="s">
        <v>3415</v>
      </c>
      <c r="C336" s="62">
        <v>6838519</v>
      </c>
      <c r="D336" s="62">
        <v>30356042.244299993</v>
      </c>
      <c r="E336" s="62">
        <v>3455833.5888319663</v>
      </c>
      <c r="F336" s="60" t="s">
        <v>3048</v>
      </c>
      <c r="G336" s="60" t="s">
        <v>3048</v>
      </c>
      <c r="H336" s="225">
        <v>50.534824701546732</v>
      </c>
      <c r="I336" s="60" t="s">
        <v>3055</v>
      </c>
      <c r="J336" s="60" t="s">
        <v>3055</v>
      </c>
      <c r="K336" s="62">
        <v>30255078.346146993</v>
      </c>
      <c r="L336" s="226" t="s">
        <v>3416</v>
      </c>
      <c r="M336" s="290"/>
    </row>
    <row r="337" spans="1:13" s="86" customFormat="1" ht="17.850000000000001" customHeight="1">
      <c r="A337" s="151"/>
      <c r="B337" s="227" t="s">
        <v>3417</v>
      </c>
      <c r="C337" s="179" t="s">
        <v>3055</v>
      </c>
      <c r="D337" s="179">
        <v>300469.30419</v>
      </c>
      <c r="E337" s="179">
        <v>34206.432626366121</v>
      </c>
      <c r="F337" s="180" t="s">
        <v>3055</v>
      </c>
      <c r="G337" s="180" t="s">
        <v>3055</v>
      </c>
      <c r="H337" s="182" t="s">
        <v>3055</v>
      </c>
      <c r="I337" s="180" t="s">
        <v>3055</v>
      </c>
      <c r="J337" s="180" t="s">
        <v>3055</v>
      </c>
      <c r="K337" s="179">
        <v>300469.30419</v>
      </c>
      <c r="L337" s="228" t="s">
        <v>3418</v>
      </c>
      <c r="M337" s="290"/>
    </row>
    <row r="338" spans="1:13" s="86" customFormat="1" ht="17.850000000000001" customHeight="1">
      <c r="A338" s="151"/>
      <c r="B338" s="211" t="s">
        <v>3419</v>
      </c>
      <c r="C338" s="62" t="s">
        <v>3055</v>
      </c>
      <c r="D338" s="62">
        <v>300469.30419</v>
      </c>
      <c r="E338" s="62">
        <v>34206.432626366121</v>
      </c>
      <c r="F338" s="60" t="s">
        <v>3055</v>
      </c>
      <c r="G338" s="60" t="s">
        <v>3055</v>
      </c>
      <c r="H338" s="60" t="s">
        <v>3055</v>
      </c>
      <c r="I338" s="60" t="s">
        <v>3055</v>
      </c>
      <c r="J338" s="60" t="s">
        <v>3055</v>
      </c>
      <c r="K338" s="62">
        <v>300469.30419</v>
      </c>
      <c r="L338" s="229" t="s">
        <v>3420</v>
      </c>
      <c r="M338" s="290"/>
    </row>
    <row r="339" spans="1:13" s="86" customFormat="1" ht="17.850000000000001" customHeight="1">
      <c r="A339" s="151"/>
      <c r="B339" s="211" t="s">
        <v>3421</v>
      </c>
      <c r="C339" s="53">
        <v>60000</v>
      </c>
      <c r="D339" s="53">
        <v>388711.41372000001</v>
      </c>
      <c r="E339" s="53">
        <v>44252.210122950826</v>
      </c>
      <c r="F339" s="51" t="s">
        <v>3055</v>
      </c>
      <c r="G339" s="51" t="s">
        <v>3055</v>
      </c>
      <c r="H339" s="51">
        <v>73.75368353825138</v>
      </c>
      <c r="I339" s="51" t="s">
        <v>3055</v>
      </c>
      <c r="J339" s="51" t="s">
        <v>3055</v>
      </c>
      <c r="K339" s="53">
        <v>388711.41372000001</v>
      </c>
      <c r="L339" s="230" t="s">
        <v>3422</v>
      </c>
      <c r="M339" s="287"/>
    </row>
    <row r="340" spans="1:13" s="86" customFormat="1" ht="17.850000000000001" customHeight="1">
      <c r="A340" s="231"/>
      <c r="B340" s="232" t="s">
        <v>3423</v>
      </c>
      <c r="C340" s="73">
        <v>8660543</v>
      </c>
      <c r="D340" s="73">
        <v>42154306.127460994</v>
      </c>
      <c r="E340" s="73">
        <v>4798987.4917419162</v>
      </c>
      <c r="F340" s="69" t="s">
        <v>3048</v>
      </c>
      <c r="G340" s="69" t="s">
        <v>3048</v>
      </c>
      <c r="H340" s="149">
        <v>55.412085497894495</v>
      </c>
      <c r="I340" s="69" t="s">
        <v>3048</v>
      </c>
      <c r="J340" s="69" t="s">
        <v>3055</v>
      </c>
      <c r="K340" s="73">
        <v>42053342.229307987</v>
      </c>
      <c r="L340" s="233" t="s">
        <v>3424</v>
      </c>
      <c r="M340" s="287"/>
    </row>
    <row r="341" spans="1:13" s="86" customFormat="1" ht="17.850000000000001" customHeight="1">
      <c r="A341" s="231"/>
      <c r="B341" s="232" t="s">
        <v>3425</v>
      </c>
      <c r="C341" s="73">
        <v>9190984</v>
      </c>
      <c r="D341" s="73">
        <v>45567263.737460993</v>
      </c>
      <c r="E341" s="73">
        <v>5187530.0247564884</v>
      </c>
      <c r="F341" s="69" t="s">
        <v>3048</v>
      </c>
      <c r="G341" s="69" t="s">
        <v>3048</v>
      </c>
      <c r="H341" s="149">
        <v>56.441508599693876</v>
      </c>
      <c r="I341" s="69" t="s">
        <v>3048</v>
      </c>
      <c r="J341" s="69" t="s">
        <v>3055</v>
      </c>
      <c r="K341" s="73">
        <v>45313524.332727984</v>
      </c>
      <c r="L341" s="233" t="s">
        <v>3426</v>
      </c>
      <c r="M341" s="287"/>
    </row>
    <row r="342" spans="1:13" ht="17.850000000000001" customHeight="1">
      <c r="A342" s="130"/>
      <c r="B342" s="97" t="s">
        <v>3427</v>
      </c>
      <c r="C342" s="39">
        <v>80000</v>
      </c>
      <c r="D342" s="39">
        <v>125312.1</v>
      </c>
      <c r="E342" s="41">
        <v>14265.949453551913</v>
      </c>
      <c r="F342" s="39">
        <v>84800</v>
      </c>
      <c r="G342" s="42">
        <v>16.823053600886688</v>
      </c>
      <c r="H342" s="42">
        <v>17.832436816939893</v>
      </c>
      <c r="I342" s="40">
        <v>8765.2206480000023</v>
      </c>
      <c r="J342" s="42">
        <v>6.9947121211758496</v>
      </c>
      <c r="K342" s="39">
        <v>116546.879352</v>
      </c>
      <c r="L342" s="131" t="s">
        <v>3428</v>
      </c>
      <c r="M342" s="269" t="s">
        <v>1978</v>
      </c>
    </row>
    <row r="343" spans="1:13" ht="17.850000000000001" customHeight="1">
      <c r="A343" s="130"/>
      <c r="B343" s="97" t="s">
        <v>3429</v>
      </c>
      <c r="C343" s="39">
        <v>95680</v>
      </c>
      <c r="D343" s="39">
        <v>279360.875</v>
      </c>
      <c r="E343" s="41">
        <v>31803.378301457196</v>
      </c>
      <c r="F343" s="39">
        <v>52364</v>
      </c>
      <c r="G343" s="42">
        <v>60.735196511834843</v>
      </c>
      <c r="H343" s="42">
        <v>33.239316786640046</v>
      </c>
      <c r="I343" s="40">
        <v>17359.478000000003</v>
      </c>
      <c r="J343" s="42">
        <v>6.2139975757163572</v>
      </c>
      <c r="K343" s="39">
        <v>262001.397</v>
      </c>
      <c r="L343" s="131" t="s">
        <v>3430</v>
      </c>
      <c r="M343" s="269"/>
    </row>
    <row r="344" spans="1:13" ht="17.850000000000001" customHeight="1">
      <c r="A344" s="138"/>
      <c r="B344" s="101" t="s">
        <v>3431</v>
      </c>
      <c r="C344" s="66">
        <v>175680</v>
      </c>
      <c r="D344" s="66">
        <v>404672.97499999998</v>
      </c>
      <c r="E344" s="67">
        <v>46069.327755009108</v>
      </c>
      <c r="F344" s="66">
        <v>128042</v>
      </c>
      <c r="G344" s="69">
        <v>35.979856418213643</v>
      </c>
      <c r="H344" s="69">
        <v>26.223433376029774</v>
      </c>
      <c r="I344" s="68">
        <v>26124.698647999961</v>
      </c>
      <c r="J344" s="69">
        <v>6.45575569952502</v>
      </c>
      <c r="K344" s="66">
        <v>378548.27635200002</v>
      </c>
      <c r="L344" s="137" t="s">
        <v>3432</v>
      </c>
      <c r="M344" s="270"/>
    </row>
    <row r="345" spans="1:13" ht="17.850000000000001" customHeight="1">
      <c r="A345" s="130"/>
      <c r="B345" s="97" t="s">
        <v>3433</v>
      </c>
      <c r="C345" s="39">
        <v>10000</v>
      </c>
      <c r="D345" s="39">
        <v>70839.411999999997</v>
      </c>
      <c r="E345" s="41">
        <v>8064.5960837887069</v>
      </c>
      <c r="F345" s="39">
        <v>12300</v>
      </c>
      <c r="G345" s="42">
        <v>65.565821819420378</v>
      </c>
      <c r="H345" s="42">
        <v>80.64596083788706</v>
      </c>
      <c r="I345" s="40">
        <v>10440.999458999999</v>
      </c>
      <c r="J345" s="184">
        <v>14.738969683994551</v>
      </c>
      <c r="K345" s="144">
        <v>60398.412540999998</v>
      </c>
      <c r="L345" s="98" t="s">
        <v>3434</v>
      </c>
      <c r="M345" s="269"/>
    </row>
    <row r="346" spans="1:13" ht="17.850000000000001" customHeight="1">
      <c r="A346" s="138"/>
      <c r="B346" s="101" t="s">
        <v>3435</v>
      </c>
      <c r="C346" s="66">
        <v>10000</v>
      </c>
      <c r="D346" s="66">
        <v>70839.411999999997</v>
      </c>
      <c r="E346" s="67">
        <v>8064.5960837887069</v>
      </c>
      <c r="F346" s="66">
        <v>12300</v>
      </c>
      <c r="G346" s="69">
        <v>65.565821819420378</v>
      </c>
      <c r="H346" s="69">
        <v>80.64596083788706</v>
      </c>
      <c r="I346" s="68">
        <v>10440.999458999999</v>
      </c>
      <c r="J346" s="69">
        <v>14.738969683994551</v>
      </c>
      <c r="K346" s="66">
        <v>60398.412540999998</v>
      </c>
      <c r="L346" s="137" t="s">
        <v>3436</v>
      </c>
      <c r="M346" s="270"/>
    </row>
    <row r="347" spans="1:13" s="86" customFormat="1" ht="17.850000000000001" customHeight="1">
      <c r="A347" s="234"/>
      <c r="B347" s="235" t="s">
        <v>3437</v>
      </c>
      <c r="C347" s="39">
        <v>30300</v>
      </c>
      <c r="D347" s="39">
        <v>3779757.726971</v>
      </c>
      <c r="E347" s="41">
        <v>430300.2876788479</v>
      </c>
      <c r="F347" s="42" t="s">
        <v>3055</v>
      </c>
      <c r="G347" s="42" t="s">
        <v>3055</v>
      </c>
      <c r="H347" s="42">
        <v>1420.1329626364616</v>
      </c>
      <c r="I347" s="42" t="s">
        <v>3055</v>
      </c>
      <c r="J347" s="42" t="s">
        <v>3055</v>
      </c>
      <c r="K347" s="39">
        <v>3779757.726971</v>
      </c>
      <c r="L347" s="131" t="s">
        <v>3438</v>
      </c>
      <c r="M347" s="291"/>
    </row>
    <row r="348" spans="1:13" s="86" customFormat="1" ht="17.850000000000001" customHeight="1">
      <c r="A348" s="234"/>
      <c r="B348" s="97" t="s">
        <v>3439</v>
      </c>
      <c r="C348" s="39">
        <v>307304</v>
      </c>
      <c r="D348" s="39">
        <v>946623.964255</v>
      </c>
      <c r="E348" s="41">
        <v>107766.84474669854</v>
      </c>
      <c r="F348" s="42" t="s">
        <v>3048</v>
      </c>
      <c r="G348" s="42" t="s">
        <v>3048</v>
      </c>
      <c r="H348" s="42">
        <v>35.068480965655688</v>
      </c>
      <c r="I348" s="42" t="s">
        <v>3048</v>
      </c>
      <c r="J348" s="42" t="s">
        <v>3048</v>
      </c>
      <c r="K348" s="144">
        <v>946623.964255</v>
      </c>
      <c r="L348" s="98" t="s">
        <v>3434</v>
      </c>
      <c r="M348" s="269"/>
    </row>
    <row r="349" spans="1:13" s="86" customFormat="1" ht="17.850000000000001" customHeight="1">
      <c r="A349" s="234"/>
      <c r="B349" s="235" t="s">
        <v>3440</v>
      </c>
      <c r="C349" s="39">
        <v>18600</v>
      </c>
      <c r="D349" s="39">
        <v>142825.264413</v>
      </c>
      <c r="E349" s="41">
        <v>16259.706786543715</v>
      </c>
      <c r="F349" s="42" t="s">
        <v>3055</v>
      </c>
      <c r="G349" s="42" t="s">
        <v>3055</v>
      </c>
      <c r="H349" s="42">
        <v>87.417778422278033</v>
      </c>
      <c r="I349" s="42" t="s">
        <v>3055</v>
      </c>
      <c r="J349" s="42" t="s">
        <v>3055</v>
      </c>
      <c r="K349" s="39">
        <v>142825.264413</v>
      </c>
      <c r="L349" s="236" t="s">
        <v>3441</v>
      </c>
      <c r="M349" s="291"/>
    </row>
    <row r="350" spans="1:13" s="86" customFormat="1" ht="17.850000000000001" customHeight="1">
      <c r="A350" s="138"/>
      <c r="B350" s="101" t="s">
        <v>3442</v>
      </c>
      <c r="C350" s="66">
        <v>356204</v>
      </c>
      <c r="D350" s="66">
        <v>4869206.9556390001</v>
      </c>
      <c r="E350" s="67">
        <v>554326.83921209013</v>
      </c>
      <c r="F350" s="66" t="s">
        <v>3055</v>
      </c>
      <c r="G350" s="69" t="s">
        <v>3055</v>
      </c>
      <c r="H350" s="69">
        <v>155.6206104401102</v>
      </c>
      <c r="I350" s="149" t="s">
        <v>3048</v>
      </c>
      <c r="J350" s="69" t="s">
        <v>3055</v>
      </c>
      <c r="K350" s="66">
        <v>4869206.9556390001</v>
      </c>
      <c r="L350" s="137" t="s">
        <v>3443</v>
      </c>
      <c r="M350" s="270"/>
    </row>
    <row r="351" spans="1:13" s="86" customFormat="1" ht="17.850000000000001" customHeight="1">
      <c r="A351" s="237"/>
      <c r="B351" s="238" t="s">
        <v>3444</v>
      </c>
      <c r="C351" s="239">
        <v>366204</v>
      </c>
      <c r="D351" s="239">
        <v>4940046.3676389996</v>
      </c>
      <c r="E351" s="240">
        <v>562391.43529587891</v>
      </c>
      <c r="F351" s="239" t="s">
        <v>3055</v>
      </c>
      <c r="G351" s="241" t="s">
        <v>3055</v>
      </c>
      <c r="H351" s="241">
        <v>153.57326389003913</v>
      </c>
      <c r="I351" s="69" t="s">
        <v>3048</v>
      </c>
      <c r="J351" s="69" t="s">
        <v>3055</v>
      </c>
      <c r="K351" s="239">
        <v>4929605.3681800002</v>
      </c>
      <c r="L351" s="242" t="s">
        <v>3445</v>
      </c>
      <c r="M351" s="275"/>
    </row>
    <row r="352" spans="1:13" s="99" customFormat="1" ht="17.850000000000001" customHeight="1">
      <c r="A352" s="243"/>
      <c r="B352" s="101" t="s">
        <v>3446</v>
      </c>
      <c r="C352" s="66">
        <v>83853695.765000001</v>
      </c>
      <c r="D352" s="66">
        <v>394522245.04037303</v>
      </c>
      <c r="E352" s="66">
        <v>44913734.635743745</v>
      </c>
      <c r="F352" s="66">
        <v>76753707.660999984</v>
      </c>
      <c r="G352" s="69">
        <v>58.516697113988755</v>
      </c>
      <c r="H352" s="69">
        <v>53.562021597252553</v>
      </c>
      <c r="I352" s="66">
        <v>19832800.704035997</v>
      </c>
      <c r="J352" s="69">
        <v>5.0270424426907612</v>
      </c>
      <c r="K352" s="66">
        <v>374689444.33633697</v>
      </c>
      <c r="L352" s="137" t="s">
        <v>3447</v>
      </c>
      <c r="M352" s="270"/>
    </row>
    <row r="353" spans="1:13" s="99" customFormat="1" ht="17.850000000000001" customHeight="1">
      <c r="A353" s="243"/>
      <c r="B353" s="101" t="s">
        <v>3448</v>
      </c>
      <c r="C353" s="66">
        <v>45337577.704999998</v>
      </c>
      <c r="D353" s="66">
        <v>155963474.68057498</v>
      </c>
      <c r="E353" s="73">
        <v>17755404.67675034</v>
      </c>
      <c r="F353" s="149" t="s">
        <v>3048</v>
      </c>
      <c r="G353" s="149" t="s">
        <v>3048</v>
      </c>
      <c r="H353" s="149">
        <v>39.162667207939975</v>
      </c>
      <c r="I353" s="69" t="s">
        <v>3048</v>
      </c>
      <c r="J353" s="69" t="s">
        <v>3055</v>
      </c>
      <c r="K353" s="73">
        <v>154660915.67158899</v>
      </c>
      <c r="L353" s="137" t="s">
        <v>3449</v>
      </c>
      <c r="M353" s="270"/>
    </row>
    <row r="354" spans="1:13" s="86" customFormat="1" ht="17.850000000000001" customHeight="1">
      <c r="A354" s="234"/>
      <c r="B354" s="235" t="s">
        <v>3450</v>
      </c>
      <c r="C354" s="39" t="s">
        <v>3055</v>
      </c>
      <c r="D354" s="39">
        <v>138051.20971200001</v>
      </c>
      <c r="E354" s="209">
        <v>15716.212398907106</v>
      </c>
      <c r="F354" s="184" t="s">
        <v>3055</v>
      </c>
      <c r="G354" s="184" t="s">
        <v>3055</v>
      </c>
      <c r="H354" s="184" t="s">
        <v>3055</v>
      </c>
      <c r="I354" s="184" t="s">
        <v>3055</v>
      </c>
      <c r="J354" s="184" t="s">
        <v>3055</v>
      </c>
      <c r="K354" s="144">
        <v>138051.20971200001</v>
      </c>
      <c r="L354" s="131" t="s">
        <v>3451</v>
      </c>
      <c r="M354" s="291"/>
    </row>
    <row r="355" spans="1:13" s="86" customFormat="1" ht="17.850000000000001" customHeight="1">
      <c r="A355" s="234"/>
      <c r="B355" s="235" t="s">
        <v>3452</v>
      </c>
      <c r="C355" s="39" t="s">
        <v>3055</v>
      </c>
      <c r="D355" s="39">
        <v>1538389.2312799999</v>
      </c>
      <c r="E355" s="209">
        <v>175135.38607468124</v>
      </c>
      <c r="F355" s="184" t="s">
        <v>3055</v>
      </c>
      <c r="G355" s="184" t="s">
        <v>3055</v>
      </c>
      <c r="H355" s="184" t="s">
        <v>3055</v>
      </c>
      <c r="I355" s="184" t="s">
        <v>3055</v>
      </c>
      <c r="J355" s="184" t="s">
        <v>3055</v>
      </c>
      <c r="K355" s="144">
        <v>1538389.2312799999</v>
      </c>
      <c r="L355" s="236" t="s">
        <v>3453</v>
      </c>
      <c r="M355" s="291"/>
    </row>
    <row r="356" spans="1:13" s="86" customFormat="1" ht="17.850000000000001" customHeight="1">
      <c r="A356" s="234"/>
      <c r="B356" s="244" t="s">
        <v>3454</v>
      </c>
      <c r="C356" s="62" t="s">
        <v>3055</v>
      </c>
      <c r="D356" s="57">
        <v>1676440.440992</v>
      </c>
      <c r="E356" s="245">
        <v>190851.59847358835</v>
      </c>
      <c r="F356" s="225" t="s">
        <v>3055</v>
      </c>
      <c r="G356" s="225" t="s">
        <v>3055</v>
      </c>
      <c r="H356" s="225" t="s">
        <v>3055</v>
      </c>
      <c r="I356" s="225" t="s">
        <v>3055</v>
      </c>
      <c r="J356" s="225" t="s">
        <v>3055</v>
      </c>
      <c r="K356" s="62">
        <v>1676440.440992</v>
      </c>
      <c r="L356" s="246" t="s">
        <v>3455</v>
      </c>
      <c r="M356" s="292"/>
    </row>
    <row r="357" spans="1:13" s="86" customFormat="1" ht="17.850000000000001" customHeight="1">
      <c r="A357" s="247"/>
      <c r="B357" s="248" t="s">
        <v>3456</v>
      </c>
      <c r="C357" s="249">
        <v>129191273.47</v>
      </c>
      <c r="D357" s="249">
        <v>552162160.16193998</v>
      </c>
      <c r="E357" s="250">
        <v>62859990.910967663</v>
      </c>
      <c r="F357" s="251" t="s">
        <v>3048</v>
      </c>
      <c r="G357" s="251" t="s">
        <v>3048</v>
      </c>
      <c r="H357" s="252">
        <v>48.656530137513215</v>
      </c>
      <c r="I357" s="250">
        <v>21135359.713021994</v>
      </c>
      <c r="J357" s="253">
        <v>3.8277450426561908</v>
      </c>
      <c r="K357" s="250">
        <v>531026800.44891798</v>
      </c>
      <c r="L357" s="254" t="s">
        <v>3457</v>
      </c>
      <c r="M357" s="293"/>
    </row>
    <row r="358" spans="1:13" s="86" customFormat="1" ht="12" customHeight="1">
      <c r="A358" s="99" t="s">
        <v>3458</v>
      </c>
      <c r="B358" s="255"/>
      <c r="C358" s="85"/>
      <c r="D358" s="85"/>
      <c r="E358" s="85"/>
      <c r="F358" s="83"/>
      <c r="G358" s="84"/>
      <c r="H358" s="256" t="s">
        <v>3459</v>
      </c>
      <c r="I358" s="85"/>
      <c r="J358" s="84"/>
      <c r="K358" s="85"/>
      <c r="M358" s="267"/>
    </row>
    <row r="359" spans="1:13" s="86" customFormat="1" ht="12" customHeight="1">
      <c r="A359" s="99" t="s">
        <v>3460</v>
      </c>
      <c r="B359" s="255"/>
      <c r="C359" s="85"/>
      <c r="D359" s="85"/>
      <c r="E359" s="85"/>
      <c r="F359" s="83"/>
      <c r="G359" s="84"/>
      <c r="H359" s="256" t="s">
        <v>3461</v>
      </c>
      <c r="I359" s="85"/>
      <c r="J359" s="84"/>
      <c r="K359" s="85"/>
      <c r="M359" s="267"/>
    </row>
    <row r="360" spans="1:13" s="86" customFormat="1" ht="12" customHeight="1">
      <c r="A360" s="99" t="s">
        <v>3462</v>
      </c>
      <c r="B360" s="255"/>
      <c r="C360" s="85"/>
      <c r="D360" s="85"/>
      <c r="E360" s="85"/>
      <c r="F360" s="83"/>
      <c r="G360" s="84"/>
      <c r="H360" s="256" t="s">
        <v>3463</v>
      </c>
      <c r="I360" s="85"/>
      <c r="J360" s="84"/>
      <c r="K360" s="85"/>
      <c r="M360" s="267"/>
    </row>
    <row r="361" spans="1:13" s="86" customFormat="1" ht="12" customHeight="1">
      <c r="A361" s="99" t="s">
        <v>3464</v>
      </c>
      <c r="B361" s="257"/>
      <c r="C361" s="85"/>
      <c r="D361" s="85"/>
      <c r="E361" s="85"/>
      <c r="F361" s="83"/>
      <c r="G361" s="84"/>
      <c r="H361" s="256" t="s">
        <v>3465</v>
      </c>
      <c r="I361" s="85"/>
      <c r="J361" s="84"/>
      <c r="K361" s="85"/>
      <c r="M361" s="267"/>
    </row>
    <row r="362" spans="1:13" s="14" customFormat="1" ht="15.75" customHeight="1">
      <c r="A362" s="340"/>
      <c r="B362" s="340"/>
      <c r="C362" s="85"/>
      <c r="D362" s="85"/>
      <c r="E362" s="85"/>
      <c r="F362" s="83"/>
      <c r="G362" s="84"/>
      <c r="H362" s="84"/>
      <c r="I362" s="85"/>
      <c r="J362" s="84"/>
      <c r="K362" s="85"/>
      <c r="L362" s="86"/>
      <c r="M362" s="268"/>
    </row>
  </sheetData>
  <mergeCells count="45">
    <mergeCell ref="A91:B92"/>
    <mergeCell ref="K91:K92"/>
    <mergeCell ref="L91:M92"/>
    <mergeCell ref="L2:M2"/>
    <mergeCell ref="A3:B5"/>
    <mergeCell ref="K3:K4"/>
    <mergeCell ref="L3:M5"/>
    <mergeCell ref="A45:B45"/>
    <mergeCell ref="L47:M47"/>
    <mergeCell ref="A48:B49"/>
    <mergeCell ref="K48:K49"/>
    <mergeCell ref="L48:M49"/>
    <mergeCell ref="A88:B88"/>
    <mergeCell ref="L90:M90"/>
    <mergeCell ref="A227:B229"/>
    <mergeCell ref="K227:K229"/>
    <mergeCell ref="L227:M229"/>
    <mergeCell ref="A132:B132"/>
    <mergeCell ref="L134:M134"/>
    <mergeCell ref="A135:B137"/>
    <mergeCell ref="K135:K137"/>
    <mergeCell ref="L135:M137"/>
    <mergeCell ref="L180:M180"/>
    <mergeCell ref="A181:B183"/>
    <mergeCell ref="K181:K183"/>
    <mergeCell ref="L181:M183"/>
    <mergeCell ref="A224:B224"/>
    <mergeCell ref="L226:M226"/>
    <mergeCell ref="A315:B315"/>
    <mergeCell ref="L232:M232"/>
    <mergeCell ref="A248:A260"/>
    <mergeCell ref="L260:M260"/>
    <mergeCell ref="A261:A266"/>
    <mergeCell ref="L266:M266"/>
    <mergeCell ref="A269:B269"/>
    <mergeCell ref="L271:M271"/>
    <mergeCell ref="A272:B274"/>
    <mergeCell ref="K272:K274"/>
    <mergeCell ref="L272:M274"/>
    <mergeCell ref="A275:A282"/>
    <mergeCell ref="L317:M317"/>
    <mergeCell ref="A318:B320"/>
    <mergeCell ref="K318:K320"/>
    <mergeCell ref="L318:M320"/>
    <mergeCell ref="A362:B362"/>
  </mergeCells>
  <phoneticPr fontId="36" type="noConversion"/>
  <pageMargins left="1.1811023622047245" right="0.78740157480314965" top="0.98425196850393704" bottom="1.4960629921259843" header="0.51181102362204722" footer="0.74803149606299213"/>
  <pageSetup paperSize="9" scale="79" pageOrder="overThenDown" orientation="portrait" horizontalDpi="4294967293" r:id="rId1"/>
  <headerFooter alignWithMargins="0">
    <oddFooter xml:space="preserve">&amp;C&amp;10
 </oddFooter>
  </headerFooter>
  <rowBreaks count="6" manualBreakCount="6">
    <brk id="45" max="12" man="1"/>
    <brk id="88" max="12" man="1"/>
    <brk id="132" max="12" man="1"/>
    <brk id="178" max="12" man="1"/>
    <brk id="224" max="12" man="1"/>
    <brk id="269" max="12" man="1"/>
  </rowBreaks>
  <colBreaks count="1" manualBreakCount="1">
    <brk id="7" max="361" man="1"/>
  </col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38"/>
  <sheetViews>
    <sheetView workbookViewId="0">
      <selection activeCell="B21" sqref="B21"/>
    </sheetView>
  </sheetViews>
  <sheetFormatPr defaultRowHeight="15"/>
  <cols>
    <col min="11" max="11" width="21.140625" bestFit="1" customWidth="1"/>
    <col min="12" max="12" width="18.7109375" bestFit="1" customWidth="1"/>
  </cols>
  <sheetData>
    <row r="1" spans="1:12">
      <c r="A1" t="s">
        <v>2928</v>
      </c>
      <c r="B1" t="s">
        <v>1123</v>
      </c>
      <c r="C1" t="s">
        <v>1125</v>
      </c>
      <c r="D1" t="s">
        <v>1126</v>
      </c>
      <c r="E1" t="s">
        <v>2929</v>
      </c>
      <c r="F1" t="s">
        <v>2930</v>
      </c>
      <c r="G1" t="s">
        <v>1737</v>
      </c>
      <c r="H1" t="s">
        <v>1738</v>
      </c>
    </row>
    <row r="2" spans="1:12">
      <c r="A2" t="s">
        <v>1807</v>
      </c>
      <c r="B2" t="s">
        <v>1129</v>
      </c>
      <c r="C2" t="s">
        <v>1114</v>
      </c>
      <c r="D2">
        <v>500</v>
      </c>
      <c r="E2">
        <v>8</v>
      </c>
      <c r="F2">
        <v>4</v>
      </c>
      <c r="G2">
        <v>4000</v>
      </c>
      <c r="H2">
        <v>2000</v>
      </c>
      <c r="K2" s="2" t="s">
        <v>1118</v>
      </c>
      <c r="L2" t="s">
        <v>2087</v>
      </c>
    </row>
    <row r="3" spans="1:12">
      <c r="A3" t="s">
        <v>1808</v>
      </c>
      <c r="B3" t="s">
        <v>1129</v>
      </c>
      <c r="C3" t="s">
        <v>1114</v>
      </c>
      <c r="D3">
        <v>1020</v>
      </c>
      <c r="E3">
        <v>2</v>
      </c>
      <c r="F3">
        <v>2</v>
      </c>
      <c r="G3">
        <v>2040</v>
      </c>
      <c r="H3">
        <v>2040</v>
      </c>
      <c r="K3" s="3" t="s">
        <v>1129</v>
      </c>
      <c r="L3">
        <v>35567.35</v>
      </c>
    </row>
    <row r="4" spans="1:12">
      <c r="A4" t="s">
        <v>2012</v>
      </c>
      <c r="B4" t="s">
        <v>315</v>
      </c>
      <c r="C4" t="s">
        <v>1114</v>
      </c>
      <c r="D4">
        <v>500</v>
      </c>
      <c r="E4">
        <v>0</v>
      </c>
      <c r="F4">
        <v>4</v>
      </c>
      <c r="G4">
        <v>0</v>
      </c>
      <c r="H4">
        <v>2000</v>
      </c>
      <c r="K4" s="3" t="s">
        <v>1152</v>
      </c>
      <c r="L4">
        <v>21150</v>
      </c>
    </row>
    <row r="5" spans="1:12">
      <c r="A5" t="s">
        <v>1806</v>
      </c>
      <c r="B5" t="s">
        <v>1132</v>
      </c>
      <c r="C5" t="s">
        <v>1115</v>
      </c>
      <c r="D5">
        <v>200</v>
      </c>
      <c r="E5">
        <v>2</v>
      </c>
      <c r="F5">
        <v>2</v>
      </c>
      <c r="G5">
        <v>400</v>
      </c>
      <c r="H5">
        <v>400</v>
      </c>
      <c r="K5" s="3" t="s">
        <v>3515</v>
      </c>
      <c r="L5">
        <v>208.09</v>
      </c>
    </row>
    <row r="6" spans="1:12">
      <c r="A6" t="s">
        <v>1809</v>
      </c>
      <c r="B6" t="s">
        <v>1129</v>
      </c>
      <c r="C6" t="s">
        <v>1114</v>
      </c>
      <c r="D6">
        <v>500</v>
      </c>
      <c r="E6">
        <v>8</v>
      </c>
      <c r="F6">
        <v>4</v>
      </c>
      <c r="G6">
        <v>4000</v>
      </c>
      <c r="H6">
        <v>2000</v>
      </c>
      <c r="K6" s="3" t="s">
        <v>1132</v>
      </c>
      <c r="L6">
        <v>400</v>
      </c>
    </row>
    <row r="7" spans="1:12">
      <c r="A7" t="s">
        <v>2013</v>
      </c>
      <c r="B7" t="s">
        <v>315</v>
      </c>
      <c r="C7" t="s">
        <v>1114</v>
      </c>
      <c r="D7">
        <v>500</v>
      </c>
      <c r="E7">
        <v>0</v>
      </c>
      <c r="F7">
        <v>2</v>
      </c>
      <c r="G7">
        <v>0</v>
      </c>
      <c r="H7">
        <v>1000</v>
      </c>
      <c r="K7" s="3" t="s">
        <v>1200</v>
      </c>
      <c r="L7">
        <v>2950.9</v>
      </c>
    </row>
    <row r="8" spans="1:12">
      <c r="A8" t="s">
        <v>1810</v>
      </c>
      <c r="B8" t="s">
        <v>1129</v>
      </c>
      <c r="C8" t="s">
        <v>1115</v>
      </c>
      <c r="D8">
        <v>595</v>
      </c>
      <c r="E8">
        <v>2</v>
      </c>
      <c r="F8">
        <v>2</v>
      </c>
      <c r="G8">
        <v>1190</v>
      </c>
      <c r="H8">
        <v>1190</v>
      </c>
      <c r="K8" s="3" t="s">
        <v>315</v>
      </c>
      <c r="L8">
        <v>40000.427000000011</v>
      </c>
    </row>
    <row r="9" spans="1:12">
      <c r="A9" t="s">
        <v>1811</v>
      </c>
      <c r="B9" t="s">
        <v>1129</v>
      </c>
      <c r="C9" t="s">
        <v>1115</v>
      </c>
      <c r="D9">
        <v>1022</v>
      </c>
      <c r="E9">
        <v>2</v>
      </c>
      <c r="F9">
        <v>2</v>
      </c>
      <c r="G9">
        <v>2044</v>
      </c>
      <c r="H9">
        <v>2044</v>
      </c>
      <c r="K9" s="3" t="s">
        <v>1755</v>
      </c>
      <c r="L9">
        <v>0</v>
      </c>
    </row>
    <row r="10" spans="1:12">
      <c r="A10" t="s">
        <v>1812</v>
      </c>
      <c r="B10" t="s">
        <v>1129</v>
      </c>
      <c r="C10" t="s">
        <v>1113</v>
      </c>
      <c r="D10">
        <v>560</v>
      </c>
      <c r="E10">
        <v>4</v>
      </c>
      <c r="F10">
        <v>0</v>
      </c>
      <c r="G10">
        <v>2240</v>
      </c>
      <c r="H10">
        <v>0</v>
      </c>
      <c r="K10" s="3" t="s">
        <v>1153</v>
      </c>
      <c r="L10">
        <v>2100</v>
      </c>
    </row>
    <row r="11" spans="1:12">
      <c r="A11" t="s">
        <v>1813</v>
      </c>
      <c r="B11" t="s">
        <v>1129</v>
      </c>
      <c r="C11" t="s">
        <v>1113</v>
      </c>
      <c r="D11">
        <v>500</v>
      </c>
      <c r="E11">
        <v>2</v>
      </c>
      <c r="F11">
        <v>0</v>
      </c>
      <c r="G11">
        <v>1000</v>
      </c>
      <c r="H11">
        <v>0</v>
      </c>
      <c r="K11" s="3" t="s">
        <v>1203</v>
      </c>
      <c r="L11">
        <v>1900</v>
      </c>
    </row>
    <row r="12" spans="1:12">
      <c r="A12" t="s">
        <v>2014</v>
      </c>
      <c r="B12" t="s">
        <v>315</v>
      </c>
      <c r="C12" t="s">
        <v>1113</v>
      </c>
      <c r="D12">
        <v>500</v>
      </c>
      <c r="E12">
        <v>0</v>
      </c>
      <c r="F12">
        <v>2</v>
      </c>
      <c r="G12">
        <v>0</v>
      </c>
      <c r="H12">
        <v>1000</v>
      </c>
      <c r="K12" s="3" t="s">
        <v>2089</v>
      </c>
      <c r="L12">
        <v>1000</v>
      </c>
    </row>
    <row r="13" spans="1:12">
      <c r="A13" t="s">
        <v>1924</v>
      </c>
      <c r="B13" t="s">
        <v>1129</v>
      </c>
      <c r="C13" t="s">
        <v>1114</v>
      </c>
      <c r="D13">
        <v>1019</v>
      </c>
      <c r="E13">
        <v>2</v>
      </c>
      <c r="F13">
        <v>2</v>
      </c>
      <c r="G13">
        <v>2038</v>
      </c>
      <c r="H13">
        <v>2038</v>
      </c>
      <c r="K13" s="3" t="s">
        <v>1119</v>
      </c>
      <c r="L13">
        <v>105276.76700000001</v>
      </c>
    </row>
    <row r="14" spans="1:12">
      <c r="A14" t="s">
        <v>1814</v>
      </c>
      <c r="B14" t="s">
        <v>1129</v>
      </c>
      <c r="C14" t="s">
        <v>1116</v>
      </c>
      <c r="D14">
        <v>334.3</v>
      </c>
      <c r="E14">
        <v>2</v>
      </c>
      <c r="F14">
        <v>2</v>
      </c>
      <c r="G14">
        <v>668.6</v>
      </c>
      <c r="H14">
        <v>668.6</v>
      </c>
    </row>
    <row r="15" spans="1:12">
      <c r="A15" t="s">
        <v>1815</v>
      </c>
      <c r="B15" t="s">
        <v>1129</v>
      </c>
      <c r="C15" t="s">
        <v>1115</v>
      </c>
      <c r="D15">
        <v>200</v>
      </c>
      <c r="E15">
        <v>1</v>
      </c>
      <c r="F15">
        <v>1</v>
      </c>
      <c r="G15">
        <v>200</v>
      </c>
      <c r="H15">
        <v>200</v>
      </c>
    </row>
    <row r="16" spans="1:12">
      <c r="A16" t="s">
        <v>1816</v>
      </c>
      <c r="B16" t="s">
        <v>1129</v>
      </c>
      <c r="C16" t="s">
        <v>1117</v>
      </c>
      <c r="D16">
        <v>800</v>
      </c>
      <c r="E16">
        <v>2</v>
      </c>
      <c r="F16">
        <v>0</v>
      </c>
      <c r="G16">
        <v>1600</v>
      </c>
      <c r="H16">
        <v>0</v>
      </c>
    </row>
    <row r="17" spans="1:8">
      <c r="A17" t="s">
        <v>1817</v>
      </c>
      <c r="B17" t="s">
        <v>1129</v>
      </c>
      <c r="C17" t="s">
        <v>1117</v>
      </c>
      <c r="D17">
        <v>870</v>
      </c>
      <c r="E17">
        <v>4</v>
      </c>
      <c r="F17">
        <v>4</v>
      </c>
      <c r="G17">
        <v>3480</v>
      </c>
      <c r="H17">
        <v>3480</v>
      </c>
    </row>
    <row r="18" spans="1:8">
      <c r="A18" t="s">
        <v>1818</v>
      </c>
      <c r="B18" t="s">
        <v>315</v>
      </c>
      <c r="C18" t="s">
        <v>1117</v>
      </c>
      <c r="D18">
        <v>800</v>
      </c>
      <c r="E18">
        <v>0</v>
      </c>
      <c r="F18">
        <v>2</v>
      </c>
      <c r="G18">
        <v>0</v>
      </c>
      <c r="H18">
        <v>1600</v>
      </c>
    </row>
    <row r="19" spans="1:8">
      <c r="A19" t="s">
        <v>1819</v>
      </c>
      <c r="B19" t="s">
        <v>1129</v>
      </c>
      <c r="C19" t="s">
        <v>1114</v>
      </c>
      <c r="D19">
        <v>500</v>
      </c>
      <c r="E19">
        <v>8</v>
      </c>
      <c r="F19">
        <v>2</v>
      </c>
      <c r="G19">
        <v>4000</v>
      </c>
      <c r="H19">
        <v>1000</v>
      </c>
    </row>
    <row r="20" spans="1:8">
      <c r="A20" t="s">
        <v>1820</v>
      </c>
      <c r="B20" t="s">
        <v>1129</v>
      </c>
      <c r="C20" t="s">
        <v>1114</v>
      </c>
      <c r="D20">
        <v>1050</v>
      </c>
      <c r="E20">
        <v>2</v>
      </c>
      <c r="F20">
        <v>2</v>
      </c>
      <c r="G20">
        <v>2100</v>
      </c>
      <c r="H20">
        <v>2100</v>
      </c>
    </row>
    <row r="21" spans="1:8">
      <c r="A21" t="s">
        <v>2015</v>
      </c>
      <c r="B21" t="s">
        <v>315</v>
      </c>
      <c r="C21" t="s">
        <v>1114</v>
      </c>
      <c r="D21">
        <v>500</v>
      </c>
      <c r="E21">
        <v>0</v>
      </c>
      <c r="F21">
        <v>6</v>
      </c>
      <c r="G21">
        <v>0</v>
      </c>
      <c r="H21">
        <v>3000</v>
      </c>
    </row>
    <row r="22" spans="1:8">
      <c r="A22" t="s">
        <v>2036</v>
      </c>
      <c r="B22" t="s">
        <v>1129</v>
      </c>
      <c r="C22" t="s">
        <v>1113</v>
      </c>
      <c r="D22">
        <v>500</v>
      </c>
      <c r="E22">
        <v>6</v>
      </c>
      <c r="F22">
        <v>0</v>
      </c>
      <c r="G22">
        <v>3000</v>
      </c>
      <c r="H22">
        <v>0</v>
      </c>
    </row>
    <row r="23" spans="1:8">
      <c r="A23" t="s">
        <v>2037</v>
      </c>
      <c r="C23" t="s">
        <v>1113</v>
      </c>
      <c r="D23">
        <v>500</v>
      </c>
      <c r="E23">
        <v>2</v>
      </c>
      <c r="F23">
        <v>2</v>
      </c>
      <c r="G23">
        <v>1000</v>
      </c>
      <c r="H23">
        <v>1000</v>
      </c>
    </row>
    <row r="24" spans="1:8">
      <c r="A24" t="s">
        <v>2016</v>
      </c>
      <c r="B24" t="s">
        <v>315</v>
      </c>
      <c r="C24" t="s">
        <v>1113</v>
      </c>
      <c r="D24">
        <v>500</v>
      </c>
      <c r="E24">
        <v>0</v>
      </c>
      <c r="F24">
        <v>6</v>
      </c>
      <c r="G24">
        <v>0</v>
      </c>
      <c r="H24">
        <v>3000</v>
      </c>
    </row>
    <row r="25" spans="1:8">
      <c r="A25" t="s">
        <v>1821</v>
      </c>
      <c r="B25" t="s">
        <v>1129</v>
      </c>
      <c r="C25" t="s">
        <v>1116</v>
      </c>
      <c r="D25">
        <v>250</v>
      </c>
      <c r="E25">
        <v>2</v>
      </c>
      <c r="F25">
        <v>0</v>
      </c>
      <c r="G25">
        <v>500</v>
      </c>
      <c r="H25">
        <v>0</v>
      </c>
    </row>
    <row r="26" spans="1:8">
      <c r="A26" t="s">
        <v>1927</v>
      </c>
      <c r="B26" t="s">
        <v>1129</v>
      </c>
      <c r="C26" t="s">
        <v>1116</v>
      </c>
      <c r="D26">
        <v>250</v>
      </c>
      <c r="E26">
        <v>1</v>
      </c>
      <c r="F26">
        <v>1</v>
      </c>
      <c r="G26">
        <v>250</v>
      </c>
      <c r="H26">
        <v>250</v>
      </c>
    </row>
    <row r="27" spans="1:8">
      <c r="A27" t="s">
        <v>1928</v>
      </c>
      <c r="B27" t="s">
        <v>1129</v>
      </c>
      <c r="C27" t="s">
        <v>1116</v>
      </c>
      <c r="D27">
        <v>37.83</v>
      </c>
      <c r="E27">
        <v>3</v>
      </c>
      <c r="F27">
        <v>3</v>
      </c>
      <c r="G27">
        <v>113.5</v>
      </c>
      <c r="H27">
        <v>113.5</v>
      </c>
    </row>
    <row r="28" spans="1:8">
      <c r="A28" t="s">
        <v>1925</v>
      </c>
      <c r="B28" t="s">
        <v>1129</v>
      </c>
      <c r="C28" t="s">
        <v>1113</v>
      </c>
      <c r="D28">
        <v>85.5</v>
      </c>
      <c r="E28">
        <v>1</v>
      </c>
      <c r="F28">
        <v>1</v>
      </c>
      <c r="G28">
        <v>85.5</v>
      </c>
      <c r="H28">
        <v>85.5</v>
      </c>
    </row>
    <row r="29" spans="1:8">
      <c r="A29" t="s">
        <v>1929</v>
      </c>
      <c r="B29" t="s">
        <v>1129</v>
      </c>
      <c r="C29" t="s">
        <v>1116</v>
      </c>
      <c r="D29">
        <v>132</v>
      </c>
      <c r="E29">
        <v>2</v>
      </c>
      <c r="F29">
        <v>2</v>
      </c>
      <c r="G29">
        <v>264</v>
      </c>
      <c r="H29">
        <v>264</v>
      </c>
    </row>
    <row r="30" spans="1:8">
      <c r="A30" t="s">
        <v>1926</v>
      </c>
      <c r="B30" t="s">
        <v>1129</v>
      </c>
      <c r="C30" t="s">
        <v>1113</v>
      </c>
      <c r="D30">
        <v>59</v>
      </c>
      <c r="E30">
        <v>1</v>
      </c>
      <c r="F30">
        <v>1</v>
      </c>
      <c r="G30">
        <v>59</v>
      </c>
      <c r="H30">
        <v>59</v>
      </c>
    </row>
    <row r="31" spans="1:8">
      <c r="A31" t="s">
        <v>1930</v>
      </c>
      <c r="B31" t="s">
        <v>1129</v>
      </c>
      <c r="C31" t="s">
        <v>1113</v>
      </c>
      <c r="D31">
        <v>24.3</v>
      </c>
      <c r="E31">
        <v>3</v>
      </c>
      <c r="F31">
        <v>3</v>
      </c>
      <c r="G31">
        <v>72.900000000000006</v>
      </c>
      <c r="H31">
        <v>72.900000000000006</v>
      </c>
    </row>
    <row r="32" spans="1:8">
      <c r="A32" t="s">
        <v>1931</v>
      </c>
      <c r="B32" t="s">
        <v>1129</v>
      </c>
      <c r="C32" t="s">
        <v>1117</v>
      </c>
      <c r="D32">
        <v>25.65</v>
      </c>
      <c r="E32">
        <v>3</v>
      </c>
      <c r="F32">
        <v>3</v>
      </c>
      <c r="G32">
        <v>76.949999999999989</v>
      </c>
      <c r="H32">
        <v>76.949999999999989</v>
      </c>
    </row>
    <row r="33" spans="1:8">
      <c r="A33" t="s">
        <v>1932</v>
      </c>
      <c r="B33" t="s">
        <v>1129</v>
      </c>
      <c r="C33" t="s">
        <v>1113</v>
      </c>
      <c r="D33">
        <v>19</v>
      </c>
      <c r="E33">
        <v>1</v>
      </c>
      <c r="F33">
        <v>1</v>
      </c>
      <c r="G33">
        <v>19</v>
      </c>
      <c r="H33">
        <v>19</v>
      </c>
    </row>
    <row r="34" spans="1:8">
      <c r="A34" t="s">
        <v>1933</v>
      </c>
      <c r="B34" t="s">
        <v>1129</v>
      </c>
      <c r="C34" t="s">
        <v>1116</v>
      </c>
      <c r="D34">
        <v>9.8000000000000007</v>
      </c>
      <c r="E34">
        <v>1</v>
      </c>
      <c r="F34">
        <v>1</v>
      </c>
      <c r="G34">
        <v>9.8000000000000007</v>
      </c>
      <c r="H34">
        <v>9.8000000000000007</v>
      </c>
    </row>
    <row r="35" spans="1:8">
      <c r="A35" t="s">
        <v>1934</v>
      </c>
      <c r="B35" t="s">
        <v>1129</v>
      </c>
      <c r="C35" t="s">
        <v>1116</v>
      </c>
      <c r="D35">
        <v>151.5</v>
      </c>
      <c r="E35">
        <v>2</v>
      </c>
      <c r="F35">
        <v>2</v>
      </c>
      <c r="G35">
        <v>303</v>
      </c>
      <c r="H35">
        <v>303</v>
      </c>
    </row>
    <row r="36" spans="1:8">
      <c r="A36" t="s">
        <v>1935</v>
      </c>
      <c r="B36" t="s">
        <v>1129</v>
      </c>
      <c r="C36" t="s">
        <v>1116</v>
      </c>
      <c r="D36">
        <v>24.2</v>
      </c>
      <c r="E36">
        <v>1</v>
      </c>
      <c r="F36">
        <v>1</v>
      </c>
      <c r="G36">
        <v>24.2</v>
      </c>
      <c r="H36">
        <v>24.2</v>
      </c>
    </row>
    <row r="37" spans="1:8">
      <c r="A37" t="s">
        <v>1936</v>
      </c>
      <c r="B37" t="s">
        <v>1129</v>
      </c>
      <c r="C37" t="s">
        <v>1116</v>
      </c>
      <c r="D37">
        <v>19</v>
      </c>
      <c r="E37">
        <v>1</v>
      </c>
      <c r="F37">
        <v>1</v>
      </c>
      <c r="G37">
        <v>19</v>
      </c>
      <c r="H37">
        <v>19</v>
      </c>
    </row>
    <row r="38" spans="1:8">
      <c r="A38" t="s">
        <v>1822</v>
      </c>
      <c r="B38" t="s">
        <v>1129</v>
      </c>
      <c r="C38" t="s">
        <v>1117</v>
      </c>
      <c r="D38">
        <v>169.9</v>
      </c>
      <c r="E38">
        <v>1</v>
      </c>
      <c r="F38">
        <v>1</v>
      </c>
      <c r="G38">
        <v>169.9</v>
      </c>
      <c r="H38">
        <v>169.9</v>
      </c>
    </row>
    <row r="39" spans="1:8">
      <c r="A39" t="s">
        <v>1823</v>
      </c>
      <c r="B39" t="s">
        <v>1129</v>
      </c>
      <c r="C39" t="s">
        <v>1114</v>
      </c>
      <c r="D39">
        <v>1000</v>
      </c>
      <c r="E39">
        <v>0</v>
      </c>
      <c r="F39">
        <v>1</v>
      </c>
      <c r="G39">
        <v>0</v>
      </c>
      <c r="H39">
        <v>1000</v>
      </c>
    </row>
    <row r="40" spans="1:8">
      <c r="A40" t="s">
        <v>1824</v>
      </c>
      <c r="B40" t="s">
        <v>1129</v>
      </c>
      <c r="C40" t="s">
        <v>1113</v>
      </c>
      <c r="D40">
        <v>1040</v>
      </c>
      <c r="E40">
        <v>0</v>
      </c>
      <c r="F40">
        <v>2</v>
      </c>
      <c r="G40">
        <v>0</v>
      </c>
      <c r="H40">
        <v>2080</v>
      </c>
    </row>
    <row r="41" spans="1:8">
      <c r="A41" t="s">
        <v>1825</v>
      </c>
      <c r="B41" t="s">
        <v>1129</v>
      </c>
      <c r="C41" t="s">
        <v>1115</v>
      </c>
      <c r="D41">
        <v>1040</v>
      </c>
      <c r="E41">
        <v>0</v>
      </c>
      <c r="F41">
        <v>2</v>
      </c>
      <c r="G41">
        <v>0</v>
      </c>
      <c r="H41">
        <v>2080</v>
      </c>
    </row>
    <row r="42" spans="1:8">
      <c r="A42" t="s">
        <v>1825</v>
      </c>
      <c r="B42" t="s">
        <v>1129</v>
      </c>
      <c r="C42" t="s">
        <v>1115</v>
      </c>
      <c r="D42">
        <v>1050</v>
      </c>
      <c r="E42">
        <v>0</v>
      </c>
      <c r="F42">
        <v>2</v>
      </c>
      <c r="G42">
        <v>0</v>
      </c>
      <c r="H42">
        <v>2100</v>
      </c>
    </row>
    <row r="43" spans="1:8">
      <c r="A43" t="s">
        <v>2040</v>
      </c>
      <c r="B43" t="s">
        <v>315</v>
      </c>
      <c r="C43" t="s">
        <v>1116</v>
      </c>
      <c r="D43">
        <v>494.4</v>
      </c>
      <c r="E43">
        <v>2</v>
      </c>
      <c r="F43">
        <v>2</v>
      </c>
      <c r="G43">
        <v>988.8</v>
      </c>
      <c r="H43">
        <v>988.8</v>
      </c>
    </row>
    <row r="44" spans="1:8">
      <c r="A44" t="s">
        <v>2041</v>
      </c>
      <c r="B44" t="s">
        <v>315</v>
      </c>
      <c r="C44" t="s">
        <v>1116</v>
      </c>
      <c r="D44">
        <v>718.4</v>
      </c>
      <c r="E44">
        <v>1</v>
      </c>
      <c r="F44">
        <v>1</v>
      </c>
      <c r="G44">
        <v>718.4</v>
      </c>
      <c r="H44">
        <v>718.4</v>
      </c>
    </row>
    <row r="45" spans="1:8">
      <c r="A45" t="s">
        <v>2042</v>
      </c>
      <c r="B45" t="s">
        <v>315</v>
      </c>
      <c r="C45" t="s">
        <v>1114</v>
      </c>
      <c r="D45">
        <v>500.75</v>
      </c>
      <c r="E45">
        <v>1</v>
      </c>
      <c r="F45">
        <v>1</v>
      </c>
      <c r="G45">
        <v>500.75</v>
      </c>
      <c r="H45">
        <v>500.75</v>
      </c>
    </row>
    <row r="46" spans="1:8">
      <c r="A46" t="s">
        <v>2043</v>
      </c>
      <c r="B46" t="s">
        <v>315</v>
      </c>
      <c r="C46" t="s">
        <v>1114</v>
      </c>
      <c r="D46">
        <v>533</v>
      </c>
      <c r="E46">
        <v>1</v>
      </c>
      <c r="F46">
        <v>1</v>
      </c>
      <c r="G46">
        <v>533</v>
      </c>
      <c r="H46">
        <v>533</v>
      </c>
    </row>
    <row r="47" spans="1:8">
      <c r="A47" t="s">
        <v>2044</v>
      </c>
      <c r="B47" t="s">
        <v>315</v>
      </c>
      <c r="C47" t="s">
        <v>1114</v>
      </c>
      <c r="D47">
        <v>382</v>
      </c>
      <c r="E47">
        <v>1</v>
      </c>
      <c r="F47">
        <v>1</v>
      </c>
      <c r="G47">
        <v>382</v>
      </c>
      <c r="H47">
        <v>382</v>
      </c>
    </row>
    <row r="48" spans="1:8">
      <c r="A48" t="s">
        <v>2045</v>
      </c>
      <c r="B48" t="s">
        <v>315</v>
      </c>
      <c r="C48" t="s">
        <v>1114</v>
      </c>
      <c r="D48">
        <v>846</v>
      </c>
      <c r="E48">
        <v>1</v>
      </c>
      <c r="F48">
        <v>1</v>
      </c>
      <c r="G48">
        <v>846</v>
      </c>
      <c r="H48">
        <v>846</v>
      </c>
    </row>
    <row r="49" spans="1:8">
      <c r="A49" t="s">
        <v>2046</v>
      </c>
      <c r="B49" t="s">
        <v>315</v>
      </c>
      <c r="C49" t="s">
        <v>1114</v>
      </c>
      <c r="D49">
        <v>465.8</v>
      </c>
      <c r="E49">
        <v>1</v>
      </c>
      <c r="F49">
        <v>1</v>
      </c>
      <c r="G49">
        <v>465.8</v>
      </c>
      <c r="H49">
        <v>465.8</v>
      </c>
    </row>
    <row r="50" spans="1:8">
      <c r="A50" t="s">
        <v>2047</v>
      </c>
      <c r="B50" t="s">
        <v>315</v>
      </c>
      <c r="C50" t="s">
        <v>1117</v>
      </c>
      <c r="D50">
        <v>858.4</v>
      </c>
      <c r="E50">
        <v>2</v>
      </c>
      <c r="F50">
        <v>2</v>
      </c>
      <c r="G50">
        <v>1716.8</v>
      </c>
      <c r="H50">
        <v>1716.8</v>
      </c>
    </row>
    <row r="51" spans="1:8">
      <c r="A51" t="s">
        <v>2048</v>
      </c>
      <c r="B51" t="s">
        <v>315</v>
      </c>
      <c r="C51" t="s">
        <v>1114</v>
      </c>
      <c r="D51">
        <v>450</v>
      </c>
      <c r="E51">
        <v>3</v>
      </c>
      <c r="F51">
        <v>3</v>
      </c>
      <c r="G51">
        <v>1350</v>
      </c>
      <c r="H51">
        <v>1350</v>
      </c>
    </row>
    <row r="52" spans="1:8">
      <c r="A52" t="s">
        <v>2049</v>
      </c>
      <c r="B52" t="s">
        <v>315</v>
      </c>
      <c r="C52" t="s">
        <v>1113</v>
      </c>
      <c r="D52">
        <v>450</v>
      </c>
      <c r="E52">
        <v>4</v>
      </c>
      <c r="F52">
        <v>4</v>
      </c>
      <c r="G52">
        <v>1800</v>
      </c>
      <c r="H52">
        <v>1800</v>
      </c>
    </row>
    <row r="53" spans="1:8">
      <c r="A53" t="s">
        <v>2050</v>
      </c>
      <c r="B53" t="s">
        <v>315</v>
      </c>
      <c r="C53" t="s">
        <v>1113</v>
      </c>
      <c r="D53">
        <v>45.835999999999999</v>
      </c>
      <c r="E53">
        <v>1</v>
      </c>
      <c r="F53">
        <v>1</v>
      </c>
      <c r="G53">
        <v>45.835999999999999</v>
      </c>
      <c r="H53">
        <v>45.835999999999999</v>
      </c>
    </row>
    <row r="54" spans="1:8">
      <c r="A54" t="s">
        <v>2051</v>
      </c>
      <c r="B54" t="s">
        <v>315</v>
      </c>
      <c r="C54" t="s">
        <v>1117</v>
      </c>
      <c r="D54">
        <v>573.79</v>
      </c>
      <c r="E54">
        <v>1</v>
      </c>
      <c r="F54">
        <v>1</v>
      </c>
      <c r="G54">
        <v>573.79</v>
      </c>
      <c r="H54">
        <v>573.79</v>
      </c>
    </row>
    <row r="55" spans="1:8">
      <c r="A55" t="s">
        <v>2052</v>
      </c>
      <c r="B55" t="s">
        <v>315</v>
      </c>
      <c r="C55" t="s">
        <v>1117</v>
      </c>
      <c r="D55">
        <v>348.274</v>
      </c>
      <c r="E55">
        <v>1</v>
      </c>
      <c r="F55">
        <v>1</v>
      </c>
      <c r="G55">
        <v>348.274</v>
      </c>
      <c r="H55">
        <v>348.274</v>
      </c>
    </row>
    <row r="56" spans="1:8">
      <c r="A56" t="s">
        <v>2053</v>
      </c>
      <c r="B56" t="s">
        <v>315</v>
      </c>
      <c r="C56" t="s">
        <v>1117</v>
      </c>
      <c r="D56">
        <v>369.173</v>
      </c>
      <c r="E56">
        <v>2</v>
      </c>
      <c r="F56">
        <v>2</v>
      </c>
      <c r="G56">
        <v>738.346</v>
      </c>
      <c r="H56">
        <v>738.346</v>
      </c>
    </row>
    <row r="57" spans="1:8">
      <c r="A57" t="s">
        <v>2054</v>
      </c>
      <c r="B57" t="s">
        <v>315</v>
      </c>
      <c r="C57" t="s">
        <v>1117</v>
      </c>
      <c r="D57">
        <v>225</v>
      </c>
      <c r="E57">
        <v>8</v>
      </c>
      <c r="F57">
        <v>0</v>
      </c>
      <c r="G57">
        <v>1800</v>
      </c>
      <c r="H57">
        <v>0</v>
      </c>
    </row>
    <row r="58" spans="1:8">
      <c r="A58" t="s">
        <v>2055</v>
      </c>
      <c r="B58" t="s">
        <v>315</v>
      </c>
      <c r="C58" t="s">
        <v>1117</v>
      </c>
      <c r="D58">
        <v>450</v>
      </c>
      <c r="E58">
        <v>4</v>
      </c>
      <c r="F58">
        <v>4</v>
      </c>
      <c r="G58">
        <v>1800</v>
      </c>
      <c r="H58">
        <v>1800</v>
      </c>
    </row>
    <row r="59" spans="1:8">
      <c r="A59" t="s">
        <v>2056</v>
      </c>
      <c r="B59" t="s">
        <v>315</v>
      </c>
      <c r="C59" t="s">
        <v>1117</v>
      </c>
      <c r="D59">
        <v>863.3</v>
      </c>
      <c r="E59">
        <v>1</v>
      </c>
      <c r="F59">
        <v>1</v>
      </c>
      <c r="G59">
        <v>863.3</v>
      </c>
      <c r="H59">
        <v>863.3</v>
      </c>
    </row>
    <row r="60" spans="1:8">
      <c r="A60" t="s">
        <v>2057</v>
      </c>
      <c r="B60" t="s">
        <v>315</v>
      </c>
      <c r="C60" t="s">
        <v>1113</v>
      </c>
      <c r="D60">
        <v>361.6</v>
      </c>
      <c r="E60">
        <v>1</v>
      </c>
      <c r="F60">
        <v>1</v>
      </c>
      <c r="G60">
        <v>361.6</v>
      </c>
      <c r="H60">
        <v>361.6</v>
      </c>
    </row>
    <row r="61" spans="1:8">
      <c r="A61" t="s">
        <v>2058</v>
      </c>
      <c r="B61" t="s">
        <v>315</v>
      </c>
      <c r="C61" t="s">
        <v>1117</v>
      </c>
      <c r="D61">
        <v>751.2</v>
      </c>
      <c r="E61">
        <v>1</v>
      </c>
      <c r="F61">
        <v>1</v>
      </c>
      <c r="G61">
        <v>751.2</v>
      </c>
      <c r="H61">
        <v>751.2</v>
      </c>
    </row>
    <row r="62" spans="1:8">
      <c r="A62" t="s">
        <v>2059</v>
      </c>
      <c r="B62" t="s">
        <v>315</v>
      </c>
      <c r="C62" t="s">
        <v>1113</v>
      </c>
      <c r="D62">
        <v>442.8</v>
      </c>
      <c r="E62">
        <v>1</v>
      </c>
      <c r="F62">
        <v>1</v>
      </c>
      <c r="G62">
        <v>442.8</v>
      </c>
      <c r="H62">
        <v>442.8</v>
      </c>
    </row>
    <row r="63" spans="1:8">
      <c r="A63" t="s">
        <v>2060</v>
      </c>
      <c r="B63" t="s">
        <v>315</v>
      </c>
      <c r="C63" t="s">
        <v>1115</v>
      </c>
      <c r="D63">
        <v>848</v>
      </c>
      <c r="E63">
        <v>1</v>
      </c>
      <c r="F63">
        <v>1</v>
      </c>
      <c r="G63">
        <v>848</v>
      </c>
      <c r="H63">
        <v>848</v>
      </c>
    </row>
    <row r="64" spans="1:8">
      <c r="A64" t="s">
        <v>2061</v>
      </c>
      <c r="B64" t="s">
        <v>315</v>
      </c>
      <c r="C64" t="s">
        <v>1117</v>
      </c>
      <c r="D64">
        <v>769.83</v>
      </c>
      <c r="E64">
        <v>1</v>
      </c>
      <c r="F64">
        <v>1</v>
      </c>
      <c r="G64">
        <v>769.83</v>
      </c>
      <c r="H64">
        <v>769.83</v>
      </c>
    </row>
    <row r="65" spans="1:8">
      <c r="A65" t="s">
        <v>2062</v>
      </c>
      <c r="B65" t="s">
        <v>315</v>
      </c>
      <c r="C65" t="s">
        <v>1113</v>
      </c>
      <c r="D65">
        <v>300</v>
      </c>
      <c r="E65">
        <v>1</v>
      </c>
      <c r="F65">
        <v>1</v>
      </c>
      <c r="G65">
        <v>300</v>
      </c>
      <c r="H65">
        <v>300</v>
      </c>
    </row>
    <row r="66" spans="1:8">
      <c r="A66" t="s">
        <v>2063</v>
      </c>
      <c r="B66" t="s">
        <v>315</v>
      </c>
      <c r="C66" t="s">
        <v>1113</v>
      </c>
      <c r="D66">
        <v>450</v>
      </c>
      <c r="E66">
        <v>2</v>
      </c>
      <c r="F66">
        <v>2</v>
      </c>
      <c r="G66">
        <v>900</v>
      </c>
      <c r="H66">
        <v>900</v>
      </c>
    </row>
    <row r="67" spans="1:8">
      <c r="A67" t="s">
        <v>2064</v>
      </c>
      <c r="B67" t="s">
        <v>315</v>
      </c>
      <c r="C67" t="s">
        <v>1113</v>
      </c>
      <c r="D67">
        <v>871.9</v>
      </c>
      <c r="E67">
        <v>1</v>
      </c>
      <c r="F67">
        <v>1</v>
      </c>
      <c r="G67">
        <v>871.9</v>
      </c>
      <c r="H67">
        <v>871.9</v>
      </c>
    </row>
    <row r="68" spans="1:8">
      <c r="A68" t="s">
        <v>2065</v>
      </c>
      <c r="B68" t="s">
        <v>315</v>
      </c>
      <c r="C68" t="s">
        <v>1116</v>
      </c>
      <c r="D68">
        <v>525.5</v>
      </c>
      <c r="E68">
        <v>1</v>
      </c>
      <c r="F68">
        <v>1</v>
      </c>
      <c r="G68">
        <v>525.5</v>
      </c>
      <c r="H68">
        <v>525.5</v>
      </c>
    </row>
    <row r="69" spans="1:8">
      <c r="A69" t="s">
        <v>2066</v>
      </c>
      <c r="B69" t="s">
        <v>315</v>
      </c>
      <c r="C69" t="s">
        <v>1116</v>
      </c>
      <c r="D69">
        <v>864.2</v>
      </c>
      <c r="E69">
        <v>1</v>
      </c>
      <c r="F69">
        <v>1</v>
      </c>
      <c r="G69">
        <v>864.2</v>
      </c>
      <c r="H69">
        <v>864.2</v>
      </c>
    </row>
    <row r="70" spans="1:8">
      <c r="A70" t="s">
        <v>2067</v>
      </c>
      <c r="B70" t="s">
        <v>315</v>
      </c>
      <c r="C70" t="s">
        <v>1117</v>
      </c>
      <c r="D70">
        <v>503.53899999999999</v>
      </c>
      <c r="E70">
        <v>1</v>
      </c>
      <c r="F70">
        <v>1</v>
      </c>
      <c r="G70">
        <v>503.53899999999999</v>
      </c>
      <c r="H70">
        <v>503.53899999999999</v>
      </c>
    </row>
    <row r="71" spans="1:8">
      <c r="A71" t="s">
        <v>2068</v>
      </c>
      <c r="B71" t="s">
        <v>315</v>
      </c>
      <c r="C71" t="s">
        <v>1117</v>
      </c>
      <c r="D71">
        <v>508.90800000000002</v>
      </c>
      <c r="E71">
        <v>1</v>
      </c>
      <c r="F71">
        <v>1</v>
      </c>
      <c r="G71">
        <v>508.90800000000002</v>
      </c>
      <c r="H71">
        <v>508.90800000000002</v>
      </c>
    </row>
    <row r="72" spans="1:8">
      <c r="A72" t="s">
        <v>2069</v>
      </c>
      <c r="B72" t="s">
        <v>315</v>
      </c>
      <c r="C72" t="s">
        <v>1117</v>
      </c>
      <c r="D72">
        <v>450</v>
      </c>
      <c r="E72">
        <v>1</v>
      </c>
      <c r="F72">
        <v>1</v>
      </c>
      <c r="G72">
        <v>450</v>
      </c>
      <c r="H72">
        <v>450</v>
      </c>
    </row>
    <row r="73" spans="1:8">
      <c r="A73" t="s">
        <v>2070</v>
      </c>
      <c r="B73" t="s">
        <v>315</v>
      </c>
      <c r="C73" t="s">
        <v>1117</v>
      </c>
      <c r="D73">
        <v>600</v>
      </c>
      <c r="E73">
        <v>1</v>
      </c>
      <c r="F73">
        <v>1</v>
      </c>
      <c r="G73">
        <v>600</v>
      </c>
      <c r="H73">
        <v>600</v>
      </c>
    </row>
    <row r="74" spans="1:8">
      <c r="A74" t="s">
        <v>2071</v>
      </c>
      <c r="B74" t="s">
        <v>315</v>
      </c>
      <c r="C74" t="s">
        <v>1117</v>
      </c>
      <c r="D74">
        <v>300</v>
      </c>
      <c r="E74">
        <v>1</v>
      </c>
      <c r="F74">
        <v>1</v>
      </c>
      <c r="G74">
        <v>300</v>
      </c>
      <c r="H74">
        <v>300</v>
      </c>
    </row>
    <row r="75" spans="1:8">
      <c r="A75" t="s">
        <v>2072</v>
      </c>
      <c r="B75" t="s">
        <v>315</v>
      </c>
      <c r="C75" t="s">
        <v>1117</v>
      </c>
      <c r="D75">
        <v>847.6</v>
      </c>
      <c r="E75">
        <v>2</v>
      </c>
      <c r="F75">
        <v>2</v>
      </c>
      <c r="G75">
        <v>1695.2</v>
      </c>
      <c r="H75">
        <v>1695.2</v>
      </c>
    </row>
    <row r="76" spans="1:8">
      <c r="A76" t="s">
        <v>2073</v>
      </c>
      <c r="B76" t="s">
        <v>315</v>
      </c>
      <c r="C76" t="s">
        <v>1117</v>
      </c>
      <c r="D76">
        <v>868.5</v>
      </c>
      <c r="E76">
        <v>1</v>
      </c>
      <c r="F76">
        <v>1</v>
      </c>
      <c r="G76">
        <v>868.5</v>
      </c>
      <c r="H76">
        <v>868.5</v>
      </c>
    </row>
    <row r="77" spans="1:8">
      <c r="A77" t="s">
        <v>2074</v>
      </c>
      <c r="B77" t="s">
        <v>315</v>
      </c>
      <c r="C77" t="s">
        <v>1117</v>
      </c>
      <c r="D77">
        <v>450</v>
      </c>
      <c r="E77">
        <v>2</v>
      </c>
      <c r="F77">
        <v>2</v>
      </c>
      <c r="G77">
        <v>900</v>
      </c>
      <c r="H77">
        <v>900</v>
      </c>
    </row>
    <row r="78" spans="1:8">
      <c r="A78" t="s">
        <v>2075</v>
      </c>
      <c r="B78" t="s">
        <v>315</v>
      </c>
      <c r="C78" t="s">
        <v>1117</v>
      </c>
      <c r="D78">
        <v>574.6</v>
      </c>
      <c r="E78">
        <v>2</v>
      </c>
      <c r="F78">
        <v>2</v>
      </c>
      <c r="G78">
        <v>1149.2</v>
      </c>
      <c r="H78">
        <v>1149.2</v>
      </c>
    </row>
    <row r="79" spans="1:8">
      <c r="A79" t="s">
        <v>2076</v>
      </c>
      <c r="B79" t="s">
        <v>315</v>
      </c>
      <c r="C79" t="s">
        <v>1117</v>
      </c>
      <c r="D79">
        <v>375.6</v>
      </c>
      <c r="E79">
        <v>3</v>
      </c>
      <c r="F79">
        <v>3</v>
      </c>
      <c r="G79">
        <v>1126.8000000000002</v>
      </c>
      <c r="H79">
        <v>1126.8000000000002</v>
      </c>
    </row>
    <row r="80" spans="1:8">
      <c r="A80" t="s">
        <v>2077</v>
      </c>
      <c r="B80" t="s">
        <v>315</v>
      </c>
      <c r="C80" t="s">
        <v>1117</v>
      </c>
      <c r="D80">
        <v>725</v>
      </c>
      <c r="E80">
        <v>2</v>
      </c>
      <c r="F80">
        <v>2</v>
      </c>
      <c r="G80">
        <v>1450</v>
      </c>
      <c r="H80">
        <v>1450</v>
      </c>
    </row>
    <row r="81" spans="1:8">
      <c r="A81" t="s">
        <v>2078</v>
      </c>
      <c r="B81" t="s">
        <v>315</v>
      </c>
      <c r="C81" t="s">
        <v>1117</v>
      </c>
      <c r="D81">
        <v>874.2</v>
      </c>
      <c r="E81">
        <v>1</v>
      </c>
      <c r="F81">
        <v>1</v>
      </c>
      <c r="G81">
        <v>874.2</v>
      </c>
      <c r="H81">
        <v>874.2</v>
      </c>
    </row>
    <row r="82" spans="1:8">
      <c r="A82" t="s">
        <v>2079</v>
      </c>
      <c r="B82" t="s">
        <v>315</v>
      </c>
      <c r="C82" t="s">
        <v>1116</v>
      </c>
      <c r="D82">
        <v>105</v>
      </c>
      <c r="E82">
        <v>1</v>
      </c>
      <c r="F82">
        <v>1</v>
      </c>
      <c r="G82">
        <v>105</v>
      </c>
      <c r="H82">
        <v>105</v>
      </c>
    </row>
    <row r="83" spans="1:8">
      <c r="A83" t="s">
        <v>2080</v>
      </c>
      <c r="B83" t="s">
        <v>315</v>
      </c>
      <c r="C83" t="s">
        <v>1117</v>
      </c>
      <c r="D83">
        <v>1000</v>
      </c>
      <c r="E83">
        <v>0</v>
      </c>
      <c r="F83">
        <v>1</v>
      </c>
      <c r="G83">
        <v>0</v>
      </c>
      <c r="H83">
        <v>1000</v>
      </c>
    </row>
    <row r="84" spans="1:8">
      <c r="A84" t="s">
        <v>2082</v>
      </c>
      <c r="B84" t="s">
        <v>315</v>
      </c>
      <c r="C84" t="s">
        <v>1113</v>
      </c>
      <c r="D84">
        <v>920</v>
      </c>
      <c r="E84">
        <v>0</v>
      </c>
      <c r="F84">
        <v>1</v>
      </c>
      <c r="G84">
        <v>0</v>
      </c>
      <c r="H84">
        <v>920</v>
      </c>
    </row>
    <row r="85" spans="1:8">
      <c r="A85" t="s">
        <v>2083</v>
      </c>
      <c r="B85" t="s">
        <v>315</v>
      </c>
      <c r="C85" t="s">
        <v>1114</v>
      </c>
      <c r="D85">
        <v>1122</v>
      </c>
      <c r="E85">
        <v>0</v>
      </c>
      <c r="F85">
        <v>1</v>
      </c>
      <c r="G85">
        <v>0</v>
      </c>
      <c r="H85">
        <v>1122</v>
      </c>
    </row>
    <row r="86" spans="1:8">
      <c r="A86" t="s">
        <v>2084</v>
      </c>
      <c r="B86" t="s">
        <v>1755</v>
      </c>
      <c r="C86" t="s">
        <v>1113</v>
      </c>
      <c r="D86">
        <v>1122</v>
      </c>
      <c r="E86">
        <v>0</v>
      </c>
      <c r="F86">
        <v>1</v>
      </c>
      <c r="G86">
        <v>0</v>
      </c>
      <c r="H86">
        <v>1122</v>
      </c>
    </row>
    <row r="87" spans="1:8">
      <c r="A87" t="s">
        <v>2017</v>
      </c>
      <c r="B87" t="s">
        <v>315</v>
      </c>
      <c r="C87" t="s">
        <v>1113</v>
      </c>
      <c r="D87">
        <v>560</v>
      </c>
      <c r="E87">
        <v>0</v>
      </c>
      <c r="F87">
        <v>2</v>
      </c>
      <c r="G87">
        <v>0</v>
      </c>
      <c r="H87">
        <v>1120</v>
      </c>
    </row>
    <row r="88" spans="1:8">
      <c r="A88" t="s">
        <v>1953</v>
      </c>
      <c r="B88" t="s">
        <v>315</v>
      </c>
      <c r="C88" t="s">
        <v>1117</v>
      </c>
      <c r="D88">
        <v>144.79</v>
      </c>
      <c r="E88">
        <v>1</v>
      </c>
      <c r="F88">
        <v>1</v>
      </c>
      <c r="G88">
        <v>144.79</v>
      </c>
      <c r="H88">
        <v>144.79</v>
      </c>
    </row>
    <row r="89" spans="1:8">
      <c r="A89" t="s">
        <v>1954</v>
      </c>
      <c r="B89" t="s">
        <v>315</v>
      </c>
      <c r="C89" t="s">
        <v>1117</v>
      </c>
      <c r="D89">
        <v>37</v>
      </c>
      <c r="E89">
        <v>1</v>
      </c>
      <c r="F89">
        <v>1</v>
      </c>
      <c r="G89">
        <v>37</v>
      </c>
      <c r="H89">
        <v>37</v>
      </c>
    </row>
    <row r="90" spans="1:8">
      <c r="A90" t="s">
        <v>1955</v>
      </c>
      <c r="B90" t="s">
        <v>315</v>
      </c>
      <c r="C90" t="s">
        <v>1117</v>
      </c>
      <c r="D90">
        <v>24</v>
      </c>
      <c r="E90">
        <v>1</v>
      </c>
      <c r="F90">
        <v>1</v>
      </c>
      <c r="G90">
        <v>24</v>
      </c>
      <c r="H90">
        <v>24</v>
      </c>
    </row>
    <row r="91" spans="1:8">
      <c r="A91" t="s">
        <v>1949</v>
      </c>
      <c r="B91" t="s">
        <v>315</v>
      </c>
      <c r="C91" t="s">
        <v>1113</v>
      </c>
      <c r="D91">
        <v>370.7</v>
      </c>
      <c r="E91">
        <v>1</v>
      </c>
      <c r="F91">
        <v>1</v>
      </c>
      <c r="G91">
        <v>370.7</v>
      </c>
      <c r="H91">
        <v>370.7</v>
      </c>
    </row>
    <row r="92" spans="1:8">
      <c r="A92" t="s">
        <v>1950</v>
      </c>
      <c r="B92" t="s">
        <v>315</v>
      </c>
      <c r="C92" t="s">
        <v>1114</v>
      </c>
      <c r="D92">
        <v>48.3</v>
      </c>
      <c r="E92">
        <v>1</v>
      </c>
      <c r="F92">
        <v>1</v>
      </c>
      <c r="G92">
        <v>48.3</v>
      </c>
      <c r="H92">
        <v>48.3</v>
      </c>
    </row>
    <row r="93" spans="1:8">
      <c r="A93" t="s">
        <v>1956</v>
      </c>
      <c r="B93" t="s">
        <v>315</v>
      </c>
      <c r="C93" t="s">
        <v>1117</v>
      </c>
      <c r="D93">
        <v>378.38</v>
      </c>
      <c r="E93">
        <v>2</v>
      </c>
      <c r="F93">
        <v>2</v>
      </c>
      <c r="G93">
        <v>756.76</v>
      </c>
      <c r="H93">
        <v>756.76</v>
      </c>
    </row>
    <row r="94" spans="1:8">
      <c r="A94" t="s">
        <v>1967</v>
      </c>
      <c r="B94" t="s">
        <v>315</v>
      </c>
      <c r="C94" t="s">
        <v>1117</v>
      </c>
      <c r="D94">
        <v>436.1</v>
      </c>
      <c r="E94">
        <v>1</v>
      </c>
      <c r="F94">
        <v>1</v>
      </c>
      <c r="G94">
        <v>436.1</v>
      </c>
      <c r="H94">
        <v>436.1</v>
      </c>
    </row>
    <row r="95" spans="1:8">
      <c r="A95" t="s">
        <v>1957</v>
      </c>
      <c r="B95" t="s">
        <v>315</v>
      </c>
      <c r="C95" t="s">
        <v>1117</v>
      </c>
      <c r="D95">
        <v>21</v>
      </c>
      <c r="E95">
        <v>1</v>
      </c>
      <c r="F95">
        <v>1</v>
      </c>
      <c r="G95">
        <v>21</v>
      </c>
      <c r="H95">
        <v>21</v>
      </c>
    </row>
    <row r="96" spans="1:8">
      <c r="A96" t="s">
        <v>1968</v>
      </c>
      <c r="B96" t="s">
        <v>315</v>
      </c>
      <c r="C96" t="s">
        <v>1117</v>
      </c>
      <c r="D96">
        <v>115.41</v>
      </c>
      <c r="E96">
        <v>1</v>
      </c>
      <c r="F96">
        <v>1</v>
      </c>
      <c r="G96">
        <v>115.41</v>
      </c>
      <c r="H96">
        <v>115.41</v>
      </c>
    </row>
    <row r="97" spans="1:8">
      <c r="A97" t="s">
        <v>1958</v>
      </c>
      <c r="B97" t="s">
        <v>315</v>
      </c>
      <c r="C97" t="s">
        <v>1117</v>
      </c>
      <c r="D97">
        <v>450</v>
      </c>
      <c r="E97">
        <v>1</v>
      </c>
      <c r="F97">
        <v>1</v>
      </c>
      <c r="G97">
        <v>450</v>
      </c>
      <c r="H97">
        <v>450</v>
      </c>
    </row>
    <row r="98" spans="1:8">
      <c r="A98" t="s">
        <v>1959</v>
      </c>
      <c r="B98" t="s">
        <v>315</v>
      </c>
      <c r="C98" t="s">
        <v>1114</v>
      </c>
      <c r="D98">
        <v>530.44000000000005</v>
      </c>
      <c r="E98">
        <v>1</v>
      </c>
      <c r="F98">
        <v>1</v>
      </c>
      <c r="G98">
        <v>530.44000000000005</v>
      </c>
      <c r="H98">
        <v>530.44000000000005</v>
      </c>
    </row>
    <row r="99" spans="1:8">
      <c r="A99" t="s">
        <v>1960</v>
      </c>
      <c r="B99" t="s">
        <v>315</v>
      </c>
      <c r="C99" t="s">
        <v>1117</v>
      </c>
      <c r="D99">
        <v>187.3</v>
      </c>
      <c r="E99">
        <v>1</v>
      </c>
      <c r="F99">
        <v>1</v>
      </c>
      <c r="G99">
        <v>187.3</v>
      </c>
      <c r="H99">
        <v>187.3</v>
      </c>
    </row>
    <row r="100" spans="1:8">
      <c r="A100" t="s">
        <v>1969</v>
      </c>
      <c r="B100" t="s">
        <v>315</v>
      </c>
      <c r="C100" t="s">
        <v>1116</v>
      </c>
      <c r="D100">
        <v>115.25</v>
      </c>
      <c r="E100">
        <v>1</v>
      </c>
      <c r="F100">
        <v>1</v>
      </c>
      <c r="G100">
        <v>115.25</v>
      </c>
      <c r="H100">
        <v>115.25</v>
      </c>
    </row>
    <row r="101" spans="1:8">
      <c r="A101" t="s">
        <v>1970</v>
      </c>
      <c r="B101" t="s">
        <v>315</v>
      </c>
      <c r="C101" t="s">
        <v>1114</v>
      </c>
      <c r="D101">
        <v>101.7</v>
      </c>
      <c r="E101">
        <v>1</v>
      </c>
      <c r="F101">
        <v>1</v>
      </c>
      <c r="G101">
        <v>101.7</v>
      </c>
      <c r="H101">
        <v>101.7</v>
      </c>
    </row>
    <row r="102" spans="1:8">
      <c r="A102" t="s">
        <v>1961</v>
      </c>
      <c r="B102" t="s">
        <v>315</v>
      </c>
      <c r="C102" t="s">
        <v>1117</v>
      </c>
      <c r="D102">
        <v>60</v>
      </c>
      <c r="E102">
        <v>1</v>
      </c>
      <c r="F102">
        <v>1</v>
      </c>
      <c r="G102">
        <v>60</v>
      </c>
      <c r="H102">
        <v>60</v>
      </c>
    </row>
    <row r="103" spans="1:8">
      <c r="A103" t="s">
        <v>1951</v>
      </c>
      <c r="B103" t="s">
        <v>315</v>
      </c>
      <c r="C103" t="s">
        <v>1117</v>
      </c>
      <c r="D103">
        <v>450</v>
      </c>
      <c r="E103">
        <v>1</v>
      </c>
      <c r="F103">
        <v>1</v>
      </c>
      <c r="G103">
        <v>450</v>
      </c>
      <c r="H103">
        <v>450</v>
      </c>
    </row>
    <row r="104" spans="1:8">
      <c r="A104" t="s">
        <v>1952</v>
      </c>
      <c r="B104" t="s">
        <v>315</v>
      </c>
      <c r="C104" t="s">
        <v>1117</v>
      </c>
      <c r="D104">
        <v>481.69</v>
      </c>
      <c r="E104">
        <v>1</v>
      </c>
      <c r="F104">
        <v>1</v>
      </c>
      <c r="G104">
        <v>481.69</v>
      </c>
      <c r="H104">
        <v>481.69</v>
      </c>
    </row>
    <row r="105" spans="1:8">
      <c r="A105" t="s">
        <v>1971</v>
      </c>
      <c r="B105" t="s">
        <v>315</v>
      </c>
      <c r="C105" t="s">
        <v>1117</v>
      </c>
      <c r="D105">
        <v>524.29999999999995</v>
      </c>
      <c r="E105">
        <v>1</v>
      </c>
      <c r="F105">
        <v>1</v>
      </c>
      <c r="G105">
        <v>524.29999999999995</v>
      </c>
      <c r="H105">
        <v>524.29999999999995</v>
      </c>
    </row>
    <row r="106" spans="1:8">
      <c r="A106" t="s">
        <v>1972</v>
      </c>
      <c r="B106" t="s">
        <v>315</v>
      </c>
      <c r="C106" t="s">
        <v>1117</v>
      </c>
      <c r="D106">
        <v>412.59999999999997</v>
      </c>
      <c r="E106">
        <v>1</v>
      </c>
      <c r="F106">
        <v>1</v>
      </c>
      <c r="G106">
        <v>412.59999999999997</v>
      </c>
      <c r="H106">
        <v>412.59999999999997</v>
      </c>
    </row>
    <row r="107" spans="1:8">
      <c r="A107" t="s">
        <v>1973</v>
      </c>
      <c r="B107" t="s">
        <v>315</v>
      </c>
      <c r="C107" t="s">
        <v>1117</v>
      </c>
      <c r="D107">
        <v>127</v>
      </c>
      <c r="E107">
        <v>1</v>
      </c>
      <c r="F107">
        <v>1</v>
      </c>
      <c r="G107">
        <v>127</v>
      </c>
      <c r="H107">
        <v>127</v>
      </c>
    </row>
    <row r="108" spans="1:8">
      <c r="A108" t="s">
        <v>1962</v>
      </c>
      <c r="B108" t="s">
        <v>315</v>
      </c>
      <c r="C108" t="s">
        <v>1115</v>
      </c>
      <c r="D108">
        <v>431.20000000000005</v>
      </c>
      <c r="E108">
        <v>1</v>
      </c>
      <c r="F108">
        <v>1</v>
      </c>
      <c r="G108">
        <v>431.20000000000005</v>
      </c>
      <c r="H108">
        <v>431.20000000000005</v>
      </c>
    </row>
    <row r="109" spans="1:8">
      <c r="A109" t="s">
        <v>1963</v>
      </c>
      <c r="B109" t="s">
        <v>315</v>
      </c>
      <c r="C109" t="s">
        <v>1117</v>
      </c>
      <c r="D109">
        <v>515.5</v>
      </c>
      <c r="E109">
        <v>1</v>
      </c>
      <c r="F109">
        <v>1</v>
      </c>
      <c r="G109">
        <v>515.5</v>
      </c>
      <c r="H109">
        <v>515.5</v>
      </c>
    </row>
    <row r="110" spans="1:8">
      <c r="A110" t="s">
        <v>1964</v>
      </c>
      <c r="B110" t="s">
        <v>315</v>
      </c>
      <c r="C110" t="s">
        <v>1117</v>
      </c>
      <c r="D110">
        <v>73.156999999999996</v>
      </c>
      <c r="E110">
        <v>2</v>
      </c>
      <c r="F110">
        <v>2</v>
      </c>
      <c r="G110">
        <v>146.31399999999999</v>
      </c>
      <c r="H110">
        <v>146.31399999999999</v>
      </c>
    </row>
    <row r="111" spans="1:8">
      <c r="A111" t="s">
        <v>1965</v>
      </c>
      <c r="B111" t="s">
        <v>315</v>
      </c>
      <c r="C111" t="s">
        <v>1117</v>
      </c>
      <c r="D111">
        <v>363.8</v>
      </c>
      <c r="E111">
        <v>1</v>
      </c>
      <c r="F111">
        <v>1</v>
      </c>
      <c r="G111">
        <v>363.8</v>
      </c>
      <c r="H111">
        <v>363.8</v>
      </c>
    </row>
    <row r="112" spans="1:8">
      <c r="A112" t="s">
        <v>1966</v>
      </c>
      <c r="B112" t="s">
        <v>315</v>
      </c>
      <c r="C112" t="s">
        <v>1117</v>
      </c>
      <c r="D112">
        <v>511.8</v>
      </c>
      <c r="E112">
        <v>1</v>
      </c>
      <c r="F112">
        <v>1</v>
      </c>
      <c r="G112">
        <v>511.8</v>
      </c>
      <c r="H112">
        <v>511.8</v>
      </c>
    </row>
    <row r="113" spans="1:8">
      <c r="A113" t="s">
        <v>1974</v>
      </c>
      <c r="B113" t="s">
        <v>1152</v>
      </c>
      <c r="C113" t="s">
        <v>1113</v>
      </c>
      <c r="D113">
        <v>650</v>
      </c>
      <c r="E113">
        <v>1</v>
      </c>
      <c r="F113">
        <v>0</v>
      </c>
      <c r="G113">
        <v>650</v>
      </c>
      <c r="H113">
        <v>0</v>
      </c>
    </row>
    <row r="114" spans="1:8">
      <c r="A114" t="s">
        <v>1975</v>
      </c>
      <c r="B114" t="s">
        <v>1152</v>
      </c>
      <c r="C114" t="s">
        <v>1113</v>
      </c>
      <c r="D114">
        <v>950</v>
      </c>
      <c r="E114">
        <v>2</v>
      </c>
      <c r="F114">
        <v>0</v>
      </c>
      <c r="G114">
        <v>1900</v>
      </c>
      <c r="H114">
        <v>0</v>
      </c>
    </row>
    <row r="115" spans="1:8">
      <c r="A115" t="s">
        <v>1976</v>
      </c>
      <c r="B115" t="s">
        <v>1152</v>
      </c>
      <c r="C115" t="s">
        <v>1113</v>
      </c>
      <c r="D115">
        <v>1000</v>
      </c>
      <c r="E115">
        <v>2</v>
      </c>
      <c r="F115">
        <v>2</v>
      </c>
      <c r="G115">
        <v>2000</v>
      </c>
      <c r="H115">
        <v>2000</v>
      </c>
    </row>
    <row r="116" spans="1:8">
      <c r="A116" t="s">
        <v>1977</v>
      </c>
      <c r="B116" t="s">
        <v>1152</v>
      </c>
      <c r="C116" t="s">
        <v>1113</v>
      </c>
      <c r="D116">
        <v>1400</v>
      </c>
      <c r="E116">
        <v>2</v>
      </c>
      <c r="F116">
        <v>4</v>
      </c>
      <c r="G116">
        <v>2800</v>
      </c>
      <c r="H116">
        <v>5600</v>
      </c>
    </row>
    <row r="117" spans="1:8">
      <c r="A117" t="s">
        <v>1911</v>
      </c>
      <c r="B117" t="s">
        <v>1152</v>
      </c>
      <c r="C117" t="s">
        <v>1113</v>
      </c>
      <c r="D117">
        <v>1000</v>
      </c>
      <c r="E117">
        <v>2</v>
      </c>
      <c r="F117">
        <v>2</v>
      </c>
      <c r="G117">
        <v>2000</v>
      </c>
      <c r="H117">
        <v>2000</v>
      </c>
    </row>
    <row r="118" spans="1:8">
      <c r="A118" t="s">
        <v>1912</v>
      </c>
      <c r="B118" t="s">
        <v>1153</v>
      </c>
      <c r="C118" t="s">
        <v>1113</v>
      </c>
      <c r="D118">
        <v>700</v>
      </c>
      <c r="E118">
        <v>3</v>
      </c>
      <c r="F118">
        <v>0</v>
      </c>
      <c r="G118">
        <v>2100</v>
      </c>
      <c r="H118">
        <v>0</v>
      </c>
    </row>
    <row r="119" spans="1:8">
      <c r="A119" t="s">
        <v>1913</v>
      </c>
      <c r="B119" t="s">
        <v>1152</v>
      </c>
      <c r="C119" t="s">
        <v>1116</v>
      </c>
      <c r="D119">
        <v>950</v>
      </c>
      <c r="E119">
        <v>2</v>
      </c>
      <c r="F119">
        <v>0</v>
      </c>
      <c r="G119">
        <v>1900</v>
      </c>
      <c r="H119">
        <v>0</v>
      </c>
    </row>
    <row r="120" spans="1:8">
      <c r="A120" t="s">
        <v>1914</v>
      </c>
      <c r="B120" t="s">
        <v>1152</v>
      </c>
      <c r="C120" t="s">
        <v>1116</v>
      </c>
      <c r="D120">
        <v>1000</v>
      </c>
      <c r="E120">
        <v>4</v>
      </c>
      <c r="F120">
        <v>3</v>
      </c>
      <c r="G120">
        <v>4000</v>
      </c>
      <c r="H120">
        <v>3000</v>
      </c>
    </row>
    <row r="121" spans="1:8">
      <c r="A121" t="s">
        <v>1915</v>
      </c>
      <c r="B121" t="s">
        <v>1152</v>
      </c>
      <c r="C121" t="s">
        <v>1113</v>
      </c>
      <c r="D121">
        <v>950</v>
      </c>
      <c r="E121">
        <v>2</v>
      </c>
      <c r="F121">
        <v>0</v>
      </c>
      <c r="G121">
        <v>1900</v>
      </c>
      <c r="H121">
        <v>0</v>
      </c>
    </row>
    <row r="122" spans="1:8">
      <c r="A122" t="s">
        <v>1916</v>
      </c>
      <c r="B122" t="s">
        <v>1152</v>
      </c>
      <c r="C122" t="s">
        <v>1113</v>
      </c>
      <c r="D122">
        <v>1000</v>
      </c>
      <c r="E122">
        <v>4</v>
      </c>
      <c r="F122">
        <v>4</v>
      </c>
      <c r="G122">
        <v>4000</v>
      </c>
      <c r="H122">
        <v>4000</v>
      </c>
    </row>
    <row r="123" spans="1:8">
      <c r="A123" t="s">
        <v>1917</v>
      </c>
      <c r="B123" t="s">
        <v>1152</v>
      </c>
      <c r="C123" t="s">
        <v>1113</v>
      </c>
      <c r="D123">
        <v>1400</v>
      </c>
      <c r="E123">
        <v>0</v>
      </c>
      <c r="F123">
        <v>2</v>
      </c>
      <c r="G123">
        <v>0</v>
      </c>
      <c r="H123">
        <v>2800</v>
      </c>
    </row>
    <row r="124" spans="1:8">
      <c r="A124" t="s">
        <v>1918</v>
      </c>
      <c r="B124" t="s">
        <v>1200</v>
      </c>
      <c r="C124" t="s">
        <v>1113</v>
      </c>
      <c r="D124">
        <v>400</v>
      </c>
      <c r="E124">
        <v>3</v>
      </c>
      <c r="F124">
        <v>0</v>
      </c>
      <c r="G124">
        <v>1200</v>
      </c>
      <c r="H124">
        <v>0</v>
      </c>
    </row>
    <row r="125" spans="1:8">
      <c r="A125" t="s">
        <v>1919</v>
      </c>
      <c r="B125" t="s">
        <v>1200</v>
      </c>
      <c r="C125" t="s">
        <v>1117</v>
      </c>
      <c r="D125">
        <v>350</v>
      </c>
      <c r="E125">
        <v>4</v>
      </c>
      <c r="F125">
        <v>0</v>
      </c>
      <c r="G125">
        <v>1400</v>
      </c>
      <c r="H125">
        <v>0</v>
      </c>
    </row>
    <row r="126" spans="1:8">
      <c r="A126" t="s">
        <v>2018</v>
      </c>
      <c r="B126" t="s">
        <v>315</v>
      </c>
      <c r="C126" t="s">
        <v>1117</v>
      </c>
      <c r="D126">
        <v>350</v>
      </c>
      <c r="E126">
        <v>0</v>
      </c>
      <c r="F126">
        <v>4</v>
      </c>
      <c r="G126">
        <v>0</v>
      </c>
      <c r="H126">
        <v>1400</v>
      </c>
    </row>
    <row r="127" spans="1:8">
      <c r="A127" t="s">
        <v>1978</v>
      </c>
      <c r="B127" t="s">
        <v>1200</v>
      </c>
      <c r="C127" t="s">
        <v>1116</v>
      </c>
      <c r="D127">
        <v>40</v>
      </c>
      <c r="E127">
        <v>2</v>
      </c>
      <c r="F127">
        <v>2</v>
      </c>
      <c r="G127">
        <v>80</v>
      </c>
      <c r="H127">
        <v>80</v>
      </c>
    </row>
    <row r="128" spans="1:8">
      <c r="A128" t="s">
        <v>3516</v>
      </c>
      <c r="B128" t="s">
        <v>3515</v>
      </c>
      <c r="C128" t="s">
        <v>1116</v>
      </c>
      <c r="D128">
        <v>114.367</v>
      </c>
      <c r="E128">
        <v>1</v>
      </c>
      <c r="F128">
        <v>1</v>
      </c>
      <c r="G128">
        <v>114.367</v>
      </c>
      <c r="H128">
        <v>114.367</v>
      </c>
    </row>
    <row r="129" spans="1:8">
      <c r="A129" t="s">
        <v>3517</v>
      </c>
      <c r="B129" t="s">
        <v>3515</v>
      </c>
      <c r="C129" t="s">
        <v>1116</v>
      </c>
      <c r="D129">
        <v>93.722999999999999</v>
      </c>
      <c r="E129">
        <v>1</v>
      </c>
      <c r="F129">
        <v>1</v>
      </c>
      <c r="G129">
        <v>93.722999999999999</v>
      </c>
      <c r="H129">
        <v>93.722999999999999</v>
      </c>
    </row>
    <row r="130" spans="1:8">
      <c r="A130" t="s">
        <v>1979</v>
      </c>
      <c r="B130" t="s">
        <v>1200</v>
      </c>
      <c r="C130" t="s">
        <v>1113</v>
      </c>
      <c r="D130">
        <v>11.6</v>
      </c>
      <c r="E130">
        <v>1</v>
      </c>
      <c r="F130">
        <v>1</v>
      </c>
      <c r="G130">
        <v>11.6</v>
      </c>
      <c r="H130">
        <v>11.6</v>
      </c>
    </row>
    <row r="131" spans="1:8">
      <c r="A131" t="s">
        <v>1980</v>
      </c>
      <c r="B131" t="s">
        <v>1200</v>
      </c>
      <c r="C131" t="s">
        <v>1114</v>
      </c>
      <c r="D131">
        <v>43.5</v>
      </c>
      <c r="E131">
        <v>1</v>
      </c>
      <c r="F131">
        <v>1</v>
      </c>
      <c r="G131">
        <v>43.5</v>
      </c>
      <c r="H131">
        <v>43.5</v>
      </c>
    </row>
    <row r="132" spans="1:8">
      <c r="A132" t="s">
        <v>1981</v>
      </c>
      <c r="B132" t="s">
        <v>1200</v>
      </c>
      <c r="C132" t="s">
        <v>1114</v>
      </c>
      <c r="D132">
        <v>88</v>
      </c>
      <c r="E132">
        <v>1</v>
      </c>
      <c r="F132">
        <v>1</v>
      </c>
      <c r="G132">
        <v>88</v>
      </c>
      <c r="H132">
        <v>88</v>
      </c>
    </row>
    <row r="133" spans="1:8">
      <c r="A133" t="s">
        <v>1982</v>
      </c>
      <c r="B133" t="s">
        <v>1200</v>
      </c>
      <c r="C133" t="s">
        <v>1113</v>
      </c>
      <c r="D133">
        <v>26.3</v>
      </c>
      <c r="E133">
        <v>1</v>
      </c>
      <c r="F133">
        <v>1</v>
      </c>
      <c r="G133">
        <v>26.3</v>
      </c>
      <c r="H133">
        <v>26.3</v>
      </c>
    </row>
    <row r="134" spans="1:8">
      <c r="A134" t="s">
        <v>1983</v>
      </c>
      <c r="B134" t="s">
        <v>1200</v>
      </c>
      <c r="C134" t="s">
        <v>1117</v>
      </c>
      <c r="D134">
        <v>43.2</v>
      </c>
      <c r="E134">
        <v>1</v>
      </c>
      <c r="F134">
        <v>1</v>
      </c>
      <c r="G134">
        <v>43.2</v>
      </c>
      <c r="H134">
        <v>43.2</v>
      </c>
    </row>
    <row r="135" spans="1:8">
      <c r="A135" t="s">
        <v>1984</v>
      </c>
      <c r="B135" t="s">
        <v>1200</v>
      </c>
      <c r="C135" t="s">
        <v>1114</v>
      </c>
      <c r="D135">
        <v>58.3</v>
      </c>
      <c r="E135">
        <v>1</v>
      </c>
      <c r="F135">
        <v>1</v>
      </c>
      <c r="G135">
        <v>58.3</v>
      </c>
      <c r="H135">
        <v>58.3</v>
      </c>
    </row>
    <row r="136" spans="1:8">
      <c r="A136" t="s">
        <v>1985</v>
      </c>
      <c r="B136" t="s">
        <v>1203</v>
      </c>
      <c r="C136" t="s">
        <v>1116</v>
      </c>
      <c r="D136">
        <v>300</v>
      </c>
      <c r="E136">
        <v>2</v>
      </c>
      <c r="F136">
        <v>2</v>
      </c>
      <c r="G136">
        <v>600</v>
      </c>
      <c r="H136">
        <v>600</v>
      </c>
    </row>
    <row r="137" spans="1:8">
      <c r="A137" t="s">
        <v>1986</v>
      </c>
      <c r="B137" t="s">
        <v>1203</v>
      </c>
      <c r="C137" t="s">
        <v>1113</v>
      </c>
      <c r="D137">
        <v>350</v>
      </c>
      <c r="E137">
        <v>2</v>
      </c>
      <c r="F137">
        <v>2</v>
      </c>
      <c r="G137">
        <v>700</v>
      </c>
      <c r="H137">
        <v>700</v>
      </c>
    </row>
    <row r="138" spans="1:8">
      <c r="A138" t="s">
        <v>1987</v>
      </c>
      <c r="B138" t="s">
        <v>1203</v>
      </c>
      <c r="C138" t="s">
        <v>1113</v>
      </c>
      <c r="D138">
        <v>300</v>
      </c>
      <c r="E138">
        <v>2</v>
      </c>
      <c r="F138">
        <v>2</v>
      </c>
      <c r="G138">
        <v>600</v>
      </c>
      <c r="H138">
        <v>600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filterMode="1"/>
  <dimension ref="A1:AM218"/>
  <sheetViews>
    <sheetView topLeftCell="A4" workbookViewId="0">
      <pane ySplit="1" topLeftCell="A37" activePane="bottomLeft" state="frozen"/>
      <selection activeCell="A4" sqref="A4"/>
      <selection pane="bottomLeft" activeCell="J164" sqref="J164:J165"/>
    </sheetView>
  </sheetViews>
  <sheetFormatPr defaultRowHeight="15"/>
  <cols>
    <col min="1" max="1" width="23.28515625" customWidth="1"/>
    <col min="2" max="2" width="18.42578125" customWidth="1"/>
    <col min="5" max="5" width="3.7109375" customWidth="1"/>
    <col min="7" max="7" width="2.7109375" customWidth="1"/>
    <col min="9" max="9" width="3" customWidth="1"/>
    <col min="16" max="16" width="9.28515625" customWidth="1"/>
    <col min="18" max="18" width="17.5703125" customWidth="1"/>
    <col min="19" max="19" width="31.5703125" customWidth="1"/>
    <col min="20" max="20" width="3.28515625" customWidth="1"/>
    <col min="21" max="21" width="22" customWidth="1"/>
    <col min="25" max="25" width="21.140625" customWidth="1"/>
    <col min="26" max="26" width="18.7109375" bestFit="1" customWidth="1"/>
    <col min="27" max="27" width="18.28515625" customWidth="1"/>
  </cols>
  <sheetData>
    <row r="1" spans="1:31">
      <c r="L1">
        <v>2020</v>
      </c>
      <c r="M1">
        <v>2035</v>
      </c>
      <c r="N1">
        <v>2020</v>
      </c>
    </row>
    <row r="4" spans="1:31">
      <c r="A4" t="s">
        <v>2928</v>
      </c>
      <c r="B4" t="s">
        <v>1248</v>
      </c>
      <c r="C4" t="s">
        <v>1136</v>
      </c>
      <c r="D4" t="s">
        <v>1792</v>
      </c>
      <c r="E4" t="s">
        <v>1120</v>
      </c>
      <c r="F4" t="s">
        <v>1121</v>
      </c>
      <c r="G4" t="s">
        <v>1122</v>
      </c>
      <c r="H4" t="s">
        <v>1123</v>
      </c>
      <c r="I4" t="s">
        <v>1124</v>
      </c>
      <c r="J4" t="s">
        <v>1125</v>
      </c>
      <c r="K4" t="s">
        <v>1126</v>
      </c>
      <c r="L4" t="s">
        <v>1127</v>
      </c>
      <c r="M4" t="s">
        <v>1128</v>
      </c>
      <c r="N4" t="s">
        <v>1737</v>
      </c>
      <c r="O4" t="s">
        <v>1738</v>
      </c>
      <c r="P4" t="s">
        <v>1131</v>
      </c>
      <c r="Q4" t="s">
        <v>1140</v>
      </c>
      <c r="R4" t="s">
        <v>1805</v>
      </c>
      <c r="U4" t="s">
        <v>1150</v>
      </c>
      <c r="V4">
        <f>SUM(N:N)</f>
        <v>131365.84807000001</v>
      </c>
      <c r="W4">
        <f>SUM(O:O)</f>
        <v>194829.25300000008</v>
      </c>
      <c r="AE4">
        <v>2034</v>
      </c>
    </row>
    <row r="5" spans="1:31" hidden="1">
      <c r="A5" t="s">
        <v>1807</v>
      </c>
      <c r="B5" t="s">
        <v>1803</v>
      </c>
      <c r="C5" t="s">
        <v>1137</v>
      </c>
      <c r="D5" t="s">
        <v>1133</v>
      </c>
      <c r="F5" t="s">
        <v>2026</v>
      </c>
      <c r="H5" t="s">
        <v>1129</v>
      </c>
      <c r="J5" t="str">
        <f>INDEX('region index'!B:B,MATCH('full plexos list'!P5,'region index'!A:A,0))</f>
        <v>C</v>
      </c>
      <c r="K5">
        <v>500</v>
      </c>
      <c r="L5">
        <v>8</v>
      </c>
      <c r="M5">
        <v>4</v>
      </c>
      <c r="N5">
        <f>K5*L5</f>
        <v>4000</v>
      </c>
      <c r="O5">
        <f>K5*M5</f>
        <v>2000</v>
      </c>
      <c r="P5" t="s">
        <v>1097</v>
      </c>
      <c r="R5" t="s">
        <v>1807</v>
      </c>
      <c r="U5">
        <f>SUM(N:N)</f>
        <v>131365.84807000001</v>
      </c>
      <c r="Y5" s="2" t="s">
        <v>1118</v>
      </c>
      <c r="Z5" t="s">
        <v>2087</v>
      </c>
      <c r="AA5" t="s">
        <v>2088</v>
      </c>
      <c r="AD5" t="s">
        <v>2090</v>
      </c>
      <c r="AE5" t="s">
        <v>2091</v>
      </c>
    </row>
    <row r="6" spans="1:31" hidden="1">
      <c r="A6" t="s">
        <v>1808</v>
      </c>
      <c r="C6" t="s">
        <v>1137</v>
      </c>
      <c r="D6" t="s">
        <v>1134</v>
      </c>
      <c r="F6" t="s">
        <v>2031</v>
      </c>
      <c r="H6" t="s">
        <v>1129</v>
      </c>
      <c r="J6" t="str">
        <f>INDEX('region index'!B:B,MATCH('full plexos list'!P6,'region index'!A:A,0))</f>
        <v>C</v>
      </c>
      <c r="K6">
        <v>1020</v>
      </c>
      <c r="L6">
        <v>2</v>
      </c>
      <c r="M6">
        <v>2</v>
      </c>
      <c r="N6">
        <f>K6*L6</f>
        <v>2040</v>
      </c>
      <c r="O6">
        <f t="shared" ref="O6:O55" si="0">K6*M6</f>
        <v>2040</v>
      </c>
      <c r="P6" t="s">
        <v>1097</v>
      </c>
      <c r="R6" t="s">
        <v>1808</v>
      </c>
      <c r="Y6" s="3" t="s">
        <v>1246</v>
      </c>
      <c r="Z6">
        <v>350</v>
      </c>
      <c r="AA6">
        <v>350</v>
      </c>
      <c r="AE6" t="s">
        <v>2092</v>
      </c>
    </row>
    <row r="7" spans="1:31" ht="16.5" hidden="1" customHeight="1">
      <c r="A7" t="s">
        <v>2012</v>
      </c>
      <c r="B7" t="s">
        <v>1803</v>
      </c>
      <c r="C7" t="s">
        <v>1137</v>
      </c>
      <c r="F7" t="s">
        <v>1790</v>
      </c>
      <c r="H7" t="s">
        <v>315</v>
      </c>
      <c r="J7" t="str">
        <f>INDEX('region index'!B:B,MATCH('full plexos list'!P7,'region index'!A:A,0))</f>
        <v>C</v>
      </c>
      <c r="K7">
        <v>500</v>
      </c>
      <c r="L7">
        <v>0</v>
      </c>
      <c r="M7">
        <v>4</v>
      </c>
      <c r="N7">
        <f>K7*L7</f>
        <v>0</v>
      </c>
      <c r="O7">
        <f t="shared" si="0"/>
        <v>2000</v>
      </c>
      <c r="P7" t="s">
        <v>1097</v>
      </c>
      <c r="R7" t="s">
        <v>2012</v>
      </c>
      <c r="Y7" s="3" t="s">
        <v>1129</v>
      </c>
      <c r="Z7">
        <v>35567.43</v>
      </c>
      <c r="AA7">
        <v>27487.430000000004</v>
      </c>
      <c r="AD7">
        <f>29012-GETPIVOTDATA("Sum of Total cap P2",$Y$5,"Fuel","Bituminous coal")-GETPIVOTDATA("Sum of Total cap P2",$Y$5,"Fuel","Hard coal")</f>
        <v>1124.5699999999961</v>
      </c>
      <c r="AE7" t="s">
        <v>2093</v>
      </c>
    </row>
    <row r="8" spans="1:31" hidden="1">
      <c r="A8" t="s">
        <v>1806</v>
      </c>
      <c r="C8" t="s">
        <v>1137</v>
      </c>
      <c r="F8" t="s">
        <v>2023</v>
      </c>
      <c r="H8" t="s">
        <v>1132</v>
      </c>
      <c r="J8" t="str">
        <f>INDEX('region index'!B:B,MATCH('full plexos list'!P8,'region index'!A:A,0))</f>
        <v>NE</v>
      </c>
      <c r="K8">
        <v>200</v>
      </c>
      <c r="L8">
        <v>2</v>
      </c>
      <c r="M8">
        <v>2</v>
      </c>
      <c r="N8">
        <f t="shared" ref="N8:N60" si="1">K8*L8</f>
        <v>400</v>
      </c>
      <c r="O8">
        <f t="shared" si="0"/>
        <v>400</v>
      </c>
      <c r="P8" t="s">
        <v>1100</v>
      </c>
      <c r="Q8" t="s">
        <v>2029</v>
      </c>
      <c r="R8" t="s">
        <v>1806</v>
      </c>
      <c r="Y8" s="3" t="s">
        <v>1152</v>
      </c>
      <c r="Z8">
        <v>21150</v>
      </c>
      <c r="AA8">
        <v>19400</v>
      </c>
      <c r="AD8">
        <f>59096-GETPIVOTDATA("Sum of Total cap P2",$Y$5,"Fuel","LNG")-GETPIVOTDATA("Sum of Total cap P2",$Y$5,"Fuel","LNG/LPG")</f>
        <v>2607.5729999999894</v>
      </c>
    </row>
    <row r="9" spans="1:31" hidden="1">
      <c r="A9" t="s">
        <v>1809</v>
      </c>
      <c r="B9" t="s">
        <v>1795</v>
      </c>
      <c r="C9" t="s">
        <v>1137</v>
      </c>
      <c r="D9" t="s">
        <v>1144</v>
      </c>
      <c r="F9" t="s">
        <v>2023</v>
      </c>
      <c r="H9" t="s">
        <v>1129</v>
      </c>
      <c r="J9" t="str">
        <f>INDEX('region index'!B:B,MATCH('full plexos list'!P9,'region index'!A:A,0))</f>
        <v>C</v>
      </c>
      <c r="K9">
        <v>500</v>
      </c>
      <c r="L9">
        <v>8</v>
      </c>
      <c r="M9">
        <v>4</v>
      </c>
      <c r="N9">
        <f t="shared" si="1"/>
        <v>4000</v>
      </c>
      <c r="O9">
        <f t="shared" si="0"/>
        <v>2000</v>
      </c>
      <c r="P9" t="s">
        <v>1097</v>
      </c>
      <c r="R9" t="s">
        <v>1809</v>
      </c>
      <c r="Y9" s="3" t="s">
        <v>1132</v>
      </c>
      <c r="Z9">
        <v>400</v>
      </c>
      <c r="AA9">
        <v>400</v>
      </c>
      <c r="AD9">
        <f>77764-GETPIVOTDATA("Sum of Total cap P2",$Y$5,"Fuel","Hydro")-GETPIVOTDATA("Sum of Total cap P2",$Y$5,"Fuel","Solar")-GETPIVOTDATA("Sum of Total cap P2",$Y$5,"Fuel","Wind")</f>
        <v>5394.2199999999939</v>
      </c>
    </row>
    <row r="10" spans="1:31" hidden="1">
      <c r="A10" t="s">
        <v>2013</v>
      </c>
      <c r="B10" t="s">
        <v>1796</v>
      </c>
      <c r="F10" t="s">
        <v>2024</v>
      </c>
      <c r="H10" t="s">
        <v>315</v>
      </c>
      <c r="J10" t="str">
        <f>INDEX('region index'!B:B,MATCH('full plexos list'!P10,'region index'!A:A,0))</f>
        <v>C</v>
      </c>
      <c r="K10">
        <v>500</v>
      </c>
      <c r="L10">
        <v>0</v>
      </c>
      <c r="M10">
        <v>2</v>
      </c>
      <c r="N10">
        <f t="shared" si="1"/>
        <v>0</v>
      </c>
      <c r="O10">
        <f t="shared" si="0"/>
        <v>1000</v>
      </c>
      <c r="P10" t="s">
        <v>1097</v>
      </c>
      <c r="R10" t="s">
        <v>2013</v>
      </c>
      <c r="Y10" s="3" t="s">
        <v>1200</v>
      </c>
      <c r="Z10">
        <v>2950.9</v>
      </c>
      <c r="AA10">
        <v>350.90000000000003</v>
      </c>
    </row>
    <row r="11" spans="1:31" hidden="1">
      <c r="A11" t="s">
        <v>1810</v>
      </c>
      <c r="C11" t="s">
        <v>1137</v>
      </c>
      <c r="D11" s="4" t="s">
        <v>2025</v>
      </c>
      <c r="F11" t="s">
        <v>2026</v>
      </c>
      <c r="H11" t="s">
        <v>1129</v>
      </c>
      <c r="J11" t="str">
        <f>INDEX('region index'!B:B,MATCH('full plexos list'!P11,'region index'!A:A,0))</f>
        <v>NE</v>
      </c>
      <c r="K11">
        <v>595</v>
      </c>
      <c r="L11">
        <v>2</v>
      </c>
      <c r="M11">
        <f>L11</f>
        <v>2</v>
      </c>
      <c r="N11">
        <f t="shared" si="1"/>
        <v>1190</v>
      </c>
      <c r="O11">
        <f t="shared" si="0"/>
        <v>1190</v>
      </c>
      <c r="P11" t="s">
        <v>1100</v>
      </c>
      <c r="R11" t="s">
        <v>1810</v>
      </c>
      <c r="Y11" s="3" t="s">
        <v>1189</v>
      </c>
      <c r="Z11">
        <v>1901.78</v>
      </c>
      <c r="AA11">
        <v>1901.78</v>
      </c>
      <c r="AD11">
        <f>SUM(AD7:AD9)</f>
        <v>9126.3629999999794</v>
      </c>
    </row>
    <row r="12" spans="1:31" hidden="1">
      <c r="A12" t="s">
        <v>1811</v>
      </c>
      <c r="C12" t="s">
        <v>1137</v>
      </c>
      <c r="D12" t="s">
        <v>1748</v>
      </c>
      <c r="F12" t="s">
        <v>2028</v>
      </c>
      <c r="H12" t="s">
        <v>1129</v>
      </c>
      <c r="J12" t="str">
        <f>INDEX('region index'!B:B,MATCH('full plexos list'!P12,'region index'!A:A,0))</f>
        <v>NE</v>
      </c>
      <c r="K12">
        <v>1022</v>
      </c>
      <c r="L12">
        <v>2</v>
      </c>
      <c r="M12">
        <f t="shared" ref="M12:M41" si="2">L12</f>
        <v>2</v>
      </c>
      <c r="N12">
        <f t="shared" si="1"/>
        <v>2044</v>
      </c>
      <c r="O12">
        <f t="shared" si="0"/>
        <v>2044</v>
      </c>
      <c r="P12" t="s">
        <v>1100</v>
      </c>
      <c r="R12" t="s">
        <v>1811</v>
      </c>
      <c r="Y12" s="3" t="s">
        <v>315</v>
      </c>
      <c r="Z12">
        <v>40000.427000000011</v>
      </c>
      <c r="AA12">
        <v>55366.427000000011</v>
      </c>
    </row>
    <row r="13" spans="1:31" hidden="1">
      <c r="A13" t="s">
        <v>1812</v>
      </c>
      <c r="B13" t="s">
        <v>1788</v>
      </c>
      <c r="C13" t="s">
        <v>1137</v>
      </c>
      <c r="D13" t="s">
        <v>2027</v>
      </c>
      <c r="F13" t="s">
        <v>2023</v>
      </c>
      <c r="H13" t="s">
        <v>1129</v>
      </c>
      <c r="J13" t="str">
        <f>INDEX('region index'!B:B,MATCH('full plexos list'!P13,'region index'!A:A,0))</f>
        <v>SE</v>
      </c>
      <c r="K13">
        <v>560</v>
      </c>
      <c r="L13">
        <v>4</v>
      </c>
      <c r="M13">
        <v>0</v>
      </c>
      <c r="N13">
        <f t="shared" si="1"/>
        <v>2240</v>
      </c>
      <c r="O13">
        <f t="shared" si="0"/>
        <v>0</v>
      </c>
      <c r="P13" t="s">
        <v>1104</v>
      </c>
      <c r="R13" t="s">
        <v>1812</v>
      </c>
      <c r="Y13" s="3" t="s">
        <v>1755</v>
      </c>
      <c r="Z13">
        <v>0</v>
      </c>
      <c r="AA13">
        <v>1122</v>
      </c>
    </row>
    <row r="14" spans="1:31" hidden="1">
      <c r="A14" t="s">
        <v>1813</v>
      </c>
      <c r="B14" t="s">
        <v>1801</v>
      </c>
      <c r="C14" t="s">
        <v>1137</v>
      </c>
      <c r="D14" t="s">
        <v>2027</v>
      </c>
      <c r="F14" t="s">
        <v>2026</v>
      </c>
      <c r="H14" t="s">
        <v>1129</v>
      </c>
      <c r="J14" t="str">
        <f>INDEX('region index'!B:B,MATCH('full plexos list'!P14,'region index'!A:A,0))</f>
        <v>SE</v>
      </c>
      <c r="K14">
        <v>500</v>
      </c>
      <c r="L14">
        <v>2</v>
      </c>
      <c r="M14">
        <v>0</v>
      </c>
      <c r="N14">
        <f t="shared" si="1"/>
        <v>1000</v>
      </c>
      <c r="O14">
        <f t="shared" si="0"/>
        <v>0</v>
      </c>
      <c r="P14" t="s">
        <v>1104</v>
      </c>
      <c r="R14" t="s">
        <v>1813</v>
      </c>
      <c r="Y14" s="3" t="s">
        <v>1153</v>
      </c>
      <c r="Z14">
        <v>2100</v>
      </c>
      <c r="AA14">
        <v>0</v>
      </c>
    </row>
    <row r="15" spans="1:31" hidden="1">
      <c r="A15" t="s">
        <v>2014</v>
      </c>
      <c r="B15" t="s">
        <v>1801</v>
      </c>
      <c r="D15" t="s">
        <v>2027</v>
      </c>
      <c r="F15" t="s">
        <v>2024</v>
      </c>
      <c r="H15" t="s">
        <v>315</v>
      </c>
      <c r="J15" t="str">
        <f>INDEX('region index'!B:B,MATCH('full plexos list'!P15,'region index'!A:A,0))</f>
        <v>SE</v>
      </c>
      <c r="K15">
        <v>500</v>
      </c>
      <c r="L15">
        <v>0</v>
      </c>
      <c r="M15">
        <v>2</v>
      </c>
      <c r="N15">
        <f t="shared" si="1"/>
        <v>0</v>
      </c>
      <c r="O15">
        <f t="shared" si="0"/>
        <v>1000</v>
      </c>
      <c r="P15" t="s">
        <v>1104</v>
      </c>
      <c r="R15" t="s">
        <v>2014</v>
      </c>
      <c r="Y15" s="3" t="s">
        <v>1201</v>
      </c>
      <c r="Z15">
        <v>208.09</v>
      </c>
      <c r="AA15">
        <v>208.09</v>
      </c>
    </row>
    <row r="16" spans="1:31" hidden="1">
      <c r="A16" t="s">
        <v>1924</v>
      </c>
      <c r="C16" t="s">
        <v>1137</v>
      </c>
      <c r="D16" t="s">
        <v>2030</v>
      </c>
      <c r="F16" t="s">
        <v>2031</v>
      </c>
      <c r="H16" t="s">
        <v>1129</v>
      </c>
      <c r="J16" t="str">
        <f>INDEX('region index'!B:B,MATCH('full plexos list'!P16,'region index'!A:A,0))</f>
        <v>C</v>
      </c>
      <c r="K16">
        <v>1019</v>
      </c>
      <c r="L16">
        <v>2</v>
      </c>
      <c r="M16">
        <f t="shared" si="2"/>
        <v>2</v>
      </c>
      <c r="N16">
        <f t="shared" si="1"/>
        <v>2038</v>
      </c>
      <c r="O16">
        <f t="shared" si="0"/>
        <v>2038</v>
      </c>
      <c r="P16" t="s">
        <v>1097</v>
      </c>
      <c r="R16" t="s">
        <v>1924</v>
      </c>
      <c r="Y16" s="3" t="s">
        <v>1203</v>
      </c>
      <c r="Z16">
        <v>4700</v>
      </c>
      <c r="AA16">
        <v>4700</v>
      </c>
    </row>
    <row r="17" spans="1:27">
      <c r="A17" t="s">
        <v>1814</v>
      </c>
      <c r="C17" t="s">
        <v>1137</v>
      </c>
      <c r="D17" t="s">
        <v>2032</v>
      </c>
      <c r="F17" t="s">
        <v>2023</v>
      </c>
      <c r="H17" t="s">
        <v>1129</v>
      </c>
      <c r="J17" t="str">
        <f>INDEX('region index'!B:B,MATCH('full plexos list'!P17,'region index'!A:A,0))</f>
        <v>SW</v>
      </c>
      <c r="K17">
        <v>334.3</v>
      </c>
      <c r="L17">
        <v>2</v>
      </c>
      <c r="M17">
        <f t="shared" si="2"/>
        <v>2</v>
      </c>
      <c r="N17">
        <f t="shared" si="1"/>
        <v>668.6</v>
      </c>
      <c r="O17">
        <f t="shared" si="0"/>
        <v>668.6</v>
      </c>
      <c r="P17" t="s">
        <v>1108</v>
      </c>
      <c r="R17" t="s">
        <v>1814</v>
      </c>
      <c r="Y17" s="3" t="s">
        <v>1190</v>
      </c>
      <c r="Z17">
        <v>14574.792670000003</v>
      </c>
      <c r="AA17">
        <v>45594.000000000007</v>
      </c>
    </row>
    <row r="18" spans="1:27" hidden="1">
      <c r="A18" t="s">
        <v>1815</v>
      </c>
      <c r="C18" t="s">
        <v>1137</v>
      </c>
      <c r="F18" t="s">
        <v>2023</v>
      </c>
      <c r="H18" t="s">
        <v>1129</v>
      </c>
      <c r="J18" t="str">
        <f>INDEX('region index'!B:B,MATCH('full plexos list'!P18,'region index'!A:A,0))</f>
        <v>NE</v>
      </c>
      <c r="K18">
        <v>200</v>
      </c>
      <c r="L18">
        <v>1</v>
      </c>
      <c r="M18">
        <f t="shared" si="2"/>
        <v>1</v>
      </c>
      <c r="N18">
        <f t="shared" si="1"/>
        <v>200</v>
      </c>
      <c r="O18">
        <f t="shared" si="0"/>
        <v>200</v>
      </c>
      <c r="P18" t="s">
        <v>1100</v>
      </c>
      <c r="R18" t="s">
        <v>1815</v>
      </c>
      <c r="Y18" s="3" t="s">
        <v>1191</v>
      </c>
      <c r="Z18">
        <v>1635.8024</v>
      </c>
      <c r="AA18">
        <v>24874</v>
      </c>
    </row>
    <row r="19" spans="1:27" hidden="1">
      <c r="A19" t="s">
        <v>1816</v>
      </c>
      <c r="B19" t="s">
        <v>1804</v>
      </c>
      <c r="C19" t="s">
        <v>1137</v>
      </c>
      <c r="D19" t="s">
        <v>2033</v>
      </c>
      <c r="F19" t="s">
        <v>2023</v>
      </c>
      <c r="H19" t="s">
        <v>1129</v>
      </c>
      <c r="J19" t="str">
        <f>INDEX('region index'!B:B,MATCH('full plexos list'!P19,'region index'!A:A,0))</f>
        <v>NW</v>
      </c>
      <c r="K19">
        <v>800</v>
      </c>
      <c r="L19">
        <v>2</v>
      </c>
      <c r="M19">
        <v>0</v>
      </c>
      <c r="N19">
        <f t="shared" si="1"/>
        <v>1600</v>
      </c>
      <c r="O19">
        <f t="shared" si="0"/>
        <v>0</v>
      </c>
      <c r="P19" t="s">
        <v>1105</v>
      </c>
      <c r="R19" t="s">
        <v>1816</v>
      </c>
      <c r="Y19" s="3" t="s">
        <v>2089</v>
      </c>
      <c r="Z19">
        <v>1000</v>
      </c>
      <c r="AA19">
        <v>1000</v>
      </c>
    </row>
    <row r="20" spans="1:27" hidden="1">
      <c r="A20" t="s">
        <v>1817</v>
      </c>
      <c r="C20" t="s">
        <v>1137</v>
      </c>
      <c r="D20" t="s">
        <v>2033</v>
      </c>
      <c r="F20" t="s">
        <v>2026</v>
      </c>
      <c r="H20" t="s">
        <v>1129</v>
      </c>
      <c r="J20" t="str">
        <f>INDEX('region index'!B:B,MATCH('full plexos list'!P20,'region index'!A:A,0))</f>
        <v>NW</v>
      </c>
      <c r="K20">
        <v>870</v>
      </c>
      <c r="L20">
        <v>4</v>
      </c>
      <c r="M20">
        <f t="shared" si="2"/>
        <v>4</v>
      </c>
      <c r="N20">
        <f t="shared" si="1"/>
        <v>3480</v>
      </c>
      <c r="O20">
        <f t="shared" si="0"/>
        <v>3480</v>
      </c>
      <c r="P20" t="s">
        <v>1105</v>
      </c>
      <c r="R20" t="s">
        <v>1817</v>
      </c>
      <c r="Y20" s="3" t="s">
        <v>1119</v>
      </c>
      <c r="Z20">
        <v>126539.22207</v>
      </c>
      <c r="AA20">
        <v>182754.62700000001</v>
      </c>
    </row>
    <row r="21" spans="1:27" hidden="1">
      <c r="A21" t="s">
        <v>1818</v>
      </c>
      <c r="B21" t="s">
        <v>1804</v>
      </c>
      <c r="F21" t="s">
        <v>2024</v>
      </c>
      <c r="H21" t="s">
        <v>315</v>
      </c>
      <c r="J21" t="str">
        <f>INDEX('region index'!B:B,MATCH('full plexos list'!P21,'region index'!A:A,0))</f>
        <v>NW</v>
      </c>
      <c r="K21">
        <v>800</v>
      </c>
      <c r="L21">
        <v>0</v>
      </c>
      <c r="M21">
        <v>2</v>
      </c>
      <c r="N21">
        <f t="shared" si="1"/>
        <v>0</v>
      </c>
      <c r="O21">
        <f t="shared" si="0"/>
        <v>1600</v>
      </c>
      <c r="P21" t="s">
        <v>1105</v>
      </c>
      <c r="R21" t="s">
        <v>1818</v>
      </c>
    </row>
    <row r="22" spans="1:27" hidden="1">
      <c r="A22" t="s">
        <v>1819</v>
      </c>
      <c r="B22" t="s">
        <v>1798</v>
      </c>
      <c r="C22" t="s">
        <v>1137</v>
      </c>
      <c r="D22" t="s">
        <v>2034</v>
      </c>
      <c r="F22" t="s">
        <v>2026</v>
      </c>
      <c r="H22" t="s">
        <v>1129</v>
      </c>
      <c r="J22" t="str">
        <f>INDEX('region index'!B:B,MATCH('full plexos list'!P22,'region index'!A:A,0))</f>
        <v>C</v>
      </c>
      <c r="K22">
        <v>500</v>
      </c>
      <c r="L22">
        <v>8</v>
      </c>
      <c r="M22">
        <v>2</v>
      </c>
      <c r="N22">
        <f t="shared" si="1"/>
        <v>4000</v>
      </c>
      <c r="O22">
        <f t="shared" si="0"/>
        <v>1000</v>
      </c>
      <c r="P22" t="s">
        <v>1097</v>
      </c>
      <c r="R22" t="s">
        <v>1819</v>
      </c>
    </row>
    <row r="23" spans="1:27" hidden="1">
      <c r="A23" t="s">
        <v>1820</v>
      </c>
      <c r="C23" t="s">
        <v>1137</v>
      </c>
      <c r="D23" t="s">
        <v>2034</v>
      </c>
      <c r="F23" t="s">
        <v>2031</v>
      </c>
      <c r="H23" t="s">
        <v>1129</v>
      </c>
      <c r="J23" t="str">
        <f>INDEX('region index'!B:B,MATCH('full plexos list'!P23,'region index'!A:A,0))</f>
        <v>C</v>
      </c>
      <c r="K23">
        <v>1050</v>
      </c>
      <c r="L23">
        <v>2</v>
      </c>
      <c r="M23">
        <f t="shared" si="2"/>
        <v>2</v>
      </c>
      <c r="N23">
        <f t="shared" si="1"/>
        <v>2100</v>
      </c>
      <c r="O23">
        <f t="shared" si="0"/>
        <v>2100</v>
      </c>
      <c r="P23" t="s">
        <v>1097</v>
      </c>
      <c r="R23" t="s">
        <v>1820</v>
      </c>
    </row>
    <row r="24" spans="1:27" hidden="1">
      <c r="A24" t="s">
        <v>2015</v>
      </c>
      <c r="B24" t="s">
        <v>1798</v>
      </c>
      <c r="F24" t="s">
        <v>2024</v>
      </c>
      <c r="H24" t="s">
        <v>315</v>
      </c>
      <c r="J24" t="str">
        <f>INDEX('region index'!B:B,MATCH('full plexos list'!P24,'region index'!A:A,0))</f>
        <v>C</v>
      </c>
      <c r="K24">
        <v>500</v>
      </c>
      <c r="L24">
        <v>0</v>
      </c>
      <c r="M24">
        <v>6</v>
      </c>
      <c r="N24">
        <f t="shared" si="1"/>
        <v>0</v>
      </c>
      <c r="O24">
        <f t="shared" si="0"/>
        <v>3000</v>
      </c>
      <c r="P24" t="s">
        <v>1097</v>
      </c>
      <c r="R24" t="s">
        <v>2015</v>
      </c>
    </row>
    <row r="25" spans="1:27" hidden="1">
      <c r="A25" t="s">
        <v>2036</v>
      </c>
      <c r="B25" t="s">
        <v>1799</v>
      </c>
      <c r="C25" t="s">
        <v>1137</v>
      </c>
      <c r="D25" t="s">
        <v>2035</v>
      </c>
      <c r="F25" t="s">
        <v>2026</v>
      </c>
      <c r="H25" t="s">
        <v>1129</v>
      </c>
      <c r="J25" t="str">
        <f>INDEX('region index'!B:B,MATCH('full plexos list'!P25,'region index'!A:A,0))</f>
        <v>SE</v>
      </c>
      <c r="K25">
        <v>500</v>
      </c>
      <c r="L25">
        <v>6</v>
      </c>
      <c r="M25">
        <v>0</v>
      </c>
      <c r="N25">
        <f t="shared" si="1"/>
        <v>3000</v>
      </c>
      <c r="O25">
        <f t="shared" si="0"/>
        <v>0</v>
      </c>
      <c r="P25" t="s">
        <v>1104</v>
      </c>
      <c r="R25" t="s">
        <v>2036</v>
      </c>
    </row>
    <row r="26" spans="1:27" hidden="1">
      <c r="A26" t="s">
        <v>2037</v>
      </c>
      <c r="C26" t="s">
        <v>1137</v>
      </c>
      <c r="D26" t="s">
        <v>2035</v>
      </c>
      <c r="F26" t="s">
        <v>2031</v>
      </c>
      <c r="J26" t="str">
        <f>INDEX('region index'!B:B,MATCH('full plexos list'!P26,'region index'!A:A,0))</f>
        <v>SE</v>
      </c>
      <c r="K26">
        <v>500</v>
      </c>
      <c r="L26">
        <v>2</v>
      </c>
      <c r="M26">
        <v>2</v>
      </c>
      <c r="N26">
        <f t="shared" si="1"/>
        <v>1000</v>
      </c>
      <c r="O26">
        <f t="shared" si="0"/>
        <v>1000</v>
      </c>
      <c r="P26" t="s">
        <v>1104</v>
      </c>
      <c r="R26" t="s">
        <v>2037</v>
      </c>
    </row>
    <row r="27" spans="1:27" hidden="1">
      <c r="A27" t="s">
        <v>2016</v>
      </c>
      <c r="B27" t="s">
        <v>1799</v>
      </c>
      <c r="F27" t="s">
        <v>2024</v>
      </c>
      <c r="H27" t="s">
        <v>315</v>
      </c>
      <c r="J27" t="str">
        <f>INDEX('region index'!B:B,MATCH('full plexos list'!P27,'region index'!A:A,0))</f>
        <v>SE</v>
      </c>
      <c r="K27">
        <v>500</v>
      </c>
      <c r="L27">
        <v>0</v>
      </c>
      <c r="M27">
        <v>6</v>
      </c>
      <c r="N27">
        <f t="shared" si="1"/>
        <v>0</v>
      </c>
      <c r="O27">
        <f t="shared" si="0"/>
        <v>3000</v>
      </c>
      <c r="P27" t="s">
        <v>1104</v>
      </c>
      <c r="R27" t="s">
        <v>2016</v>
      </c>
    </row>
    <row r="28" spans="1:27">
      <c r="A28" t="s">
        <v>1821</v>
      </c>
      <c r="B28" t="s">
        <v>1762</v>
      </c>
      <c r="C28" t="s">
        <v>1137</v>
      </c>
      <c r="D28" t="s">
        <v>2038</v>
      </c>
      <c r="F28" t="s">
        <v>2023</v>
      </c>
      <c r="H28" t="s">
        <v>1129</v>
      </c>
      <c r="J28" t="str">
        <f>INDEX('region index'!B:B,MATCH('full plexos list'!P28,'region index'!A:A,0))</f>
        <v>SW</v>
      </c>
      <c r="K28">
        <v>250</v>
      </c>
      <c r="L28">
        <v>2</v>
      </c>
      <c r="M28">
        <v>0</v>
      </c>
      <c r="N28">
        <f t="shared" si="1"/>
        <v>500</v>
      </c>
      <c r="O28">
        <f t="shared" si="0"/>
        <v>0</v>
      </c>
      <c r="P28" t="s">
        <v>1108</v>
      </c>
      <c r="R28" t="s">
        <v>1821</v>
      </c>
    </row>
    <row r="29" spans="1:27">
      <c r="A29" t="s">
        <v>1927</v>
      </c>
      <c r="C29" t="s">
        <v>1137</v>
      </c>
      <c r="F29" t="s">
        <v>1130</v>
      </c>
      <c r="H29" t="s">
        <v>1129</v>
      </c>
      <c r="J29" t="str">
        <f>INDEX('region index'!B:B,MATCH('full plexos list'!P29,'region index'!A:A,0))</f>
        <v>SW</v>
      </c>
      <c r="K29">
        <v>250</v>
      </c>
      <c r="L29">
        <v>1</v>
      </c>
      <c r="M29">
        <f t="shared" si="2"/>
        <v>1</v>
      </c>
      <c r="N29">
        <f t="shared" si="1"/>
        <v>250</v>
      </c>
      <c r="O29">
        <f t="shared" si="0"/>
        <v>250</v>
      </c>
      <c r="P29" t="s">
        <v>1107</v>
      </c>
      <c r="R29" t="s">
        <v>1927</v>
      </c>
    </row>
    <row r="30" spans="1:27">
      <c r="A30" t="s">
        <v>1928</v>
      </c>
      <c r="C30" t="s">
        <v>1137</v>
      </c>
      <c r="F30" t="s">
        <v>1130</v>
      </c>
      <c r="H30" t="s">
        <v>1129</v>
      </c>
      <c r="J30" t="str">
        <f>INDEX('region index'!B:B,MATCH('full plexos list'!P30,'region index'!A:A,0))</f>
        <v>SW</v>
      </c>
      <c r="K30">
        <v>37.86</v>
      </c>
      <c r="L30">
        <v>3</v>
      </c>
      <c r="M30">
        <f t="shared" si="2"/>
        <v>3</v>
      </c>
      <c r="N30">
        <f t="shared" si="1"/>
        <v>113.58</v>
      </c>
      <c r="O30">
        <f t="shared" si="0"/>
        <v>113.58</v>
      </c>
      <c r="P30" t="s">
        <v>1107</v>
      </c>
      <c r="R30" t="s">
        <v>1928</v>
      </c>
    </row>
    <row r="31" spans="1:27" hidden="1">
      <c r="A31" t="s">
        <v>1925</v>
      </c>
      <c r="C31" t="s">
        <v>1137</v>
      </c>
      <c r="F31" t="s">
        <v>1130</v>
      </c>
      <c r="H31" t="s">
        <v>1129</v>
      </c>
      <c r="J31" t="str">
        <f>INDEX('region index'!B:B,MATCH('full plexos list'!P31,'region index'!A:A,0))</f>
        <v>SE</v>
      </c>
      <c r="K31">
        <v>85.5</v>
      </c>
      <c r="L31">
        <v>1</v>
      </c>
      <c r="M31">
        <f t="shared" si="2"/>
        <v>1</v>
      </c>
      <c r="N31">
        <f t="shared" si="1"/>
        <v>85.5</v>
      </c>
      <c r="O31">
        <f t="shared" si="0"/>
        <v>85.5</v>
      </c>
      <c r="P31" t="s">
        <v>1103</v>
      </c>
      <c r="R31" t="s">
        <v>1925</v>
      </c>
    </row>
    <row r="32" spans="1:27">
      <c r="A32" t="s">
        <v>1929</v>
      </c>
      <c r="C32" t="s">
        <v>1137</v>
      </c>
      <c r="F32" t="s">
        <v>1130</v>
      </c>
      <c r="H32" t="s">
        <v>1129</v>
      </c>
      <c r="J32" t="str">
        <f>INDEX('region index'!B:B,MATCH('full plexos list'!P32,'region index'!A:A,0))</f>
        <v>SW</v>
      </c>
      <c r="K32">
        <v>132</v>
      </c>
      <c r="L32">
        <v>2</v>
      </c>
      <c r="M32">
        <f t="shared" si="2"/>
        <v>2</v>
      </c>
      <c r="N32">
        <f t="shared" si="1"/>
        <v>264</v>
      </c>
      <c r="O32">
        <f t="shared" si="0"/>
        <v>264</v>
      </c>
      <c r="P32" t="s">
        <v>1108</v>
      </c>
      <c r="R32" t="s">
        <v>1929</v>
      </c>
    </row>
    <row r="33" spans="1:18" hidden="1">
      <c r="A33" t="s">
        <v>1926</v>
      </c>
      <c r="C33" t="s">
        <v>1137</v>
      </c>
      <c r="F33" t="s">
        <v>1130</v>
      </c>
      <c r="H33" t="s">
        <v>1129</v>
      </c>
      <c r="J33" t="str">
        <f>INDEX('region index'!B:B,MATCH('full plexos list'!P33,'region index'!A:A,0))</f>
        <v>SE</v>
      </c>
      <c r="K33">
        <v>59</v>
      </c>
      <c r="L33">
        <v>1</v>
      </c>
      <c r="M33">
        <f t="shared" si="2"/>
        <v>1</v>
      </c>
      <c r="N33">
        <f t="shared" si="1"/>
        <v>59</v>
      </c>
      <c r="O33">
        <f t="shared" si="0"/>
        <v>59</v>
      </c>
      <c r="P33" t="s">
        <v>1103</v>
      </c>
      <c r="R33" t="s">
        <v>1926</v>
      </c>
    </row>
    <row r="34" spans="1:18" hidden="1">
      <c r="A34" t="s">
        <v>1930</v>
      </c>
      <c r="C34" t="s">
        <v>1137</v>
      </c>
      <c r="F34" t="s">
        <v>1130</v>
      </c>
      <c r="H34" t="s">
        <v>1129</v>
      </c>
      <c r="J34" t="str">
        <f>INDEX('region index'!B:B,MATCH('full plexos list'!P34,'region index'!A:A,0))</f>
        <v>SE</v>
      </c>
      <c r="K34">
        <v>24.3</v>
      </c>
      <c r="L34">
        <v>3</v>
      </c>
      <c r="M34">
        <f t="shared" si="2"/>
        <v>3</v>
      </c>
      <c r="N34">
        <f t="shared" si="1"/>
        <v>72.900000000000006</v>
      </c>
      <c r="O34">
        <f t="shared" si="0"/>
        <v>72.900000000000006</v>
      </c>
      <c r="P34" t="s">
        <v>1098</v>
      </c>
      <c r="R34" t="s">
        <v>1930</v>
      </c>
    </row>
    <row r="35" spans="1:18" hidden="1">
      <c r="A35" t="s">
        <v>1931</v>
      </c>
      <c r="C35" t="s">
        <v>1137</v>
      </c>
      <c r="F35" t="s">
        <v>1130</v>
      </c>
      <c r="H35" t="s">
        <v>1129</v>
      </c>
      <c r="J35" t="str">
        <f>INDEX('region index'!B:B,MATCH('full plexos list'!P35,'region index'!A:A,0))</f>
        <v>NW</v>
      </c>
      <c r="K35">
        <v>25.65</v>
      </c>
      <c r="L35">
        <v>3</v>
      </c>
      <c r="M35">
        <f t="shared" si="2"/>
        <v>3</v>
      </c>
      <c r="N35">
        <f t="shared" si="1"/>
        <v>76.949999999999989</v>
      </c>
      <c r="O35">
        <f t="shared" si="0"/>
        <v>76.949999999999989</v>
      </c>
      <c r="P35" t="s">
        <v>1102</v>
      </c>
      <c r="R35" t="s">
        <v>1931</v>
      </c>
    </row>
    <row r="36" spans="1:18" hidden="1">
      <c r="A36" t="s">
        <v>1932</v>
      </c>
      <c r="C36" t="s">
        <v>1137</v>
      </c>
      <c r="F36" t="s">
        <v>1130</v>
      </c>
      <c r="H36" t="s">
        <v>1129</v>
      </c>
      <c r="J36" t="str">
        <f>INDEX('region index'!B:B,MATCH('full plexos list'!P36,'region index'!A:A,0))</f>
        <v>SE</v>
      </c>
      <c r="K36">
        <v>19</v>
      </c>
      <c r="L36">
        <v>1</v>
      </c>
      <c r="M36">
        <f t="shared" si="2"/>
        <v>1</v>
      </c>
      <c r="N36">
        <f t="shared" si="1"/>
        <v>19</v>
      </c>
      <c r="O36">
        <f t="shared" si="0"/>
        <v>19</v>
      </c>
      <c r="P36" t="s">
        <v>1095</v>
      </c>
      <c r="R36" t="s">
        <v>1932</v>
      </c>
    </row>
    <row r="37" spans="1:18">
      <c r="A37" t="s">
        <v>1933</v>
      </c>
      <c r="C37" t="s">
        <v>1137</v>
      </c>
      <c r="F37" t="s">
        <v>1130</v>
      </c>
      <c r="H37" t="s">
        <v>1129</v>
      </c>
      <c r="J37" t="str">
        <f>INDEX('region index'!B:B,MATCH('full plexos list'!P37,'region index'!A:A,0))</f>
        <v>SW</v>
      </c>
      <c r="K37">
        <v>9.8000000000000007</v>
      </c>
      <c r="L37">
        <v>1</v>
      </c>
      <c r="M37">
        <f t="shared" si="2"/>
        <v>1</v>
      </c>
      <c r="N37">
        <f t="shared" si="1"/>
        <v>9.8000000000000007</v>
      </c>
      <c r="O37">
        <f t="shared" si="0"/>
        <v>9.8000000000000007</v>
      </c>
      <c r="P37" t="s">
        <v>1107</v>
      </c>
      <c r="R37" t="s">
        <v>1933</v>
      </c>
    </row>
    <row r="38" spans="1:18">
      <c r="A38" t="s">
        <v>1934</v>
      </c>
      <c r="C38" t="s">
        <v>1137</v>
      </c>
      <c r="F38" t="s">
        <v>1130</v>
      </c>
      <c r="H38" t="s">
        <v>1129</v>
      </c>
      <c r="J38" t="str">
        <f>INDEX('region index'!B:B,MATCH('full plexos list'!P38,'region index'!A:A,0))</f>
        <v>SW</v>
      </c>
      <c r="K38">
        <v>151.5</v>
      </c>
      <c r="L38">
        <v>2</v>
      </c>
      <c r="M38">
        <f t="shared" si="2"/>
        <v>2</v>
      </c>
      <c r="N38">
        <f t="shared" si="1"/>
        <v>303</v>
      </c>
      <c r="O38">
        <f t="shared" si="0"/>
        <v>303</v>
      </c>
      <c r="P38" t="s">
        <v>1107</v>
      </c>
      <c r="R38" t="s">
        <v>1934</v>
      </c>
    </row>
    <row r="39" spans="1:18">
      <c r="A39" t="s">
        <v>1935</v>
      </c>
      <c r="C39" t="s">
        <v>1137</v>
      </c>
      <c r="F39" t="s">
        <v>1130</v>
      </c>
      <c r="H39" t="s">
        <v>1129</v>
      </c>
      <c r="J39" t="str">
        <f>INDEX('region index'!B:B,MATCH('full plexos list'!P39,'region index'!A:A,0))</f>
        <v>SW</v>
      </c>
      <c r="K39">
        <v>24.2</v>
      </c>
      <c r="L39">
        <v>1</v>
      </c>
      <c r="M39">
        <f t="shared" si="2"/>
        <v>1</v>
      </c>
      <c r="N39">
        <f t="shared" si="1"/>
        <v>24.2</v>
      </c>
      <c r="O39">
        <f t="shared" si="0"/>
        <v>24.2</v>
      </c>
      <c r="P39" t="s">
        <v>1108</v>
      </c>
      <c r="R39" t="s">
        <v>1935</v>
      </c>
    </row>
    <row r="40" spans="1:18">
      <c r="A40" t="s">
        <v>1936</v>
      </c>
      <c r="C40" t="s">
        <v>1137</v>
      </c>
      <c r="F40" t="s">
        <v>1130</v>
      </c>
      <c r="H40" t="s">
        <v>1129</v>
      </c>
      <c r="J40" t="str">
        <f>INDEX('region index'!B:B,MATCH('full plexos list'!P40,'region index'!A:A,0))</f>
        <v>SW</v>
      </c>
      <c r="K40">
        <v>19</v>
      </c>
      <c r="L40">
        <v>1</v>
      </c>
      <c r="M40">
        <f t="shared" si="2"/>
        <v>1</v>
      </c>
      <c r="N40">
        <f t="shared" si="1"/>
        <v>19</v>
      </c>
      <c r="O40">
        <f t="shared" si="0"/>
        <v>19</v>
      </c>
      <c r="P40" t="s">
        <v>1107</v>
      </c>
      <c r="R40" t="s">
        <v>1936</v>
      </c>
    </row>
    <row r="41" spans="1:18" hidden="1">
      <c r="A41" t="s">
        <v>1822</v>
      </c>
      <c r="C41" t="s">
        <v>1137</v>
      </c>
      <c r="F41" t="s">
        <v>1130</v>
      </c>
      <c r="H41" t="s">
        <v>1129</v>
      </c>
      <c r="J41" t="str">
        <f>INDEX('region index'!B:B,MATCH('full plexos list'!P41,'region index'!A:A,0))</f>
        <v>NW</v>
      </c>
      <c r="K41">
        <v>169.9</v>
      </c>
      <c r="L41">
        <v>1</v>
      </c>
      <c r="M41">
        <f t="shared" si="2"/>
        <v>1</v>
      </c>
      <c r="N41">
        <f t="shared" si="1"/>
        <v>169.9</v>
      </c>
      <c r="O41">
        <f t="shared" si="0"/>
        <v>169.9</v>
      </c>
      <c r="P41" t="s">
        <v>1102</v>
      </c>
      <c r="R41" t="s">
        <v>1822</v>
      </c>
    </row>
    <row r="42" spans="1:18" hidden="1">
      <c r="A42" t="s">
        <v>1823</v>
      </c>
      <c r="B42" t="s">
        <v>1731</v>
      </c>
      <c r="C42" t="s">
        <v>1137</v>
      </c>
      <c r="D42" t="s">
        <v>1732</v>
      </c>
      <c r="F42" t="s">
        <v>1733</v>
      </c>
      <c r="H42" t="s">
        <v>1129</v>
      </c>
      <c r="J42" t="str">
        <f>INDEX('region index'!B:B,MATCH('full plexos list'!P42,'region index'!A:A,0))</f>
        <v>C</v>
      </c>
      <c r="K42">
        <v>1000</v>
      </c>
      <c r="L42">
        <v>0</v>
      </c>
      <c r="M42">
        <v>1</v>
      </c>
      <c r="N42">
        <f t="shared" si="1"/>
        <v>0</v>
      </c>
      <c r="O42">
        <f t="shared" si="0"/>
        <v>1000</v>
      </c>
      <c r="P42" t="s">
        <v>1097</v>
      </c>
      <c r="R42" t="s">
        <v>1823</v>
      </c>
    </row>
    <row r="43" spans="1:18" hidden="1">
      <c r="A43" t="s">
        <v>1824</v>
      </c>
      <c r="B43" t="s">
        <v>1742</v>
      </c>
      <c r="C43" t="s">
        <v>1137</v>
      </c>
      <c r="D43" t="s">
        <v>1734</v>
      </c>
      <c r="F43" t="s">
        <v>1733</v>
      </c>
      <c r="H43" t="s">
        <v>1129</v>
      </c>
      <c r="J43" t="str">
        <f>INDEX('region index'!B:B,MATCH('full plexos list'!P43,'region index'!A:A,0))</f>
        <v>SE</v>
      </c>
      <c r="K43">
        <v>1040</v>
      </c>
      <c r="L43">
        <v>0</v>
      </c>
      <c r="M43">
        <v>2</v>
      </c>
      <c r="N43">
        <f t="shared" si="1"/>
        <v>0</v>
      </c>
      <c r="O43">
        <f t="shared" si="0"/>
        <v>2080</v>
      </c>
      <c r="P43" t="s">
        <v>1104</v>
      </c>
      <c r="R43" t="s">
        <v>1824</v>
      </c>
    </row>
    <row r="44" spans="1:18" hidden="1">
      <c r="A44" t="s">
        <v>1825</v>
      </c>
      <c r="B44" t="s">
        <v>1741</v>
      </c>
      <c r="C44" t="s">
        <v>1137</v>
      </c>
      <c r="D44" t="s">
        <v>1740</v>
      </c>
      <c r="F44" t="s">
        <v>1733</v>
      </c>
      <c r="H44" t="s">
        <v>1129</v>
      </c>
      <c r="J44" t="str">
        <f>INDEX('region index'!B:B,MATCH('full plexos list'!P44,'region index'!A:A,0))</f>
        <v>NE</v>
      </c>
      <c r="K44">
        <v>1040</v>
      </c>
      <c r="L44">
        <v>0</v>
      </c>
      <c r="M44">
        <v>2</v>
      </c>
      <c r="N44">
        <f t="shared" si="1"/>
        <v>0</v>
      </c>
      <c r="O44">
        <f t="shared" si="0"/>
        <v>2080</v>
      </c>
      <c r="P44" t="s">
        <v>1100</v>
      </c>
      <c r="R44" t="s">
        <v>1825</v>
      </c>
    </row>
    <row r="45" spans="1:18" hidden="1">
      <c r="A45" t="s">
        <v>1826</v>
      </c>
      <c r="B45" t="s">
        <v>1750</v>
      </c>
      <c r="C45" t="s">
        <v>1137</v>
      </c>
      <c r="D45" t="s">
        <v>1749</v>
      </c>
      <c r="F45" t="s">
        <v>1733</v>
      </c>
      <c r="H45" t="s">
        <v>1129</v>
      </c>
      <c r="J45" t="str">
        <f>INDEX('region index'!B:B,MATCH('full plexos list'!P45,'region index'!A:A,0))</f>
        <v>NE</v>
      </c>
      <c r="K45">
        <v>1050</v>
      </c>
      <c r="L45">
        <v>0</v>
      </c>
      <c r="M45">
        <v>2</v>
      </c>
      <c r="N45">
        <f t="shared" si="1"/>
        <v>0</v>
      </c>
      <c r="O45">
        <f t="shared" si="0"/>
        <v>2100</v>
      </c>
      <c r="P45" t="s">
        <v>1100</v>
      </c>
      <c r="R45" t="s">
        <v>1826</v>
      </c>
    </row>
    <row r="46" spans="1:18">
      <c r="A46" t="s">
        <v>2040</v>
      </c>
      <c r="C46" t="s">
        <v>1139</v>
      </c>
      <c r="D46" s="4" t="s">
        <v>1138</v>
      </c>
      <c r="F46" t="s">
        <v>2039</v>
      </c>
      <c r="H46" t="s">
        <v>315</v>
      </c>
      <c r="J46" t="str">
        <f>INDEX('region index'!B:B,MATCH('full plexos list'!P46,'region index'!A:A,0))</f>
        <v>SW</v>
      </c>
      <c r="K46">
        <v>494.4</v>
      </c>
      <c r="L46">
        <v>2</v>
      </c>
      <c r="M46">
        <f>L46</f>
        <v>2</v>
      </c>
      <c r="N46">
        <f t="shared" si="1"/>
        <v>988.8</v>
      </c>
      <c r="O46">
        <f t="shared" si="0"/>
        <v>988.8</v>
      </c>
      <c r="P46" t="s">
        <v>1108</v>
      </c>
      <c r="R46" t="s">
        <v>2040</v>
      </c>
    </row>
    <row r="47" spans="1:18">
      <c r="A47" t="s">
        <v>2041</v>
      </c>
      <c r="C47" t="s">
        <v>1142</v>
      </c>
      <c r="D47" s="4" t="s">
        <v>1141</v>
      </c>
      <c r="F47" t="s">
        <v>2039</v>
      </c>
      <c r="H47" t="s">
        <v>315</v>
      </c>
      <c r="J47" t="str">
        <f>INDEX('region index'!B:B,MATCH('full plexos list'!P47,'region index'!A:A,0))</f>
        <v>SW</v>
      </c>
      <c r="K47">
        <v>718.4</v>
      </c>
      <c r="L47">
        <v>1</v>
      </c>
      <c r="M47">
        <v>1</v>
      </c>
      <c r="N47">
        <f t="shared" si="1"/>
        <v>718.4</v>
      </c>
      <c r="O47">
        <f t="shared" si="0"/>
        <v>718.4</v>
      </c>
      <c r="P47" t="s">
        <v>1107</v>
      </c>
      <c r="R47" t="s">
        <v>2041</v>
      </c>
    </row>
    <row r="48" spans="1:18" hidden="1">
      <c r="A48" t="s">
        <v>2042</v>
      </c>
      <c r="C48" t="s">
        <v>1142</v>
      </c>
      <c r="D48" t="s">
        <v>1143</v>
      </c>
      <c r="F48" t="s">
        <v>2039</v>
      </c>
      <c r="H48" t="s">
        <v>315</v>
      </c>
      <c r="J48" t="str">
        <f>INDEX('region index'!B:B,MATCH('full plexos list'!P48,'region index'!A:A,0))</f>
        <v>C</v>
      </c>
      <c r="K48">
        <v>500.75</v>
      </c>
      <c r="L48">
        <v>1</v>
      </c>
      <c r="M48">
        <v>1</v>
      </c>
      <c r="N48">
        <f t="shared" si="1"/>
        <v>500.75</v>
      </c>
      <c r="O48">
        <f t="shared" si="0"/>
        <v>500.75</v>
      </c>
      <c r="P48" t="s">
        <v>1097</v>
      </c>
      <c r="R48" t="s">
        <v>2042</v>
      </c>
    </row>
    <row r="49" spans="1:18" hidden="1">
      <c r="A49" t="s">
        <v>2043</v>
      </c>
      <c r="C49" t="s">
        <v>1142</v>
      </c>
      <c r="F49" t="s">
        <v>2039</v>
      </c>
      <c r="H49" t="s">
        <v>315</v>
      </c>
      <c r="J49" t="str">
        <f>INDEX('region index'!B:B,MATCH('full plexos list'!P49,'region index'!A:A,0))</f>
        <v>C</v>
      </c>
      <c r="K49">
        <v>533</v>
      </c>
      <c r="L49">
        <v>1</v>
      </c>
      <c r="M49">
        <v>1</v>
      </c>
      <c r="N49">
        <f t="shared" si="1"/>
        <v>533</v>
      </c>
      <c r="O49">
        <f t="shared" si="0"/>
        <v>533</v>
      </c>
      <c r="P49" t="s">
        <v>1097</v>
      </c>
      <c r="R49" t="s">
        <v>2043</v>
      </c>
    </row>
    <row r="50" spans="1:18" hidden="1">
      <c r="A50" t="s">
        <v>2044</v>
      </c>
      <c r="C50" t="s">
        <v>1142</v>
      </c>
      <c r="F50" t="s">
        <v>2039</v>
      </c>
      <c r="H50" t="s">
        <v>315</v>
      </c>
      <c r="J50" t="str">
        <f>INDEX('region index'!B:B,MATCH('full plexos list'!P50,'region index'!A:A,0))</f>
        <v>C</v>
      </c>
      <c r="K50">
        <v>382</v>
      </c>
      <c r="L50">
        <v>1</v>
      </c>
      <c r="M50">
        <f t="shared" ref="M50:M56" si="3">L50</f>
        <v>1</v>
      </c>
      <c r="N50">
        <f t="shared" si="1"/>
        <v>382</v>
      </c>
      <c r="O50">
        <f t="shared" si="0"/>
        <v>382</v>
      </c>
      <c r="P50" t="s">
        <v>1097</v>
      </c>
      <c r="R50" t="s">
        <v>2044</v>
      </c>
    </row>
    <row r="51" spans="1:18" hidden="1">
      <c r="A51" t="s">
        <v>2045</v>
      </c>
      <c r="C51" t="s">
        <v>1142</v>
      </c>
      <c r="F51" t="s">
        <v>2039</v>
      </c>
      <c r="H51" t="s">
        <v>315</v>
      </c>
      <c r="J51" t="str">
        <f>INDEX('region index'!B:B,MATCH('full plexos list'!P51,'region index'!A:A,0))</f>
        <v>C</v>
      </c>
      <c r="K51">
        <v>846</v>
      </c>
      <c r="L51">
        <v>1</v>
      </c>
      <c r="M51">
        <v>1</v>
      </c>
      <c r="N51">
        <f t="shared" si="1"/>
        <v>846</v>
      </c>
      <c r="O51">
        <f t="shared" si="0"/>
        <v>846</v>
      </c>
      <c r="P51" t="s">
        <v>1097</v>
      </c>
      <c r="R51" t="s">
        <v>2045</v>
      </c>
    </row>
    <row r="52" spans="1:18" hidden="1">
      <c r="A52" t="s">
        <v>2046</v>
      </c>
      <c r="F52" t="s">
        <v>2039</v>
      </c>
      <c r="H52" t="s">
        <v>315</v>
      </c>
      <c r="J52" t="str">
        <f>INDEX('region index'!B:B,MATCH('full plexos list'!P52,'region index'!A:A,0))</f>
        <v>C</v>
      </c>
      <c r="K52">
        <v>465.8</v>
      </c>
      <c r="L52">
        <v>1</v>
      </c>
      <c r="M52">
        <v>1</v>
      </c>
      <c r="N52">
        <f t="shared" si="1"/>
        <v>465.8</v>
      </c>
      <c r="O52">
        <f t="shared" si="0"/>
        <v>465.8</v>
      </c>
      <c r="P52" t="s">
        <v>1097</v>
      </c>
      <c r="R52" t="s">
        <v>2046</v>
      </c>
    </row>
    <row r="53" spans="1:18" hidden="1">
      <c r="A53" t="s">
        <v>2047</v>
      </c>
      <c r="F53" t="s">
        <v>2039</v>
      </c>
      <c r="H53" t="s">
        <v>315</v>
      </c>
      <c r="J53" t="str">
        <f>INDEX('region index'!B:B,MATCH('full plexos list'!P53,'region index'!A:A,0))</f>
        <v>NW</v>
      </c>
      <c r="K53">
        <v>858.4</v>
      </c>
      <c r="L53">
        <v>2</v>
      </c>
      <c r="M53">
        <f t="shared" si="3"/>
        <v>2</v>
      </c>
      <c r="N53">
        <f t="shared" si="1"/>
        <v>1716.8</v>
      </c>
      <c r="O53">
        <f t="shared" si="0"/>
        <v>1716.8</v>
      </c>
      <c r="P53" t="s">
        <v>1102</v>
      </c>
      <c r="R53" t="s">
        <v>2047</v>
      </c>
    </row>
    <row r="54" spans="1:18" hidden="1">
      <c r="A54" t="s">
        <v>2048</v>
      </c>
      <c r="D54" s="4" t="s">
        <v>1144</v>
      </c>
      <c r="F54" t="s">
        <v>2039</v>
      </c>
      <c r="H54" t="s">
        <v>315</v>
      </c>
      <c r="J54" t="str">
        <f>INDEX('region index'!B:B,MATCH('full plexos list'!P54,'region index'!A:A,0))</f>
        <v>C</v>
      </c>
      <c r="K54">
        <v>450</v>
      </c>
      <c r="L54">
        <v>3</v>
      </c>
      <c r="M54">
        <v>3</v>
      </c>
      <c r="N54">
        <f t="shared" si="1"/>
        <v>1350</v>
      </c>
      <c r="O54">
        <f t="shared" si="0"/>
        <v>1350</v>
      </c>
      <c r="P54" t="s">
        <v>1097</v>
      </c>
      <c r="R54" t="s">
        <v>2048</v>
      </c>
    </row>
    <row r="55" spans="1:18" hidden="1">
      <c r="A55" t="s">
        <v>2049</v>
      </c>
      <c r="F55" t="s">
        <v>2039</v>
      </c>
      <c r="H55" t="s">
        <v>315</v>
      </c>
      <c r="J55" t="str">
        <f>INDEX('region index'!B:B,MATCH('full plexos list'!P55,'region index'!A:A,0))</f>
        <v>SE</v>
      </c>
      <c r="K55">
        <v>450</v>
      </c>
      <c r="L55">
        <v>4</v>
      </c>
      <c r="M55">
        <v>4</v>
      </c>
      <c r="N55">
        <f t="shared" si="1"/>
        <v>1800</v>
      </c>
      <c r="O55">
        <f t="shared" si="0"/>
        <v>1800</v>
      </c>
      <c r="P55" t="s">
        <v>1095</v>
      </c>
      <c r="R55" t="s">
        <v>2049</v>
      </c>
    </row>
    <row r="56" spans="1:18" hidden="1">
      <c r="A56" t="s">
        <v>2050</v>
      </c>
      <c r="F56" t="s">
        <v>2039</v>
      </c>
      <c r="H56" t="s">
        <v>315</v>
      </c>
      <c r="J56" t="str">
        <f>INDEX('region index'!B:B,MATCH('full plexos list'!P56,'region index'!A:A,0))</f>
        <v>SE</v>
      </c>
      <c r="K56">
        <v>45.835999999999999</v>
      </c>
      <c r="L56">
        <v>1</v>
      </c>
      <c r="M56">
        <f t="shared" si="3"/>
        <v>1</v>
      </c>
      <c r="N56">
        <f t="shared" si="1"/>
        <v>45.835999999999999</v>
      </c>
      <c r="O56">
        <f t="shared" ref="O56:O74" si="4">K56*M56</f>
        <v>45.835999999999999</v>
      </c>
      <c r="P56" t="s">
        <v>1095</v>
      </c>
      <c r="R56" t="s">
        <v>2050</v>
      </c>
    </row>
    <row r="57" spans="1:18" hidden="1">
      <c r="A57" t="s">
        <v>2051</v>
      </c>
      <c r="F57" t="s">
        <v>2039</v>
      </c>
      <c r="H57" t="s">
        <v>315</v>
      </c>
      <c r="J57" t="str">
        <f>INDEX('region index'!B:B,MATCH('full plexos list'!P57,'region index'!A:A,0))</f>
        <v>NW</v>
      </c>
      <c r="K57">
        <v>573.79</v>
      </c>
      <c r="L57">
        <v>1</v>
      </c>
      <c r="M57">
        <v>1</v>
      </c>
      <c r="N57">
        <f t="shared" si="1"/>
        <v>573.79</v>
      </c>
      <c r="O57">
        <f t="shared" si="4"/>
        <v>573.79</v>
      </c>
      <c r="P57" t="s">
        <v>1102</v>
      </c>
      <c r="R57" t="s">
        <v>2051</v>
      </c>
    </row>
    <row r="58" spans="1:18" hidden="1">
      <c r="A58" t="s">
        <v>2052</v>
      </c>
      <c r="F58" t="s">
        <v>2039</v>
      </c>
      <c r="H58" t="s">
        <v>315</v>
      </c>
      <c r="J58" t="str">
        <f>INDEX('region index'!B:B,MATCH('full plexos list'!P58,'region index'!A:A,0))</f>
        <v>NW</v>
      </c>
      <c r="K58">
        <v>348.274</v>
      </c>
      <c r="L58">
        <v>1</v>
      </c>
      <c r="M58">
        <v>1</v>
      </c>
      <c r="N58">
        <f t="shared" si="1"/>
        <v>348.274</v>
      </c>
      <c r="O58">
        <f t="shared" si="4"/>
        <v>348.274</v>
      </c>
      <c r="P58" t="s">
        <v>1102</v>
      </c>
      <c r="R58" t="s">
        <v>2052</v>
      </c>
    </row>
    <row r="59" spans="1:18" hidden="1">
      <c r="A59" t="s">
        <v>2053</v>
      </c>
      <c r="F59" t="s">
        <v>2039</v>
      </c>
      <c r="H59" t="s">
        <v>315</v>
      </c>
      <c r="J59" t="str">
        <f>INDEX('region index'!B:B,MATCH('full plexos list'!P59,'region index'!A:A,0))</f>
        <v>NW</v>
      </c>
      <c r="K59">
        <v>369.173</v>
      </c>
      <c r="L59">
        <v>2</v>
      </c>
      <c r="M59">
        <v>2</v>
      </c>
      <c r="N59">
        <f t="shared" si="1"/>
        <v>738.346</v>
      </c>
      <c r="O59">
        <f t="shared" si="4"/>
        <v>738.346</v>
      </c>
      <c r="P59" t="s">
        <v>1110</v>
      </c>
      <c r="R59" t="s">
        <v>2053</v>
      </c>
    </row>
    <row r="60" spans="1:18" hidden="1">
      <c r="A60" t="s">
        <v>2054</v>
      </c>
      <c r="B60" t="s">
        <v>1802</v>
      </c>
      <c r="D60" s="4" t="s">
        <v>1145</v>
      </c>
      <c r="F60" t="s">
        <v>2039</v>
      </c>
      <c r="H60" t="s">
        <v>315</v>
      </c>
      <c r="J60" t="str">
        <f>INDEX('region index'!B:B,MATCH('full plexos list'!P60,'region index'!A:A,0))</f>
        <v>NW</v>
      </c>
      <c r="K60">
        <v>225</v>
      </c>
      <c r="L60">
        <v>8</v>
      </c>
      <c r="M60">
        <v>0</v>
      </c>
      <c r="N60">
        <f t="shared" si="1"/>
        <v>1800</v>
      </c>
      <c r="O60">
        <f t="shared" si="4"/>
        <v>0</v>
      </c>
      <c r="P60" t="s">
        <v>1105</v>
      </c>
      <c r="R60" t="s">
        <v>2054</v>
      </c>
    </row>
    <row r="61" spans="1:18" hidden="1">
      <c r="A61" t="s">
        <v>2055</v>
      </c>
      <c r="F61" t="s">
        <v>2039</v>
      </c>
      <c r="H61" t="s">
        <v>315</v>
      </c>
      <c r="J61" t="str">
        <f>INDEX('region index'!B:B,MATCH('full plexos list'!P61,'region index'!A:A,0))</f>
        <v>NW</v>
      </c>
      <c r="K61">
        <v>450</v>
      </c>
      <c r="L61">
        <v>4</v>
      </c>
      <c r="M61">
        <v>4</v>
      </c>
      <c r="N61">
        <f t="shared" ref="N61:N168" si="5">K61*L61</f>
        <v>1800</v>
      </c>
      <c r="O61">
        <f t="shared" si="4"/>
        <v>1800</v>
      </c>
      <c r="P61" t="s">
        <v>1105</v>
      </c>
      <c r="R61" t="s">
        <v>2055</v>
      </c>
    </row>
    <row r="62" spans="1:18" hidden="1">
      <c r="A62" t="s">
        <v>2056</v>
      </c>
      <c r="F62" t="s">
        <v>2039</v>
      </c>
      <c r="H62" t="s">
        <v>315</v>
      </c>
      <c r="J62" t="str">
        <f>INDEX('region index'!B:B,MATCH('full plexos list'!P62,'region index'!A:A,0))</f>
        <v>NW</v>
      </c>
      <c r="K62">
        <v>863.3</v>
      </c>
      <c r="L62">
        <v>1</v>
      </c>
      <c r="M62">
        <v>1</v>
      </c>
      <c r="N62">
        <f t="shared" si="5"/>
        <v>863.3</v>
      </c>
      <c r="O62">
        <f t="shared" si="4"/>
        <v>863.3</v>
      </c>
      <c r="P62" t="s">
        <v>1102</v>
      </c>
      <c r="R62" t="s">
        <v>2056</v>
      </c>
    </row>
    <row r="63" spans="1:18" hidden="1">
      <c r="A63" t="s">
        <v>2057</v>
      </c>
      <c r="F63" t="s">
        <v>2039</v>
      </c>
      <c r="H63" t="s">
        <v>315</v>
      </c>
      <c r="J63" t="str">
        <f>INDEX('region index'!B:B,MATCH('full plexos list'!P63,'region index'!A:A,0))</f>
        <v>SE</v>
      </c>
      <c r="K63">
        <v>361.6</v>
      </c>
      <c r="L63">
        <v>1</v>
      </c>
      <c r="M63">
        <f t="shared" ref="M63:M83" si="6">L63</f>
        <v>1</v>
      </c>
      <c r="N63">
        <f t="shared" si="5"/>
        <v>361.6</v>
      </c>
      <c r="O63">
        <f t="shared" si="4"/>
        <v>361.6</v>
      </c>
      <c r="P63" t="s">
        <v>1103</v>
      </c>
      <c r="R63" t="s">
        <v>2057</v>
      </c>
    </row>
    <row r="64" spans="1:18" hidden="1">
      <c r="A64" t="s">
        <v>2058</v>
      </c>
      <c r="F64" t="s">
        <v>2039</v>
      </c>
      <c r="H64" t="s">
        <v>315</v>
      </c>
      <c r="J64" t="str">
        <f>INDEX('region index'!B:B,MATCH('full plexos list'!P64,'region index'!A:A,0))</f>
        <v>NW</v>
      </c>
      <c r="K64">
        <v>751.2</v>
      </c>
      <c r="L64">
        <v>1</v>
      </c>
      <c r="M64">
        <v>1</v>
      </c>
      <c r="N64">
        <f t="shared" si="5"/>
        <v>751.2</v>
      </c>
      <c r="O64">
        <f t="shared" si="4"/>
        <v>751.2</v>
      </c>
      <c r="P64" t="s">
        <v>1102</v>
      </c>
      <c r="R64" t="s">
        <v>2058</v>
      </c>
    </row>
    <row r="65" spans="1:18" hidden="1">
      <c r="A65" t="s">
        <v>2059</v>
      </c>
      <c r="F65" t="s">
        <v>2039</v>
      </c>
      <c r="H65" t="s">
        <v>315</v>
      </c>
      <c r="J65" t="str">
        <f>INDEX('region index'!B:B,MATCH('full plexos list'!P65,'region index'!A:A,0))</f>
        <v>SE</v>
      </c>
      <c r="K65">
        <v>442.8</v>
      </c>
      <c r="L65">
        <v>1</v>
      </c>
      <c r="M65">
        <f t="shared" si="6"/>
        <v>1</v>
      </c>
      <c r="N65">
        <f t="shared" si="5"/>
        <v>442.8</v>
      </c>
      <c r="O65">
        <f t="shared" si="4"/>
        <v>442.8</v>
      </c>
      <c r="P65" t="s">
        <v>1111</v>
      </c>
      <c r="R65" t="s">
        <v>2059</v>
      </c>
    </row>
    <row r="66" spans="1:18" hidden="1">
      <c r="A66" t="s">
        <v>2060</v>
      </c>
      <c r="F66" t="s">
        <v>2039</v>
      </c>
      <c r="H66" t="s">
        <v>315</v>
      </c>
      <c r="J66" t="str">
        <f>INDEX('region index'!B:B,MATCH('full plexos list'!P66,'region index'!A:A,0))</f>
        <v>NE</v>
      </c>
      <c r="K66">
        <v>848</v>
      </c>
      <c r="L66">
        <v>1</v>
      </c>
      <c r="M66">
        <v>1</v>
      </c>
      <c r="N66">
        <f t="shared" si="5"/>
        <v>848</v>
      </c>
      <c r="O66">
        <f t="shared" si="4"/>
        <v>848</v>
      </c>
      <c r="P66" t="s">
        <v>1100</v>
      </c>
      <c r="R66" t="s">
        <v>2060</v>
      </c>
    </row>
    <row r="67" spans="1:18" hidden="1">
      <c r="A67" t="s">
        <v>2061</v>
      </c>
      <c r="F67" t="s">
        <v>2039</v>
      </c>
      <c r="H67" t="s">
        <v>315</v>
      </c>
      <c r="J67" t="str">
        <f>INDEX('region index'!B:B,MATCH('full plexos list'!P67,'region index'!A:A,0))</f>
        <v>NW</v>
      </c>
      <c r="K67">
        <v>769.83</v>
      </c>
      <c r="L67">
        <v>1</v>
      </c>
      <c r="M67">
        <v>1</v>
      </c>
      <c r="N67">
        <f t="shared" si="5"/>
        <v>769.83</v>
      </c>
      <c r="O67">
        <f t="shared" si="4"/>
        <v>769.83</v>
      </c>
      <c r="P67" t="s">
        <v>1102</v>
      </c>
      <c r="R67" t="s">
        <v>2061</v>
      </c>
    </row>
    <row r="68" spans="1:18" hidden="1">
      <c r="A68" t="s">
        <v>2062</v>
      </c>
      <c r="F68" t="s">
        <v>2039</v>
      </c>
      <c r="H68" t="s">
        <v>315</v>
      </c>
      <c r="J68" t="str">
        <f>INDEX('region index'!B:B,MATCH('full plexos list'!P68,'region index'!A:A,0))</f>
        <v>SE</v>
      </c>
      <c r="K68">
        <v>300</v>
      </c>
      <c r="L68">
        <v>1</v>
      </c>
      <c r="M68">
        <v>1</v>
      </c>
      <c r="N68">
        <f t="shared" si="5"/>
        <v>300</v>
      </c>
      <c r="O68">
        <f t="shared" si="4"/>
        <v>300</v>
      </c>
      <c r="P68" t="s">
        <v>1111</v>
      </c>
      <c r="R68" t="s">
        <v>2062</v>
      </c>
    </row>
    <row r="69" spans="1:18" hidden="1">
      <c r="A69" t="s">
        <v>2063</v>
      </c>
      <c r="F69" t="s">
        <v>2039</v>
      </c>
      <c r="H69" t="s">
        <v>315</v>
      </c>
      <c r="J69" t="str">
        <f>INDEX('region index'!B:B,MATCH('full plexos list'!P69,'region index'!A:A,0))</f>
        <v>SE</v>
      </c>
      <c r="K69">
        <v>450</v>
      </c>
      <c r="L69">
        <v>2</v>
      </c>
      <c r="M69">
        <f t="shared" si="6"/>
        <v>2</v>
      </c>
      <c r="N69">
        <f t="shared" si="5"/>
        <v>900</v>
      </c>
      <c r="O69">
        <f t="shared" si="4"/>
        <v>900</v>
      </c>
      <c r="P69" t="s">
        <v>1111</v>
      </c>
      <c r="R69" t="s">
        <v>2063</v>
      </c>
    </row>
    <row r="70" spans="1:18" hidden="1">
      <c r="A70" t="s">
        <v>2064</v>
      </c>
      <c r="F70" t="s">
        <v>2039</v>
      </c>
      <c r="H70" t="s">
        <v>315</v>
      </c>
      <c r="J70" t="str">
        <f>INDEX('region index'!B:B,MATCH('full plexos list'!P70,'region index'!A:A,0))</f>
        <v>SE</v>
      </c>
      <c r="K70">
        <v>871.9</v>
      </c>
      <c r="L70">
        <v>1</v>
      </c>
      <c r="M70">
        <v>1</v>
      </c>
      <c r="N70">
        <f t="shared" si="5"/>
        <v>871.9</v>
      </c>
      <c r="O70">
        <f t="shared" si="4"/>
        <v>871.9</v>
      </c>
      <c r="P70" t="s">
        <v>1111</v>
      </c>
      <c r="R70" t="s">
        <v>2064</v>
      </c>
    </row>
    <row r="71" spans="1:18">
      <c r="A71" t="s">
        <v>2065</v>
      </c>
      <c r="F71" t="s">
        <v>2039</v>
      </c>
      <c r="H71" t="s">
        <v>315</v>
      </c>
      <c r="J71" t="str">
        <f>INDEX('region index'!B:B,MATCH('full plexos list'!P71,'region index'!A:A,0))</f>
        <v>SW</v>
      </c>
      <c r="K71">
        <v>525.5</v>
      </c>
      <c r="L71">
        <v>1</v>
      </c>
      <c r="M71">
        <v>1</v>
      </c>
      <c r="N71">
        <f t="shared" si="5"/>
        <v>525.5</v>
      </c>
      <c r="O71">
        <f t="shared" si="4"/>
        <v>525.5</v>
      </c>
      <c r="P71" t="s">
        <v>1108</v>
      </c>
      <c r="R71" t="s">
        <v>2065</v>
      </c>
    </row>
    <row r="72" spans="1:18">
      <c r="A72" t="s">
        <v>2066</v>
      </c>
      <c r="F72" t="s">
        <v>2039</v>
      </c>
      <c r="H72" t="s">
        <v>315</v>
      </c>
      <c r="J72" t="str">
        <f>INDEX('region index'!B:B,MATCH('full plexos list'!P72,'region index'!A:A,0))</f>
        <v>SW</v>
      </c>
      <c r="K72">
        <v>864.2</v>
      </c>
      <c r="L72">
        <v>1</v>
      </c>
      <c r="M72">
        <v>1</v>
      </c>
      <c r="N72">
        <f t="shared" si="5"/>
        <v>864.2</v>
      </c>
      <c r="O72">
        <f t="shared" si="4"/>
        <v>864.2</v>
      </c>
      <c r="P72" t="s">
        <v>1108</v>
      </c>
      <c r="R72" t="s">
        <v>2066</v>
      </c>
    </row>
    <row r="73" spans="1:18" hidden="1">
      <c r="A73" t="s">
        <v>2067</v>
      </c>
      <c r="F73" t="s">
        <v>2039</v>
      </c>
      <c r="H73" t="s">
        <v>315</v>
      </c>
      <c r="J73" t="str">
        <f>INDEX('region index'!B:B,MATCH('full plexos list'!P73,'region index'!A:A,0))</f>
        <v>NW</v>
      </c>
      <c r="K73">
        <v>503.53899999999999</v>
      </c>
      <c r="L73">
        <v>1</v>
      </c>
      <c r="M73">
        <v>1</v>
      </c>
      <c r="N73">
        <f t="shared" si="5"/>
        <v>503.53899999999999</v>
      </c>
      <c r="O73">
        <f t="shared" si="4"/>
        <v>503.53899999999999</v>
      </c>
      <c r="P73" t="s">
        <v>1105</v>
      </c>
      <c r="R73" t="s">
        <v>2067</v>
      </c>
    </row>
    <row r="74" spans="1:18" hidden="1">
      <c r="A74" t="s">
        <v>2068</v>
      </c>
      <c r="F74" t="s">
        <v>2039</v>
      </c>
      <c r="H74" t="s">
        <v>315</v>
      </c>
      <c r="J74" t="str">
        <f>INDEX('region index'!B:B,MATCH('full plexos list'!P74,'region index'!A:A,0))</f>
        <v>NW</v>
      </c>
      <c r="K74">
        <v>508.90800000000002</v>
      </c>
      <c r="L74">
        <v>1</v>
      </c>
      <c r="M74">
        <v>1</v>
      </c>
      <c r="N74">
        <f t="shared" si="5"/>
        <v>508.90800000000002</v>
      </c>
      <c r="O74">
        <f t="shared" si="4"/>
        <v>508.90800000000002</v>
      </c>
      <c r="P74" t="s">
        <v>1105</v>
      </c>
      <c r="R74" t="s">
        <v>2068</v>
      </c>
    </row>
    <row r="75" spans="1:18" hidden="1">
      <c r="A75" t="s">
        <v>2069</v>
      </c>
      <c r="F75" t="s">
        <v>2039</v>
      </c>
      <c r="H75" t="s">
        <v>315</v>
      </c>
      <c r="J75" t="str">
        <f>INDEX('region index'!B:B,MATCH('full plexos list'!P75,'region index'!A:A,0))</f>
        <v>NW</v>
      </c>
      <c r="K75">
        <v>450</v>
      </c>
      <c r="L75">
        <v>1</v>
      </c>
      <c r="M75">
        <v>1</v>
      </c>
      <c r="N75">
        <f t="shared" si="5"/>
        <v>450</v>
      </c>
      <c r="O75">
        <f t="shared" ref="O75:O120" si="7">K75*M75</f>
        <v>450</v>
      </c>
      <c r="P75" t="s">
        <v>1105</v>
      </c>
      <c r="R75" t="s">
        <v>2069</v>
      </c>
    </row>
    <row r="76" spans="1:18" hidden="1">
      <c r="A76" t="s">
        <v>2070</v>
      </c>
      <c r="F76" t="s">
        <v>2039</v>
      </c>
      <c r="H76" t="s">
        <v>315</v>
      </c>
      <c r="J76" t="str">
        <f>INDEX('region index'!B:B,MATCH('full plexos list'!P76,'region index'!A:A,0))</f>
        <v>NW</v>
      </c>
      <c r="K76">
        <v>600</v>
      </c>
      <c r="L76">
        <v>1</v>
      </c>
      <c r="M76">
        <v>1</v>
      </c>
      <c r="N76">
        <f t="shared" si="5"/>
        <v>600</v>
      </c>
      <c r="O76">
        <f t="shared" si="7"/>
        <v>600</v>
      </c>
      <c r="P76" t="s">
        <v>1102</v>
      </c>
      <c r="R76" t="s">
        <v>2070</v>
      </c>
    </row>
    <row r="77" spans="1:18" hidden="1">
      <c r="A77" t="s">
        <v>2071</v>
      </c>
      <c r="F77" t="s">
        <v>2039</v>
      </c>
      <c r="H77" t="s">
        <v>315</v>
      </c>
      <c r="J77" t="str">
        <f>INDEX('region index'!B:B,MATCH('full plexos list'!P77,'region index'!A:A,0))</f>
        <v>NW</v>
      </c>
      <c r="K77">
        <v>300</v>
      </c>
      <c r="L77">
        <v>1</v>
      </c>
      <c r="M77">
        <v>1</v>
      </c>
      <c r="N77">
        <f t="shared" si="5"/>
        <v>300</v>
      </c>
      <c r="O77">
        <f t="shared" si="7"/>
        <v>300</v>
      </c>
      <c r="P77" t="s">
        <v>1102</v>
      </c>
      <c r="R77" t="s">
        <v>2071</v>
      </c>
    </row>
    <row r="78" spans="1:18" hidden="1">
      <c r="A78" t="s">
        <v>2072</v>
      </c>
      <c r="F78" t="s">
        <v>2039</v>
      </c>
      <c r="H78" t="s">
        <v>315</v>
      </c>
      <c r="J78" t="str">
        <f>INDEX('region index'!B:B,MATCH('full plexos list'!P78,'region index'!A:A,0))</f>
        <v>NW</v>
      </c>
      <c r="K78">
        <v>847.6</v>
      </c>
      <c r="L78">
        <v>2</v>
      </c>
      <c r="M78">
        <f t="shared" si="6"/>
        <v>2</v>
      </c>
      <c r="N78">
        <f t="shared" si="5"/>
        <v>1695.2</v>
      </c>
      <c r="O78">
        <f t="shared" si="7"/>
        <v>1695.2</v>
      </c>
      <c r="P78" t="s">
        <v>1102</v>
      </c>
      <c r="R78" t="s">
        <v>2072</v>
      </c>
    </row>
    <row r="79" spans="1:18" hidden="1">
      <c r="A79" t="s">
        <v>2073</v>
      </c>
      <c r="F79" t="s">
        <v>2039</v>
      </c>
      <c r="H79" t="s">
        <v>315</v>
      </c>
      <c r="J79" t="str">
        <f>INDEX('region index'!B:B,MATCH('full plexos list'!P79,'region index'!A:A,0))</f>
        <v>NW</v>
      </c>
      <c r="K79">
        <v>868.5</v>
      </c>
      <c r="L79">
        <v>1</v>
      </c>
      <c r="M79">
        <v>1</v>
      </c>
      <c r="N79">
        <f t="shared" si="5"/>
        <v>868.5</v>
      </c>
      <c r="O79">
        <f t="shared" si="7"/>
        <v>868.5</v>
      </c>
      <c r="P79" t="s">
        <v>1102</v>
      </c>
      <c r="R79" t="s">
        <v>2073</v>
      </c>
    </row>
    <row r="80" spans="1:18" hidden="1">
      <c r="A80" t="s">
        <v>2074</v>
      </c>
      <c r="F80" t="s">
        <v>2039</v>
      </c>
      <c r="H80" t="s">
        <v>315</v>
      </c>
      <c r="J80" t="str">
        <f>INDEX('region index'!B:B,MATCH('full plexos list'!P80,'region index'!A:A,0))</f>
        <v>NW</v>
      </c>
      <c r="K80">
        <v>450</v>
      </c>
      <c r="L80">
        <v>2</v>
      </c>
      <c r="M80">
        <v>2</v>
      </c>
      <c r="N80">
        <f t="shared" si="5"/>
        <v>900</v>
      </c>
      <c r="O80">
        <f t="shared" si="7"/>
        <v>900</v>
      </c>
      <c r="P80" t="s">
        <v>1105</v>
      </c>
      <c r="R80" t="s">
        <v>2074</v>
      </c>
    </row>
    <row r="81" spans="1:18" hidden="1">
      <c r="A81" t="s">
        <v>2075</v>
      </c>
      <c r="F81" t="s">
        <v>2039</v>
      </c>
      <c r="H81" t="s">
        <v>315</v>
      </c>
      <c r="J81" t="str">
        <f>INDEX('region index'!B:B,MATCH('full plexos list'!P81,'region index'!A:A,0))</f>
        <v>NW</v>
      </c>
      <c r="K81">
        <v>574.6</v>
      </c>
      <c r="L81">
        <v>2</v>
      </c>
      <c r="M81">
        <f t="shared" si="6"/>
        <v>2</v>
      </c>
      <c r="N81">
        <f t="shared" si="5"/>
        <v>1149.2</v>
      </c>
      <c r="O81">
        <f t="shared" si="7"/>
        <v>1149.2</v>
      </c>
      <c r="P81" t="s">
        <v>1105</v>
      </c>
      <c r="R81" t="s">
        <v>2075</v>
      </c>
    </row>
    <row r="82" spans="1:18" hidden="1">
      <c r="A82" t="s">
        <v>2076</v>
      </c>
      <c r="F82" t="s">
        <v>2039</v>
      </c>
      <c r="H82" t="s">
        <v>315</v>
      </c>
      <c r="J82" t="str">
        <f>INDEX('region index'!B:B,MATCH('full plexos list'!P82,'region index'!A:A,0))</f>
        <v>NW</v>
      </c>
      <c r="K82">
        <v>375.6</v>
      </c>
      <c r="L82">
        <v>3</v>
      </c>
      <c r="M82">
        <v>3</v>
      </c>
      <c r="N82">
        <f t="shared" si="5"/>
        <v>1126.8000000000002</v>
      </c>
      <c r="O82">
        <f t="shared" si="7"/>
        <v>1126.8000000000002</v>
      </c>
      <c r="P82" t="s">
        <v>1105</v>
      </c>
      <c r="R82" t="s">
        <v>2076</v>
      </c>
    </row>
    <row r="83" spans="1:18" hidden="1">
      <c r="A83" t="s">
        <v>2077</v>
      </c>
      <c r="F83" t="s">
        <v>2039</v>
      </c>
      <c r="H83" t="s">
        <v>315</v>
      </c>
      <c r="J83" t="str">
        <f>INDEX('region index'!B:B,MATCH('full plexos list'!P83,'region index'!A:A,0))</f>
        <v>NW</v>
      </c>
      <c r="K83">
        <v>725</v>
      </c>
      <c r="L83">
        <v>2</v>
      </c>
      <c r="M83">
        <f t="shared" si="6"/>
        <v>2</v>
      </c>
      <c r="N83">
        <f t="shared" si="5"/>
        <v>1450</v>
      </c>
      <c r="O83">
        <f t="shared" si="7"/>
        <v>1450</v>
      </c>
      <c r="P83" t="s">
        <v>1102</v>
      </c>
      <c r="R83" t="s">
        <v>2077</v>
      </c>
    </row>
    <row r="84" spans="1:18" hidden="1">
      <c r="A84" t="s">
        <v>2078</v>
      </c>
      <c r="F84" t="s">
        <v>2039</v>
      </c>
      <c r="H84" t="s">
        <v>315</v>
      </c>
      <c r="J84" t="str">
        <f>INDEX('region index'!B:B,MATCH('full plexos list'!P84,'region index'!A:A,0))</f>
        <v>NW</v>
      </c>
      <c r="K84">
        <v>874.2</v>
      </c>
      <c r="L84">
        <v>1</v>
      </c>
      <c r="M84">
        <v>1</v>
      </c>
      <c r="N84">
        <f t="shared" si="5"/>
        <v>874.2</v>
      </c>
      <c r="O84">
        <f t="shared" si="7"/>
        <v>874.2</v>
      </c>
      <c r="P84" t="s">
        <v>1102</v>
      </c>
      <c r="R84" t="s">
        <v>2078</v>
      </c>
    </row>
    <row r="85" spans="1:18">
      <c r="A85" t="s">
        <v>2079</v>
      </c>
      <c r="F85" t="s">
        <v>2039</v>
      </c>
      <c r="H85" t="s">
        <v>315</v>
      </c>
      <c r="J85" t="str">
        <f>INDEX('region index'!B:B,MATCH('full plexos list'!P85,'region index'!A:A,0))</f>
        <v>Jeju</v>
      </c>
      <c r="K85">
        <v>105</v>
      </c>
      <c r="L85">
        <v>1</v>
      </c>
      <c r="M85">
        <v>1</v>
      </c>
      <c r="N85">
        <f t="shared" si="5"/>
        <v>105</v>
      </c>
      <c r="O85">
        <f t="shared" si="7"/>
        <v>105</v>
      </c>
      <c r="P85" t="s">
        <v>1106</v>
      </c>
      <c r="R85" t="s">
        <v>2079</v>
      </c>
    </row>
    <row r="86" spans="1:18" hidden="1">
      <c r="A86" t="s">
        <v>2080</v>
      </c>
      <c r="B86" t="s">
        <v>1745</v>
      </c>
      <c r="D86" t="s">
        <v>1743</v>
      </c>
      <c r="F86" t="s">
        <v>2081</v>
      </c>
      <c r="H86" t="s">
        <v>315</v>
      </c>
      <c r="J86" t="str">
        <f>INDEX('region index'!B:B,MATCH('full plexos list'!P86,'region index'!A:A,0))</f>
        <v>NW</v>
      </c>
      <c r="K86">
        <v>1004</v>
      </c>
      <c r="L86">
        <v>0</v>
      </c>
      <c r="M86">
        <v>1</v>
      </c>
      <c r="N86">
        <f t="shared" si="5"/>
        <v>0</v>
      </c>
      <c r="O86">
        <f t="shared" si="7"/>
        <v>1004</v>
      </c>
      <c r="P86" t="s">
        <v>1102</v>
      </c>
      <c r="Q86" t="s">
        <v>1744</v>
      </c>
      <c r="R86" t="s">
        <v>2080</v>
      </c>
    </row>
    <row r="87" spans="1:18" hidden="1">
      <c r="A87" t="s">
        <v>2082</v>
      </c>
      <c r="B87" t="s">
        <v>1752</v>
      </c>
      <c r="D87" t="s">
        <v>1751</v>
      </c>
      <c r="F87" t="s">
        <v>2081</v>
      </c>
      <c r="H87" t="s">
        <v>315</v>
      </c>
      <c r="J87" t="str">
        <f>INDEX('region index'!B:B,MATCH('full plexos list'!P87,'region index'!A:A,0))</f>
        <v>SE</v>
      </c>
      <c r="K87">
        <v>920</v>
      </c>
      <c r="L87">
        <v>0</v>
      </c>
      <c r="M87">
        <v>1</v>
      </c>
      <c r="N87">
        <f t="shared" si="5"/>
        <v>0</v>
      </c>
      <c r="O87">
        <f t="shared" si="7"/>
        <v>920</v>
      </c>
      <c r="P87" t="s">
        <v>1104</v>
      </c>
      <c r="Q87" t="s">
        <v>1753</v>
      </c>
      <c r="R87" t="s">
        <v>2082</v>
      </c>
    </row>
    <row r="88" spans="1:18" hidden="1">
      <c r="A88" t="s">
        <v>2083</v>
      </c>
      <c r="B88" t="s">
        <v>1757</v>
      </c>
      <c r="D88" s="4" t="s">
        <v>1756</v>
      </c>
      <c r="F88" t="s">
        <v>2081</v>
      </c>
      <c r="H88" t="s">
        <v>315</v>
      </c>
      <c r="J88" t="str">
        <f>INDEX('region index'!B:B,MATCH('full plexos list'!P88,'region index'!A:A,0))</f>
        <v>C</v>
      </c>
      <c r="K88">
        <v>1122</v>
      </c>
      <c r="L88">
        <v>0</v>
      </c>
      <c r="M88">
        <v>1</v>
      </c>
      <c r="N88">
        <f t="shared" si="5"/>
        <v>0</v>
      </c>
      <c r="O88">
        <f t="shared" si="7"/>
        <v>1122</v>
      </c>
      <c r="P88" t="s">
        <v>1096</v>
      </c>
      <c r="Q88" t="s">
        <v>1759</v>
      </c>
      <c r="R88" t="s">
        <v>2083</v>
      </c>
    </row>
    <row r="89" spans="1:18" hidden="1">
      <c r="A89" t="s">
        <v>2084</v>
      </c>
      <c r="B89" t="s">
        <v>1758</v>
      </c>
      <c r="D89" t="s">
        <v>1754</v>
      </c>
      <c r="F89" t="s">
        <v>2081</v>
      </c>
      <c r="H89" t="s">
        <v>1755</v>
      </c>
      <c r="J89" t="str">
        <f>INDEX('region index'!B:B,MATCH('full plexos list'!P89,'region index'!A:A,0))</f>
        <v>SE</v>
      </c>
      <c r="K89">
        <v>1122</v>
      </c>
      <c r="L89">
        <v>0</v>
      </c>
      <c r="M89">
        <v>1</v>
      </c>
      <c r="N89">
        <f t="shared" si="5"/>
        <v>0</v>
      </c>
      <c r="O89">
        <f t="shared" si="7"/>
        <v>1122</v>
      </c>
      <c r="P89" t="s">
        <v>1104</v>
      </c>
      <c r="Q89" t="s">
        <v>1759</v>
      </c>
      <c r="R89" t="s">
        <v>2084</v>
      </c>
    </row>
    <row r="90" spans="1:18" hidden="1">
      <c r="A90" t="s">
        <v>2017</v>
      </c>
      <c r="B90" t="s">
        <v>1789</v>
      </c>
      <c r="F90" t="s">
        <v>1790</v>
      </c>
      <c r="H90" t="s">
        <v>315</v>
      </c>
      <c r="J90" t="str">
        <f>INDEX('region index'!B:B,MATCH('full plexos list'!P90,'region index'!A:A,0))</f>
        <v>SE</v>
      </c>
      <c r="K90">
        <v>560</v>
      </c>
      <c r="L90">
        <v>0</v>
      </c>
      <c r="M90">
        <v>2</v>
      </c>
      <c r="N90">
        <f t="shared" si="5"/>
        <v>0</v>
      </c>
      <c r="O90">
        <f t="shared" si="7"/>
        <v>1120</v>
      </c>
      <c r="P90" t="s">
        <v>1104</v>
      </c>
      <c r="R90" t="s">
        <v>2017</v>
      </c>
    </row>
    <row r="91" spans="1:18" hidden="1">
      <c r="A91" t="s">
        <v>1953</v>
      </c>
      <c r="F91" t="s">
        <v>1146</v>
      </c>
      <c r="H91" t="s">
        <v>315</v>
      </c>
      <c r="J91" t="str">
        <f>INDEX('region index'!B:B,MATCH('full plexos list'!P91,'region index'!A:A,0))</f>
        <v>NW</v>
      </c>
      <c r="K91">
        <v>144.79</v>
      </c>
      <c r="L91">
        <v>1</v>
      </c>
      <c r="M91">
        <f>L91</f>
        <v>1</v>
      </c>
      <c r="N91">
        <f t="shared" si="5"/>
        <v>144.79</v>
      </c>
      <c r="O91">
        <f t="shared" si="7"/>
        <v>144.79</v>
      </c>
      <c r="P91" t="s">
        <v>1102</v>
      </c>
      <c r="R91" t="s">
        <v>1953</v>
      </c>
    </row>
    <row r="92" spans="1:18" hidden="1">
      <c r="A92" t="s">
        <v>1954</v>
      </c>
      <c r="F92" t="s">
        <v>1146</v>
      </c>
      <c r="H92" t="s">
        <v>315</v>
      </c>
      <c r="J92" t="str">
        <f>INDEX('region index'!B:B,MATCH('full plexos list'!P92,'region index'!A:A,0))</f>
        <v>NW</v>
      </c>
      <c r="K92">
        <v>37</v>
      </c>
      <c r="L92">
        <v>1</v>
      </c>
      <c r="M92">
        <f t="shared" ref="M92:M118" si="8">L92</f>
        <v>1</v>
      </c>
      <c r="N92">
        <f t="shared" si="5"/>
        <v>37</v>
      </c>
      <c r="O92">
        <f t="shared" si="7"/>
        <v>37</v>
      </c>
      <c r="P92" t="s">
        <v>1110</v>
      </c>
      <c r="R92" t="s">
        <v>1954</v>
      </c>
    </row>
    <row r="93" spans="1:18" hidden="1">
      <c r="A93" t="s">
        <v>1955</v>
      </c>
      <c r="F93" t="s">
        <v>1146</v>
      </c>
      <c r="H93" t="s">
        <v>315</v>
      </c>
      <c r="J93" t="str">
        <f>INDEX('region index'!B:B,MATCH('full plexos list'!P93,'region index'!A:A,0))</f>
        <v>NW</v>
      </c>
      <c r="K93">
        <v>24</v>
      </c>
      <c r="L93">
        <v>1</v>
      </c>
      <c r="M93">
        <f t="shared" si="8"/>
        <v>1</v>
      </c>
      <c r="N93">
        <f t="shared" si="5"/>
        <v>24</v>
      </c>
      <c r="O93">
        <f t="shared" si="7"/>
        <v>24</v>
      </c>
      <c r="P93" t="s">
        <v>1105</v>
      </c>
      <c r="R93" t="s">
        <v>1955</v>
      </c>
    </row>
    <row r="94" spans="1:18" hidden="1">
      <c r="A94" t="s">
        <v>1949</v>
      </c>
      <c r="F94" t="s">
        <v>1146</v>
      </c>
      <c r="H94" t="s">
        <v>315</v>
      </c>
      <c r="J94" t="str">
        <f>INDEX('region index'!B:B,MATCH('full plexos list'!P94,'region index'!A:A,0))</f>
        <v>SE</v>
      </c>
      <c r="K94">
        <v>370.7</v>
      </c>
      <c r="L94">
        <v>1</v>
      </c>
      <c r="M94">
        <f t="shared" si="8"/>
        <v>1</v>
      </c>
      <c r="N94">
        <f t="shared" si="5"/>
        <v>370.7</v>
      </c>
      <c r="O94">
        <f t="shared" si="7"/>
        <v>370.7</v>
      </c>
      <c r="P94" t="s">
        <v>1098</v>
      </c>
      <c r="R94" t="s">
        <v>1949</v>
      </c>
    </row>
    <row r="95" spans="1:18" hidden="1">
      <c r="A95" t="s">
        <v>1950</v>
      </c>
      <c r="F95" t="s">
        <v>1146</v>
      </c>
      <c r="H95" t="s">
        <v>315</v>
      </c>
      <c r="J95" t="str">
        <f>INDEX('region index'!B:B,MATCH('full plexos list'!P95,'region index'!A:A,0))</f>
        <v>C</v>
      </c>
      <c r="K95">
        <v>48.3</v>
      </c>
      <c r="L95">
        <v>1</v>
      </c>
      <c r="M95">
        <f t="shared" si="8"/>
        <v>1</v>
      </c>
      <c r="N95">
        <f t="shared" si="5"/>
        <v>48.3</v>
      </c>
      <c r="O95">
        <f t="shared" si="7"/>
        <v>48.3</v>
      </c>
      <c r="P95" t="s">
        <v>1099</v>
      </c>
      <c r="R95" t="s">
        <v>1950</v>
      </c>
    </row>
    <row r="96" spans="1:18" hidden="1">
      <c r="A96" t="s">
        <v>1956</v>
      </c>
      <c r="F96" t="s">
        <v>1146</v>
      </c>
      <c r="H96" t="s">
        <v>315</v>
      </c>
      <c r="J96" t="str">
        <f>INDEX('region index'!B:B,MATCH('full plexos list'!P96,'region index'!A:A,0))</f>
        <v>NW</v>
      </c>
      <c r="K96">
        <v>378.38</v>
      </c>
      <c r="L96">
        <v>2</v>
      </c>
      <c r="M96">
        <f t="shared" si="8"/>
        <v>2</v>
      </c>
      <c r="N96">
        <f t="shared" si="5"/>
        <v>756.76</v>
      </c>
      <c r="O96">
        <f t="shared" si="7"/>
        <v>756.76</v>
      </c>
      <c r="P96" t="s">
        <v>1102</v>
      </c>
      <c r="R96" t="s">
        <v>1956</v>
      </c>
    </row>
    <row r="97" spans="1:18" hidden="1">
      <c r="A97" t="s">
        <v>1967</v>
      </c>
      <c r="F97" t="s">
        <v>1146</v>
      </c>
      <c r="H97" t="s">
        <v>315</v>
      </c>
      <c r="J97" t="str">
        <f>INDEX('region index'!B:B,MATCH('full plexos list'!P97,'region index'!A:A,0))</f>
        <v>NW</v>
      </c>
      <c r="K97">
        <v>436.1</v>
      </c>
      <c r="L97">
        <v>1</v>
      </c>
      <c r="M97">
        <f t="shared" si="8"/>
        <v>1</v>
      </c>
      <c r="N97">
        <f t="shared" si="5"/>
        <v>436.1</v>
      </c>
      <c r="O97">
        <f t="shared" si="7"/>
        <v>436.1</v>
      </c>
      <c r="P97" t="s">
        <v>1102</v>
      </c>
      <c r="R97" t="s">
        <v>1967</v>
      </c>
    </row>
    <row r="98" spans="1:18" hidden="1">
      <c r="A98" t="s">
        <v>1957</v>
      </c>
      <c r="F98" t="s">
        <v>1146</v>
      </c>
      <c r="H98" t="s">
        <v>315</v>
      </c>
      <c r="J98" t="str">
        <f>INDEX('region index'!B:B,MATCH('full plexos list'!P98,'region index'!A:A,0))</f>
        <v>NW</v>
      </c>
      <c r="K98">
        <v>21</v>
      </c>
      <c r="L98">
        <v>1</v>
      </c>
      <c r="M98">
        <f t="shared" si="8"/>
        <v>1</v>
      </c>
      <c r="N98">
        <f t="shared" si="5"/>
        <v>21</v>
      </c>
      <c r="O98">
        <f t="shared" si="7"/>
        <v>21</v>
      </c>
      <c r="P98" t="s">
        <v>1110</v>
      </c>
      <c r="R98" t="s">
        <v>1957</v>
      </c>
    </row>
    <row r="99" spans="1:18" hidden="1">
      <c r="A99" t="s">
        <v>1968</v>
      </c>
      <c r="F99" t="s">
        <v>1146</v>
      </c>
      <c r="H99" t="s">
        <v>315</v>
      </c>
      <c r="J99" t="str">
        <f>INDEX('region index'!B:B,MATCH('full plexos list'!P99,'region index'!A:A,0))</f>
        <v>NW</v>
      </c>
      <c r="K99">
        <v>115.41</v>
      </c>
      <c r="L99">
        <v>1</v>
      </c>
      <c r="M99">
        <f t="shared" si="8"/>
        <v>1</v>
      </c>
      <c r="N99">
        <f t="shared" si="5"/>
        <v>115.41</v>
      </c>
      <c r="O99">
        <f t="shared" si="7"/>
        <v>115.41</v>
      </c>
      <c r="P99" t="s">
        <v>1102</v>
      </c>
      <c r="R99" t="s">
        <v>1968</v>
      </c>
    </row>
    <row r="100" spans="1:18" hidden="1">
      <c r="A100" t="s">
        <v>1958</v>
      </c>
      <c r="F100" t="s">
        <v>1146</v>
      </c>
      <c r="H100" t="s">
        <v>315</v>
      </c>
      <c r="J100" t="str">
        <f>INDEX('region index'!B:B,MATCH('full plexos list'!P100,'region index'!A:A,0))</f>
        <v>NW</v>
      </c>
      <c r="K100">
        <v>450</v>
      </c>
      <c r="L100">
        <v>1</v>
      </c>
      <c r="M100">
        <f t="shared" si="8"/>
        <v>1</v>
      </c>
      <c r="N100">
        <f t="shared" si="5"/>
        <v>450</v>
      </c>
      <c r="O100">
        <f t="shared" si="7"/>
        <v>450</v>
      </c>
      <c r="P100" t="s">
        <v>1102</v>
      </c>
      <c r="R100" t="s">
        <v>1958</v>
      </c>
    </row>
    <row r="101" spans="1:18" hidden="1">
      <c r="A101" t="s">
        <v>1959</v>
      </c>
      <c r="F101" t="s">
        <v>1146</v>
      </c>
      <c r="H101" t="s">
        <v>315</v>
      </c>
      <c r="J101" t="str">
        <f>INDEX('region index'!B:B,MATCH('full plexos list'!P101,'region index'!A:A,0))</f>
        <v>C</v>
      </c>
      <c r="K101">
        <v>530.44000000000005</v>
      </c>
      <c r="L101">
        <v>1</v>
      </c>
      <c r="M101">
        <f t="shared" si="8"/>
        <v>1</v>
      </c>
      <c r="N101">
        <f t="shared" si="5"/>
        <v>530.44000000000005</v>
      </c>
      <c r="O101">
        <f t="shared" si="7"/>
        <v>530.44000000000005</v>
      </c>
      <c r="P101" t="s">
        <v>1109</v>
      </c>
      <c r="R101" t="s">
        <v>1959</v>
      </c>
    </row>
    <row r="102" spans="1:18" hidden="1">
      <c r="A102" t="s">
        <v>1960</v>
      </c>
      <c r="F102" t="s">
        <v>1146</v>
      </c>
      <c r="H102" t="s">
        <v>315</v>
      </c>
      <c r="J102" t="str">
        <f>INDEX('region index'!B:B,MATCH('full plexos list'!P102,'region index'!A:A,0))</f>
        <v>NW</v>
      </c>
      <c r="K102">
        <v>187.3</v>
      </c>
      <c r="L102">
        <v>1</v>
      </c>
      <c r="M102">
        <f t="shared" si="8"/>
        <v>1</v>
      </c>
      <c r="N102">
        <f t="shared" si="5"/>
        <v>187.3</v>
      </c>
      <c r="O102">
        <f t="shared" si="7"/>
        <v>187.3</v>
      </c>
      <c r="P102" t="s">
        <v>1105</v>
      </c>
      <c r="R102" t="s">
        <v>1960</v>
      </c>
    </row>
    <row r="103" spans="1:18">
      <c r="A103" t="s">
        <v>1969</v>
      </c>
      <c r="F103" t="s">
        <v>1146</v>
      </c>
      <c r="H103" t="s">
        <v>315</v>
      </c>
      <c r="J103" t="str">
        <f>INDEX('region index'!B:B,MATCH('full plexos list'!P103,'region index'!A:A,0))</f>
        <v>SW</v>
      </c>
      <c r="K103">
        <v>115.25</v>
      </c>
      <c r="L103">
        <v>1</v>
      </c>
      <c r="M103">
        <f t="shared" si="8"/>
        <v>1</v>
      </c>
      <c r="N103">
        <f t="shared" si="5"/>
        <v>115.25</v>
      </c>
      <c r="O103">
        <f t="shared" si="7"/>
        <v>115.25</v>
      </c>
      <c r="P103" t="s">
        <v>1101</v>
      </c>
      <c r="R103" t="s">
        <v>1969</v>
      </c>
    </row>
    <row r="104" spans="1:18" hidden="1">
      <c r="A104" t="s">
        <v>1970</v>
      </c>
      <c r="F104" t="s">
        <v>1146</v>
      </c>
      <c r="H104" t="s">
        <v>315</v>
      </c>
      <c r="J104" t="str">
        <f>INDEX('region index'!B:B,MATCH('full plexos list'!P104,'region index'!A:A,0))</f>
        <v>C</v>
      </c>
      <c r="K104">
        <v>101.7</v>
      </c>
      <c r="L104">
        <v>1</v>
      </c>
      <c r="M104">
        <f t="shared" si="8"/>
        <v>1</v>
      </c>
      <c r="N104">
        <f t="shared" si="5"/>
        <v>101.7</v>
      </c>
      <c r="O104">
        <f t="shared" si="7"/>
        <v>101.7</v>
      </c>
      <c r="P104" t="s">
        <v>1097</v>
      </c>
      <c r="R104" t="s">
        <v>1970</v>
      </c>
    </row>
    <row r="105" spans="1:18" hidden="1">
      <c r="A105" t="s">
        <v>1961</v>
      </c>
      <c r="F105" t="s">
        <v>1146</v>
      </c>
      <c r="H105" t="s">
        <v>315</v>
      </c>
      <c r="J105" t="str">
        <f>INDEX('region index'!B:B,MATCH('full plexos list'!P105,'region index'!A:A,0))</f>
        <v>NW</v>
      </c>
      <c r="K105">
        <v>60</v>
      </c>
      <c r="L105">
        <v>1</v>
      </c>
      <c r="M105">
        <f t="shared" si="8"/>
        <v>1</v>
      </c>
      <c r="N105">
        <f t="shared" si="5"/>
        <v>60</v>
      </c>
      <c r="O105">
        <f t="shared" si="7"/>
        <v>60</v>
      </c>
      <c r="P105" t="s">
        <v>1102</v>
      </c>
      <c r="R105" t="s">
        <v>1961</v>
      </c>
    </row>
    <row r="106" spans="1:18" hidden="1">
      <c r="A106" t="s">
        <v>1951</v>
      </c>
      <c r="F106" t="s">
        <v>1146</v>
      </c>
      <c r="H106" t="s">
        <v>315</v>
      </c>
      <c r="J106" t="str">
        <f>INDEX('region index'!B:B,MATCH('full plexos list'!P106,'region index'!A:A,0))</f>
        <v>NW</v>
      </c>
      <c r="K106">
        <v>450</v>
      </c>
      <c r="L106">
        <v>1</v>
      </c>
      <c r="M106">
        <f t="shared" si="8"/>
        <v>1</v>
      </c>
      <c r="N106">
        <f t="shared" si="5"/>
        <v>450</v>
      </c>
      <c r="O106">
        <f t="shared" si="7"/>
        <v>450</v>
      </c>
      <c r="P106" t="s">
        <v>1102</v>
      </c>
      <c r="R106" t="s">
        <v>1951</v>
      </c>
    </row>
    <row r="107" spans="1:18" hidden="1">
      <c r="A107" t="s">
        <v>1952</v>
      </c>
      <c r="F107" t="s">
        <v>1146</v>
      </c>
      <c r="H107" t="s">
        <v>315</v>
      </c>
      <c r="J107" t="str">
        <f>INDEX('region index'!B:B,MATCH('full plexos list'!P107,'region index'!A:A,0))</f>
        <v>NW</v>
      </c>
      <c r="K107">
        <v>481.69</v>
      </c>
      <c r="L107">
        <v>1</v>
      </c>
      <c r="M107">
        <f t="shared" si="8"/>
        <v>1</v>
      </c>
      <c r="N107">
        <f t="shared" si="5"/>
        <v>481.69</v>
      </c>
      <c r="O107">
        <f t="shared" si="7"/>
        <v>481.69</v>
      </c>
      <c r="P107" t="s">
        <v>1102</v>
      </c>
      <c r="R107" t="s">
        <v>1952</v>
      </c>
    </row>
    <row r="108" spans="1:18" hidden="1">
      <c r="A108" t="s">
        <v>1971</v>
      </c>
      <c r="F108" t="s">
        <v>1146</v>
      </c>
      <c r="H108" t="s">
        <v>315</v>
      </c>
      <c r="J108" t="str">
        <f>INDEX('region index'!B:B,MATCH('full plexos list'!P108,'region index'!A:A,0))</f>
        <v>NW</v>
      </c>
      <c r="K108">
        <v>524.29999999999995</v>
      </c>
      <c r="L108">
        <v>1</v>
      </c>
      <c r="M108">
        <f t="shared" si="8"/>
        <v>1</v>
      </c>
      <c r="N108">
        <f t="shared" si="5"/>
        <v>524.29999999999995</v>
      </c>
      <c r="O108">
        <f t="shared" si="7"/>
        <v>524.29999999999995</v>
      </c>
      <c r="P108" t="s">
        <v>1102</v>
      </c>
      <c r="R108" t="s">
        <v>1971</v>
      </c>
    </row>
    <row r="109" spans="1:18" hidden="1">
      <c r="A109" t="s">
        <v>1972</v>
      </c>
      <c r="F109" t="s">
        <v>1146</v>
      </c>
      <c r="H109" t="s">
        <v>315</v>
      </c>
      <c r="J109" t="str">
        <f>INDEX('region index'!B:B,MATCH('full plexos list'!P109,'region index'!A:A,0))</f>
        <v>NW</v>
      </c>
      <c r="K109">
        <v>412.59999999999997</v>
      </c>
      <c r="L109">
        <v>1</v>
      </c>
      <c r="M109">
        <f t="shared" si="8"/>
        <v>1</v>
      </c>
      <c r="N109">
        <f t="shared" si="5"/>
        <v>412.59999999999997</v>
      </c>
      <c r="O109">
        <f t="shared" si="7"/>
        <v>412.59999999999997</v>
      </c>
      <c r="P109" t="s">
        <v>1102</v>
      </c>
      <c r="R109" t="s">
        <v>1972</v>
      </c>
    </row>
    <row r="110" spans="1:18" hidden="1">
      <c r="A110" t="s">
        <v>1973</v>
      </c>
      <c r="F110" t="s">
        <v>1146</v>
      </c>
      <c r="H110" t="s">
        <v>315</v>
      </c>
      <c r="J110" t="str">
        <f>INDEX('region index'!B:B,MATCH('full plexos list'!P110,'region index'!A:A,0))</f>
        <v>NW</v>
      </c>
      <c r="K110">
        <v>127</v>
      </c>
      <c r="L110">
        <v>1</v>
      </c>
      <c r="M110">
        <f t="shared" si="8"/>
        <v>1</v>
      </c>
      <c r="N110">
        <f t="shared" si="5"/>
        <v>127</v>
      </c>
      <c r="O110">
        <f t="shared" si="7"/>
        <v>127</v>
      </c>
      <c r="P110" t="s">
        <v>1105</v>
      </c>
      <c r="R110" t="s">
        <v>1973</v>
      </c>
    </row>
    <row r="111" spans="1:18" hidden="1">
      <c r="A111" t="s">
        <v>1962</v>
      </c>
      <c r="F111" t="s">
        <v>1146</v>
      </c>
      <c r="H111" t="s">
        <v>315</v>
      </c>
      <c r="J111" t="str">
        <f>INDEX('region index'!B:B,MATCH('full plexos list'!P111,'region index'!A:A,0))</f>
        <v>NE</v>
      </c>
      <c r="K111">
        <v>431.20000000000005</v>
      </c>
      <c r="L111">
        <v>1</v>
      </c>
      <c r="M111">
        <f t="shared" si="8"/>
        <v>1</v>
      </c>
      <c r="N111">
        <f t="shared" si="5"/>
        <v>431.20000000000005</v>
      </c>
      <c r="O111">
        <f t="shared" si="7"/>
        <v>431.20000000000005</v>
      </c>
      <c r="P111" t="s">
        <v>1100</v>
      </c>
      <c r="R111" t="s">
        <v>1962</v>
      </c>
    </row>
    <row r="112" spans="1:18" hidden="1">
      <c r="A112" t="s">
        <v>1963</v>
      </c>
      <c r="F112" t="s">
        <v>1146</v>
      </c>
      <c r="H112" t="s">
        <v>315</v>
      </c>
      <c r="J112" t="str">
        <f>INDEX('region index'!B:B,MATCH('full plexos list'!P112,'region index'!A:A,0))</f>
        <v>NW</v>
      </c>
      <c r="K112">
        <v>515.5</v>
      </c>
      <c r="L112">
        <v>1</v>
      </c>
      <c r="M112">
        <f t="shared" si="8"/>
        <v>1</v>
      </c>
      <c r="N112">
        <f t="shared" si="5"/>
        <v>515.5</v>
      </c>
      <c r="O112">
        <f t="shared" si="7"/>
        <v>515.5</v>
      </c>
      <c r="P112" t="s">
        <v>1102</v>
      </c>
      <c r="R112" t="s">
        <v>1963</v>
      </c>
    </row>
    <row r="113" spans="1:18" hidden="1">
      <c r="A113" t="s">
        <v>1964</v>
      </c>
      <c r="F113" t="s">
        <v>1146</v>
      </c>
      <c r="H113" t="s">
        <v>315</v>
      </c>
      <c r="J113" t="str">
        <f>INDEX('region index'!B:B,MATCH('full plexos list'!P113,'region index'!A:A,0))</f>
        <v>NW</v>
      </c>
      <c r="K113">
        <v>73.156999999999996</v>
      </c>
      <c r="L113">
        <v>2</v>
      </c>
      <c r="M113">
        <f t="shared" si="8"/>
        <v>2</v>
      </c>
      <c r="N113">
        <f t="shared" si="5"/>
        <v>146.31399999999999</v>
      </c>
      <c r="O113">
        <f t="shared" si="7"/>
        <v>146.31399999999999</v>
      </c>
      <c r="P113" t="s">
        <v>1102</v>
      </c>
      <c r="Q113" t="s">
        <v>1147</v>
      </c>
      <c r="R113" t="s">
        <v>1964</v>
      </c>
    </row>
    <row r="114" spans="1:18" hidden="1">
      <c r="A114" t="s">
        <v>1965</v>
      </c>
      <c r="F114" t="s">
        <v>1146</v>
      </c>
      <c r="H114" t="s">
        <v>315</v>
      </c>
      <c r="J114" t="str">
        <f>INDEX('region index'!B:B,MATCH('full plexos list'!P114,'region index'!A:A,0))</f>
        <v>NW</v>
      </c>
      <c r="K114">
        <v>363.8</v>
      </c>
      <c r="L114">
        <v>1</v>
      </c>
      <c r="M114">
        <f t="shared" si="8"/>
        <v>1</v>
      </c>
      <c r="N114">
        <f t="shared" si="5"/>
        <v>363.8</v>
      </c>
      <c r="O114">
        <f t="shared" si="7"/>
        <v>363.8</v>
      </c>
      <c r="P114" t="s">
        <v>1102</v>
      </c>
      <c r="Q114" t="s">
        <v>1148</v>
      </c>
      <c r="R114" t="s">
        <v>1965</v>
      </c>
    </row>
    <row r="115" spans="1:18" hidden="1">
      <c r="A115" t="s">
        <v>1966</v>
      </c>
      <c r="F115" t="s">
        <v>1146</v>
      </c>
      <c r="H115" t="s">
        <v>315</v>
      </c>
      <c r="J115" t="str">
        <f>INDEX('region index'!B:B,MATCH('full plexos list'!P115,'region index'!A:A,0))</f>
        <v>NW</v>
      </c>
      <c r="K115">
        <v>511.8</v>
      </c>
      <c r="L115">
        <v>1</v>
      </c>
      <c r="M115">
        <f t="shared" si="8"/>
        <v>1</v>
      </c>
      <c r="N115">
        <f t="shared" si="5"/>
        <v>511.8</v>
      </c>
      <c r="O115">
        <f t="shared" si="7"/>
        <v>511.8</v>
      </c>
      <c r="P115" t="s">
        <v>1102</v>
      </c>
      <c r="Q115" t="s">
        <v>1148</v>
      </c>
      <c r="R115" t="s">
        <v>1966</v>
      </c>
    </row>
    <row r="116" spans="1:18" hidden="1">
      <c r="A116" t="s">
        <v>1974</v>
      </c>
      <c r="B116" t="s">
        <v>1785</v>
      </c>
      <c r="F116" t="s">
        <v>1151</v>
      </c>
      <c r="H116" t="s">
        <v>1152</v>
      </c>
      <c r="J116" t="str">
        <f>INDEX('region index'!B:B,MATCH('full plexos list'!P116,'region index'!A:A,0))</f>
        <v>SE</v>
      </c>
      <c r="K116">
        <v>650</v>
      </c>
      <c r="L116">
        <v>1</v>
      </c>
      <c r="M116">
        <v>0</v>
      </c>
      <c r="N116">
        <f t="shared" si="5"/>
        <v>650</v>
      </c>
      <c r="O116">
        <f t="shared" si="7"/>
        <v>0</v>
      </c>
      <c r="P116" t="s">
        <v>1095</v>
      </c>
      <c r="R116" t="s">
        <v>1974</v>
      </c>
    </row>
    <row r="117" spans="1:18" hidden="1">
      <c r="A117" t="s">
        <v>1975</v>
      </c>
      <c r="B117" t="s">
        <v>1786</v>
      </c>
      <c r="F117" t="s">
        <v>1151</v>
      </c>
      <c r="H117" t="s">
        <v>1152</v>
      </c>
      <c r="J117" t="str">
        <f>INDEX('region index'!B:B,MATCH('full plexos list'!P117,'region index'!A:A,0))</f>
        <v>SE</v>
      </c>
      <c r="K117">
        <v>950</v>
      </c>
      <c r="L117">
        <v>2</v>
      </c>
      <c r="M117">
        <v>0</v>
      </c>
      <c r="N117">
        <f t="shared" si="5"/>
        <v>1900</v>
      </c>
      <c r="O117">
        <f t="shared" si="7"/>
        <v>0</v>
      </c>
      <c r="P117" t="s">
        <v>1095</v>
      </c>
      <c r="R117" t="s">
        <v>1975</v>
      </c>
    </row>
    <row r="118" spans="1:18" hidden="1">
      <c r="A118" t="s">
        <v>1976</v>
      </c>
      <c r="D118" t="s">
        <v>1746</v>
      </c>
      <c r="F118" t="s">
        <v>1151</v>
      </c>
      <c r="H118" t="s">
        <v>1152</v>
      </c>
      <c r="J118" t="str">
        <f>INDEX('region index'!B:B,MATCH('full plexos list'!P118,'region index'!A:A,0))</f>
        <v>SE</v>
      </c>
      <c r="K118">
        <v>1000</v>
      </c>
      <c r="L118">
        <v>2</v>
      </c>
      <c r="M118">
        <f t="shared" si="8"/>
        <v>2</v>
      </c>
      <c r="N118">
        <f t="shared" si="5"/>
        <v>2000</v>
      </c>
      <c r="O118">
        <f t="shared" si="7"/>
        <v>2000</v>
      </c>
      <c r="P118" t="s">
        <v>1111</v>
      </c>
      <c r="R118" t="s">
        <v>1976</v>
      </c>
    </row>
    <row r="119" spans="1:18" hidden="1">
      <c r="A119" t="s">
        <v>1977</v>
      </c>
      <c r="B119" t="s">
        <v>1747</v>
      </c>
      <c r="D119" t="s">
        <v>1746</v>
      </c>
      <c r="F119" t="s">
        <v>1151</v>
      </c>
      <c r="H119" t="s">
        <v>1152</v>
      </c>
      <c r="J119" t="str">
        <f>INDEX('region index'!B:B,MATCH('full plexos list'!P119,'region index'!A:A,0))</f>
        <v>SE</v>
      </c>
      <c r="K119">
        <v>1400</v>
      </c>
      <c r="L119">
        <v>2</v>
      </c>
      <c r="M119">
        <v>4</v>
      </c>
      <c r="N119">
        <f t="shared" si="5"/>
        <v>2800</v>
      </c>
      <c r="O119">
        <f t="shared" si="7"/>
        <v>5600</v>
      </c>
      <c r="P119" t="s">
        <v>1111</v>
      </c>
      <c r="R119" t="s">
        <v>1977</v>
      </c>
    </row>
    <row r="120" spans="1:18" hidden="1">
      <c r="A120" t="s">
        <v>1911</v>
      </c>
      <c r="F120" t="s">
        <v>1151</v>
      </c>
      <c r="H120" t="s">
        <v>1152</v>
      </c>
      <c r="J120" t="str">
        <f>INDEX('region index'!B:B,MATCH('full plexos list'!P120,'region index'!A:A,0))</f>
        <v>SE</v>
      </c>
      <c r="K120">
        <v>1000</v>
      </c>
      <c r="L120">
        <v>2</v>
      </c>
      <c r="M120">
        <f>L120</f>
        <v>2</v>
      </c>
      <c r="N120">
        <f t="shared" si="5"/>
        <v>2000</v>
      </c>
      <c r="O120">
        <f t="shared" si="7"/>
        <v>2000</v>
      </c>
      <c r="P120" t="s">
        <v>1103</v>
      </c>
      <c r="R120" t="s">
        <v>1911</v>
      </c>
    </row>
    <row r="121" spans="1:18" hidden="1">
      <c r="A121" t="s">
        <v>1912</v>
      </c>
      <c r="B121" t="s">
        <v>1797</v>
      </c>
      <c r="F121" t="s">
        <v>1151</v>
      </c>
      <c r="H121" t="s">
        <v>1153</v>
      </c>
      <c r="J121" t="str">
        <f>INDEX('region index'!B:B,MATCH('full plexos list'!P121,'region index'!A:A,0))</f>
        <v>SE</v>
      </c>
      <c r="K121">
        <v>700</v>
      </c>
      <c r="L121">
        <v>3</v>
      </c>
      <c r="M121">
        <v>0</v>
      </c>
      <c r="N121">
        <f t="shared" si="5"/>
        <v>2100</v>
      </c>
      <c r="O121">
        <f t="shared" ref="O121:O183" si="9">K121*M121</f>
        <v>0</v>
      </c>
      <c r="P121" t="s">
        <v>1103</v>
      </c>
      <c r="R121" t="s">
        <v>1912</v>
      </c>
    </row>
    <row r="122" spans="1:18">
      <c r="A122" t="s">
        <v>1913</v>
      </c>
      <c r="B122" t="s">
        <v>1793</v>
      </c>
      <c r="D122" t="s">
        <v>1791</v>
      </c>
      <c r="F122" t="s">
        <v>1151</v>
      </c>
      <c r="H122" t="s">
        <v>1152</v>
      </c>
      <c r="J122" t="str">
        <f>INDEX('region index'!B:B,MATCH('full plexos list'!P122,'region index'!A:A,0))</f>
        <v>SW</v>
      </c>
      <c r="K122">
        <v>950</v>
      </c>
      <c r="L122">
        <v>2</v>
      </c>
      <c r="M122">
        <v>0</v>
      </c>
      <c r="N122">
        <f t="shared" si="5"/>
        <v>1900</v>
      </c>
      <c r="O122">
        <f t="shared" si="9"/>
        <v>0</v>
      </c>
      <c r="P122" t="s">
        <v>1108</v>
      </c>
      <c r="R122" t="s">
        <v>1913</v>
      </c>
    </row>
    <row r="123" spans="1:18">
      <c r="A123" t="s">
        <v>1914</v>
      </c>
      <c r="B123" t="s">
        <v>1794</v>
      </c>
      <c r="D123" t="s">
        <v>1791</v>
      </c>
      <c r="F123" t="s">
        <v>1151</v>
      </c>
      <c r="H123" t="s">
        <v>1152</v>
      </c>
      <c r="J123" t="str">
        <f>INDEX('region index'!B:B,MATCH('full plexos list'!P123,'region index'!A:A,0))</f>
        <v>SW</v>
      </c>
      <c r="K123">
        <v>1000</v>
      </c>
      <c r="L123">
        <v>4</v>
      </c>
      <c r="M123">
        <v>3</v>
      </c>
      <c r="N123">
        <f t="shared" si="5"/>
        <v>4000</v>
      </c>
      <c r="O123">
        <f t="shared" si="9"/>
        <v>3000</v>
      </c>
      <c r="P123" t="s">
        <v>1108</v>
      </c>
      <c r="R123" t="s">
        <v>1914</v>
      </c>
    </row>
    <row r="124" spans="1:18" hidden="1">
      <c r="A124" t="s">
        <v>1915</v>
      </c>
      <c r="B124" t="s">
        <v>1800</v>
      </c>
      <c r="D124" t="s">
        <v>1736</v>
      </c>
      <c r="F124" t="s">
        <v>1151</v>
      </c>
      <c r="H124" t="s">
        <v>1152</v>
      </c>
      <c r="J124" t="str">
        <f>INDEX('region index'!B:B,MATCH('full plexos list'!P124,'region index'!A:A,0))</f>
        <v>SE</v>
      </c>
      <c r="K124">
        <v>950</v>
      </c>
      <c r="L124">
        <v>2</v>
      </c>
      <c r="M124">
        <v>0</v>
      </c>
      <c r="N124">
        <f t="shared" si="5"/>
        <v>1900</v>
      </c>
      <c r="O124">
        <f t="shared" si="9"/>
        <v>0</v>
      </c>
      <c r="P124" t="s">
        <v>1103</v>
      </c>
      <c r="R124" t="s">
        <v>1915</v>
      </c>
    </row>
    <row r="125" spans="1:18" hidden="1">
      <c r="A125" t="s">
        <v>1916</v>
      </c>
      <c r="D125" t="s">
        <v>1736</v>
      </c>
      <c r="F125" t="s">
        <v>1151</v>
      </c>
      <c r="H125" t="s">
        <v>1152</v>
      </c>
      <c r="J125" t="str">
        <f>INDEX('region index'!B:B,MATCH('full plexos list'!P125,'region index'!A:A,0))</f>
        <v>SE</v>
      </c>
      <c r="K125">
        <v>1000</v>
      </c>
      <c r="L125">
        <v>4</v>
      </c>
      <c r="M125">
        <f t="shared" ref="M125" si="10">L125</f>
        <v>4</v>
      </c>
      <c r="N125">
        <f t="shared" si="5"/>
        <v>4000</v>
      </c>
      <c r="O125">
        <f t="shared" si="9"/>
        <v>4000</v>
      </c>
      <c r="P125" t="s">
        <v>1103</v>
      </c>
      <c r="R125" t="s">
        <v>1916</v>
      </c>
    </row>
    <row r="126" spans="1:18" hidden="1">
      <c r="A126" t="s">
        <v>1917</v>
      </c>
      <c r="B126" t="s">
        <v>1739</v>
      </c>
      <c r="D126" s="4" t="s">
        <v>1736</v>
      </c>
      <c r="F126" t="s">
        <v>1735</v>
      </c>
      <c r="H126" t="s">
        <v>1152</v>
      </c>
      <c r="J126" t="str">
        <f>INDEX('region index'!B:B,MATCH('full plexos list'!P126,'region index'!A:A,0))</f>
        <v>SE</v>
      </c>
      <c r="K126">
        <v>1400</v>
      </c>
      <c r="L126">
        <v>0</v>
      </c>
      <c r="M126">
        <v>2</v>
      </c>
      <c r="N126">
        <f t="shared" si="5"/>
        <v>0</v>
      </c>
      <c r="O126">
        <f t="shared" si="9"/>
        <v>2800</v>
      </c>
      <c r="P126" t="s">
        <v>1103</v>
      </c>
      <c r="R126" t="s">
        <v>1917</v>
      </c>
    </row>
    <row r="127" spans="1:18" hidden="1">
      <c r="A127" t="s">
        <v>1918</v>
      </c>
      <c r="B127" t="s">
        <v>1763</v>
      </c>
      <c r="F127" t="s">
        <v>1199</v>
      </c>
      <c r="H127" t="s">
        <v>1200</v>
      </c>
      <c r="J127" t="str">
        <f>INDEX('region index'!B:B,MATCH('full plexos list'!P127,'region index'!A:A,0))</f>
        <v>SE</v>
      </c>
      <c r="K127">
        <v>400</v>
      </c>
      <c r="L127">
        <v>3</v>
      </c>
      <c r="M127">
        <v>0</v>
      </c>
      <c r="N127">
        <f t="shared" si="5"/>
        <v>1200</v>
      </c>
      <c r="O127">
        <f t="shared" si="9"/>
        <v>0</v>
      </c>
      <c r="P127" t="s">
        <v>1111</v>
      </c>
      <c r="R127" t="s">
        <v>1918</v>
      </c>
    </row>
    <row r="128" spans="1:18" hidden="1">
      <c r="A128" t="s">
        <v>1919</v>
      </c>
      <c r="B128" t="s">
        <v>1761</v>
      </c>
      <c r="F128" t="s">
        <v>1199</v>
      </c>
      <c r="H128" t="s">
        <v>1200</v>
      </c>
      <c r="J128" t="str">
        <f>INDEX('region index'!B:B,MATCH('full plexos list'!P128,'region index'!A:A,0))</f>
        <v>NW</v>
      </c>
      <c r="K128">
        <v>350</v>
      </c>
      <c r="L128">
        <v>4</v>
      </c>
      <c r="M128">
        <v>0</v>
      </c>
      <c r="N128">
        <f t="shared" si="5"/>
        <v>1400</v>
      </c>
      <c r="O128">
        <f t="shared" si="9"/>
        <v>0</v>
      </c>
      <c r="P128" t="s">
        <v>1102</v>
      </c>
      <c r="Q128" t="s">
        <v>1787</v>
      </c>
      <c r="R128" t="s">
        <v>1919</v>
      </c>
    </row>
    <row r="129" spans="1:18" hidden="1">
      <c r="A129" t="s">
        <v>2018</v>
      </c>
      <c r="B129" t="s">
        <v>1761</v>
      </c>
      <c r="F129" t="s">
        <v>1760</v>
      </c>
      <c r="H129" t="s">
        <v>315</v>
      </c>
      <c r="J129" t="str">
        <f>INDEX('region index'!B:B,MATCH('full plexos list'!P129,'region index'!A:A,0))</f>
        <v>NW</v>
      </c>
      <c r="K129">
        <v>350</v>
      </c>
      <c r="L129">
        <v>0</v>
      </c>
      <c r="M129">
        <v>4</v>
      </c>
      <c r="N129">
        <f t="shared" si="5"/>
        <v>0</v>
      </c>
      <c r="O129">
        <f t="shared" si="9"/>
        <v>1400</v>
      </c>
      <c r="P129" t="s">
        <v>1102</v>
      </c>
      <c r="Q129" t="s">
        <v>1787</v>
      </c>
      <c r="R129" t="s">
        <v>2018</v>
      </c>
    </row>
    <row r="130" spans="1:18">
      <c r="A130" t="s">
        <v>1978</v>
      </c>
      <c r="F130" t="s">
        <v>1199</v>
      </c>
      <c r="H130" t="s">
        <v>1200</v>
      </c>
      <c r="J130" t="str">
        <f>INDEX('region index'!B:B,MATCH('full plexos list'!P130,'region index'!A:A,0))</f>
        <v>Jeju</v>
      </c>
      <c r="K130">
        <v>40</v>
      </c>
      <c r="L130">
        <v>2</v>
      </c>
      <c r="M130">
        <f t="shared" ref="M130:M165" si="11">L130</f>
        <v>2</v>
      </c>
      <c r="N130">
        <f t="shared" si="5"/>
        <v>80</v>
      </c>
      <c r="O130">
        <f t="shared" si="9"/>
        <v>80</v>
      </c>
      <c r="P130" t="s">
        <v>1106</v>
      </c>
      <c r="R130" t="s">
        <v>1978</v>
      </c>
    </row>
    <row r="131" spans="1:18">
      <c r="A131" t="s">
        <v>2085</v>
      </c>
      <c r="F131" t="s">
        <v>2039</v>
      </c>
      <c r="H131" t="s">
        <v>1201</v>
      </c>
      <c r="J131" t="str">
        <f>INDEX('region index'!B:B,MATCH('full plexos list'!P131,'region index'!A:A,0))</f>
        <v>Jeju</v>
      </c>
      <c r="K131">
        <v>114.367</v>
      </c>
      <c r="L131">
        <v>1</v>
      </c>
      <c r="M131">
        <f t="shared" si="11"/>
        <v>1</v>
      </c>
      <c r="N131">
        <f t="shared" si="5"/>
        <v>114.367</v>
      </c>
      <c r="O131">
        <f t="shared" si="9"/>
        <v>114.367</v>
      </c>
      <c r="P131" t="s">
        <v>1106</v>
      </c>
      <c r="R131" t="s">
        <v>2085</v>
      </c>
    </row>
    <row r="132" spans="1:18">
      <c r="A132" t="s">
        <v>2086</v>
      </c>
      <c r="F132" t="s">
        <v>2039</v>
      </c>
      <c r="H132" t="s">
        <v>1201</v>
      </c>
      <c r="J132" t="str">
        <f>INDEX('region index'!B:B,MATCH('full plexos list'!P132,'region index'!A:A,0))</f>
        <v>Jeju</v>
      </c>
      <c r="K132">
        <v>93.722999999999999</v>
      </c>
      <c r="L132">
        <v>1</v>
      </c>
      <c r="M132">
        <f t="shared" si="11"/>
        <v>1</v>
      </c>
      <c r="N132">
        <f t="shared" si="5"/>
        <v>93.722999999999999</v>
      </c>
      <c r="O132">
        <f t="shared" si="9"/>
        <v>93.722999999999999</v>
      </c>
      <c r="P132" t="s">
        <v>1106</v>
      </c>
      <c r="R132" t="s">
        <v>2086</v>
      </c>
    </row>
    <row r="133" spans="1:18" hidden="1">
      <c r="A133" t="s">
        <v>1979</v>
      </c>
      <c r="F133" t="s">
        <v>1202</v>
      </c>
      <c r="H133" t="s">
        <v>1200</v>
      </c>
      <c r="J133" t="str">
        <f>INDEX('region index'!B:B,MATCH('full plexos list'!P133,'region index'!A:A,0))</f>
        <v>SE</v>
      </c>
      <c r="K133">
        <v>11.6</v>
      </c>
      <c r="L133">
        <v>1</v>
      </c>
      <c r="M133">
        <f t="shared" si="11"/>
        <v>1</v>
      </c>
      <c r="N133">
        <f t="shared" si="5"/>
        <v>11.6</v>
      </c>
      <c r="O133">
        <f t="shared" si="9"/>
        <v>11.6</v>
      </c>
      <c r="P133" t="s">
        <v>1103</v>
      </c>
      <c r="R133" t="s">
        <v>1979</v>
      </c>
    </row>
    <row r="134" spans="1:18" hidden="1">
      <c r="A134" t="s">
        <v>1980</v>
      </c>
      <c r="F134" t="s">
        <v>1202</v>
      </c>
      <c r="H134" t="s">
        <v>1200</v>
      </c>
      <c r="J134" t="str">
        <f>INDEX('region index'!B:B,MATCH('full plexos list'!P134,'region index'!A:A,0))</f>
        <v>C</v>
      </c>
      <c r="K134">
        <v>43.5</v>
      </c>
      <c r="L134">
        <v>1</v>
      </c>
      <c r="M134">
        <f t="shared" si="11"/>
        <v>1</v>
      </c>
      <c r="N134">
        <f t="shared" si="5"/>
        <v>43.5</v>
      </c>
      <c r="O134">
        <f t="shared" si="9"/>
        <v>43.5</v>
      </c>
      <c r="P134" t="s">
        <v>1099</v>
      </c>
      <c r="R134" t="s">
        <v>1980</v>
      </c>
    </row>
    <row r="135" spans="1:18" hidden="1">
      <c r="A135" t="s">
        <v>1981</v>
      </c>
      <c r="F135" t="s">
        <v>1202</v>
      </c>
      <c r="H135" t="s">
        <v>1200</v>
      </c>
      <c r="J135" t="str">
        <f>INDEX('region index'!B:B,MATCH('full plexos list'!P135,'region index'!A:A,0))</f>
        <v>C</v>
      </c>
      <c r="K135">
        <v>88</v>
      </c>
      <c r="L135">
        <v>1</v>
      </c>
      <c r="M135">
        <f t="shared" si="11"/>
        <v>1</v>
      </c>
      <c r="N135">
        <f t="shared" si="5"/>
        <v>88</v>
      </c>
      <c r="O135">
        <f t="shared" si="9"/>
        <v>88</v>
      </c>
      <c r="P135" t="s">
        <v>1099</v>
      </c>
      <c r="R135" t="s">
        <v>1981</v>
      </c>
    </row>
    <row r="136" spans="1:18" hidden="1">
      <c r="A136" t="s">
        <v>1982</v>
      </c>
      <c r="F136" t="s">
        <v>1202</v>
      </c>
      <c r="H136" t="s">
        <v>1200</v>
      </c>
      <c r="J136" t="str">
        <f>INDEX('region index'!B:B,MATCH('full plexos list'!P136,'region index'!A:A,0))</f>
        <v>SE</v>
      </c>
      <c r="K136">
        <v>26.3</v>
      </c>
      <c r="L136">
        <v>1</v>
      </c>
      <c r="M136">
        <f t="shared" si="11"/>
        <v>1</v>
      </c>
      <c r="N136">
        <f t="shared" si="5"/>
        <v>26.3</v>
      </c>
      <c r="O136">
        <f t="shared" si="9"/>
        <v>26.3</v>
      </c>
      <c r="P136" t="s">
        <v>1104</v>
      </c>
      <c r="R136" t="s">
        <v>1982</v>
      </c>
    </row>
    <row r="137" spans="1:18" hidden="1">
      <c r="A137" t="s">
        <v>1983</v>
      </c>
      <c r="F137" t="s">
        <v>1202</v>
      </c>
      <c r="H137" t="s">
        <v>1200</v>
      </c>
      <c r="J137" t="str">
        <f>INDEX('region index'!B:B,MATCH('full plexos list'!P137,'region index'!A:A,0))</f>
        <v>NW</v>
      </c>
      <c r="K137">
        <v>43.2</v>
      </c>
      <c r="L137">
        <v>1</v>
      </c>
      <c r="M137">
        <f t="shared" si="11"/>
        <v>1</v>
      </c>
      <c r="N137">
        <f t="shared" si="5"/>
        <v>43.2</v>
      </c>
      <c r="O137">
        <f t="shared" si="9"/>
        <v>43.2</v>
      </c>
      <c r="P137" t="s">
        <v>1102</v>
      </c>
      <c r="R137" t="s">
        <v>1983</v>
      </c>
    </row>
    <row r="138" spans="1:18" hidden="1">
      <c r="A138" t="s">
        <v>1984</v>
      </c>
      <c r="F138" t="s">
        <v>1202</v>
      </c>
      <c r="H138" t="s">
        <v>1200</v>
      </c>
      <c r="J138" t="str">
        <f>INDEX('region index'!B:B,MATCH('full plexos list'!P138,'region index'!A:A,0))</f>
        <v>C</v>
      </c>
      <c r="K138">
        <v>58.3</v>
      </c>
      <c r="L138">
        <v>1</v>
      </c>
      <c r="M138">
        <f t="shared" si="11"/>
        <v>1</v>
      </c>
      <c r="N138">
        <f t="shared" si="5"/>
        <v>58.3</v>
      </c>
      <c r="O138">
        <f t="shared" si="9"/>
        <v>58.3</v>
      </c>
      <c r="P138" t="s">
        <v>1096</v>
      </c>
      <c r="R138" t="s">
        <v>1984</v>
      </c>
    </row>
    <row r="139" spans="1:18">
      <c r="A139" t="s">
        <v>1985</v>
      </c>
      <c r="F139" t="s">
        <v>1204</v>
      </c>
      <c r="H139" t="s">
        <v>1203</v>
      </c>
      <c r="J139" t="str">
        <f>INDEX('region index'!B:B,MATCH('full plexos list'!P139,'region index'!A:A,0))</f>
        <v>SW</v>
      </c>
      <c r="K139">
        <v>300</v>
      </c>
      <c r="L139">
        <v>2</v>
      </c>
      <c r="M139">
        <f t="shared" si="11"/>
        <v>2</v>
      </c>
      <c r="N139">
        <f t="shared" si="5"/>
        <v>600</v>
      </c>
      <c r="O139">
        <f t="shared" si="9"/>
        <v>600</v>
      </c>
      <c r="P139" t="s">
        <v>1107</v>
      </c>
      <c r="R139" t="s">
        <v>1985</v>
      </c>
    </row>
    <row r="140" spans="1:18" hidden="1">
      <c r="A140" t="s">
        <v>1986</v>
      </c>
      <c r="F140" t="s">
        <v>1204</v>
      </c>
      <c r="H140" t="s">
        <v>1203</v>
      </c>
      <c r="J140" t="str">
        <f>INDEX('region index'!B:B,MATCH('full plexos list'!P140,'region index'!A:A,0))</f>
        <v>SE</v>
      </c>
      <c r="K140">
        <v>350</v>
      </c>
      <c r="L140">
        <v>2</v>
      </c>
      <c r="M140">
        <f t="shared" si="11"/>
        <v>2</v>
      </c>
      <c r="N140">
        <f t="shared" si="5"/>
        <v>700</v>
      </c>
      <c r="O140">
        <f t="shared" si="9"/>
        <v>700</v>
      </c>
      <c r="P140" t="s">
        <v>1104</v>
      </c>
      <c r="R140" t="s">
        <v>1986</v>
      </c>
    </row>
    <row r="141" spans="1:18" hidden="1">
      <c r="A141" t="s">
        <v>1987</v>
      </c>
      <c r="F141" t="s">
        <v>1204</v>
      </c>
      <c r="H141" t="s">
        <v>1203</v>
      </c>
      <c r="J141" t="str">
        <f>INDEX('region index'!B:B,MATCH('full plexos list'!P141,'region index'!A:A,0))</f>
        <v>SE</v>
      </c>
      <c r="K141">
        <v>300</v>
      </c>
      <c r="L141">
        <v>2</v>
      </c>
      <c r="M141">
        <f t="shared" si="11"/>
        <v>2</v>
      </c>
      <c r="N141">
        <f t="shared" si="5"/>
        <v>600</v>
      </c>
      <c r="O141">
        <f t="shared" si="9"/>
        <v>600</v>
      </c>
      <c r="P141" t="s">
        <v>1104</v>
      </c>
      <c r="R141" t="s">
        <v>1987</v>
      </c>
    </row>
    <row r="142" spans="1:18" hidden="1">
      <c r="F142" t="s">
        <v>1204</v>
      </c>
      <c r="H142" t="s">
        <v>1203</v>
      </c>
      <c r="J142" t="str">
        <f>INDEX('region index'!B:B,MATCH('full plexos list'!P142,'region index'!A:A,0))</f>
        <v>SE</v>
      </c>
      <c r="K142">
        <v>400</v>
      </c>
      <c r="L142">
        <v>0</v>
      </c>
      <c r="M142">
        <v>0</v>
      </c>
      <c r="N142">
        <f t="shared" si="5"/>
        <v>0</v>
      </c>
      <c r="O142">
        <f t="shared" si="9"/>
        <v>0</v>
      </c>
      <c r="P142" t="s">
        <v>1103</v>
      </c>
      <c r="Q142" t="s">
        <v>2011</v>
      </c>
    </row>
    <row r="143" spans="1:18" hidden="1">
      <c r="A143" t="s">
        <v>1988</v>
      </c>
      <c r="F143" t="s">
        <v>1204</v>
      </c>
      <c r="H143" t="s">
        <v>1203</v>
      </c>
      <c r="J143" t="str">
        <f>INDEX('region index'!B:B,MATCH('full plexos list'!P143,'region index'!A:A,0))</f>
        <v>NE</v>
      </c>
      <c r="K143">
        <v>250</v>
      </c>
      <c r="L143">
        <v>4</v>
      </c>
      <c r="M143">
        <f t="shared" si="11"/>
        <v>4</v>
      </c>
      <c r="N143">
        <f t="shared" si="5"/>
        <v>1000</v>
      </c>
      <c r="O143">
        <f t="shared" si="9"/>
        <v>1000</v>
      </c>
      <c r="P143" t="s">
        <v>1100</v>
      </c>
      <c r="R143" t="s">
        <v>1988</v>
      </c>
    </row>
    <row r="144" spans="1:18" hidden="1">
      <c r="A144" t="s">
        <v>1989</v>
      </c>
      <c r="F144" t="s">
        <v>1204</v>
      </c>
      <c r="H144" t="s">
        <v>1203</v>
      </c>
      <c r="J144" t="str">
        <f>INDEX('region index'!B:B,MATCH('full plexos list'!P144,'region index'!A:A,0))</f>
        <v>SE</v>
      </c>
      <c r="K144">
        <v>400</v>
      </c>
      <c r="L144">
        <v>2</v>
      </c>
      <c r="M144">
        <v>2</v>
      </c>
      <c r="N144">
        <f t="shared" si="5"/>
        <v>800</v>
      </c>
      <c r="O144">
        <f t="shared" si="9"/>
        <v>800</v>
      </c>
      <c r="P144" t="s">
        <v>1103</v>
      </c>
      <c r="R144" t="s">
        <v>1989</v>
      </c>
    </row>
    <row r="145" spans="1:18" hidden="1">
      <c r="A145" t="s">
        <v>1990</v>
      </c>
      <c r="F145" t="s">
        <v>1204</v>
      </c>
      <c r="H145" t="s">
        <v>1203</v>
      </c>
      <c r="J145" t="str">
        <f>INDEX('region index'!B:B,MATCH('full plexos list'!P145,'region index'!A:A,0))</f>
        <v>SE</v>
      </c>
      <c r="K145">
        <v>300</v>
      </c>
      <c r="L145">
        <v>2</v>
      </c>
      <c r="M145">
        <f t="shared" si="11"/>
        <v>2</v>
      </c>
      <c r="N145">
        <f t="shared" si="5"/>
        <v>600</v>
      </c>
      <c r="O145">
        <f t="shared" si="9"/>
        <v>600</v>
      </c>
      <c r="P145" t="s">
        <v>1103</v>
      </c>
      <c r="R145" t="s">
        <v>1990</v>
      </c>
    </row>
    <row r="146" spans="1:18" hidden="1">
      <c r="A146" t="s">
        <v>1991</v>
      </c>
      <c r="F146" t="s">
        <v>1204</v>
      </c>
      <c r="H146" t="s">
        <v>1203</v>
      </c>
      <c r="J146" t="str">
        <f>INDEX('region index'!B:B,MATCH('full plexos list'!P146,'region index'!A:A,0))</f>
        <v>SE</v>
      </c>
      <c r="K146">
        <v>200</v>
      </c>
      <c r="L146">
        <v>2</v>
      </c>
      <c r="M146">
        <f t="shared" si="11"/>
        <v>2</v>
      </c>
      <c r="N146">
        <f t="shared" si="5"/>
        <v>400</v>
      </c>
      <c r="O146">
        <f t="shared" si="9"/>
        <v>400</v>
      </c>
      <c r="P146" t="s">
        <v>1104</v>
      </c>
      <c r="R146" t="s">
        <v>1991</v>
      </c>
    </row>
    <row r="147" spans="1:18" hidden="1">
      <c r="A147" t="s">
        <v>1992</v>
      </c>
      <c r="F147" t="s">
        <v>1205</v>
      </c>
      <c r="H147" t="s">
        <v>1189</v>
      </c>
      <c r="J147" t="str">
        <f>INDEX('region index'!B:B,MATCH('full plexos list'!P147,'region index'!A:A,0))</f>
        <v>NE</v>
      </c>
      <c r="K147">
        <v>41</v>
      </c>
      <c r="L147">
        <v>2</v>
      </c>
      <c r="M147">
        <f t="shared" si="11"/>
        <v>2</v>
      </c>
      <c r="N147">
        <f t="shared" si="5"/>
        <v>82</v>
      </c>
      <c r="O147">
        <f t="shared" si="9"/>
        <v>82</v>
      </c>
      <c r="P147" t="s">
        <v>1100</v>
      </c>
      <c r="Q147" t="s">
        <v>1206</v>
      </c>
      <c r="R147" t="s">
        <v>1992</v>
      </c>
    </row>
    <row r="148" spans="1:18" hidden="1">
      <c r="A148" t="s">
        <v>1993</v>
      </c>
      <c r="F148" t="s">
        <v>1205</v>
      </c>
      <c r="H148" t="s">
        <v>1189</v>
      </c>
      <c r="J148" t="str">
        <f>INDEX('region index'!B:B,MATCH('full plexos list'!P148,'region index'!A:A,0))</f>
        <v>C</v>
      </c>
      <c r="K148">
        <v>45</v>
      </c>
      <c r="L148">
        <v>2</v>
      </c>
      <c r="M148">
        <f t="shared" si="11"/>
        <v>2</v>
      </c>
      <c r="N148">
        <f t="shared" si="5"/>
        <v>90</v>
      </c>
      <c r="O148">
        <f t="shared" si="9"/>
        <v>90</v>
      </c>
      <c r="P148" t="s">
        <v>1096</v>
      </c>
      <c r="Q148" t="s">
        <v>1206</v>
      </c>
      <c r="R148" t="s">
        <v>1993</v>
      </c>
    </row>
    <row r="149" spans="1:18" hidden="1">
      <c r="A149" t="s">
        <v>1994</v>
      </c>
      <c r="F149" t="s">
        <v>1205</v>
      </c>
      <c r="H149" t="s">
        <v>1189</v>
      </c>
      <c r="J149" t="str">
        <f>INDEX('region index'!B:B,MATCH('full plexos list'!P149,'region index'!A:A,0))</f>
        <v>NE</v>
      </c>
      <c r="K149">
        <v>100</v>
      </c>
      <c r="L149">
        <v>4</v>
      </c>
      <c r="M149">
        <f t="shared" si="11"/>
        <v>4</v>
      </c>
      <c r="N149">
        <f t="shared" si="5"/>
        <v>400</v>
      </c>
      <c r="O149">
        <f t="shared" si="9"/>
        <v>400</v>
      </c>
      <c r="P149" t="s">
        <v>1100</v>
      </c>
      <c r="Q149" t="s">
        <v>1206</v>
      </c>
      <c r="R149" t="s">
        <v>1994</v>
      </c>
    </row>
    <row r="150" spans="1:18" hidden="1">
      <c r="A150" t="s">
        <v>1995</v>
      </c>
      <c r="F150" t="s">
        <v>1205</v>
      </c>
      <c r="H150" t="s">
        <v>1189</v>
      </c>
      <c r="J150" t="str">
        <f>INDEX('region index'!B:B,MATCH('full plexos list'!P150,'region index'!A:A,0))</f>
        <v>SE</v>
      </c>
      <c r="K150">
        <v>45</v>
      </c>
      <c r="L150">
        <v>2</v>
      </c>
      <c r="M150">
        <f t="shared" si="11"/>
        <v>2</v>
      </c>
      <c r="N150">
        <f t="shared" si="5"/>
        <v>90</v>
      </c>
      <c r="O150">
        <f t="shared" si="9"/>
        <v>90</v>
      </c>
      <c r="P150" t="s">
        <v>1103</v>
      </c>
      <c r="Q150" t="s">
        <v>1206</v>
      </c>
      <c r="R150" t="s">
        <v>1995</v>
      </c>
    </row>
    <row r="151" spans="1:18">
      <c r="A151" t="s">
        <v>1996</v>
      </c>
      <c r="F151" t="s">
        <v>1205</v>
      </c>
      <c r="H151" t="s">
        <v>1189</v>
      </c>
      <c r="J151" t="str">
        <f>INDEX('region index'!B:B,MATCH('full plexos list'!P151,'region index'!A:A,0))</f>
        <v>SW</v>
      </c>
      <c r="K151">
        <v>11.05</v>
      </c>
      <c r="L151">
        <v>2</v>
      </c>
      <c r="M151">
        <f t="shared" si="11"/>
        <v>2</v>
      </c>
      <c r="N151">
        <f t="shared" si="5"/>
        <v>22.1</v>
      </c>
      <c r="O151">
        <f t="shared" si="9"/>
        <v>22.1</v>
      </c>
      <c r="P151" t="s">
        <v>1107</v>
      </c>
      <c r="Q151" t="s">
        <v>1206</v>
      </c>
      <c r="R151" t="s">
        <v>1996</v>
      </c>
    </row>
    <row r="152" spans="1:18" hidden="1">
      <c r="A152" t="s">
        <v>1997</v>
      </c>
      <c r="F152" t="s">
        <v>1205</v>
      </c>
      <c r="H152" t="s">
        <v>1189</v>
      </c>
      <c r="J152" t="str">
        <f>INDEX('region index'!B:B,MATCH('full plexos list'!P152,'region index'!A:A,0))</f>
        <v>NE</v>
      </c>
      <c r="K152">
        <v>24</v>
      </c>
      <c r="L152">
        <v>2</v>
      </c>
      <c r="M152">
        <f t="shared" si="11"/>
        <v>2</v>
      </c>
      <c r="N152">
        <f t="shared" si="5"/>
        <v>48</v>
      </c>
      <c r="O152">
        <f t="shared" si="9"/>
        <v>48</v>
      </c>
      <c r="P152" t="s">
        <v>1100</v>
      </c>
      <c r="Q152" t="s">
        <v>1206</v>
      </c>
      <c r="R152" t="s">
        <v>1997</v>
      </c>
    </row>
    <row r="153" spans="1:18" hidden="1">
      <c r="A153" t="s">
        <v>1998</v>
      </c>
      <c r="F153" t="s">
        <v>1205</v>
      </c>
      <c r="H153" t="s">
        <v>1189</v>
      </c>
      <c r="J153" t="str">
        <f>INDEX('region index'!B:B,MATCH('full plexos list'!P153,'region index'!A:A,0))</f>
        <v>SE</v>
      </c>
      <c r="K153">
        <v>25</v>
      </c>
      <c r="L153">
        <v>2</v>
      </c>
      <c r="M153">
        <f t="shared" si="11"/>
        <v>2</v>
      </c>
      <c r="N153">
        <f t="shared" si="5"/>
        <v>50</v>
      </c>
      <c r="O153">
        <f t="shared" si="9"/>
        <v>50</v>
      </c>
      <c r="P153" t="s">
        <v>1103</v>
      </c>
      <c r="Q153" t="s">
        <v>1206</v>
      </c>
      <c r="R153" t="s">
        <v>1998</v>
      </c>
    </row>
    <row r="154" spans="1:18">
      <c r="A154" t="s">
        <v>1999</v>
      </c>
      <c r="F154" t="s">
        <v>1205</v>
      </c>
      <c r="H154" t="s">
        <v>1189</v>
      </c>
      <c r="J154" t="str">
        <f>INDEX('region index'!B:B,MATCH('full plexos list'!P154,'region index'!A:A,0))</f>
        <v>SW</v>
      </c>
      <c r="K154">
        <v>11.25</v>
      </c>
      <c r="L154">
        <v>2</v>
      </c>
      <c r="M154">
        <f t="shared" si="11"/>
        <v>2</v>
      </c>
      <c r="N154">
        <f t="shared" si="5"/>
        <v>22.5</v>
      </c>
      <c r="O154">
        <f t="shared" si="9"/>
        <v>22.5</v>
      </c>
      <c r="P154" t="s">
        <v>1108</v>
      </c>
      <c r="Q154" t="s">
        <v>1206</v>
      </c>
      <c r="R154" t="s">
        <v>1999</v>
      </c>
    </row>
    <row r="155" spans="1:18" hidden="1">
      <c r="A155" t="s">
        <v>2000</v>
      </c>
      <c r="F155" t="s">
        <v>1205</v>
      </c>
      <c r="H155" t="s">
        <v>1189</v>
      </c>
      <c r="J155" t="str">
        <f>INDEX('region index'!B:B,MATCH('full plexos list'!P155,'region index'!A:A,0))</f>
        <v>NW</v>
      </c>
      <c r="K155">
        <v>19.8</v>
      </c>
      <c r="L155">
        <v>2</v>
      </c>
      <c r="M155">
        <f t="shared" si="11"/>
        <v>2</v>
      </c>
      <c r="N155">
        <f t="shared" si="5"/>
        <v>39.6</v>
      </c>
      <c r="O155">
        <f t="shared" si="9"/>
        <v>39.6</v>
      </c>
      <c r="P155" t="s">
        <v>1102</v>
      </c>
      <c r="Q155" t="s">
        <v>1206</v>
      </c>
      <c r="R155" t="s">
        <v>2000</v>
      </c>
    </row>
    <row r="156" spans="1:18" hidden="1">
      <c r="A156" t="s">
        <v>2001</v>
      </c>
      <c r="F156" t="s">
        <v>1205</v>
      </c>
      <c r="H156" t="s">
        <v>1189</v>
      </c>
      <c r="J156" t="str">
        <f>INDEX('region index'!B:B,MATCH('full plexos list'!P156,'region index'!A:A,0))</f>
        <v>NW</v>
      </c>
      <c r="K156">
        <v>40.5</v>
      </c>
      <c r="L156">
        <v>1</v>
      </c>
      <c r="M156">
        <f t="shared" si="11"/>
        <v>1</v>
      </c>
      <c r="N156">
        <f t="shared" si="5"/>
        <v>40.5</v>
      </c>
      <c r="O156">
        <f t="shared" si="9"/>
        <v>40.5</v>
      </c>
      <c r="P156" t="s">
        <v>1102</v>
      </c>
      <c r="Q156" t="s">
        <v>1206</v>
      </c>
      <c r="R156" t="s">
        <v>2001</v>
      </c>
    </row>
    <row r="157" spans="1:18" hidden="1">
      <c r="A157" t="s">
        <v>2002</v>
      </c>
      <c r="F157" t="s">
        <v>1205</v>
      </c>
      <c r="H157" t="s">
        <v>1189</v>
      </c>
      <c r="J157" t="str">
        <f>INDEX('region index'!B:B,MATCH('full plexos list'!P157,'region index'!A:A,0))</f>
        <v>NW</v>
      </c>
      <c r="K157">
        <v>60</v>
      </c>
      <c r="L157">
        <v>1</v>
      </c>
      <c r="M157">
        <f t="shared" si="11"/>
        <v>1</v>
      </c>
      <c r="N157">
        <f t="shared" si="5"/>
        <v>60</v>
      </c>
      <c r="O157">
        <f t="shared" si="9"/>
        <v>60</v>
      </c>
      <c r="P157" t="s">
        <v>1102</v>
      </c>
      <c r="Q157" t="s">
        <v>1206</v>
      </c>
      <c r="R157" t="s">
        <v>2002</v>
      </c>
    </row>
    <row r="158" spans="1:18" hidden="1">
      <c r="A158" t="s">
        <v>2008</v>
      </c>
      <c r="F158" t="s">
        <v>1205</v>
      </c>
      <c r="H158" t="s">
        <v>1189</v>
      </c>
      <c r="J158" t="str">
        <f>INDEX('region index'!B:B,MATCH('full plexos list'!P158,'region index'!A:A,0))</f>
        <v>NE</v>
      </c>
      <c r="K158">
        <v>31.14</v>
      </c>
      <c r="L158">
        <v>2</v>
      </c>
      <c r="M158">
        <f t="shared" si="11"/>
        <v>2</v>
      </c>
      <c r="N158">
        <f t="shared" si="5"/>
        <v>62.28</v>
      </c>
      <c r="O158">
        <f t="shared" si="9"/>
        <v>62.28</v>
      </c>
      <c r="P158" t="s">
        <v>1100</v>
      </c>
      <c r="Q158" t="s">
        <v>1206</v>
      </c>
      <c r="R158" t="s">
        <v>2008</v>
      </c>
    </row>
    <row r="159" spans="1:18" hidden="1">
      <c r="A159" t="s">
        <v>2003</v>
      </c>
      <c r="F159" t="s">
        <v>1205</v>
      </c>
      <c r="H159" t="s">
        <v>1189</v>
      </c>
      <c r="J159" t="str">
        <f>INDEX('region index'!B:B,MATCH('full plexos list'!P159,'region index'!A:A,0))</f>
        <v>C</v>
      </c>
      <c r="K159">
        <v>103</v>
      </c>
      <c r="L159">
        <v>4</v>
      </c>
      <c r="M159">
        <f t="shared" si="11"/>
        <v>4</v>
      </c>
      <c r="N159">
        <f t="shared" si="5"/>
        <v>412</v>
      </c>
      <c r="O159">
        <f t="shared" si="9"/>
        <v>412</v>
      </c>
      <c r="P159" t="s">
        <v>1096</v>
      </c>
      <c r="Q159" t="s">
        <v>1206</v>
      </c>
      <c r="R159" t="s">
        <v>2003</v>
      </c>
    </row>
    <row r="160" spans="1:18">
      <c r="A160" t="s">
        <v>2004</v>
      </c>
      <c r="F160" t="s">
        <v>1205</v>
      </c>
      <c r="H160" t="s">
        <v>1189</v>
      </c>
      <c r="J160" t="str">
        <f>INDEX('region index'!B:B,MATCH('full plexos list'!P160,'region index'!A:A,0))</f>
        <v>SW</v>
      </c>
      <c r="K160">
        <v>17.399999999999999</v>
      </c>
      <c r="L160">
        <v>2</v>
      </c>
      <c r="M160">
        <f t="shared" si="11"/>
        <v>2</v>
      </c>
      <c r="N160">
        <f t="shared" si="5"/>
        <v>34.799999999999997</v>
      </c>
      <c r="O160">
        <f t="shared" si="9"/>
        <v>34.799999999999997</v>
      </c>
      <c r="P160" t="s">
        <v>1107</v>
      </c>
      <c r="Q160" t="s">
        <v>1206</v>
      </c>
      <c r="R160" t="s">
        <v>2004</v>
      </c>
    </row>
    <row r="161" spans="1:39" hidden="1">
      <c r="A161" t="s">
        <v>2005</v>
      </c>
      <c r="F161" t="s">
        <v>1205</v>
      </c>
      <c r="H161" t="s">
        <v>1189</v>
      </c>
      <c r="J161" t="str">
        <f>INDEX('region index'!B:B,MATCH('full plexos list'!P161,'region index'!A:A,0))</f>
        <v>NW</v>
      </c>
      <c r="K161">
        <v>30</v>
      </c>
      <c r="L161">
        <v>8</v>
      </c>
      <c r="M161">
        <f t="shared" si="11"/>
        <v>8</v>
      </c>
      <c r="N161">
        <f t="shared" si="5"/>
        <v>240</v>
      </c>
      <c r="O161">
        <f t="shared" si="9"/>
        <v>240</v>
      </c>
      <c r="P161" t="s">
        <v>1102</v>
      </c>
      <c r="Q161" t="s">
        <v>1206</v>
      </c>
      <c r="R161" t="s">
        <v>2005</v>
      </c>
    </row>
    <row r="162" spans="1:39" hidden="1">
      <c r="A162" t="s">
        <v>2006</v>
      </c>
      <c r="F162" t="s">
        <v>1205</v>
      </c>
      <c r="H162" t="s">
        <v>1189</v>
      </c>
      <c r="J162" t="str">
        <f>INDEX('region index'!B:B,MATCH('full plexos list'!P162,'region index'!A:A,0))</f>
        <v>SE</v>
      </c>
      <c r="K162">
        <v>50</v>
      </c>
      <c r="L162">
        <v>2</v>
      </c>
      <c r="M162">
        <f t="shared" si="11"/>
        <v>2</v>
      </c>
      <c r="N162">
        <f t="shared" si="5"/>
        <v>100</v>
      </c>
      <c r="O162">
        <f t="shared" si="9"/>
        <v>100</v>
      </c>
      <c r="P162" t="s">
        <v>1104</v>
      </c>
      <c r="Q162" t="s">
        <v>1206</v>
      </c>
      <c r="R162" t="s">
        <v>2006</v>
      </c>
    </row>
    <row r="163" spans="1:39" hidden="1">
      <c r="A163" t="s">
        <v>2007</v>
      </c>
      <c r="F163" t="s">
        <v>1205</v>
      </c>
      <c r="H163" t="s">
        <v>1189</v>
      </c>
      <c r="J163" t="str">
        <f>INDEX('region index'!B:B,MATCH('full plexos list'!P163,'region index'!A:A,0))</f>
        <v>NE</v>
      </c>
      <c r="K163">
        <v>27</v>
      </c>
      <c r="L163">
        <v>4</v>
      </c>
      <c r="M163">
        <f t="shared" si="11"/>
        <v>4</v>
      </c>
      <c r="N163">
        <f t="shared" si="5"/>
        <v>108</v>
      </c>
      <c r="O163">
        <f t="shared" si="9"/>
        <v>108</v>
      </c>
      <c r="P163" t="s">
        <v>1100</v>
      </c>
      <c r="Q163" t="s">
        <v>1206</v>
      </c>
      <c r="R163" t="s">
        <v>2007</v>
      </c>
    </row>
    <row r="164" spans="1:39">
      <c r="A164" t="s">
        <v>2009</v>
      </c>
      <c r="F164" t="s">
        <v>1199</v>
      </c>
      <c r="H164" t="s">
        <v>1246</v>
      </c>
      <c r="J164" t="str">
        <f>INDEX('region index'!B:B,MATCH('full plexos list'!P164,'region index'!A:A,0))</f>
        <v>Jeju</v>
      </c>
      <c r="K164">
        <v>100</v>
      </c>
      <c r="L164">
        <v>2</v>
      </c>
      <c r="M164">
        <f t="shared" si="11"/>
        <v>2</v>
      </c>
      <c r="N164">
        <f t="shared" si="5"/>
        <v>200</v>
      </c>
      <c r="O164">
        <f t="shared" si="9"/>
        <v>200</v>
      </c>
      <c r="P164" t="s">
        <v>1106</v>
      </c>
      <c r="Q164" t="s">
        <v>1247</v>
      </c>
      <c r="R164" t="s">
        <v>2009</v>
      </c>
    </row>
    <row r="165" spans="1:39">
      <c r="A165" t="s">
        <v>2010</v>
      </c>
      <c r="F165" t="s">
        <v>1199</v>
      </c>
      <c r="H165" t="s">
        <v>1246</v>
      </c>
      <c r="J165" t="str">
        <f>INDEX('region index'!B:B,MATCH('full plexos list'!P165,'region index'!A:A,0))</f>
        <v>Jeju</v>
      </c>
      <c r="K165">
        <v>75</v>
      </c>
      <c r="L165">
        <v>2</v>
      </c>
      <c r="M165">
        <f t="shared" si="11"/>
        <v>2</v>
      </c>
      <c r="N165">
        <f t="shared" si="5"/>
        <v>150</v>
      </c>
      <c r="O165">
        <f t="shared" si="9"/>
        <v>150</v>
      </c>
      <c r="P165" t="s">
        <v>1106</v>
      </c>
      <c r="Q165" t="s">
        <v>1247</v>
      </c>
      <c r="R165" t="s">
        <v>2010</v>
      </c>
    </row>
    <row r="166" spans="1:39" hidden="1">
      <c r="A166" t="s">
        <v>1210</v>
      </c>
      <c r="F166" t="s">
        <v>1240</v>
      </c>
      <c r="H166" t="s">
        <v>1190</v>
      </c>
      <c r="J166" t="s">
        <v>1114</v>
      </c>
      <c r="K166">
        <v>1</v>
      </c>
      <c r="L166">
        <v>2493.7871490285715</v>
      </c>
      <c r="M166">
        <v>7694.6102156275192</v>
      </c>
      <c r="N166">
        <f t="shared" si="5"/>
        <v>2493.7871490285715</v>
      </c>
      <c r="O166">
        <f t="shared" si="9"/>
        <v>7694.6102156275192</v>
      </c>
      <c r="R166" t="s">
        <v>1210</v>
      </c>
      <c r="U166" t="s">
        <v>0</v>
      </c>
      <c r="V166" t="s">
        <v>1</v>
      </c>
      <c r="W166" t="s">
        <v>2</v>
      </c>
      <c r="X166" t="s">
        <v>1093</v>
      </c>
      <c r="Y166" t="s">
        <v>3</v>
      </c>
      <c r="Z166" t="s">
        <v>4</v>
      </c>
      <c r="AA166" t="s">
        <v>5</v>
      </c>
      <c r="AB166" t="s">
        <v>6</v>
      </c>
      <c r="AC166" t="s">
        <v>7</v>
      </c>
      <c r="AD166" t="s">
        <v>8</v>
      </c>
      <c r="AE166" t="s">
        <v>10</v>
      </c>
      <c r="AF166" t="s">
        <v>11</v>
      </c>
      <c r="AG166" t="s">
        <v>12</v>
      </c>
      <c r="AH166" t="s">
        <v>13</v>
      </c>
      <c r="AI166" t="s">
        <v>14</v>
      </c>
      <c r="AJ166" t="s">
        <v>15</v>
      </c>
      <c r="AK166" t="s">
        <v>16</v>
      </c>
      <c r="AL166" t="s">
        <v>17</v>
      </c>
      <c r="AM166" t="s">
        <v>18</v>
      </c>
    </row>
    <row r="167" spans="1:39" hidden="1">
      <c r="A167" t="s">
        <v>1212</v>
      </c>
      <c r="F167" t="s">
        <v>1240</v>
      </c>
      <c r="H167" t="s">
        <v>1190</v>
      </c>
      <c r="J167" t="s">
        <v>1117</v>
      </c>
      <c r="K167">
        <v>1</v>
      </c>
      <c r="L167">
        <v>902.52525800000012</v>
      </c>
      <c r="M167">
        <v>2784.7525290094832</v>
      </c>
      <c r="N167">
        <f t="shared" si="5"/>
        <v>902.52525800000012</v>
      </c>
      <c r="O167">
        <f t="shared" si="9"/>
        <v>2784.7525290094832</v>
      </c>
      <c r="R167" t="s">
        <v>1212</v>
      </c>
      <c r="T167" t="s">
        <v>1244</v>
      </c>
      <c r="U167" t="s">
        <v>20</v>
      </c>
      <c r="V167" t="s">
        <v>21</v>
      </c>
      <c r="W167">
        <v>100000</v>
      </c>
      <c r="X167">
        <v>100</v>
      </c>
      <c r="Y167" t="s">
        <v>22</v>
      </c>
      <c r="Z167">
        <v>100000</v>
      </c>
      <c r="AA167">
        <v>2006.9</v>
      </c>
      <c r="AB167" t="s">
        <v>23</v>
      </c>
      <c r="AC167" t="s">
        <v>24</v>
      </c>
      <c r="AD167" t="s">
        <v>25</v>
      </c>
      <c r="AE167" t="s">
        <v>26</v>
      </c>
      <c r="AF167" t="s">
        <v>26</v>
      </c>
      <c r="AG167" t="s">
        <v>27</v>
      </c>
      <c r="AH167" t="s">
        <v>28</v>
      </c>
      <c r="AI167" t="s">
        <v>29</v>
      </c>
      <c r="AJ167" t="s">
        <v>30</v>
      </c>
      <c r="AK167" t="s">
        <v>16</v>
      </c>
      <c r="AL167" t="s">
        <v>31</v>
      </c>
      <c r="AM167" t="s">
        <v>32</v>
      </c>
    </row>
    <row r="168" spans="1:39" hidden="1">
      <c r="A168" t="s">
        <v>1213</v>
      </c>
      <c r="F168" t="s">
        <v>1240</v>
      </c>
      <c r="H168" t="s">
        <v>1190</v>
      </c>
      <c r="J168" t="s">
        <v>1113</v>
      </c>
      <c r="K168">
        <v>1</v>
      </c>
      <c r="L168">
        <v>2660.9960606000004</v>
      </c>
      <c r="M168">
        <v>8210.5353215944269</v>
      </c>
      <c r="N168">
        <f t="shared" si="5"/>
        <v>2660.9960606000004</v>
      </c>
      <c r="O168">
        <f t="shared" si="9"/>
        <v>8210.5353215944269</v>
      </c>
      <c r="R168" t="s">
        <v>1213</v>
      </c>
      <c r="T168" t="s">
        <v>1244</v>
      </c>
      <c r="U168" t="s">
        <v>20</v>
      </c>
      <c r="V168" t="s">
        <v>33</v>
      </c>
      <c r="W168">
        <v>100000</v>
      </c>
      <c r="X168">
        <v>100</v>
      </c>
      <c r="Y168" t="s">
        <v>22</v>
      </c>
      <c r="Z168">
        <v>100000</v>
      </c>
      <c r="AA168">
        <v>2007.3</v>
      </c>
      <c r="AB168" t="s">
        <v>23</v>
      </c>
      <c r="AC168" t="s">
        <v>24</v>
      </c>
      <c r="AD168" t="s">
        <v>25</v>
      </c>
      <c r="AE168" t="s">
        <v>26</v>
      </c>
      <c r="AF168" t="s">
        <v>26</v>
      </c>
      <c r="AG168" t="s">
        <v>27</v>
      </c>
      <c r="AH168" t="s">
        <v>28</v>
      </c>
      <c r="AI168" t="s">
        <v>29</v>
      </c>
      <c r="AJ168" t="s">
        <v>30</v>
      </c>
      <c r="AK168" t="s">
        <v>16</v>
      </c>
      <c r="AL168" t="s">
        <v>31</v>
      </c>
      <c r="AM168" t="s">
        <v>32</v>
      </c>
    </row>
    <row r="169" spans="1:39">
      <c r="A169" t="s">
        <v>1211</v>
      </c>
      <c r="F169" t="s">
        <v>1240</v>
      </c>
      <c r="H169" t="s">
        <v>1190</v>
      </c>
      <c r="J169" t="s">
        <v>1116</v>
      </c>
      <c r="K169">
        <v>1</v>
      </c>
      <c r="L169">
        <v>6851.7936115142866</v>
      </c>
      <c r="M169">
        <v>21141.291524846642</v>
      </c>
      <c r="N169">
        <f t="shared" ref="N169:N192" si="12">K169*L169</f>
        <v>6851.7936115142866</v>
      </c>
      <c r="O169">
        <f t="shared" si="9"/>
        <v>21141.291524846642</v>
      </c>
      <c r="R169" t="s">
        <v>1211</v>
      </c>
      <c r="T169" t="s">
        <v>1245</v>
      </c>
      <c r="U169" t="s">
        <v>20</v>
      </c>
      <c r="V169" t="s">
        <v>122</v>
      </c>
      <c r="W169">
        <v>75000</v>
      </c>
      <c r="X169">
        <v>75</v>
      </c>
      <c r="Y169" t="s">
        <v>22</v>
      </c>
      <c r="Z169">
        <v>75000</v>
      </c>
      <c r="AA169">
        <v>2000.3</v>
      </c>
      <c r="AB169" t="s">
        <v>23</v>
      </c>
      <c r="AC169" t="s">
        <v>24</v>
      </c>
      <c r="AD169" t="s">
        <v>86</v>
      </c>
      <c r="AE169" t="s">
        <v>123</v>
      </c>
      <c r="AF169" t="s">
        <v>123</v>
      </c>
      <c r="AG169" t="s">
        <v>61</v>
      </c>
      <c r="AH169" t="s">
        <v>28</v>
      </c>
      <c r="AI169" t="s">
        <v>29</v>
      </c>
      <c r="AJ169" t="s">
        <v>30</v>
      </c>
      <c r="AK169" t="s">
        <v>16</v>
      </c>
      <c r="AL169" t="s">
        <v>31</v>
      </c>
      <c r="AM169" t="s">
        <v>124</v>
      </c>
    </row>
    <row r="170" spans="1:39" hidden="1">
      <c r="A170" t="s">
        <v>1214</v>
      </c>
      <c r="F170" t="s">
        <v>1240</v>
      </c>
      <c r="H170" t="s">
        <v>1190</v>
      </c>
      <c r="J170" t="s">
        <v>1115</v>
      </c>
      <c r="K170">
        <v>1</v>
      </c>
      <c r="L170">
        <v>0</v>
      </c>
      <c r="M170">
        <v>0</v>
      </c>
      <c r="N170">
        <f t="shared" si="12"/>
        <v>0</v>
      </c>
      <c r="O170">
        <f t="shared" si="9"/>
        <v>0</v>
      </c>
      <c r="R170" t="s">
        <v>1214</v>
      </c>
      <c r="T170" t="s">
        <v>1245</v>
      </c>
      <c r="U170" t="s">
        <v>20</v>
      </c>
      <c r="V170" t="s">
        <v>125</v>
      </c>
      <c r="W170">
        <v>75000</v>
      </c>
      <c r="X170">
        <v>75</v>
      </c>
      <c r="Y170" t="s">
        <v>22</v>
      </c>
      <c r="Z170">
        <v>75000</v>
      </c>
      <c r="AA170">
        <v>2000.12</v>
      </c>
      <c r="AB170" t="s">
        <v>23</v>
      </c>
      <c r="AC170" t="s">
        <v>24</v>
      </c>
      <c r="AD170" t="s">
        <v>86</v>
      </c>
      <c r="AE170" t="s">
        <v>123</v>
      </c>
      <c r="AF170" t="s">
        <v>123</v>
      </c>
      <c r="AG170" t="s">
        <v>61</v>
      </c>
      <c r="AH170" t="s">
        <v>28</v>
      </c>
      <c r="AI170" t="s">
        <v>29</v>
      </c>
      <c r="AJ170" t="s">
        <v>30</v>
      </c>
      <c r="AK170" t="s">
        <v>16</v>
      </c>
      <c r="AL170" t="s">
        <v>31</v>
      </c>
      <c r="AM170" t="s">
        <v>124</v>
      </c>
    </row>
    <row r="171" spans="1:39" hidden="1">
      <c r="A171" t="s">
        <v>1215</v>
      </c>
      <c r="F171" t="s">
        <v>1241</v>
      </c>
      <c r="H171" t="s">
        <v>1190</v>
      </c>
      <c r="J171" t="s">
        <v>1114</v>
      </c>
      <c r="K171">
        <v>1</v>
      </c>
      <c r="L171">
        <v>321.77898697142859</v>
      </c>
      <c r="M171">
        <v>1113.2627546014282</v>
      </c>
      <c r="N171">
        <f t="shared" si="12"/>
        <v>321.77898697142859</v>
      </c>
      <c r="O171">
        <f t="shared" si="9"/>
        <v>1113.2627546014282</v>
      </c>
      <c r="R171" t="s">
        <v>1215</v>
      </c>
    </row>
    <row r="172" spans="1:39" hidden="1">
      <c r="A172" t="s">
        <v>1217</v>
      </c>
      <c r="F172" t="s">
        <v>1241</v>
      </c>
      <c r="H172" t="s">
        <v>1190</v>
      </c>
      <c r="J172" t="s">
        <v>1117</v>
      </c>
      <c r="K172">
        <v>1</v>
      </c>
      <c r="L172">
        <v>116.45487200000001</v>
      </c>
      <c r="M172">
        <v>402.90036589924432</v>
      </c>
      <c r="N172">
        <f t="shared" si="12"/>
        <v>116.45487200000001</v>
      </c>
      <c r="O172">
        <f t="shared" si="9"/>
        <v>402.90036589924432</v>
      </c>
      <c r="R172" t="s">
        <v>1217</v>
      </c>
    </row>
    <row r="173" spans="1:39" hidden="1">
      <c r="A173" t="s">
        <v>1219</v>
      </c>
      <c r="F173" t="s">
        <v>1241</v>
      </c>
      <c r="H173" t="s">
        <v>1190</v>
      </c>
      <c r="J173" t="s">
        <v>1113</v>
      </c>
      <c r="K173">
        <v>1</v>
      </c>
      <c r="L173">
        <v>343.35433040000009</v>
      </c>
      <c r="M173">
        <v>1187.9072380179171</v>
      </c>
      <c r="N173">
        <f t="shared" si="12"/>
        <v>343.35433040000009</v>
      </c>
      <c r="O173">
        <f t="shared" si="9"/>
        <v>1187.9072380179171</v>
      </c>
      <c r="R173" t="s">
        <v>1219</v>
      </c>
    </row>
    <row r="174" spans="1:39">
      <c r="A174" t="s">
        <v>1216</v>
      </c>
      <c r="F174" t="s">
        <v>1241</v>
      </c>
      <c r="H174" t="s">
        <v>1190</v>
      </c>
      <c r="J174" t="s">
        <v>1116</v>
      </c>
      <c r="K174">
        <v>1</v>
      </c>
      <c r="L174">
        <v>884.10240148571438</v>
      </c>
      <c r="M174">
        <v>3058.7400504033435</v>
      </c>
      <c r="N174">
        <f t="shared" si="12"/>
        <v>884.10240148571438</v>
      </c>
      <c r="O174">
        <f t="shared" si="9"/>
        <v>3058.7400504033435</v>
      </c>
      <c r="R174" t="s">
        <v>1216</v>
      </c>
    </row>
    <row r="175" spans="1:39" hidden="1">
      <c r="A175" t="s">
        <v>1218</v>
      </c>
      <c r="F175" t="s">
        <v>1241</v>
      </c>
      <c r="H175" t="s">
        <v>1190</v>
      </c>
      <c r="J175" t="s">
        <v>1115</v>
      </c>
      <c r="K175">
        <v>1</v>
      </c>
      <c r="L175">
        <v>0</v>
      </c>
      <c r="M175">
        <v>0</v>
      </c>
      <c r="N175">
        <f t="shared" si="12"/>
        <v>0</v>
      </c>
      <c r="O175">
        <f t="shared" si="9"/>
        <v>0</v>
      </c>
      <c r="R175" t="s">
        <v>1218</v>
      </c>
    </row>
    <row r="176" spans="1:39" hidden="1">
      <c r="A176" t="s">
        <v>1220</v>
      </c>
      <c r="F176" t="s">
        <v>1242</v>
      </c>
      <c r="H176" t="s">
        <v>1191</v>
      </c>
      <c r="J176" t="s">
        <v>1114</v>
      </c>
      <c r="K176">
        <v>1</v>
      </c>
      <c r="L176">
        <v>2</v>
      </c>
      <c r="M176">
        <v>18.715068425229017</v>
      </c>
      <c r="N176">
        <f t="shared" si="12"/>
        <v>2</v>
      </c>
      <c r="O176">
        <f t="shared" si="9"/>
        <v>18.715068425229017</v>
      </c>
      <c r="R176" t="s">
        <v>1220</v>
      </c>
    </row>
    <row r="177" spans="1:18" hidden="1">
      <c r="A177" t="s">
        <v>1221</v>
      </c>
      <c r="F177" t="s">
        <v>1242</v>
      </c>
      <c r="H177" t="s">
        <v>1191</v>
      </c>
      <c r="J177" t="s">
        <v>1117</v>
      </c>
      <c r="K177">
        <v>1</v>
      </c>
      <c r="L177">
        <v>54.326000000000001</v>
      </c>
      <c r="M177">
        <v>508.35740363449582</v>
      </c>
      <c r="N177">
        <f t="shared" si="12"/>
        <v>54.326000000000001</v>
      </c>
      <c r="O177">
        <f t="shared" si="9"/>
        <v>508.35740363449582</v>
      </c>
      <c r="R177" t="s">
        <v>1221</v>
      </c>
    </row>
    <row r="178" spans="1:18" hidden="1">
      <c r="A178" t="s">
        <v>1222</v>
      </c>
      <c r="F178" t="s">
        <v>1242</v>
      </c>
      <c r="H178" t="s">
        <v>1191</v>
      </c>
      <c r="J178" t="s">
        <v>1113</v>
      </c>
      <c r="K178">
        <v>1</v>
      </c>
      <c r="L178">
        <v>481.154</v>
      </c>
      <c r="M178">
        <v>4502.4150165363217</v>
      </c>
      <c r="N178">
        <f t="shared" si="12"/>
        <v>481.154</v>
      </c>
      <c r="O178">
        <f t="shared" si="9"/>
        <v>4502.4150165363217</v>
      </c>
      <c r="R178" t="s">
        <v>1222</v>
      </c>
    </row>
    <row r="179" spans="1:18">
      <c r="A179" t="s">
        <v>1223</v>
      </c>
      <c r="F179" t="s">
        <v>1242</v>
      </c>
      <c r="H179" t="s">
        <v>1191</v>
      </c>
      <c r="J179" t="s">
        <v>1116</v>
      </c>
      <c r="K179">
        <v>1</v>
      </c>
      <c r="L179">
        <v>1098.3224</v>
      </c>
      <c r="M179">
        <v>10277.589434480877</v>
      </c>
      <c r="N179">
        <f t="shared" si="12"/>
        <v>1098.3224</v>
      </c>
      <c r="O179">
        <f t="shared" si="9"/>
        <v>10277.589434480877</v>
      </c>
      <c r="R179" t="s">
        <v>1223</v>
      </c>
    </row>
    <row r="180" spans="1:18" hidden="1">
      <c r="A180" t="s">
        <v>1224</v>
      </c>
      <c r="F180" t="s">
        <v>1242</v>
      </c>
      <c r="H180" t="s">
        <v>1191</v>
      </c>
      <c r="J180" t="s">
        <v>1115</v>
      </c>
      <c r="K180">
        <v>1</v>
      </c>
      <c r="L180">
        <v>0</v>
      </c>
      <c r="M180">
        <v>0</v>
      </c>
      <c r="N180">
        <f t="shared" si="12"/>
        <v>0</v>
      </c>
      <c r="O180">
        <f t="shared" si="9"/>
        <v>0</v>
      </c>
      <c r="R180" t="s">
        <v>1224</v>
      </c>
    </row>
    <row r="181" spans="1:18" hidden="1">
      <c r="A181" t="s">
        <v>1225</v>
      </c>
      <c r="F181" t="s">
        <v>1243</v>
      </c>
      <c r="H181" t="s">
        <v>1191</v>
      </c>
      <c r="J181" t="s">
        <v>1114</v>
      </c>
      <c r="K181">
        <v>1</v>
      </c>
      <c r="L181">
        <v>0</v>
      </c>
      <c r="M181">
        <v>11.696917765768136</v>
      </c>
      <c r="N181">
        <f t="shared" si="12"/>
        <v>0</v>
      </c>
      <c r="O181">
        <f t="shared" si="9"/>
        <v>11.696917765768136</v>
      </c>
      <c r="R181" t="s">
        <v>1225</v>
      </c>
    </row>
    <row r="182" spans="1:18" hidden="1">
      <c r="A182" t="s">
        <v>1226</v>
      </c>
      <c r="F182" t="s">
        <v>1243</v>
      </c>
      <c r="H182" t="s">
        <v>1191</v>
      </c>
      <c r="J182" t="s">
        <v>1117</v>
      </c>
      <c r="K182">
        <v>1</v>
      </c>
      <c r="L182">
        <v>0</v>
      </c>
      <c r="M182">
        <v>317.72337727155991</v>
      </c>
      <c r="N182">
        <f t="shared" si="12"/>
        <v>0</v>
      </c>
      <c r="O182">
        <f t="shared" si="9"/>
        <v>317.72337727155991</v>
      </c>
      <c r="R182" t="s">
        <v>1226</v>
      </c>
    </row>
    <row r="183" spans="1:18" hidden="1">
      <c r="A183" t="s">
        <v>1227</v>
      </c>
      <c r="F183" t="s">
        <v>1243</v>
      </c>
      <c r="H183" t="s">
        <v>1191</v>
      </c>
      <c r="J183" t="s">
        <v>1113</v>
      </c>
      <c r="K183">
        <v>1</v>
      </c>
      <c r="L183">
        <v>0</v>
      </c>
      <c r="M183">
        <v>2814.0093853352009</v>
      </c>
      <c r="N183">
        <f t="shared" si="12"/>
        <v>0</v>
      </c>
      <c r="O183">
        <f t="shared" si="9"/>
        <v>2814.0093853352009</v>
      </c>
      <c r="R183" t="s">
        <v>1227</v>
      </c>
    </row>
    <row r="184" spans="1:18">
      <c r="A184" t="s">
        <v>1228</v>
      </c>
      <c r="F184" t="s">
        <v>1243</v>
      </c>
      <c r="H184" t="s">
        <v>1191</v>
      </c>
      <c r="J184" t="s">
        <v>1116</v>
      </c>
      <c r="K184">
        <v>1</v>
      </c>
      <c r="L184">
        <v>0</v>
      </c>
      <c r="M184">
        <v>6423.4933965505479</v>
      </c>
      <c r="N184">
        <f t="shared" si="12"/>
        <v>0</v>
      </c>
      <c r="O184">
        <f t="shared" ref="O184:O192" si="13">K184*M184</f>
        <v>6423.4933965505479</v>
      </c>
      <c r="R184" t="s">
        <v>1228</v>
      </c>
    </row>
    <row r="185" spans="1:18" hidden="1">
      <c r="A185" t="s">
        <v>1229</v>
      </c>
      <c r="F185" t="s">
        <v>1243</v>
      </c>
      <c r="H185" t="s">
        <v>1191</v>
      </c>
      <c r="J185" t="s">
        <v>1115</v>
      </c>
      <c r="K185">
        <v>1</v>
      </c>
      <c r="L185">
        <v>0</v>
      </c>
      <c r="M185">
        <v>0</v>
      </c>
      <c r="N185">
        <f t="shared" si="12"/>
        <v>0</v>
      </c>
      <c r="O185">
        <f t="shared" si="13"/>
        <v>0</v>
      </c>
      <c r="R185" t="s">
        <v>1229</v>
      </c>
    </row>
    <row r="186" spans="1:18">
      <c r="A186" t="s">
        <v>2867</v>
      </c>
      <c r="F186" t="s">
        <v>2868</v>
      </c>
      <c r="H186" t="s">
        <v>2869</v>
      </c>
      <c r="J186" t="str">
        <f>INDEX('region index'!B:B,MATCH('full plexos list'!P186,'region index'!A:A,0))</f>
        <v>Jeju</v>
      </c>
      <c r="K186">
        <v>55</v>
      </c>
      <c r="L186">
        <v>3</v>
      </c>
      <c r="M186">
        <v>2</v>
      </c>
      <c r="N186">
        <f t="shared" si="12"/>
        <v>165</v>
      </c>
      <c r="O186">
        <f t="shared" si="13"/>
        <v>110</v>
      </c>
      <c r="P186" t="s">
        <v>1106</v>
      </c>
      <c r="R186" t="s">
        <v>2867</v>
      </c>
    </row>
    <row r="187" spans="1:18">
      <c r="A187" t="s">
        <v>2870</v>
      </c>
      <c r="F187" t="s">
        <v>1146</v>
      </c>
      <c r="H187" t="s">
        <v>2871</v>
      </c>
      <c r="J187" t="str">
        <f>INDEX('region index'!B:B,MATCH('full plexos list'!P187,'region index'!A:A,0))</f>
        <v>SW</v>
      </c>
      <c r="K187">
        <v>60</v>
      </c>
      <c r="L187">
        <v>1</v>
      </c>
      <c r="M187">
        <v>1</v>
      </c>
      <c r="N187">
        <f t="shared" si="12"/>
        <v>60</v>
      </c>
      <c r="O187">
        <f t="shared" si="13"/>
        <v>60</v>
      </c>
      <c r="P187" t="s">
        <v>1107</v>
      </c>
      <c r="R187" t="s">
        <v>2870</v>
      </c>
    </row>
    <row r="188" spans="1:18" hidden="1">
      <c r="A188" t="s">
        <v>2875</v>
      </c>
      <c r="F188" t="s">
        <v>2880</v>
      </c>
      <c r="H188" t="s">
        <v>1189</v>
      </c>
      <c r="J188" t="s">
        <v>1114</v>
      </c>
      <c r="K188">
        <v>1.8533199999999999</v>
      </c>
      <c r="L188">
        <v>25</v>
      </c>
      <c r="M188">
        <v>25</v>
      </c>
      <c r="N188">
        <f t="shared" si="12"/>
        <v>46.332999999999998</v>
      </c>
      <c r="O188">
        <f t="shared" si="13"/>
        <v>46.332999999999998</v>
      </c>
      <c r="R188" t="s">
        <v>2875</v>
      </c>
    </row>
    <row r="189" spans="1:18" hidden="1">
      <c r="A189" t="s">
        <v>2876</v>
      </c>
      <c r="F189" t="s">
        <v>2880</v>
      </c>
      <c r="H189" t="s">
        <v>1189</v>
      </c>
      <c r="J189" t="s">
        <v>1117</v>
      </c>
      <c r="K189">
        <v>2.191846153846154</v>
      </c>
      <c r="L189">
        <v>13</v>
      </c>
      <c r="M189">
        <v>13</v>
      </c>
      <c r="N189">
        <f t="shared" si="12"/>
        <v>28.494000000000003</v>
      </c>
      <c r="O189">
        <f t="shared" si="13"/>
        <v>28.494000000000003</v>
      </c>
      <c r="R189" t="s">
        <v>2876</v>
      </c>
    </row>
    <row r="190" spans="1:18" hidden="1">
      <c r="A190" t="s">
        <v>2877</v>
      </c>
      <c r="F190" t="s">
        <v>2880</v>
      </c>
      <c r="H190" t="s">
        <v>1189</v>
      </c>
      <c r="J190" t="s">
        <v>1113</v>
      </c>
      <c r="K190">
        <v>1.8292200000000001</v>
      </c>
      <c r="L190">
        <v>50</v>
      </c>
      <c r="M190">
        <v>50</v>
      </c>
      <c r="N190">
        <f t="shared" si="12"/>
        <v>91.460999999999999</v>
      </c>
      <c r="O190">
        <f t="shared" si="13"/>
        <v>91.460999999999999</v>
      </c>
      <c r="R190" t="s">
        <v>2877</v>
      </c>
    </row>
    <row r="191" spans="1:18">
      <c r="A191" t="s">
        <v>2878</v>
      </c>
      <c r="F191" t="s">
        <v>2880</v>
      </c>
      <c r="H191" t="s">
        <v>1189</v>
      </c>
      <c r="J191" t="s">
        <v>1116</v>
      </c>
      <c r="K191">
        <v>0.84935714285714292</v>
      </c>
      <c r="L191">
        <v>42</v>
      </c>
      <c r="M191">
        <v>42</v>
      </c>
      <c r="N191">
        <f t="shared" si="12"/>
        <v>35.673000000000002</v>
      </c>
      <c r="O191">
        <f t="shared" si="13"/>
        <v>35.673000000000002</v>
      </c>
      <c r="R191" t="s">
        <v>2878</v>
      </c>
    </row>
    <row r="192" spans="1:18" hidden="1">
      <c r="A192" t="s">
        <v>2879</v>
      </c>
      <c r="F192" t="s">
        <v>2880</v>
      </c>
      <c r="H192" t="s">
        <v>1189</v>
      </c>
      <c r="J192" t="s">
        <v>1115</v>
      </c>
      <c r="K192">
        <v>1.4123076923076923</v>
      </c>
      <c r="L192">
        <v>13</v>
      </c>
      <c r="M192">
        <v>13</v>
      </c>
      <c r="N192">
        <f t="shared" si="12"/>
        <v>18.36</v>
      </c>
      <c r="O192">
        <f t="shared" si="13"/>
        <v>18.36</v>
      </c>
      <c r="R192" t="s">
        <v>2879</v>
      </c>
    </row>
    <row r="193" spans="1:18" hidden="1">
      <c r="A193" t="s">
        <v>2882</v>
      </c>
      <c r="F193" t="s">
        <v>2868</v>
      </c>
      <c r="H193" t="s">
        <v>2869</v>
      </c>
      <c r="J193" t="s">
        <v>1114</v>
      </c>
      <c r="K193">
        <v>0.17384615384615382</v>
      </c>
      <c r="L193">
        <v>26</v>
      </c>
      <c r="M193">
        <v>26</v>
      </c>
      <c r="N193">
        <f t="shared" ref="N193:N203" si="14">K193*L193</f>
        <v>4.5199999999999996</v>
      </c>
      <c r="O193">
        <f t="shared" ref="O193:O203" si="15">K193*M193</f>
        <v>4.5199999999999996</v>
      </c>
      <c r="R193" t="s">
        <v>2882</v>
      </c>
    </row>
    <row r="194" spans="1:18" hidden="1">
      <c r="A194" t="s">
        <v>2883</v>
      </c>
      <c r="F194" t="s">
        <v>2868</v>
      </c>
      <c r="H194" t="s">
        <v>2869</v>
      </c>
      <c r="J194" t="s">
        <v>1117</v>
      </c>
      <c r="K194">
        <v>0.7893181818181817</v>
      </c>
      <c r="L194">
        <v>44</v>
      </c>
      <c r="M194">
        <v>44</v>
      </c>
      <c r="N194">
        <f t="shared" si="14"/>
        <v>34.729999999999997</v>
      </c>
      <c r="O194">
        <f t="shared" si="15"/>
        <v>34.729999999999997</v>
      </c>
      <c r="R194" t="s">
        <v>2883</v>
      </c>
    </row>
    <row r="195" spans="1:18" hidden="1">
      <c r="A195" t="s">
        <v>2884</v>
      </c>
      <c r="F195" t="s">
        <v>2868</v>
      </c>
      <c r="H195" t="s">
        <v>2869</v>
      </c>
      <c r="J195" t="s">
        <v>1113</v>
      </c>
      <c r="K195">
        <v>0.97550000000000003</v>
      </c>
      <c r="L195">
        <v>20</v>
      </c>
      <c r="M195">
        <v>20</v>
      </c>
      <c r="N195">
        <f t="shared" si="14"/>
        <v>19.510000000000002</v>
      </c>
      <c r="O195">
        <f t="shared" si="15"/>
        <v>19.510000000000002</v>
      </c>
      <c r="R195" t="s">
        <v>2884</v>
      </c>
    </row>
    <row r="196" spans="1:18">
      <c r="A196" t="s">
        <v>2885</v>
      </c>
      <c r="F196" t="s">
        <v>2868</v>
      </c>
      <c r="H196" t="s">
        <v>2869</v>
      </c>
      <c r="J196" t="s">
        <v>1116</v>
      </c>
      <c r="K196">
        <v>2.1379890109890107</v>
      </c>
      <c r="L196">
        <v>91</v>
      </c>
      <c r="M196">
        <v>91</v>
      </c>
      <c r="N196">
        <f t="shared" si="14"/>
        <v>194.55699999999999</v>
      </c>
      <c r="O196">
        <f t="shared" si="15"/>
        <v>194.55699999999999</v>
      </c>
      <c r="R196" t="s">
        <v>2885</v>
      </c>
    </row>
    <row r="197" spans="1:18" hidden="1">
      <c r="A197" t="s">
        <v>2887</v>
      </c>
      <c r="F197" t="s">
        <v>1146</v>
      </c>
      <c r="H197" t="s">
        <v>315</v>
      </c>
      <c r="J197" t="s">
        <v>1117</v>
      </c>
      <c r="K197">
        <v>21</v>
      </c>
      <c r="L197">
        <v>0</v>
      </c>
      <c r="M197">
        <v>1</v>
      </c>
      <c r="N197">
        <f t="shared" si="14"/>
        <v>0</v>
      </c>
      <c r="O197">
        <f t="shared" si="15"/>
        <v>21</v>
      </c>
      <c r="Q197" t="s">
        <v>2886</v>
      </c>
      <c r="R197" t="s">
        <v>2887</v>
      </c>
    </row>
    <row r="198" spans="1:18" hidden="1">
      <c r="A198" t="s">
        <v>2888</v>
      </c>
      <c r="F198" t="s">
        <v>1146</v>
      </c>
      <c r="H198" t="s">
        <v>315</v>
      </c>
      <c r="J198" t="s">
        <v>1117</v>
      </c>
      <c r="K198">
        <v>990</v>
      </c>
      <c r="L198">
        <v>0</v>
      </c>
      <c r="M198">
        <v>1</v>
      </c>
      <c r="N198">
        <f t="shared" si="14"/>
        <v>0</v>
      </c>
      <c r="O198">
        <f t="shared" si="15"/>
        <v>990</v>
      </c>
      <c r="Q198" t="s">
        <v>2886</v>
      </c>
      <c r="R198" t="s">
        <v>2888</v>
      </c>
    </row>
    <row r="199" spans="1:18" hidden="1">
      <c r="A199" t="s">
        <v>2889</v>
      </c>
      <c r="F199" t="s">
        <v>1146</v>
      </c>
      <c r="H199" t="s">
        <v>315</v>
      </c>
      <c r="J199" t="s">
        <v>1117</v>
      </c>
      <c r="K199">
        <v>1014</v>
      </c>
      <c r="L199">
        <v>0</v>
      </c>
      <c r="M199">
        <v>1</v>
      </c>
      <c r="N199">
        <f t="shared" si="14"/>
        <v>0</v>
      </c>
      <c r="O199">
        <f t="shared" si="15"/>
        <v>1014</v>
      </c>
      <c r="Q199" t="s">
        <v>2886</v>
      </c>
      <c r="R199" t="s">
        <v>2889</v>
      </c>
    </row>
    <row r="200" spans="1:18" hidden="1">
      <c r="A200" t="s">
        <v>2890</v>
      </c>
      <c r="F200" t="s">
        <v>1146</v>
      </c>
      <c r="H200" t="s">
        <v>315</v>
      </c>
      <c r="J200" t="s">
        <v>1117</v>
      </c>
      <c r="K200">
        <v>572</v>
      </c>
      <c r="L200">
        <v>0</v>
      </c>
      <c r="M200">
        <v>1</v>
      </c>
      <c r="N200">
        <f t="shared" si="14"/>
        <v>0</v>
      </c>
      <c r="O200">
        <f t="shared" si="15"/>
        <v>572</v>
      </c>
      <c r="Q200" t="s">
        <v>2886</v>
      </c>
      <c r="R200" t="s">
        <v>2890</v>
      </c>
    </row>
    <row r="201" spans="1:18" hidden="1">
      <c r="A201" t="s">
        <v>2891</v>
      </c>
      <c r="F201" t="s">
        <v>1146</v>
      </c>
      <c r="H201" t="s">
        <v>315</v>
      </c>
      <c r="J201" t="s">
        <v>1117</v>
      </c>
      <c r="K201">
        <v>498</v>
      </c>
      <c r="L201">
        <v>0</v>
      </c>
      <c r="M201">
        <v>1</v>
      </c>
      <c r="N201">
        <f t="shared" si="14"/>
        <v>0</v>
      </c>
      <c r="O201">
        <f t="shared" si="15"/>
        <v>498</v>
      </c>
      <c r="Q201" t="s">
        <v>2886</v>
      </c>
      <c r="R201" t="s">
        <v>2891</v>
      </c>
    </row>
    <row r="202" spans="1:18" hidden="1">
      <c r="A202" t="s">
        <v>2892</v>
      </c>
      <c r="F202" t="s">
        <v>1146</v>
      </c>
      <c r="H202" t="s">
        <v>315</v>
      </c>
      <c r="J202" t="s">
        <v>1117</v>
      </c>
      <c r="K202">
        <v>48</v>
      </c>
      <c r="L202">
        <v>0</v>
      </c>
      <c r="M202">
        <v>1</v>
      </c>
      <c r="N202">
        <f t="shared" si="14"/>
        <v>0</v>
      </c>
      <c r="O202">
        <f t="shared" si="15"/>
        <v>48</v>
      </c>
      <c r="Q202" t="s">
        <v>2886</v>
      </c>
      <c r="R202" t="s">
        <v>2892</v>
      </c>
    </row>
    <row r="203" spans="1:18" hidden="1">
      <c r="A203" t="s">
        <v>2893</v>
      </c>
      <c r="F203" t="s">
        <v>2081</v>
      </c>
      <c r="H203" t="s">
        <v>315</v>
      </c>
      <c r="J203" t="s">
        <v>1117</v>
      </c>
      <c r="K203">
        <v>1000</v>
      </c>
      <c r="L203">
        <v>0</v>
      </c>
      <c r="M203">
        <v>1</v>
      </c>
      <c r="N203">
        <f t="shared" si="14"/>
        <v>0</v>
      </c>
      <c r="O203">
        <f t="shared" si="15"/>
        <v>1000</v>
      </c>
      <c r="Q203" t="s">
        <v>2894</v>
      </c>
      <c r="R203" t="s">
        <v>2893</v>
      </c>
    </row>
    <row r="204" spans="1:18" hidden="1">
      <c r="A204" t="s">
        <v>2895</v>
      </c>
      <c r="F204" t="s">
        <v>1204</v>
      </c>
      <c r="H204" t="s">
        <v>1189</v>
      </c>
      <c r="J204" t="s">
        <v>1115</v>
      </c>
      <c r="K204">
        <v>500</v>
      </c>
      <c r="L204">
        <v>0</v>
      </c>
      <c r="M204">
        <v>1</v>
      </c>
      <c r="N204">
        <f t="shared" ref="N204:N207" si="16">K204*L204</f>
        <v>0</v>
      </c>
      <c r="O204">
        <f t="shared" ref="O204:O207" si="17">K204*M204</f>
        <v>500</v>
      </c>
      <c r="Q204" t="s">
        <v>2894</v>
      </c>
      <c r="R204" t="s">
        <v>2895</v>
      </c>
    </row>
    <row r="205" spans="1:18" hidden="1">
      <c r="A205" t="s">
        <v>2896</v>
      </c>
      <c r="F205" t="s">
        <v>1204</v>
      </c>
      <c r="H205" t="s">
        <v>1189</v>
      </c>
      <c r="J205" t="s">
        <v>1113</v>
      </c>
      <c r="K205">
        <v>600</v>
      </c>
      <c r="L205">
        <v>0</v>
      </c>
      <c r="M205">
        <v>1</v>
      </c>
      <c r="N205">
        <f t="shared" si="16"/>
        <v>0</v>
      </c>
      <c r="O205">
        <f t="shared" si="17"/>
        <v>600</v>
      </c>
      <c r="Q205" t="s">
        <v>2894</v>
      </c>
      <c r="R205" t="s">
        <v>2896</v>
      </c>
    </row>
    <row r="206" spans="1:18" hidden="1">
      <c r="A206" t="s">
        <v>2897</v>
      </c>
      <c r="F206" t="s">
        <v>1204</v>
      </c>
      <c r="H206" t="s">
        <v>1189</v>
      </c>
      <c r="J206" t="s">
        <v>1113</v>
      </c>
      <c r="K206">
        <v>700</v>
      </c>
      <c r="L206">
        <v>0</v>
      </c>
      <c r="M206">
        <v>1</v>
      </c>
      <c r="N206">
        <f t="shared" si="16"/>
        <v>0</v>
      </c>
      <c r="O206">
        <f t="shared" si="17"/>
        <v>700</v>
      </c>
      <c r="Q206" t="s">
        <v>2894</v>
      </c>
      <c r="R206" t="s">
        <v>2897</v>
      </c>
    </row>
    <row r="207" spans="1:18" hidden="1">
      <c r="A207" t="s">
        <v>2898</v>
      </c>
      <c r="D207" t="s">
        <v>2900</v>
      </c>
      <c r="F207" t="s">
        <v>2902</v>
      </c>
      <c r="H207" t="s">
        <v>2901</v>
      </c>
      <c r="J207" t="s">
        <v>1113</v>
      </c>
      <c r="K207">
        <v>300</v>
      </c>
      <c r="L207">
        <v>1</v>
      </c>
      <c r="M207">
        <v>1</v>
      </c>
      <c r="N207">
        <f t="shared" si="16"/>
        <v>300</v>
      </c>
      <c r="O207">
        <f t="shared" si="17"/>
        <v>300</v>
      </c>
      <c r="P207" t="s">
        <v>1097</v>
      </c>
      <c r="Q207" t="s">
        <v>2899</v>
      </c>
      <c r="R207" t="s">
        <v>2898</v>
      </c>
    </row>
    <row r="208" spans="1:18" hidden="1">
      <c r="A208" t="s">
        <v>2906</v>
      </c>
      <c r="F208" t="s">
        <v>2913</v>
      </c>
      <c r="H208" t="s">
        <v>2914</v>
      </c>
      <c r="J208" t="s">
        <v>1114</v>
      </c>
      <c r="K208" s="6">
        <v>9.8880277777777774</v>
      </c>
      <c r="L208">
        <v>36</v>
      </c>
      <c r="M208">
        <v>47</v>
      </c>
      <c r="N208">
        <f t="shared" ref="N208:N213" si="18">K208*L208</f>
        <v>355.96899999999999</v>
      </c>
      <c r="O208">
        <v>466.36885990795679</v>
      </c>
      <c r="Q208" t="s">
        <v>2912</v>
      </c>
      <c r="R208" t="s">
        <v>2906</v>
      </c>
    </row>
    <row r="209" spans="1:18" hidden="1">
      <c r="A209" t="s">
        <v>2907</v>
      </c>
      <c r="F209" t="s">
        <v>2913</v>
      </c>
      <c r="H209" t="s">
        <v>2914</v>
      </c>
      <c r="J209" t="s">
        <v>1117</v>
      </c>
      <c r="K209" s="6">
        <v>10.30707142857143</v>
      </c>
      <c r="L209">
        <v>14</v>
      </c>
      <c r="M209">
        <v>19</v>
      </c>
      <c r="N209">
        <f t="shared" si="18"/>
        <v>144.29900000000001</v>
      </c>
      <c r="O209">
        <v>189.05174359525202</v>
      </c>
      <c r="Q209" t="s">
        <v>2911</v>
      </c>
      <c r="R209" t="s">
        <v>2907</v>
      </c>
    </row>
    <row r="210" spans="1:18" hidden="1">
      <c r="A210" t="s">
        <v>2908</v>
      </c>
      <c r="F210" t="s">
        <v>2913</v>
      </c>
      <c r="H210" t="s">
        <v>2914</v>
      </c>
      <c r="J210" t="s">
        <v>1113</v>
      </c>
      <c r="K210" s="6">
        <v>9.8719999999999999</v>
      </c>
      <c r="L210">
        <v>3</v>
      </c>
      <c r="M210">
        <v>4</v>
      </c>
      <c r="N210">
        <f t="shared" si="18"/>
        <v>29.616</v>
      </c>
      <c r="O210">
        <v>38.801075810067864</v>
      </c>
      <c r="Q210" t="s">
        <v>2911</v>
      </c>
      <c r="R210" t="s">
        <v>2908</v>
      </c>
    </row>
    <row r="211" spans="1:18">
      <c r="A211" t="s">
        <v>2909</v>
      </c>
      <c r="F211" t="s">
        <v>2913</v>
      </c>
      <c r="H211" t="s">
        <v>2914</v>
      </c>
      <c r="J211" t="s">
        <v>1116</v>
      </c>
      <c r="K211" s="6">
        <v>10.047818181818183</v>
      </c>
      <c r="L211">
        <v>44</v>
      </c>
      <c r="M211">
        <v>104</v>
      </c>
      <c r="N211">
        <f t="shared" si="18"/>
        <v>442.10400000000004</v>
      </c>
      <c r="O211">
        <v>1037.7663206867235</v>
      </c>
      <c r="Q211" t="s">
        <v>2911</v>
      </c>
      <c r="R211" t="s">
        <v>2909</v>
      </c>
    </row>
    <row r="212" spans="1:18" hidden="1">
      <c r="A212" t="s">
        <v>2910</v>
      </c>
      <c r="F212" t="s">
        <v>2913</v>
      </c>
      <c r="H212" t="s">
        <v>2914</v>
      </c>
      <c r="J212" t="s">
        <v>1115</v>
      </c>
      <c r="K212">
        <v>0</v>
      </c>
      <c r="L212">
        <v>0</v>
      </c>
      <c r="M212">
        <v>0</v>
      </c>
      <c r="N212">
        <f t="shared" si="18"/>
        <v>0</v>
      </c>
      <c r="O212">
        <v>0</v>
      </c>
      <c r="Q212" t="s">
        <v>2911</v>
      </c>
      <c r="R212" t="s">
        <v>2910</v>
      </c>
    </row>
    <row r="213" spans="1:18" hidden="1">
      <c r="A213" t="s">
        <v>2915</v>
      </c>
      <c r="D213" t="s">
        <v>2916</v>
      </c>
      <c r="F213" t="s">
        <v>2926</v>
      </c>
      <c r="H213" t="s">
        <v>2927</v>
      </c>
      <c r="J213" t="str">
        <f>INDEX('region index'!B:B,MATCH('full plexos list'!P213,'region index'!A:A,0))</f>
        <v>NW</v>
      </c>
      <c r="K213" s="6">
        <v>256</v>
      </c>
      <c r="L213">
        <v>1</v>
      </c>
      <c r="M213">
        <v>1</v>
      </c>
      <c r="N213">
        <f t="shared" si="18"/>
        <v>256</v>
      </c>
      <c r="O213">
        <f t="shared" ref="O213" si="19">K213*M213</f>
        <v>256</v>
      </c>
      <c r="P213" t="s">
        <v>1102</v>
      </c>
      <c r="R213" t="s">
        <v>2915</v>
      </c>
    </row>
    <row r="214" spans="1:18" hidden="1">
      <c r="A214" t="s">
        <v>2917</v>
      </c>
      <c r="F214" t="s">
        <v>2923</v>
      </c>
      <c r="H214" t="s">
        <v>2924</v>
      </c>
      <c r="J214" t="s">
        <v>1114</v>
      </c>
      <c r="K214" s="6">
        <v>10</v>
      </c>
      <c r="L214">
        <f>ROUND(N214/K214,0)</f>
        <v>20</v>
      </c>
      <c r="M214">
        <f>ROUND(O214/K214,0)</f>
        <v>110</v>
      </c>
      <c r="N214">
        <v>200.18283626622815</v>
      </c>
      <c r="O214">
        <v>1104.4570276757415</v>
      </c>
      <c r="Q214" t="s">
        <v>2925</v>
      </c>
      <c r="R214" t="s">
        <v>2917</v>
      </c>
    </row>
    <row r="215" spans="1:18" hidden="1">
      <c r="A215" t="s">
        <v>2918</v>
      </c>
      <c r="F215" t="s">
        <v>2923</v>
      </c>
      <c r="H215" t="s">
        <v>2924</v>
      </c>
      <c r="J215" t="s">
        <v>1117</v>
      </c>
      <c r="K215" s="6">
        <v>10</v>
      </c>
      <c r="L215">
        <f t="shared" ref="L215:L218" si="20">ROUND(N215/K215,0)</f>
        <v>32</v>
      </c>
      <c r="M215">
        <f t="shared" ref="M215:M218" si="21">ROUND(O215/K215,0)</f>
        <v>179</v>
      </c>
      <c r="N215">
        <v>324.50453526767359</v>
      </c>
      <c r="O215">
        <v>1790.3698497526818</v>
      </c>
      <c r="Q215" t="s">
        <v>2925</v>
      </c>
      <c r="R215" t="s">
        <v>2918</v>
      </c>
    </row>
    <row r="216" spans="1:18" hidden="1">
      <c r="A216" t="s">
        <v>2919</v>
      </c>
      <c r="F216" t="s">
        <v>2923</v>
      </c>
      <c r="H216" t="s">
        <v>2924</v>
      </c>
      <c r="J216" t="s">
        <v>1113</v>
      </c>
      <c r="K216" s="6">
        <v>10</v>
      </c>
      <c r="L216">
        <f t="shared" si="20"/>
        <v>3</v>
      </c>
      <c r="M216">
        <f t="shared" si="21"/>
        <v>15</v>
      </c>
      <c r="N216">
        <v>27.558249015369519</v>
      </c>
      <c r="O216">
        <v>152.04551180893526</v>
      </c>
      <c r="Q216" t="s">
        <v>2925</v>
      </c>
      <c r="R216" t="s">
        <v>2919</v>
      </c>
    </row>
    <row r="217" spans="1:18">
      <c r="A217" t="s">
        <v>2920</v>
      </c>
      <c r="F217" t="s">
        <v>2923</v>
      </c>
      <c r="H217" t="s">
        <v>2924</v>
      </c>
      <c r="J217" t="s">
        <v>1116</v>
      </c>
      <c r="K217" s="6">
        <v>10</v>
      </c>
      <c r="L217">
        <f t="shared" si="20"/>
        <v>3</v>
      </c>
      <c r="M217">
        <f t="shared" si="21"/>
        <v>15</v>
      </c>
      <c r="N217">
        <v>27.754379450728688</v>
      </c>
      <c r="O217">
        <v>153.12761076264104</v>
      </c>
      <c r="Q217" t="s">
        <v>2925</v>
      </c>
      <c r="R217" t="s">
        <v>2920</v>
      </c>
    </row>
    <row r="218" spans="1:18" hidden="1">
      <c r="A218" t="s">
        <v>2921</v>
      </c>
      <c r="F218" t="s">
        <v>2923</v>
      </c>
      <c r="H218" t="s">
        <v>2924</v>
      </c>
      <c r="J218" t="s">
        <v>1115</v>
      </c>
      <c r="K218" s="6">
        <v>10</v>
      </c>
      <c r="L218">
        <f t="shared" si="20"/>
        <v>0</v>
      </c>
      <c r="M218">
        <f t="shared" si="21"/>
        <v>0</v>
      </c>
      <c r="N218">
        <v>0</v>
      </c>
      <c r="O218">
        <v>0</v>
      </c>
      <c r="Q218" t="s">
        <v>2925</v>
      </c>
      <c r="R218" t="s">
        <v>2921</v>
      </c>
    </row>
  </sheetData>
  <autoFilter ref="A4:R218" xr:uid="{00000000-0009-0000-0000-000008000000}">
    <filterColumn colId="9">
      <filters>
        <filter val="SW"/>
      </filters>
    </filterColumn>
  </autoFilter>
  <hyperlinks>
    <hyperlink ref="D46" r:id="rId2" display="https://www.skens.com/en/sk/content/view.do?cate=energy&amp;m1=develop&amp;m2=gwangyanggas" xr:uid="{00000000-0004-0000-0800-000000000000}"/>
    <hyperlink ref="D47" r:id="rId3" xr:uid="{00000000-0004-0000-0800-000001000000}"/>
    <hyperlink ref="D54" r:id="rId4" xr:uid="{00000000-0004-0000-0800-000002000000}"/>
    <hyperlink ref="D60" r:id="rId5" xr:uid="{00000000-0004-0000-0800-000003000000}"/>
    <hyperlink ref="D88" r:id="rId6" xr:uid="{00000000-0004-0000-0800-000004000000}"/>
    <hyperlink ref="D11" r:id="rId7" xr:uid="{00000000-0004-0000-0800-000005000000}"/>
    <hyperlink ref="D126" r:id="rId8" xr:uid="{00000000-0004-0000-08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original plant list korean</vt:lpstr>
      <vt:lpstr>original plant list english</vt:lpstr>
      <vt:lpstr>plexos_list_add_data</vt:lpstr>
      <vt:lpstr>region index</vt:lpstr>
      <vt:lpstr>plant list terry</vt:lpstr>
      <vt:lpstr>cap by year terry</vt:lpstr>
      <vt:lpstr>3.소별발전</vt:lpstr>
      <vt:lpstr>Sheet1</vt:lpstr>
      <vt:lpstr>full plexos list</vt:lpstr>
      <vt:lpstr>large plants list plexos names</vt:lpstr>
      <vt:lpstr>open cycle data</vt:lpstr>
      <vt:lpstr>RenewablesCapacity</vt:lpstr>
      <vt:lpstr>batteryCapacity</vt:lpstr>
      <vt:lpstr>diesel aggregation</vt:lpstr>
      <vt:lpstr>small hydropower aggregation</vt:lpstr>
      <vt:lpstr>fuels</vt:lpstr>
      <vt:lpstr>load_by_region</vt:lpstr>
      <vt:lpstr>'3.소별발전'!Print_Area</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HUNGERFORD Zoe, IEA/EMS/RED</dc:creator>
  <cp:lastModifiedBy>HUNGERFORD Zoe, IEA/EMS/RISE</cp:lastModifiedBy>
  <dcterms:created xsi:type="dcterms:W3CDTF">2021-06-15T14:28:14Z</dcterms:created>
  <dcterms:modified xsi:type="dcterms:W3CDTF">2024-01-15T10:05:12Z</dcterms:modified>
</cp:coreProperties>
</file>