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comments3.xml" ContentType="application/vnd.openxmlformats-officedocument.spreadsheetml.comments+xml"/>
  <Override PartName="/xl/threadedComments/threadedComment2.xml" ContentType="application/vnd.ms-excel.threadedcomments+xml"/>
  <Override PartName="/xl/comments4.xml" ContentType="application/vnd.openxmlformats-officedocument.spreadsheetml.comments+xml"/>
  <Override PartName="/xl/comments5.xml" ContentType="application/vnd.openxmlformats-officedocument.spreadsheetml.comments+xml"/>
  <Override PartName="/xl/threadedComments/threadedComment3.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mc:AlternateContent xmlns:mc="http://schemas.openxmlformats.org/markup-compatibility/2006">
    <mc:Choice Requires="x15">
      <x15ac:absPath xmlns:x15ac="http://schemas.microsoft.com/office/spreadsheetml/2010/11/ac" url="C:\Users\hart_c\showcase\plexos-model-setup\templates and indices\"/>
    </mc:Choice>
  </mc:AlternateContent>
  <xr:revisionPtr revIDLastSave="0" documentId="13_ncr:1_{B920A511-4777-45CB-A22B-56A5FA695AEE}" xr6:coauthVersionLast="47" xr6:coauthVersionMax="47" xr10:uidLastSave="{00000000-0000-0000-0000-000000000000}"/>
  <bookViews>
    <workbookView xWindow="-120" yWindow="-120" windowWidth="29040" windowHeight="15840" tabRatio="889" xr2:uid="{00000000-000D-0000-FFFF-FFFF00000000}"/>
  </bookViews>
  <sheets>
    <sheet name="Indices" sheetId="56" r:id="rId1"/>
    <sheet name="MaxCapacity" sheetId="6" r:id="rId2"/>
    <sheet name="MinStableLevel" sheetId="2" r:id="rId3"/>
    <sheet name="RampRates" sheetId="7" r:id="rId4"/>
    <sheet name="StartUpTimes" sheetId="9" r:id="rId5"/>
    <sheet name="StartCosts" sheetId="4" r:id="rId6"/>
    <sheet name="MinUpAndDown" sheetId="10" r:id="rId7"/>
    <sheet name="LHVs" sheetId="3" r:id="rId8"/>
    <sheet name="O&amp;M" sheetId="26" r:id="rId9"/>
    <sheet name="Capex" sheetId="54" r:id="rId10"/>
    <sheet name="RampCosts" sheetId="12" r:id="rId11"/>
    <sheet name="AuxDemand" sheetId="37" r:id="rId12"/>
    <sheet name="MFOR" sheetId="11" r:id="rId13"/>
    <sheet name="CapFactors" sheetId="22" r:id="rId14"/>
    <sheet name="DEA_IDN_Generator_Props" sheetId="48" r:id="rId15"/>
    <sheet name="Sources_overview" sheetId="8" r:id="rId16"/>
  </sheets>
  <definedNames>
    <definedName name="_CFW1">#REF!</definedName>
    <definedName name="_CFW10">#REF!</definedName>
    <definedName name="_CFW11">#REF!</definedName>
    <definedName name="_CFW12">#REF!</definedName>
    <definedName name="_CFW2">#REF!</definedName>
    <definedName name="_CFW3">#REF!</definedName>
    <definedName name="_CFW34">#REF!</definedName>
    <definedName name="_CFW4">#REF!</definedName>
    <definedName name="_CFW5">#REF!</definedName>
    <definedName name="_CFW6">#REF!</definedName>
    <definedName name="_CFW7">#REF!</definedName>
    <definedName name="_CFW8">#REF!</definedName>
    <definedName name="_CFW9">#REF!</definedName>
    <definedName name="_EFW1">#REF!</definedName>
    <definedName name="_EFW10">#REF!</definedName>
    <definedName name="_EFW11">#REF!</definedName>
    <definedName name="_EFW12">#REF!</definedName>
    <definedName name="_EFW2">#REF!</definedName>
    <definedName name="_EFW3">#REF!</definedName>
    <definedName name="_EFW34">#REF!</definedName>
    <definedName name="_EFW4">#REF!</definedName>
    <definedName name="_EFW5">#REF!</definedName>
    <definedName name="_EFW6">#REF!</definedName>
    <definedName name="_EFW7">#REF!</definedName>
    <definedName name="_EFW8">#REF!</definedName>
    <definedName name="_EFW9">#REF!</definedName>
    <definedName name="_ENW1">#REF!</definedName>
    <definedName name="_ENW10">#REF!</definedName>
    <definedName name="_ENW11">#REF!</definedName>
    <definedName name="_ENW12">#REF!</definedName>
    <definedName name="_ENW2">#REF!</definedName>
    <definedName name="_ENW3">#REF!</definedName>
    <definedName name="_ENW34">#REF!</definedName>
    <definedName name="_ENW4">#REF!</definedName>
    <definedName name="_ENW5">#REF!</definedName>
    <definedName name="_ENW6">#REF!</definedName>
    <definedName name="_ENW7">#REF!</definedName>
    <definedName name="_ENW8">#REF!</definedName>
    <definedName name="_ENW9">#REF!</definedName>
    <definedName name="_xlnm._FilterDatabase" localSheetId="0" hidden="1">Indices!$A$1:$AM$76</definedName>
    <definedName name="_xlnm._FilterDatabase" localSheetId="7" hidden="1">LHVs!$B$1:$F$171</definedName>
    <definedName name="_Key1" localSheetId="9" hidden="1">#REF!</definedName>
    <definedName name="_Key1" hidden="1">#REF!</definedName>
    <definedName name="_Order1" hidden="1">0</definedName>
    <definedName name="_Order2" hidden="1">255</definedName>
    <definedName name="_REP6">#REF!</definedName>
    <definedName name="_sd">#REF!</definedName>
    <definedName name="_Sort" localSheetId="9" hidden="1">#REF!</definedName>
    <definedName name="_Sort" hidden="1">#REF!</definedName>
    <definedName name="_SWT6">#REF!</definedName>
    <definedName name="_SWT8">#REF!</definedName>
    <definedName name="anscount" hidden="1">8</definedName>
    <definedName name="BBG">#REF!</definedName>
    <definedName name="beban">#REF!</definedName>
    <definedName name="Beban_Puncak">#REF!</definedName>
    <definedName name="Beli">#REF!</definedName>
    <definedName name="Capacity_List">#REF!</definedName>
    <definedName name="Capacity_Region">#REF!</definedName>
    <definedName name="Capacity_RegionValue">#REF!</definedName>
    <definedName name="Capacity_Row">#REF!</definedName>
    <definedName name="Capacity_Value">#REF!</definedName>
    <definedName name="Capacity2_RegionValue">#REF!</definedName>
    <definedName name="CapacityAdd_List">#REF!</definedName>
    <definedName name="CapacityAdd_Row">#REF!</definedName>
    <definedName name="CapitalCosts_List">#REF!</definedName>
    <definedName name="CapitalCosts_Row">#REF!</definedName>
    <definedName name="CapitalCosts_Value">#REF!</definedName>
    <definedName name="CF_List">#REF!</definedName>
    <definedName name="CF_Row">#REF!</definedName>
    <definedName name="CF_Value">#REF!</definedName>
    <definedName name="CFBTM">#REF!</definedName>
    <definedName name="CFJW">#REF!</definedName>
    <definedName name="ChkCap_Fuels">#REF!</definedName>
    <definedName name="ChkCap_Row">#REF!</definedName>
    <definedName name="ChkCap_Selection">#REF!</definedName>
    <definedName name="ChkUnserved">#REF!</definedName>
    <definedName name="ckarang">#REF!</definedName>
    <definedName name="ColHead_Count">6</definedName>
    <definedName name="ConstDisbIndonesia">#REF!</definedName>
    <definedName name="ConstDisbWJawa">#REF!</definedName>
    <definedName name="ConstDisbWLJawa">#REF!</definedName>
    <definedName name="ConstFixIndonesia">#REF!</definedName>
    <definedName name="ConstFixWJawa">#REF!</definedName>
    <definedName name="ConstFixWLJawa">#REF!</definedName>
    <definedName name="Cs_2">#REF!</definedName>
    <definedName name="CurrDisbIndonesia">#REF!</definedName>
    <definedName name="CurrDisbWJawa">#REF!</definedName>
    <definedName name="CurrDisbWLJawa">#REF!</definedName>
    <definedName name="CurrFixIndonesia">#REF!</definedName>
    <definedName name="CurrFixWJawa">#REF!</definedName>
    <definedName name="CurrFixWLJawa">#REF!</definedName>
    <definedName name="Data_LastHistYear">#REF!</definedName>
    <definedName name="_xlnm.Database">#REF!</definedName>
    <definedName name="DataColHeadingProj">#REF!</definedName>
    <definedName name="DataRowName">#REF!</definedName>
    <definedName name="DataRowName_HistCap">#REF!</definedName>
    <definedName name="DataRowName_HistCapAdd">#REF!</definedName>
    <definedName name="DataRowName_HistCapCosts">#REF!</definedName>
    <definedName name="DataRowName_HistCapRet">#REF!</definedName>
    <definedName name="Demand_List">#REF!</definedName>
    <definedName name="Demand_Row">#REF!</definedName>
    <definedName name="Demand_Value">#REF!</definedName>
    <definedName name="Disbur">#REF!</definedName>
    <definedName name="DVCIR">#REF!</definedName>
    <definedName name="DVJAT">#REF!</definedName>
    <definedName name="DVSAG">#REF!</definedName>
    <definedName name="EFBTM">#REF!</definedName>
    <definedName name="Eff_List">#REF!</definedName>
    <definedName name="Eff_Row">#REF!</definedName>
    <definedName name="Eff_Value">#REF!</definedName>
    <definedName name="EFIND">#REF!</definedName>
    <definedName name="EFJW">#REF!</definedName>
    <definedName name="EFLJW">#REF!</definedName>
    <definedName name="ElecData_AUNZ">#REF!</definedName>
    <definedName name="ElecData_BRAZIL">#REF!</definedName>
    <definedName name="ElecData_CAN">#REF!</definedName>
    <definedName name="ElecData_CASP">#REF!</definedName>
    <definedName name="ElecData_CHINA">#REF!</definedName>
    <definedName name="ElecData_CSAMa">#REF!</definedName>
    <definedName name="ElecData_CSAMb">#REF!</definedName>
    <definedName name="ElecData_EUa">#REF!</definedName>
    <definedName name="ElecData_EUb">#REF!</definedName>
    <definedName name="ElecData_EUc">#REF!</definedName>
    <definedName name="ElecData_INDIA">#REF!</definedName>
    <definedName name="ElecData_JPN">#REF!</definedName>
    <definedName name="ElecData_KOR">#REF!</definedName>
    <definedName name="ElecData_ME">#REF!</definedName>
    <definedName name="ElecData_MEX">#REF!</definedName>
    <definedName name="ElecData_NAFR">#REF!</definedName>
    <definedName name="ElecData_OAFR">#REF!</definedName>
    <definedName name="ElecData_OASEAN">#REF!</definedName>
    <definedName name="ElecData_OASIA">#REF!</definedName>
    <definedName name="ElecData_OEURa">#REF!</definedName>
    <definedName name="ElecData_OEURb">#REF!</definedName>
    <definedName name="ElecData_OEURc">#REF!</definedName>
    <definedName name="ElecData_RUS">#REF!</definedName>
    <definedName name="ElecData_SAFR">#REF!</definedName>
    <definedName name="ElecData_US">#REF!</definedName>
    <definedName name="ElecDataColHeading">#REF!</definedName>
    <definedName name="ElecDataRowName">#REF!</definedName>
    <definedName name="Emissions_List">#REF!</definedName>
    <definedName name="Emissions_Row">#REF!</definedName>
    <definedName name="Emissions_Value">#REF!</definedName>
    <definedName name="ENBTM">#REF!</definedName>
    <definedName name="EndYear">2050</definedName>
    <definedName name="ENIND">#REF!</definedName>
    <definedName name="ENJW">#REF!</definedName>
    <definedName name="ENLJW">#REF!</definedName>
    <definedName name="enron">#REF!</definedName>
    <definedName name="Faktor_Beban">#REF!</definedName>
    <definedName name="Fuel_List">#REF!</definedName>
    <definedName name="Fuel_Row">#REF!</definedName>
    <definedName name="Fuel_Value">#REF!</definedName>
    <definedName name="FullName_Scenario_A">WEOedition &amp; " - " &amp; Scenario_A_Long &amp; " Scenario"</definedName>
    <definedName name="FullName_Scenario_B">WEOedition &amp; " - " &amp; Scenario_B_Long &amp; " Scenario"</definedName>
    <definedName name="FullName_Scenario_C">WEOedition &amp; " - " &amp; Scenario_C_Long &amp; " Scenario"</definedName>
    <definedName name="Gen_List">#REF!</definedName>
    <definedName name="Gen_Row">#REF!</definedName>
    <definedName name="Gen_Value">#REF!</definedName>
    <definedName name="geothermal">#REF!</definedName>
    <definedName name="Heat_List">#REF!</definedName>
    <definedName name="Heat_Row">#REF!</definedName>
    <definedName name="Heat_Value">#REF!</definedName>
    <definedName name="HistCapacity_NoCols">3</definedName>
    <definedName name="HistData_Cap">#REF!</definedName>
    <definedName name="HistData_CapAdd">#REF!</definedName>
    <definedName name="HistData_CapCosts">#REF!</definedName>
    <definedName name="HistData_CapRet">#REF!</definedName>
    <definedName name="Hitung_Energi">#REF!</definedName>
    <definedName name="HTML_CodePage" hidden="1">1252</definedName>
    <definedName name="HTML_Control" hidden="1">{"'GRAF.BUL'!$B$56:$F$79"}</definedName>
    <definedName name="HTML_Description" hidden="1">""</definedName>
    <definedName name="HTML_Email" hidden="1">""</definedName>
    <definedName name="HTML_Header" hidden="1">"GRAF.BUL"</definedName>
    <definedName name="HTML_LastUpdate" hidden="1">"30-Apr-98"</definedName>
    <definedName name="HTML_LineAfter" hidden="1">FALSE</definedName>
    <definedName name="HTML_LineBefore" hidden="1">FALSE</definedName>
    <definedName name="HTML_Name" hidden="1">"p3b"</definedName>
    <definedName name="HTML_OBDlg2" hidden="1">TRUE</definedName>
    <definedName name="HTML_OBDlg4" hidden="1">TRUE</definedName>
    <definedName name="HTML_OS" hidden="1">0</definedName>
    <definedName name="HTML_PathFile" hidden="1">"A:\MyHTML.htm"</definedName>
    <definedName name="HTML_Title" hidden="1">"koefisien baru"</definedName>
    <definedName name="InvCost_List">#REF!</definedName>
    <definedName name="InvCost_Row">#REF!</definedName>
    <definedName name="InvCost_Value">#REF!</definedName>
    <definedName name="KAPASITAS">#REF!</definedName>
    <definedName name="LastHistYear">#REF!</definedName>
    <definedName name="ldc">#REF!</definedName>
    <definedName name="limcount" hidden="1">7</definedName>
    <definedName name="LRMC_List">#REF!</definedName>
    <definedName name="LRMC_Row">#REF!</definedName>
    <definedName name="LRMC_Value">#REF!</definedName>
    <definedName name="ModelScenario">#REF!</definedName>
    <definedName name="MtoeToTWh">1/0.086</definedName>
    <definedName name="MW">#REF!</definedName>
    <definedName name="Neraca">#REF!</definedName>
    <definedName name="NoRegions">25</definedName>
    <definedName name="paiton1">#REF!</definedName>
    <definedName name="Pemakaian_Sendiri">#REF!</definedName>
    <definedName name="Penjualan">#REF!</definedName>
    <definedName name="Period">#REF!</definedName>
    <definedName name="PeriodSelected">#REF!</definedName>
    <definedName name="Pertumbuhan">#REF!</definedName>
    <definedName name="PlanningPeriod">#REF!</definedName>
    <definedName name="PLN">#REF!</definedName>
    <definedName name="_xlnm.Print_Area">#REF!</definedName>
    <definedName name="Print_Area_MI">#REF!</definedName>
    <definedName name="_xlnm.Print_Titles">#REF!</definedName>
    <definedName name="PRINT_TITLES_MI">#REF!</definedName>
    <definedName name="Produksi">#REF!</definedName>
    <definedName name="PROJECT">#REF!</definedName>
    <definedName name="RawData_APC_AdvEco">#REF!</definedName>
    <definedName name="RawData_APC_AFRICA">#REF!</definedName>
    <definedName name="RawData_APC_ASEAN">#REF!</definedName>
    <definedName name="RawData_APC_ASIAPAC">#REF!</definedName>
    <definedName name="RawData_APC_AUNZ">#REF!</definedName>
    <definedName name="RawData_APC_BRAZIL">#REF!</definedName>
    <definedName name="RawData_APC_CAN">#REF!</definedName>
    <definedName name="RawData_APC_CASP">#REF!</definedName>
    <definedName name="RawData_APC_CHINA">#REF!</definedName>
    <definedName name="RawData_APC_CSAM">#REF!</definedName>
    <definedName name="RawData_APC_CSAMa">#REF!</definedName>
    <definedName name="RawData_APC_CSAMb">#REF!</definedName>
    <definedName name="RawData_APC_DevEco">#REF!</definedName>
    <definedName name="RawData_APC_EU">#REF!</definedName>
    <definedName name="RawData_APC_EUa">#REF!</definedName>
    <definedName name="RawData_APC_EUb">#REF!</definedName>
    <definedName name="RawData_APC_EUc">#REF!</definedName>
    <definedName name="RawData_APC_EUR">#REF!</definedName>
    <definedName name="RawData_APC_EURASIA">#REF!</definedName>
    <definedName name="RawData_APC_INDIA">#REF!</definedName>
    <definedName name="RawData_APC_INDO">#REF!</definedName>
    <definedName name="RawData_APC_JPN">#REF!</definedName>
    <definedName name="RawData_APC_KOR">#REF!</definedName>
    <definedName name="RawData_APC_ME">#REF!</definedName>
    <definedName name="RawData_APC_MEX">#REF!</definedName>
    <definedName name="RawData_APC_NAFR">#REF!</definedName>
    <definedName name="RawData_APC_NAM">#REF!</definedName>
    <definedName name="RawData_APC_NonOECD">#REF!</definedName>
    <definedName name="RawData_APC_OAFR">#REF!</definedName>
    <definedName name="RawData_APC_OASEAN">#REF!</definedName>
    <definedName name="RawData_APC_OASIA">#REF!</definedName>
    <definedName name="RawData_APC_OECD">#REF!</definedName>
    <definedName name="RawData_APC_OEURa">#REF!</definedName>
    <definedName name="RawData_APC_OEURb">#REF!</definedName>
    <definedName name="RawData_APC_OEURc">#REF!</definedName>
    <definedName name="RawData_APC_RUS">#REF!</definedName>
    <definedName name="RawData_APC_SAFR">#REF!</definedName>
    <definedName name="RawData_APC_SSAFRICA">#REF!</definedName>
    <definedName name="RawData_APC_US">#REF!</definedName>
    <definedName name="RawData_APC_World">#REF!</definedName>
    <definedName name="RawData_APS_AdvEco">#REF!</definedName>
    <definedName name="RawData_APS_AFRICA">#REF!</definedName>
    <definedName name="RawData_APS_ASEAN">#REF!</definedName>
    <definedName name="RawData_APS_ASIAPAC">#REF!</definedName>
    <definedName name="RawData_APS_AUNZ">#REF!</definedName>
    <definedName name="RawData_APS_BRAZIL">#REF!</definedName>
    <definedName name="RawData_APS_CAN">#REF!</definedName>
    <definedName name="RawData_APS_CASP">#REF!</definedName>
    <definedName name="RawData_APS_CHINA">#REF!</definedName>
    <definedName name="RawData_APS_CSAM">#REF!</definedName>
    <definedName name="RawData_APS_CSAMa">#REF!</definedName>
    <definedName name="RawData_APS_CSAMb">#REF!</definedName>
    <definedName name="RawData_APS_DevEco">#REF!</definedName>
    <definedName name="RawData_APS_EU">#REF!</definedName>
    <definedName name="RawData_APS_EUa">#REF!</definedName>
    <definedName name="RawData_APS_EUb">#REF!</definedName>
    <definedName name="RawData_APS_EUc">#REF!</definedName>
    <definedName name="RawData_APS_EUR">#REF!</definedName>
    <definedName name="RawData_APS_EURASIA">#REF!</definedName>
    <definedName name="RawData_APS_INDIA">#REF!</definedName>
    <definedName name="RawData_APS_INDO">#REF!</definedName>
    <definedName name="RawData_APS_JPN">#REF!</definedName>
    <definedName name="RawData_APS_KOR">#REF!</definedName>
    <definedName name="RawData_APS_ME">#REF!</definedName>
    <definedName name="RawData_APS_MEX">#REF!</definedName>
    <definedName name="RawData_APS_NAFR">#REF!</definedName>
    <definedName name="RawData_APS_NAM">#REF!</definedName>
    <definedName name="RawData_APS_NonOECD">#REF!</definedName>
    <definedName name="RawData_APS_OAFR">#REF!</definedName>
    <definedName name="RawData_APS_OASEAN">#REF!</definedName>
    <definedName name="RawData_APS_OASIA">#REF!</definedName>
    <definedName name="RawData_APS_OECD">#REF!</definedName>
    <definedName name="RawData_APS_OEURa">#REF!</definedName>
    <definedName name="RawData_APS_OEURb">#REF!</definedName>
    <definedName name="RawData_APS_OEURc">#REF!</definedName>
    <definedName name="RawData_APS_RUS">#REF!</definedName>
    <definedName name="RawData_APS_SAFR">#REF!</definedName>
    <definedName name="RawData_APS_SSAFRICA">#REF!</definedName>
    <definedName name="RawData_APS_US">#REF!</definedName>
    <definedName name="RawData_APS_World">#REF!</definedName>
    <definedName name="RawData_Chosen_APC">CHOOSE(#REF!,RawData_APC_World, RawData_APC_OECD, RawData_APC_NonOECD, RawData_APC_AdvEco, RawData_APC_DevEco, RawData_APC_NAM, RawData_APC_US, RawData_APC_CAN, RawData_APC_MEX, RawData_APC_CSAM, RawData_APC_CSAMa, RawData_APC_BRAZIL, RawData_APC_CSAMb, RawData_APC_EUR, RawData_APC_OEURa, RawData_APC_OEURc, RawData_APC_EU, RawData_APC_EUa, RawData_APC_EUb, RawData_APC_EUc, RawData_APC_OEURb, RawData_APC_AFRICA, RawData_APC_NAFR, RawData_APC_SSAFRICA, RawData_APC_OAFR, RawData_APC_SAFR, RawData_APC_ME, RawData_APC_EURASIA, RawData_APC_RUS, RawData_APC_CASP, RawData_APC_ASIAPAC, RawData_APC_JPN, RawData_APC_KOR, RawData_APC_AUNZ, RawData_APC_CHINA, RawData_APC_INDIA, RawData_APC_ASEAN, RawData_APC_INDO, RawData_APC_OASEAN, RawData_APC_OASIA)</definedName>
    <definedName name="RawData_Chosen_APS">CHOOSE(#REF!,RawData_APS_World, RawData_APS_OECD, RawData_APS_NonOECD, RawData_APS_AdvEco, RawData_APS_DevEco, RawData_APS_NAM, RawData_APS_US, RawData_APS_CAN, RawData_APS_MEX, RawData_APS_CSAM, RawData_APS_CSAMa, RawData_APS_BRAZIL, RawData_APS_CSAMb, RawData_APS_EUR, RawData_APS_OEURa, RawData_APS_OEURc, RawData_APS_EU, RawData_APS_EUa, RawData_APS_EUb, RawData_APS_EUc, RawData_APS_OEURb, RawData_APS_AFRICA, RawData_APS_NAFR, RawData_APS_SSAFRICA, RawData_APS_OAFR, RawData_APS_SAFR, RawData_APS_ME, RawData_APS_EURASIA, RawData_APS_RUS, RawData_APS_CASP, RawData_APS_ASIAPAC, RawData_APS_JPN, RawData_APS_KOR, RawData_APS_AUNZ, RawData_APS_CHINA, RawData_APS_INDIA, RawData_APS_ASEAN, RawData_APS_INDO, RawData_APS_OASEAN, RawData_APS_OASIA)</definedName>
    <definedName name="RawData_Chosen_Hist">CHOOSE(#REF!,RawData_Hist_World, RawData_Hist_OECD, RawData_Hist_NonOECD, RawData_Hist_AdvEco, RawData_Hist_DevEco, RawData_Hist_NAM, RawData_Hist_US, RawData_Hist_CAN, RawData_Hist_MEX, RawData_Hist_CSAM, RawData_Hist_CSAMa, RawData_Hist_BRAZIL, RawData_Hist_CSAMb, RawData_Hist_EUR, RawData_Hist_OEURa, RawData_Hist_OEURc, RawData_Hist_EU, RawData_Hist_EUa, RawData_Hist_EUb, RawData_Hist_EUc, RawData_Hist_OEURb, RawData_Hist_AFRICA, RawData_Hist_NAFR, RawData_Hist_SSAFRICA, RawData_Hist_OAFR, RawData_Hist_SAFR, RawData_Hist_ME, RawData_Hist_EURASIA, RawData_Hist_RUS, RawData_Hist_CASP, RawData_Hist_ASIAPAC, RawData_Hist_JPN, RawData_Hist_KOR, RawData_Hist_AUNZ, RawData_Hist_CHINA, RawData_Hist_INDIA, RawData_Hist_ASEAN, RawData_Hist_INDO, RawData_Hist_OASEAN, RawData_Hist_OASIA)</definedName>
    <definedName name="RawData_Chosen_NZE">CHOOSE(#REF!,RawData_NZE_World, RawData_NZE_OECD, RawData_NZE_NonOECD, RawData_NZE_AdvEco, RawData_NZE_DevEco, RawData_NZE_NAM, RawData_NZE_US, RawData_NZE_CAN, RawData_NZE_MEX, RawData_NZE_CSAM, RawData_NZE_CSAMa, RawData_NZE_BRAZIL, RawData_NZE_CSAMb, RawData_NZE_EUR, RawData_NZE_OEURa, RawData_NZE_OEURc, RawData_NZE_EU, RawData_NZE_EUa, RawData_NZE_EUb, RawData_NZE_EUc, RawData_NZE_OEURb, RawData_NZE_AFRICA, RawData_NZE_NAFR, RawData_NZE_SSAFRICA, RawData_NZE_OAFR, RawData_NZE_SAFR, RawData_NZE_ME, RawData_NZE_EURASIA, RawData_NZE_RUS, RawData_NZE_CASP, RawData_NZE_ASIAPAC, RawData_NZE_JPN, RawData_NZE_KOR, RawData_NZE_AUNZ, RawData_NZE_CHINA, RawData_NZE_INDIA, RawData_NZE_ASEAN, RawData_NZE_INDO, RawData_NZE_OASEAN, RawData_NZE_OASIA)</definedName>
    <definedName name="RawData_Chosen_SDS">CHOOSE(#REF!,RawData_SDS_World, RawData_SDS_OECD, RawData_SDS_NonOECD, RawData_SDS_AdvEco, RawData_SDS_DevEco, RawData_SDS_NAM, RawData_SDS_US, RawData_SDS_CAN, RawData_SDS_MEX, RawData_SDS_CSAM, RawData_SDS_CSAMa, RawData_SDS_BRAZIL, RawData_SDS_CSAMb, RawData_SDS_EUR, RawData_SDS_OEURa, RawData_SDS_OEURc, RawData_SDS_EU, RawData_SDS_EUa, RawData_SDS_EUb, RawData_SDS_EUc, RawData_SDS_OEURb, RawData_SDS_AFRICA, RawData_SDS_NAFR, RawData_SDS_SSAFRICA, RawData_SDS_OAFR, RawData_SDS_SAFR, RawData_SDS_ME, RawData_SDS_EURASIA, RawData_SDS_RUS, RawData_SDS_CASP, RawData_SDS_ASIAPAC, RawData_SDS_JPN, RawData_SDS_KOR, RawData_SDS_AUNZ, RawData_SDS_CHINA, RawData_SDS_INDIA, RawData_SDS_ASEAN, RawData_SDS_INDO, RawData_SDS_OASEAN, RawData_SDS_OASIA)</definedName>
    <definedName name="RawData_Chosen_STEPS">CHOOSE(#REF!,RawData_STEPS_World, RawData_STEPS_OECD, RawData_STEPS_NonOECD, RawData_STEPS_AdvEco, RawData_STEPS_DevEco, RawData_STEPS_NAM, RawData_STEPS_US, RawData_STEPS_CAN, RawData_STEPS_MEX, RawData_STEPS_CSAM, RawData_STEPS_CSAMa, RawData_STEPS_BRAZIL, RawData_STEPS_CSAMb, RawData_STEPS_EUR, RawData_STEPS_OEURa, RawData_STEPS_OEURc, RawData_STEPS_EU, RawData_STEPS_EUa, RawData_STEPS_EUb, RawData_STEPS_EUc, RawData_STEPS_OEURb, RawData_STEPS_AFRICA, RawData_STEPS_NAFR, RawData_STEPS_SSAFRICA, RawData_STEPS_OAFR, RawData_STEPS_SAFR, RawData_STEPS_ME, RawData_STEPS_EURASIA, RawData_STEPS_RUS, RawData_STEPS_CASP, RawData_STEPS_ASIAPAC, RawData_STEPS_JPN, RawData_STEPS_KOR, RawData_STEPS_AUNZ, RawData_STEPS_CHINA, RawData_STEPS_INDIA, RawData_STEPS_ASEAN, RawData_STEPS_INDO, RawData_STEPS_OASEAN, RawData_STEPS_OASIA)</definedName>
    <definedName name="RawData_Hist_AdvEco">#REF!</definedName>
    <definedName name="RawData_Hist_AFRICA">#REF!</definedName>
    <definedName name="RawData_Hist_ASEAN">#REF!</definedName>
    <definedName name="RawData_Hist_ASIAPAC">#REF!</definedName>
    <definedName name="RawData_Hist_AUNZ">#REF!</definedName>
    <definedName name="RawData_Hist_BRAZIL">#REF!</definedName>
    <definedName name="RawData_Hist_CAN">#REF!</definedName>
    <definedName name="RawData_Hist_CASP">#REF!</definedName>
    <definedName name="RawData_Hist_CHINA">#REF!</definedName>
    <definedName name="RawData_Hist_CSAM">#REF!</definedName>
    <definedName name="RawData_Hist_CSAMa">#REF!</definedName>
    <definedName name="RawData_Hist_CSAMb">#REF!</definedName>
    <definedName name="RawData_Hist_DevEco">#REF!</definedName>
    <definedName name="RawData_Hist_EU">#REF!</definedName>
    <definedName name="RawData_Hist_EUa">#REF!</definedName>
    <definedName name="RawData_Hist_EUb">#REF!</definedName>
    <definedName name="RawData_Hist_EUc">#REF!</definedName>
    <definedName name="RawData_Hist_EUR">#REF!</definedName>
    <definedName name="RawData_Hist_EURASIA">#REF!</definedName>
    <definedName name="RawData_Hist_INDIA">#REF!</definedName>
    <definedName name="RawData_Hist_INDO">#REF!</definedName>
    <definedName name="RawData_Hist_JPN">#REF!</definedName>
    <definedName name="RawData_Hist_KOR">#REF!</definedName>
    <definedName name="RawData_Hist_ME">#REF!</definedName>
    <definedName name="RawData_Hist_MEX">#REF!</definedName>
    <definedName name="RawData_Hist_NAFR">#REF!</definedName>
    <definedName name="RawData_Hist_NAM">#REF!</definedName>
    <definedName name="RawData_Hist_NonOECD">#REF!</definedName>
    <definedName name="RawData_Hist_OAFR">#REF!</definedName>
    <definedName name="RawData_Hist_OASEAN">#REF!</definedName>
    <definedName name="RawData_Hist_OASIA">#REF!</definedName>
    <definedName name="RawData_Hist_OECD">#REF!</definedName>
    <definedName name="RawData_Hist_OEURa">#REF!</definedName>
    <definedName name="RawData_Hist_OEURb">#REF!</definedName>
    <definedName name="RawData_Hist_OEURc">#REF!</definedName>
    <definedName name="RawData_Hist_oldEU28">#REF!</definedName>
    <definedName name="RawData_Hist_RUS">#REF!</definedName>
    <definedName name="RawData_Hist_SAFR">#REF!</definedName>
    <definedName name="RawData_Hist_SSAFRICA">#REF!</definedName>
    <definedName name="RawData_Hist_US">#REF!</definedName>
    <definedName name="RawData_Hist_World">#REF!</definedName>
    <definedName name="RawData_HistAdditions">#REF!</definedName>
    <definedName name="RawData_HistCapacity">#REF!</definedName>
    <definedName name="RawData_HistRenewCapacity">#REF!</definedName>
    <definedName name="RawData_HistRetirements">#REF!</definedName>
    <definedName name="RawData_LOGDP_oldEU28">#REF!</definedName>
    <definedName name="RawData_NuclHistCapacity">#REF!</definedName>
    <definedName name="RawData_NuclHistCapacityAdd">#REF!</definedName>
    <definedName name="RawData_NuclHistCapacityRetire">#REF!</definedName>
    <definedName name="RawData_NZE_AdvEco">#REF!</definedName>
    <definedName name="RawData_NZE_AFRICA">#REF!</definedName>
    <definedName name="RawData_NZE_ASEAN">#REF!</definedName>
    <definedName name="RawData_NZE_ASIAPAC">#REF!</definedName>
    <definedName name="RawData_NZE_AUNZ">#REF!</definedName>
    <definedName name="RawData_NZE_BRAZIL">#REF!</definedName>
    <definedName name="RawData_NZE_CAN">#REF!</definedName>
    <definedName name="RawData_NZE_CASP">#REF!</definedName>
    <definedName name="RawData_NZE_CHINA">#REF!</definedName>
    <definedName name="RawData_NZE_CSAM">#REF!</definedName>
    <definedName name="RawData_NZE_CSAMa">#REF!</definedName>
    <definedName name="RawData_NZE_CSAMb">#REF!</definedName>
    <definedName name="RawData_NZE_DevEco">#REF!</definedName>
    <definedName name="RawData_NZE_EU">#REF!</definedName>
    <definedName name="RawData_NZE_EUa">#REF!</definedName>
    <definedName name="RawData_NZE_EUb">#REF!</definedName>
    <definedName name="RawData_NZE_EUc">#REF!</definedName>
    <definedName name="RawData_NZE_EUR">#REF!</definedName>
    <definedName name="RawData_NZE_EURASIA">#REF!</definedName>
    <definedName name="RawData_NZE_INDIA">#REF!</definedName>
    <definedName name="RawData_NZE_INDO">#REF!</definedName>
    <definedName name="RawData_NZE_JPN">#REF!</definedName>
    <definedName name="RawData_NZE_KOR">#REF!</definedName>
    <definedName name="RawData_NZE_ME">#REF!</definedName>
    <definedName name="RawData_NZE_MEX">#REF!</definedName>
    <definedName name="RawData_NZE_NAFR">#REF!</definedName>
    <definedName name="RawData_NZE_NAM">#REF!</definedName>
    <definedName name="RawData_NZE_NonOECD">#REF!</definedName>
    <definedName name="RawData_NZE_OAFR">#REF!</definedName>
    <definedName name="RawData_NZE_OASEAN">#REF!</definedName>
    <definedName name="RawData_NZE_OASIA">#REF!</definedName>
    <definedName name="RawData_NZE_OECD">#REF!</definedName>
    <definedName name="RawData_NZE_OEURa">#REF!</definedName>
    <definedName name="RawData_NZE_OEURb">#REF!</definedName>
    <definedName name="RawData_NZE_OEURc">#REF!</definedName>
    <definedName name="RawData_NZE_RUS">#REF!</definedName>
    <definedName name="RawData_NZE_SAFR">#REF!</definedName>
    <definedName name="RawData_NZE_SSAFRICA">#REF!</definedName>
    <definedName name="RawData_NZE_US">#REF!</definedName>
    <definedName name="RawData_NZE_World">#REF!</definedName>
    <definedName name="RawData_RED_Cap_Bioenergy">#REF!</definedName>
    <definedName name="RawData_RED_Cap_CSP">#REF!</definedName>
    <definedName name="RawData_RED_Cap_Geo">#REF!</definedName>
    <definedName name="RawData_RED_Cap_Hydro">#REF!</definedName>
    <definedName name="RawData_RED_Cap_Marine">#REF!</definedName>
    <definedName name="RawData_RED_Cap_PV">#REF!</definedName>
    <definedName name="RawData_RED_Cap_PVBldgs">#REF!</definedName>
    <definedName name="RawData_RED_Cap_PVLrgScale">#REF!</definedName>
    <definedName name="RawData_RED_Cap_Wind">#REF!</definedName>
    <definedName name="RawData_RED_Cap_WindOffshore">#REF!</definedName>
    <definedName name="RawData_RED_Cap_WindOnshore">#REF!</definedName>
    <definedName name="RawData_RED_Gen_PV">#REF!</definedName>
    <definedName name="RawData_RED_Gen_PVLrgScale">#REF!</definedName>
    <definedName name="RawData_RED_Gen_Wind">#REF!</definedName>
    <definedName name="RawData_RED_Gen_WindOffshore">#REF!</definedName>
    <definedName name="RawData_RED_Gen_WindOnshore">#REF!</definedName>
    <definedName name="RawData_SDS_AdvEco">#REF!</definedName>
    <definedName name="RawData_SDS_AFRICA">#REF!</definedName>
    <definedName name="RawData_SDS_ASEAN">#REF!</definedName>
    <definedName name="RawData_SDS_ASIAPAC">#REF!</definedName>
    <definedName name="RawData_SDS_AUNZ">#REF!</definedName>
    <definedName name="RawData_SDS_BRAZIL">#REF!</definedName>
    <definedName name="RawData_SDS_CAN">#REF!</definedName>
    <definedName name="RawData_SDS_CASP">#REF!</definedName>
    <definedName name="RawData_SDS_CHINA">#REF!</definedName>
    <definedName name="RawData_SDS_CSAM">#REF!</definedName>
    <definedName name="RawData_SDS_CSAMa">#REF!</definedName>
    <definedName name="RawData_SDS_CSAMb">#REF!</definedName>
    <definedName name="RawData_SDS_DevEco">#REF!</definedName>
    <definedName name="RawData_SDS_EU">#REF!</definedName>
    <definedName name="RawData_SDS_EUa">#REF!</definedName>
    <definedName name="RawData_SDS_EUb">#REF!</definedName>
    <definedName name="RawData_SDS_EUc">#REF!</definedName>
    <definedName name="RawData_SDS_EUR">#REF!</definedName>
    <definedName name="RawData_SDS_EURASIA">#REF!</definedName>
    <definedName name="RawData_SDS_INDIA">#REF!</definedName>
    <definedName name="RawData_SDS_INDO">#REF!</definedName>
    <definedName name="RawData_SDS_JPN">#REF!</definedName>
    <definedName name="RawData_SDS_KOR">#REF!</definedName>
    <definedName name="RawData_SDS_ME">#REF!</definedName>
    <definedName name="RawData_SDS_MEX">#REF!</definedName>
    <definedName name="RawData_SDS_NAFR">#REF!</definedName>
    <definedName name="RawData_SDS_NAM">#REF!</definedName>
    <definedName name="RawData_SDS_NonOECD">#REF!</definedName>
    <definedName name="RawData_SDS_OAFR">#REF!</definedName>
    <definedName name="RawData_SDS_OASEAN">#REF!</definedName>
    <definedName name="RawData_SDS_OASIA">#REF!</definedName>
    <definedName name="RawData_SDS_OECD">#REF!</definedName>
    <definedName name="RawData_SDS_OEURa">#REF!</definedName>
    <definedName name="RawData_SDS_OEURb">#REF!</definedName>
    <definedName name="RawData_SDS_OEURc">#REF!</definedName>
    <definedName name="RawData_SDS_oldEU28">#REF!</definedName>
    <definedName name="RawData_SDS_RUS">#REF!</definedName>
    <definedName name="RawData_SDS_SAFR">#REF!</definedName>
    <definedName name="RawData_SDS_SSAFRICA">#REF!</definedName>
    <definedName name="RawData_SDS_US">#REF!</definedName>
    <definedName name="RawData_SDS_World">#REF!</definedName>
    <definedName name="RawData_STEPS_AdvEco">#REF!</definedName>
    <definedName name="RawData_STEPS_AFRICA">#REF!</definedName>
    <definedName name="RawData_STEPS_ASEAN">#REF!</definedName>
    <definedName name="RawData_STEPS_ASIAPAC">#REF!</definedName>
    <definedName name="RawData_STEPS_AUNZ">#REF!</definedName>
    <definedName name="RawData_STEPS_BRAZIL">#REF!</definedName>
    <definedName name="RawData_STEPS_CAN">#REF!</definedName>
    <definedName name="RawData_STEPS_CASP">#REF!</definedName>
    <definedName name="RawData_STEPS_CHINA">#REF!</definedName>
    <definedName name="RawData_STEPS_CSAM">#REF!</definedName>
    <definedName name="RawData_STEPS_CSAMa">#REF!</definedName>
    <definedName name="RawData_STEPS_CSAMb">#REF!</definedName>
    <definedName name="RawData_STEPS_DevEco">#REF!</definedName>
    <definedName name="RawData_STEPS_EU">#REF!</definedName>
    <definedName name="RawData_STEPS_EUa">#REF!</definedName>
    <definedName name="RawData_STEPS_EUb">#REF!</definedName>
    <definedName name="RawData_STEPS_EUc">#REF!</definedName>
    <definedName name="RawData_STEPS_EUR">#REF!</definedName>
    <definedName name="RawData_STEPS_EURASIA">#REF!</definedName>
    <definedName name="RawData_STEPS_INDIA">#REF!</definedName>
    <definedName name="RawData_STEPS_INDO">#REF!</definedName>
    <definedName name="RawData_STEPS_JPN">#REF!</definedName>
    <definedName name="RawData_STEPS_KOR">#REF!</definedName>
    <definedName name="RawData_STEPS_ME">#REF!</definedName>
    <definedName name="RawData_STEPS_MEX">#REF!</definedName>
    <definedName name="RawData_STEPS_NAFR">#REF!</definedName>
    <definedName name="RawData_STEPS_NAM">#REF!</definedName>
    <definedName name="RawData_STEPS_NonOECD">#REF!</definedName>
    <definedName name="RawData_STEPS_OAFR">#REF!</definedName>
    <definedName name="RawData_STEPS_OASEAN">#REF!</definedName>
    <definedName name="RawData_STEPS_OASIA">#REF!</definedName>
    <definedName name="RawData_STEPS_OECD">#REF!</definedName>
    <definedName name="RawData_STEPS_OEURa">#REF!</definedName>
    <definedName name="RawData_STEPS_OEURb">#REF!</definedName>
    <definedName name="RawData_STEPS_OEURc">#REF!</definedName>
    <definedName name="RawData_STEPS_oldEU28">#REF!</definedName>
    <definedName name="RawData_STEPS_RUS">#REF!</definedName>
    <definedName name="RawData_STEPS_SAFR">#REF!</definedName>
    <definedName name="RawData_STEPS_SSAFRICA">#REF!</definedName>
    <definedName name="RawData_STEPS_US">#REF!</definedName>
    <definedName name="RawData_STEPS_World">#REF!</definedName>
    <definedName name="RealDollarsYear">#REF!</definedName>
    <definedName name="Region">#REF!</definedName>
    <definedName name="REPELITA">#REF!</definedName>
    <definedName name="RepVI">#REF!</definedName>
    <definedName name="RepVII">#REF!</definedName>
    <definedName name="RepVIII">#REF!</definedName>
    <definedName name="RetireExistCapUntil">#REF!</definedName>
    <definedName name="Retirements_List">#REF!</definedName>
    <definedName name="Retirements_Row">#REF!</definedName>
    <definedName name="Retirements_Value">#REF!</definedName>
    <definedName name="RowHead_Count">3</definedName>
    <definedName name="SBTM">#REF!</definedName>
    <definedName name="Scenario_A_Long">#REF!</definedName>
    <definedName name="Scenario_A_Short">#REF!</definedName>
    <definedName name="Scenario_B_Long">#REF!</definedName>
    <definedName name="Scenario_B_Short">#REF!</definedName>
    <definedName name="Scenario_C_Long">#REF!</definedName>
    <definedName name="Scenario_C_Short">#REF!</definedName>
    <definedName name="Scenario_ShortNames">#REF!</definedName>
    <definedName name="Scoreboard_List">#REF!</definedName>
    <definedName name="Scoreboard_RowCapAdd">#REF!</definedName>
    <definedName name="Scoreboard_RowCapRetire">#REF!</definedName>
    <definedName name="Scoreboard_RowCapTotal">#REF!</definedName>
    <definedName name="Scoreboard_RowCF">#REF!</definedName>
    <definedName name="Scoreboard_RowCosts">#REF!</definedName>
    <definedName name="Scoreboard_RowEff">#REF!</definedName>
    <definedName name="Scoreboard_RowElec">#REF!</definedName>
    <definedName name="Scoreboard_RowEmissions">#REF!</definedName>
    <definedName name="Scoreboard_RowFuel">#REF!</definedName>
    <definedName name="Scoreboard_RowHeat">#REF!</definedName>
    <definedName name="Scoreboard_RowShareCap">#REF!</definedName>
    <definedName name="Scoreboard_RowShareGen">#REF!</definedName>
    <definedName name="Scoreboard_Value">#REF!</definedName>
    <definedName name="sdd">#REF!</definedName>
    <definedName name="sencount" hidden="1">8</definedName>
    <definedName name="ser">#REF!</definedName>
    <definedName name="Serpong">#REF!</definedName>
    <definedName name="ShareCapElec_List">#REF!</definedName>
    <definedName name="ShareCapElec_Row">#REF!</definedName>
    <definedName name="ShareCapElec_Value">#REF!</definedName>
    <definedName name="ShareElecGen_List">#REF!</definedName>
    <definedName name="ShareElecGen_Row">#REF!</definedName>
    <definedName name="ShareElecGen_Value">#REF!</definedName>
    <definedName name="Sheet_List">#REF!</definedName>
    <definedName name="Sibolga_A">#REF!</definedName>
    <definedName name="Skenario">#REF!</definedName>
    <definedName name="Start">#REF!</definedName>
    <definedName name="StartYear">#N/A</definedName>
    <definedName name="Style">#REF!</definedName>
    <definedName name="Susut_Jaringan">#REF!</definedName>
    <definedName name="TAB_0">#REF!</definedName>
    <definedName name="TAB_10">#REF!</definedName>
    <definedName name="TAB_11">#REF!</definedName>
    <definedName name="TAB_8">#REF!</definedName>
    <definedName name="TAB_9">#REF!</definedName>
    <definedName name="TAHUN">#REF!</definedName>
    <definedName name="Terpasang">#REF!</definedName>
    <definedName name="TYPE">#REF!</definedName>
    <definedName name="VDCIR">#REF!</definedName>
    <definedName name="VDJAT">#REF!</definedName>
    <definedName name="VDSAG">#REF!</definedName>
    <definedName name="VensimData_A">#REF!</definedName>
    <definedName name="VensimData_B">#REF!</definedName>
    <definedName name="VensimData_C">#REF!</definedName>
    <definedName name="VensimData_NoColumns">COUNTA(VensimData_Time)</definedName>
    <definedName name="VensimData_NoRows">COUNTA(#REF!)</definedName>
    <definedName name="VensimData_RowList">#REF!</definedName>
    <definedName name="VensimData_Time">#REF!</definedName>
    <definedName name="VensimDataJump_A">#REF!</definedName>
    <definedName name="VensimDataJump_B">#REF!</definedName>
    <definedName name="VensimDataJump_C">#REF!</definedName>
    <definedName name="W">#REF!</definedName>
    <definedName name="WEOedition">#REF!</definedName>
    <definedName name="Wilayah">#REF!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Z76" i="56" l="1"/>
  <c r="BZ75" i="56"/>
  <c r="BZ74" i="56"/>
  <c r="BZ73" i="56"/>
  <c r="BZ72" i="56"/>
  <c r="BZ71" i="56"/>
  <c r="BZ70" i="56"/>
  <c r="BZ69" i="56"/>
  <c r="BZ68" i="56"/>
  <c r="BZ67" i="56"/>
  <c r="BZ66" i="56"/>
  <c r="BZ65" i="56"/>
  <c r="BZ64" i="56"/>
  <c r="BZ63" i="56"/>
  <c r="BZ62" i="56"/>
  <c r="BZ61" i="56"/>
  <c r="BZ60" i="56"/>
  <c r="BZ59" i="56"/>
  <c r="BZ58" i="56"/>
  <c r="BZ57" i="56"/>
  <c r="BZ56" i="56"/>
  <c r="BZ55" i="56"/>
  <c r="BZ54" i="56"/>
  <c r="BZ53" i="56"/>
  <c r="BZ52" i="56"/>
  <c r="BZ51" i="56"/>
  <c r="BZ50" i="56"/>
  <c r="BZ49" i="56"/>
  <c r="BZ48" i="56"/>
  <c r="BZ47" i="56"/>
  <c r="BZ46" i="56"/>
  <c r="BZ45" i="56"/>
  <c r="BZ44" i="56"/>
  <c r="BZ43" i="56"/>
  <c r="BZ42" i="56"/>
  <c r="BZ41" i="56"/>
  <c r="BZ40" i="56"/>
  <c r="BZ39" i="56"/>
  <c r="BZ38" i="56"/>
  <c r="BZ37" i="56"/>
  <c r="BZ36" i="56"/>
  <c r="BZ35" i="56"/>
  <c r="BZ34" i="56"/>
  <c r="BZ33" i="56"/>
  <c r="BZ32" i="56"/>
  <c r="BZ31" i="56"/>
  <c r="BZ30" i="56"/>
  <c r="BZ29" i="56"/>
  <c r="BZ28" i="56"/>
  <c r="BZ27" i="56"/>
  <c r="BZ26" i="56"/>
  <c r="BZ25" i="56"/>
  <c r="BZ24" i="56"/>
  <c r="BZ23" i="56"/>
  <c r="BZ22" i="56"/>
  <c r="BZ21" i="56"/>
  <c r="BZ20" i="56"/>
  <c r="BZ19" i="56"/>
  <c r="BZ18" i="56"/>
  <c r="BZ17" i="56"/>
  <c r="BZ16" i="56"/>
  <c r="BZ15" i="56"/>
  <c r="BZ14" i="56"/>
  <c r="BZ13" i="56"/>
  <c r="BZ12" i="56"/>
  <c r="BZ11" i="56"/>
  <c r="BZ10" i="56"/>
  <c r="BZ9" i="56"/>
  <c r="BZ8" i="56"/>
  <c r="BZ7" i="56"/>
  <c r="BZ6" i="56"/>
  <c r="BZ5" i="56"/>
  <c r="BZ4" i="56"/>
  <c r="BZ3" i="56"/>
  <c r="BZ2" i="56"/>
  <c r="CA76" i="56"/>
  <c r="CA75" i="56"/>
  <c r="CA74" i="56"/>
  <c r="CA73" i="56"/>
  <c r="CA72" i="56"/>
  <c r="CA71" i="56"/>
  <c r="CA70" i="56"/>
  <c r="CA69" i="56"/>
  <c r="CA68" i="56"/>
  <c r="CA67" i="56"/>
  <c r="CA66" i="56"/>
  <c r="CA65" i="56"/>
  <c r="CA64" i="56"/>
  <c r="CA63" i="56"/>
  <c r="CA62" i="56"/>
  <c r="CA61" i="56"/>
  <c r="CA60" i="56"/>
  <c r="CA59" i="56"/>
  <c r="CA58" i="56"/>
  <c r="CA57" i="56"/>
  <c r="CA56" i="56"/>
  <c r="CA55" i="56"/>
  <c r="CA54" i="56"/>
  <c r="CA53" i="56"/>
  <c r="CA52" i="56"/>
  <c r="CA51" i="56"/>
  <c r="CA50" i="56"/>
  <c r="CA49" i="56"/>
  <c r="CA48" i="56"/>
  <c r="CA47" i="56"/>
  <c r="CA46" i="56"/>
  <c r="CA45" i="56"/>
  <c r="CA44" i="56"/>
  <c r="CA43" i="56"/>
  <c r="CA42" i="56"/>
  <c r="CA41" i="56"/>
  <c r="CA40" i="56"/>
  <c r="CA39" i="56"/>
  <c r="CA38" i="56"/>
  <c r="CA37" i="56"/>
  <c r="CA36" i="56"/>
  <c r="CA35" i="56"/>
  <c r="CA34" i="56"/>
  <c r="CA33" i="56"/>
  <c r="CA32" i="56"/>
  <c r="CA31" i="56"/>
  <c r="CA30" i="56"/>
  <c r="CA29" i="56"/>
  <c r="CA28" i="56"/>
  <c r="CA27" i="56"/>
  <c r="CA26" i="56"/>
  <c r="CA25" i="56"/>
  <c r="CA24" i="56"/>
  <c r="CA23" i="56"/>
  <c r="CA22" i="56"/>
  <c r="CA21" i="56"/>
  <c r="CA20" i="56"/>
  <c r="CA19" i="56"/>
  <c r="CA18" i="56"/>
  <c r="CA17" i="56"/>
  <c r="CA16" i="56"/>
  <c r="CA15" i="56"/>
  <c r="CA14" i="56"/>
  <c r="CA13" i="56"/>
  <c r="CA12" i="56"/>
  <c r="CA11" i="56"/>
  <c r="CA10" i="56"/>
  <c r="CA9" i="56"/>
  <c r="CA8" i="56"/>
  <c r="CA7" i="56"/>
  <c r="CA6" i="56"/>
  <c r="CA5" i="56"/>
  <c r="CA4" i="56"/>
  <c r="CA3" i="56"/>
  <c r="CA2" i="56"/>
  <c r="AY76" i="56"/>
  <c r="AX76" i="56"/>
  <c r="AW76" i="56"/>
  <c r="AY75" i="56"/>
  <c r="AX75" i="56"/>
  <c r="AW75" i="56"/>
  <c r="AY74" i="56"/>
  <c r="AX74" i="56"/>
  <c r="AW74" i="56"/>
  <c r="AY73" i="56"/>
  <c r="AX73" i="56"/>
  <c r="AW73" i="56"/>
  <c r="AY72" i="56"/>
  <c r="AX72" i="56"/>
  <c r="AW72" i="56"/>
  <c r="AY71" i="56"/>
  <c r="AX71" i="56"/>
  <c r="AW71" i="56"/>
  <c r="AY70" i="56"/>
  <c r="AX70" i="56"/>
  <c r="AW70" i="56"/>
  <c r="AY69" i="56"/>
  <c r="AX69" i="56"/>
  <c r="AW69" i="56"/>
  <c r="AY68" i="56"/>
  <c r="AX68" i="56"/>
  <c r="AW68" i="56"/>
  <c r="AY67" i="56"/>
  <c r="AX67" i="56"/>
  <c r="AW67" i="56"/>
  <c r="AY66" i="56"/>
  <c r="AX66" i="56"/>
  <c r="AW66" i="56"/>
  <c r="AY65" i="56"/>
  <c r="AX65" i="56"/>
  <c r="AW65" i="56"/>
  <c r="AY64" i="56"/>
  <c r="AX64" i="56"/>
  <c r="AW64" i="56"/>
  <c r="AY63" i="56"/>
  <c r="AX63" i="56"/>
  <c r="AW63" i="56"/>
  <c r="AY62" i="56"/>
  <c r="AX62" i="56"/>
  <c r="AW62" i="56"/>
  <c r="AY61" i="56"/>
  <c r="AX61" i="56"/>
  <c r="AW61" i="56"/>
  <c r="AY60" i="56"/>
  <c r="AX60" i="56"/>
  <c r="AW60" i="56"/>
  <c r="AY59" i="56"/>
  <c r="AX59" i="56"/>
  <c r="AW59" i="56"/>
  <c r="AY58" i="56"/>
  <c r="AX58" i="56"/>
  <c r="AW58" i="56"/>
  <c r="AY57" i="56"/>
  <c r="AX57" i="56"/>
  <c r="AW57" i="56"/>
  <c r="AY56" i="56"/>
  <c r="AX56" i="56"/>
  <c r="AW56" i="56"/>
  <c r="AY55" i="56"/>
  <c r="AX55" i="56"/>
  <c r="AW55" i="56"/>
  <c r="AY54" i="56"/>
  <c r="AX54" i="56"/>
  <c r="AW54" i="56"/>
  <c r="AY53" i="56"/>
  <c r="AX53" i="56"/>
  <c r="AW53" i="56"/>
  <c r="AY52" i="56"/>
  <c r="AX52" i="56"/>
  <c r="AW52" i="56"/>
  <c r="AY51" i="56"/>
  <c r="AX51" i="56"/>
  <c r="AW51" i="56"/>
  <c r="AY50" i="56"/>
  <c r="AX50" i="56"/>
  <c r="AW50" i="56"/>
  <c r="AY49" i="56"/>
  <c r="AX49" i="56"/>
  <c r="AW49" i="56"/>
  <c r="AY48" i="56"/>
  <c r="AX48" i="56"/>
  <c r="AW48" i="56"/>
  <c r="AY47" i="56"/>
  <c r="AX47" i="56"/>
  <c r="AW47" i="56"/>
  <c r="AY46" i="56"/>
  <c r="AX46" i="56"/>
  <c r="AW46" i="56"/>
  <c r="AY45" i="56"/>
  <c r="AX45" i="56"/>
  <c r="AW45" i="56"/>
  <c r="AY44" i="56"/>
  <c r="AX44" i="56"/>
  <c r="AW44" i="56"/>
  <c r="AY43" i="56"/>
  <c r="AX43" i="56"/>
  <c r="AW43" i="56"/>
  <c r="AY42" i="56"/>
  <c r="AX42" i="56"/>
  <c r="AW42" i="56"/>
  <c r="AY41" i="56"/>
  <c r="AX41" i="56"/>
  <c r="AW41" i="56"/>
  <c r="AY40" i="56"/>
  <c r="AX40" i="56"/>
  <c r="AW40" i="56"/>
  <c r="AY39" i="56"/>
  <c r="AX39" i="56"/>
  <c r="AW39" i="56"/>
  <c r="AY38" i="56"/>
  <c r="AX38" i="56"/>
  <c r="AW38" i="56"/>
  <c r="AY37" i="56"/>
  <c r="AX37" i="56"/>
  <c r="AW37" i="56"/>
  <c r="AY36" i="56"/>
  <c r="AX36" i="56"/>
  <c r="AW36" i="56"/>
  <c r="AY35" i="56"/>
  <c r="AX35" i="56"/>
  <c r="AW35" i="56"/>
  <c r="AY34" i="56"/>
  <c r="AX34" i="56"/>
  <c r="AW34" i="56"/>
  <c r="AY33" i="56"/>
  <c r="AX33" i="56"/>
  <c r="AW33" i="56"/>
  <c r="AY32" i="56"/>
  <c r="AX32" i="56"/>
  <c r="AW32" i="56"/>
  <c r="AY31" i="56"/>
  <c r="AX31" i="56"/>
  <c r="AW31" i="56"/>
  <c r="AY30" i="56"/>
  <c r="AX30" i="56"/>
  <c r="AW30" i="56"/>
  <c r="AY29" i="56"/>
  <c r="AX29" i="56"/>
  <c r="AW29" i="56"/>
  <c r="AY28" i="56"/>
  <c r="AX28" i="56"/>
  <c r="AW28" i="56"/>
  <c r="AY27" i="56"/>
  <c r="AX27" i="56"/>
  <c r="AW27" i="56"/>
  <c r="AY26" i="56"/>
  <c r="AX26" i="56"/>
  <c r="AW26" i="56"/>
  <c r="AY25" i="56"/>
  <c r="AX25" i="56"/>
  <c r="AW25" i="56"/>
  <c r="AY24" i="56"/>
  <c r="AX24" i="56"/>
  <c r="AW24" i="56"/>
  <c r="AY23" i="56"/>
  <c r="AX23" i="56"/>
  <c r="AW23" i="56"/>
  <c r="AY22" i="56"/>
  <c r="AX22" i="56"/>
  <c r="AW22" i="56"/>
  <c r="AY21" i="56"/>
  <c r="AX21" i="56"/>
  <c r="AW21" i="56"/>
  <c r="AY20" i="56"/>
  <c r="AX20" i="56"/>
  <c r="AW20" i="56"/>
  <c r="AY19" i="56"/>
  <c r="AX19" i="56"/>
  <c r="AW19" i="56"/>
  <c r="AY18" i="56"/>
  <c r="AX18" i="56"/>
  <c r="AW18" i="56"/>
  <c r="AY17" i="56"/>
  <c r="AX17" i="56"/>
  <c r="AW17" i="56"/>
  <c r="AY16" i="56"/>
  <c r="AX16" i="56"/>
  <c r="AW16" i="56"/>
  <c r="AY15" i="56"/>
  <c r="AX15" i="56"/>
  <c r="AW15" i="56"/>
  <c r="AY14" i="56"/>
  <c r="AX14" i="56"/>
  <c r="AW14" i="56"/>
  <c r="AY13" i="56"/>
  <c r="AX13" i="56"/>
  <c r="AW13" i="56"/>
  <c r="AY12" i="56"/>
  <c r="AX12" i="56"/>
  <c r="AW12" i="56"/>
  <c r="AY11" i="56"/>
  <c r="AX11" i="56"/>
  <c r="AW11" i="56"/>
  <c r="AY10" i="56"/>
  <c r="AX10" i="56"/>
  <c r="AW10" i="56"/>
  <c r="AY9" i="56"/>
  <c r="AX9" i="56"/>
  <c r="AW9" i="56"/>
  <c r="AY8" i="56"/>
  <c r="AX8" i="56"/>
  <c r="AW8" i="56"/>
  <c r="AY7" i="56"/>
  <c r="AX7" i="56"/>
  <c r="AW7" i="56"/>
  <c r="AY6" i="56"/>
  <c r="AX6" i="56"/>
  <c r="AW6" i="56"/>
  <c r="AY5" i="56"/>
  <c r="AX5" i="56"/>
  <c r="AW5" i="56"/>
  <c r="AY4" i="56"/>
  <c r="AX4" i="56"/>
  <c r="AW4" i="56"/>
  <c r="AY3" i="56"/>
  <c r="AX3" i="56"/>
  <c r="AW3" i="56"/>
  <c r="AX2" i="56"/>
  <c r="AY2" i="56"/>
  <c r="BY76" i="56"/>
  <c r="BX76" i="56"/>
  <c r="BY75" i="56"/>
  <c r="BX75" i="56"/>
  <c r="BY74" i="56"/>
  <c r="BX74" i="56"/>
  <c r="BY73" i="56"/>
  <c r="BX73" i="56"/>
  <c r="BY72" i="56"/>
  <c r="BX72" i="56"/>
  <c r="BY71" i="56"/>
  <c r="BX71" i="56"/>
  <c r="BY70" i="56"/>
  <c r="BX70" i="56"/>
  <c r="BY69" i="56"/>
  <c r="BX69" i="56"/>
  <c r="BY68" i="56"/>
  <c r="BX68" i="56"/>
  <c r="BY67" i="56"/>
  <c r="BX67" i="56"/>
  <c r="BY66" i="56"/>
  <c r="BX66" i="56"/>
  <c r="BY65" i="56"/>
  <c r="BX65" i="56"/>
  <c r="BY64" i="56"/>
  <c r="BX64" i="56"/>
  <c r="BY63" i="56"/>
  <c r="BX63" i="56"/>
  <c r="BY62" i="56"/>
  <c r="BX62" i="56"/>
  <c r="BY61" i="56"/>
  <c r="BX61" i="56"/>
  <c r="BY60" i="56"/>
  <c r="BX60" i="56"/>
  <c r="BY59" i="56"/>
  <c r="BX59" i="56"/>
  <c r="BY58" i="56"/>
  <c r="BX58" i="56"/>
  <c r="BY57" i="56"/>
  <c r="BX57" i="56"/>
  <c r="BY56" i="56"/>
  <c r="BX56" i="56"/>
  <c r="BY55" i="56"/>
  <c r="BX55" i="56"/>
  <c r="BY54" i="56"/>
  <c r="BX54" i="56"/>
  <c r="BY53" i="56"/>
  <c r="BX53" i="56"/>
  <c r="BY52" i="56"/>
  <c r="BX52" i="56"/>
  <c r="BY51" i="56"/>
  <c r="BX51" i="56"/>
  <c r="BY50" i="56"/>
  <c r="BX50" i="56"/>
  <c r="BY49" i="56"/>
  <c r="BX49" i="56"/>
  <c r="BY48" i="56"/>
  <c r="BX48" i="56"/>
  <c r="BY47" i="56"/>
  <c r="BX47" i="56"/>
  <c r="BY46" i="56"/>
  <c r="BX46" i="56"/>
  <c r="BY45" i="56"/>
  <c r="BX45" i="56"/>
  <c r="BY44" i="56"/>
  <c r="BX44" i="56"/>
  <c r="BY43" i="56"/>
  <c r="BX43" i="56"/>
  <c r="BY42" i="56"/>
  <c r="BX42" i="56"/>
  <c r="BY41" i="56"/>
  <c r="BX41" i="56"/>
  <c r="BY40" i="56"/>
  <c r="BX40" i="56"/>
  <c r="BY39" i="56"/>
  <c r="BX39" i="56"/>
  <c r="BY38" i="56"/>
  <c r="BX38" i="56"/>
  <c r="BY37" i="56"/>
  <c r="BX37" i="56"/>
  <c r="BY36" i="56"/>
  <c r="BX36" i="56"/>
  <c r="BY35" i="56"/>
  <c r="BX35" i="56"/>
  <c r="BY34" i="56"/>
  <c r="BX34" i="56"/>
  <c r="BY33" i="56"/>
  <c r="BX33" i="56"/>
  <c r="BY32" i="56"/>
  <c r="BX32" i="56"/>
  <c r="BY29" i="56"/>
  <c r="BX29" i="56"/>
  <c r="BY28" i="56"/>
  <c r="BX28" i="56"/>
  <c r="BY27" i="56"/>
  <c r="BX27" i="56"/>
  <c r="BY26" i="56"/>
  <c r="BX26" i="56"/>
  <c r="BY25" i="56"/>
  <c r="BX25" i="56"/>
  <c r="BY24" i="56"/>
  <c r="BX24" i="56"/>
  <c r="BY23" i="56"/>
  <c r="BX23" i="56"/>
  <c r="BY22" i="56"/>
  <c r="BX22" i="56"/>
  <c r="BY21" i="56"/>
  <c r="BX21" i="56"/>
  <c r="BY20" i="56"/>
  <c r="BX20" i="56"/>
  <c r="BY19" i="56"/>
  <c r="BX19" i="56"/>
  <c r="BY18" i="56"/>
  <c r="BX18" i="56"/>
  <c r="BY17" i="56"/>
  <c r="BX17" i="56"/>
  <c r="BY16" i="56"/>
  <c r="BX16" i="56"/>
  <c r="BY15" i="56"/>
  <c r="BX15" i="56"/>
  <c r="BY14" i="56"/>
  <c r="BX14" i="56"/>
  <c r="BY13" i="56"/>
  <c r="BX13" i="56"/>
  <c r="BY12" i="56"/>
  <c r="BX12" i="56"/>
  <c r="BY11" i="56"/>
  <c r="BX11" i="56"/>
  <c r="BY10" i="56"/>
  <c r="BX10" i="56"/>
  <c r="BY9" i="56"/>
  <c r="BX9" i="56"/>
  <c r="BY8" i="56"/>
  <c r="BX8" i="56"/>
  <c r="BY7" i="56"/>
  <c r="BX7" i="56"/>
  <c r="BH76" i="56"/>
  <c r="BH75" i="56"/>
  <c r="BH74" i="56"/>
  <c r="BH73" i="56"/>
  <c r="BH72" i="56"/>
  <c r="BH71" i="56"/>
  <c r="BH70" i="56"/>
  <c r="BH69" i="56"/>
  <c r="BH68" i="56"/>
  <c r="BH67" i="56"/>
  <c r="BH66" i="56"/>
  <c r="BH65" i="56"/>
  <c r="BH64" i="56"/>
  <c r="BH63" i="56"/>
  <c r="BH62" i="56"/>
  <c r="BH61" i="56"/>
  <c r="BH60" i="56"/>
  <c r="BH59" i="56"/>
  <c r="BH58" i="56"/>
  <c r="BH57" i="56"/>
  <c r="BH56" i="56"/>
  <c r="BH55" i="56"/>
  <c r="BH54" i="56"/>
  <c r="BH53" i="56"/>
  <c r="BH52" i="56"/>
  <c r="BH51" i="56"/>
  <c r="BH50" i="56"/>
  <c r="BH49" i="56"/>
  <c r="BH48" i="56"/>
  <c r="BH47" i="56"/>
  <c r="BH46" i="56"/>
  <c r="BH45" i="56"/>
  <c r="BH44" i="56"/>
  <c r="BH43" i="56"/>
  <c r="BH42" i="56"/>
  <c r="BH41" i="56"/>
  <c r="BH40" i="56"/>
  <c r="BH39" i="56"/>
  <c r="BH38" i="56"/>
  <c r="BH37" i="56"/>
  <c r="BH36" i="56"/>
  <c r="BH35" i="56"/>
  <c r="BH34" i="56"/>
  <c r="BH33" i="56"/>
  <c r="BH32" i="56"/>
  <c r="BH31" i="56"/>
  <c r="BH30" i="56"/>
  <c r="BH29" i="56"/>
  <c r="BH28" i="56"/>
  <c r="BH27" i="56"/>
  <c r="BH26" i="56"/>
  <c r="BH25" i="56"/>
  <c r="BH24" i="56"/>
  <c r="BH23" i="56"/>
  <c r="BH22" i="56"/>
  <c r="BH21" i="56"/>
  <c r="BH20" i="56"/>
  <c r="BH19" i="56"/>
  <c r="BH18" i="56"/>
  <c r="BH17" i="56"/>
  <c r="BH16" i="56"/>
  <c r="BH15" i="56"/>
  <c r="BH14" i="56"/>
  <c r="BH13" i="56"/>
  <c r="BH12" i="56"/>
  <c r="BH11" i="56"/>
  <c r="BH10" i="56"/>
  <c r="BH9" i="56"/>
  <c r="BH8" i="56"/>
  <c r="BH7" i="56"/>
  <c r="BH6" i="56"/>
  <c r="BH5" i="56"/>
  <c r="BH4" i="56"/>
  <c r="BH3" i="56"/>
  <c r="BH2" i="56"/>
  <c r="BW76" i="56" l="1"/>
  <c r="BV76" i="56"/>
  <c r="BT76" i="56"/>
  <c r="BS76" i="56"/>
  <c r="BR76" i="56"/>
  <c r="BQ76" i="56"/>
  <c r="BP76" i="56"/>
  <c r="BO76" i="56"/>
  <c r="BN76" i="56"/>
  <c r="BU76" i="56" s="1"/>
  <c r="BM76" i="56"/>
  <c r="BL76" i="56"/>
  <c r="BK76" i="56"/>
  <c r="BJ76" i="56"/>
  <c r="BI76" i="56"/>
  <c r="BG76" i="56"/>
  <c r="BF76" i="56"/>
  <c r="BE76" i="56"/>
  <c r="BD76" i="56"/>
  <c r="BC76" i="56"/>
  <c r="BB76" i="56"/>
  <c r="BA76" i="56"/>
  <c r="AZ76" i="56"/>
  <c r="AV76" i="56"/>
  <c r="AU76" i="56"/>
  <c r="AT76" i="56"/>
  <c r="AS76" i="56"/>
  <c r="AR76" i="56"/>
  <c r="BW75" i="56"/>
  <c r="BV75" i="56"/>
  <c r="BT75" i="56"/>
  <c r="BS75" i="56"/>
  <c r="BR75" i="56"/>
  <c r="BQ75" i="56"/>
  <c r="BP75" i="56"/>
  <c r="BO75" i="56"/>
  <c r="BN75" i="56"/>
  <c r="BU75" i="56" s="1"/>
  <c r="BM75" i="56"/>
  <c r="BL75" i="56"/>
  <c r="BK75" i="56"/>
  <c r="BJ75" i="56"/>
  <c r="BI75" i="56"/>
  <c r="BG75" i="56"/>
  <c r="BF75" i="56"/>
  <c r="BE75" i="56"/>
  <c r="BD75" i="56"/>
  <c r="BC75" i="56"/>
  <c r="BB75" i="56"/>
  <c r="BA75" i="56"/>
  <c r="AZ75" i="56"/>
  <c r="AV75" i="56"/>
  <c r="AU75" i="56"/>
  <c r="AT75" i="56"/>
  <c r="AS75" i="56"/>
  <c r="AR75" i="56"/>
  <c r="BW74" i="56"/>
  <c r="BV74" i="56"/>
  <c r="BT74" i="56"/>
  <c r="BS74" i="56"/>
  <c r="BR74" i="56"/>
  <c r="BQ74" i="56"/>
  <c r="BP74" i="56"/>
  <c r="BO74" i="56"/>
  <c r="BN74" i="56"/>
  <c r="BU74" i="56" s="1"/>
  <c r="BM74" i="56"/>
  <c r="BL74" i="56"/>
  <c r="BK74" i="56"/>
  <c r="BJ74" i="56"/>
  <c r="BI74" i="56"/>
  <c r="BG74" i="56"/>
  <c r="BF74" i="56"/>
  <c r="BE74" i="56"/>
  <c r="BD74" i="56"/>
  <c r="BC74" i="56"/>
  <c r="BB74" i="56"/>
  <c r="BA74" i="56"/>
  <c r="AZ74" i="56"/>
  <c r="AV74" i="56"/>
  <c r="AU74" i="56"/>
  <c r="AT74" i="56"/>
  <c r="AS74" i="56"/>
  <c r="AR74" i="56"/>
  <c r="BW73" i="56"/>
  <c r="BV73" i="56"/>
  <c r="BT73" i="56"/>
  <c r="BS73" i="56"/>
  <c r="BR73" i="56"/>
  <c r="BQ73" i="56"/>
  <c r="BP73" i="56"/>
  <c r="BO73" i="56"/>
  <c r="BN73" i="56"/>
  <c r="BU73" i="56" s="1"/>
  <c r="BM73" i="56"/>
  <c r="BL73" i="56"/>
  <c r="BK73" i="56"/>
  <c r="BJ73" i="56"/>
  <c r="BI73" i="56"/>
  <c r="BG73" i="56"/>
  <c r="BF73" i="56"/>
  <c r="BE73" i="56"/>
  <c r="BD73" i="56"/>
  <c r="BC73" i="56"/>
  <c r="BB73" i="56"/>
  <c r="BA73" i="56"/>
  <c r="AZ73" i="56"/>
  <c r="AV73" i="56"/>
  <c r="AU73" i="56"/>
  <c r="AT73" i="56"/>
  <c r="AS73" i="56"/>
  <c r="AR73" i="56"/>
  <c r="BW72" i="56"/>
  <c r="BV72" i="56"/>
  <c r="BT72" i="56"/>
  <c r="BS72" i="56"/>
  <c r="BR72" i="56"/>
  <c r="BQ72" i="56"/>
  <c r="BP72" i="56"/>
  <c r="BO72" i="56"/>
  <c r="BN72" i="56"/>
  <c r="BU72" i="56" s="1"/>
  <c r="BM72" i="56"/>
  <c r="BL72" i="56"/>
  <c r="BK72" i="56"/>
  <c r="BJ72" i="56"/>
  <c r="BI72" i="56"/>
  <c r="BG72" i="56"/>
  <c r="BF72" i="56"/>
  <c r="BE72" i="56"/>
  <c r="BD72" i="56"/>
  <c r="BC72" i="56"/>
  <c r="BB72" i="56"/>
  <c r="BA72" i="56"/>
  <c r="AZ72" i="56"/>
  <c r="AV72" i="56"/>
  <c r="AU72" i="56"/>
  <c r="AT72" i="56"/>
  <c r="AS72" i="56"/>
  <c r="AR72" i="56"/>
  <c r="BW71" i="56"/>
  <c r="BV71" i="56"/>
  <c r="BT71" i="56"/>
  <c r="BS71" i="56"/>
  <c r="BR71" i="56"/>
  <c r="BQ71" i="56"/>
  <c r="BP71" i="56"/>
  <c r="BO71" i="56"/>
  <c r="BN71" i="56"/>
  <c r="BU71" i="56" s="1"/>
  <c r="BM71" i="56"/>
  <c r="BL71" i="56"/>
  <c r="BK71" i="56"/>
  <c r="BJ71" i="56"/>
  <c r="BI71" i="56"/>
  <c r="BG71" i="56"/>
  <c r="BF71" i="56"/>
  <c r="BE71" i="56"/>
  <c r="BD71" i="56"/>
  <c r="BC71" i="56"/>
  <c r="BB71" i="56"/>
  <c r="BA71" i="56"/>
  <c r="AZ71" i="56"/>
  <c r="AV71" i="56"/>
  <c r="AU71" i="56"/>
  <c r="AT71" i="56"/>
  <c r="AS71" i="56"/>
  <c r="AR71" i="56"/>
  <c r="BW70" i="56"/>
  <c r="BV70" i="56"/>
  <c r="BT70" i="56"/>
  <c r="BS70" i="56"/>
  <c r="BR70" i="56"/>
  <c r="BQ70" i="56"/>
  <c r="BP70" i="56"/>
  <c r="BO70" i="56"/>
  <c r="BN70" i="56"/>
  <c r="BU70" i="56" s="1"/>
  <c r="BM70" i="56"/>
  <c r="BL70" i="56"/>
  <c r="BK70" i="56"/>
  <c r="BJ70" i="56"/>
  <c r="BI70" i="56"/>
  <c r="BG70" i="56"/>
  <c r="BF70" i="56"/>
  <c r="BE70" i="56"/>
  <c r="BD70" i="56"/>
  <c r="BC70" i="56"/>
  <c r="BB70" i="56"/>
  <c r="BA70" i="56"/>
  <c r="AZ70" i="56"/>
  <c r="AV70" i="56"/>
  <c r="AU70" i="56"/>
  <c r="AT70" i="56"/>
  <c r="AS70" i="56"/>
  <c r="AR70" i="56"/>
  <c r="BW69" i="56"/>
  <c r="BV69" i="56"/>
  <c r="BT69" i="56"/>
  <c r="BS69" i="56"/>
  <c r="BR69" i="56"/>
  <c r="BQ69" i="56"/>
  <c r="BP69" i="56"/>
  <c r="BO69" i="56"/>
  <c r="BN69" i="56"/>
  <c r="BU69" i="56" s="1"/>
  <c r="BM69" i="56"/>
  <c r="BL69" i="56"/>
  <c r="BK69" i="56"/>
  <c r="BJ69" i="56"/>
  <c r="BI69" i="56"/>
  <c r="BG69" i="56"/>
  <c r="BF69" i="56"/>
  <c r="BE69" i="56"/>
  <c r="BD69" i="56"/>
  <c r="BC69" i="56"/>
  <c r="BB69" i="56"/>
  <c r="BA69" i="56"/>
  <c r="AZ69" i="56"/>
  <c r="AV69" i="56"/>
  <c r="AU69" i="56"/>
  <c r="AT69" i="56"/>
  <c r="AS69" i="56"/>
  <c r="AR69" i="56"/>
  <c r="BW68" i="56"/>
  <c r="BV68" i="56"/>
  <c r="BT68" i="56"/>
  <c r="BS68" i="56"/>
  <c r="BR68" i="56"/>
  <c r="BQ68" i="56"/>
  <c r="BP68" i="56"/>
  <c r="BO68" i="56"/>
  <c r="BN68" i="56"/>
  <c r="BU68" i="56" s="1"/>
  <c r="BM68" i="56"/>
  <c r="BL68" i="56"/>
  <c r="BK68" i="56"/>
  <c r="BJ68" i="56"/>
  <c r="BI68" i="56"/>
  <c r="BG68" i="56"/>
  <c r="BF68" i="56"/>
  <c r="BE68" i="56"/>
  <c r="BD68" i="56"/>
  <c r="BC68" i="56"/>
  <c r="BB68" i="56"/>
  <c r="BA68" i="56"/>
  <c r="AZ68" i="56"/>
  <c r="AV68" i="56"/>
  <c r="AU68" i="56"/>
  <c r="AT68" i="56"/>
  <c r="AS68" i="56"/>
  <c r="AR68" i="56"/>
  <c r="BW67" i="56"/>
  <c r="BV67" i="56"/>
  <c r="BT67" i="56"/>
  <c r="BS67" i="56"/>
  <c r="BR67" i="56"/>
  <c r="BQ67" i="56"/>
  <c r="BP67" i="56"/>
  <c r="BO67" i="56"/>
  <c r="BN67" i="56"/>
  <c r="BU67" i="56" s="1"/>
  <c r="BM67" i="56"/>
  <c r="BL67" i="56"/>
  <c r="BK67" i="56"/>
  <c r="BJ67" i="56"/>
  <c r="BI67" i="56"/>
  <c r="BG67" i="56"/>
  <c r="BF67" i="56"/>
  <c r="BE67" i="56"/>
  <c r="BD67" i="56"/>
  <c r="BC67" i="56"/>
  <c r="BB67" i="56"/>
  <c r="BA67" i="56"/>
  <c r="AZ67" i="56"/>
  <c r="AV67" i="56"/>
  <c r="AU67" i="56"/>
  <c r="AT67" i="56"/>
  <c r="AS67" i="56"/>
  <c r="AR67" i="56"/>
  <c r="BW66" i="56"/>
  <c r="BV66" i="56"/>
  <c r="BT66" i="56"/>
  <c r="BS66" i="56"/>
  <c r="BR66" i="56"/>
  <c r="BQ66" i="56"/>
  <c r="BP66" i="56"/>
  <c r="BO66" i="56"/>
  <c r="BN66" i="56"/>
  <c r="BU66" i="56" s="1"/>
  <c r="BM66" i="56"/>
  <c r="BL66" i="56"/>
  <c r="BK66" i="56"/>
  <c r="BJ66" i="56"/>
  <c r="BI66" i="56"/>
  <c r="BG66" i="56"/>
  <c r="BF66" i="56"/>
  <c r="BE66" i="56"/>
  <c r="BD66" i="56"/>
  <c r="BC66" i="56"/>
  <c r="BB66" i="56"/>
  <c r="BA66" i="56"/>
  <c r="AZ66" i="56"/>
  <c r="AV66" i="56"/>
  <c r="AU66" i="56"/>
  <c r="AT66" i="56"/>
  <c r="AS66" i="56"/>
  <c r="AR66" i="56"/>
  <c r="BW65" i="56"/>
  <c r="BV65" i="56"/>
  <c r="BT65" i="56"/>
  <c r="BS65" i="56"/>
  <c r="BR65" i="56"/>
  <c r="BQ65" i="56"/>
  <c r="BP65" i="56"/>
  <c r="BO65" i="56"/>
  <c r="BN65" i="56"/>
  <c r="BU65" i="56" s="1"/>
  <c r="BM65" i="56"/>
  <c r="BL65" i="56"/>
  <c r="BK65" i="56"/>
  <c r="BJ65" i="56"/>
  <c r="BI65" i="56"/>
  <c r="BG65" i="56"/>
  <c r="BF65" i="56"/>
  <c r="BE65" i="56"/>
  <c r="BD65" i="56"/>
  <c r="BC65" i="56"/>
  <c r="BB65" i="56"/>
  <c r="BA65" i="56"/>
  <c r="AZ65" i="56"/>
  <c r="AV65" i="56"/>
  <c r="AU65" i="56"/>
  <c r="AT65" i="56"/>
  <c r="AS65" i="56"/>
  <c r="AR65" i="56"/>
  <c r="BW64" i="56"/>
  <c r="BV64" i="56"/>
  <c r="BT64" i="56"/>
  <c r="BS64" i="56"/>
  <c r="BR64" i="56"/>
  <c r="BQ64" i="56"/>
  <c r="BP64" i="56"/>
  <c r="BO64" i="56"/>
  <c r="BN64" i="56"/>
  <c r="BU64" i="56" s="1"/>
  <c r="BM64" i="56"/>
  <c r="BL64" i="56"/>
  <c r="BK64" i="56"/>
  <c r="BJ64" i="56"/>
  <c r="BI64" i="56"/>
  <c r="BG64" i="56"/>
  <c r="BF64" i="56"/>
  <c r="BE64" i="56"/>
  <c r="BD64" i="56"/>
  <c r="BC64" i="56"/>
  <c r="BB64" i="56"/>
  <c r="BA64" i="56"/>
  <c r="AZ64" i="56"/>
  <c r="AV64" i="56"/>
  <c r="AU64" i="56"/>
  <c r="AT64" i="56"/>
  <c r="AS64" i="56"/>
  <c r="AR64" i="56"/>
  <c r="BW63" i="56"/>
  <c r="BV63" i="56"/>
  <c r="BT63" i="56"/>
  <c r="BS63" i="56"/>
  <c r="BR63" i="56"/>
  <c r="BQ63" i="56"/>
  <c r="BP63" i="56"/>
  <c r="BO63" i="56"/>
  <c r="BN63" i="56"/>
  <c r="BU63" i="56" s="1"/>
  <c r="BM63" i="56"/>
  <c r="BL63" i="56"/>
  <c r="BK63" i="56"/>
  <c r="BJ63" i="56"/>
  <c r="BI63" i="56"/>
  <c r="BG63" i="56"/>
  <c r="BF63" i="56"/>
  <c r="BE63" i="56"/>
  <c r="BD63" i="56"/>
  <c r="BC63" i="56"/>
  <c r="BB63" i="56"/>
  <c r="BA63" i="56"/>
  <c r="AZ63" i="56"/>
  <c r="AV63" i="56"/>
  <c r="AU63" i="56"/>
  <c r="AT63" i="56"/>
  <c r="AS63" i="56"/>
  <c r="AR63" i="56"/>
  <c r="BW62" i="56"/>
  <c r="BV62" i="56"/>
  <c r="BT62" i="56"/>
  <c r="BS62" i="56"/>
  <c r="BR62" i="56"/>
  <c r="BQ62" i="56"/>
  <c r="BP62" i="56"/>
  <c r="BO62" i="56"/>
  <c r="BN62" i="56"/>
  <c r="BU62" i="56" s="1"/>
  <c r="BM62" i="56"/>
  <c r="BL62" i="56"/>
  <c r="BK62" i="56"/>
  <c r="BJ62" i="56"/>
  <c r="BI62" i="56"/>
  <c r="BG62" i="56"/>
  <c r="BF62" i="56"/>
  <c r="BE62" i="56"/>
  <c r="BD62" i="56"/>
  <c r="BC62" i="56"/>
  <c r="BB62" i="56"/>
  <c r="BA62" i="56"/>
  <c r="AZ62" i="56"/>
  <c r="AV62" i="56"/>
  <c r="AU62" i="56"/>
  <c r="AT62" i="56"/>
  <c r="AS62" i="56"/>
  <c r="AR62" i="56"/>
  <c r="BW61" i="56"/>
  <c r="BV61" i="56"/>
  <c r="BT61" i="56"/>
  <c r="BS61" i="56"/>
  <c r="BR61" i="56"/>
  <c r="BQ61" i="56"/>
  <c r="BP61" i="56"/>
  <c r="BO61" i="56"/>
  <c r="BN61" i="56"/>
  <c r="BU61" i="56" s="1"/>
  <c r="BM61" i="56"/>
  <c r="BL61" i="56"/>
  <c r="BK61" i="56"/>
  <c r="BJ61" i="56"/>
  <c r="BI61" i="56"/>
  <c r="BG61" i="56"/>
  <c r="BF61" i="56"/>
  <c r="BE61" i="56"/>
  <c r="BD61" i="56"/>
  <c r="BC61" i="56"/>
  <c r="BB61" i="56"/>
  <c r="BA61" i="56"/>
  <c r="AZ61" i="56"/>
  <c r="AV61" i="56"/>
  <c r="AU61" i="56"/>
  <c r="AT61" i="56"/>
  <c r="AS61" i="56"/>
  <c r="AR61" i="56"/>
  <c r="BW60" i="56"/>
  <c r="BV60" i="56"/>
  <c r="BT60" i="56"/>
  <c r="BS60" i="56"/>
  <c r="BR60" i="56"/>
  <c r="BQ60" i="56"/>
  <c r="BP60" i="56"/>
  <c r="BO60" i="56"/>
  <c r="BN60" i="56"/>
  <c r="BU60" i="56" s="1"/>
  <c r="BM60" i="56"/>
  <c r="BL60" i="56"/>
  <c r="BK60" i="56"/>
  <c r="BJ60" i="56"/>
  <c r="BI60" i="56"/>
  <c r="BG60" i="56"/>
  <c r="BF60" i="56"/>
  <c r="BE60" i="56"/>
  <c r="BD60" i="56"/>
  <c r="BC60" i="56"/>
  <c r="BB60" i="56"/>
  <c r="BA60" i="56"/>
  <c r="AZ60" i="56"/>
  <c r="AV60" i="56"/>
  <c r="AU60" i="56"/>
  <c r="AT60" i="56"/>
  <c r="AS60" i="56"/>
  <c r="AR60" i="56"/>
  <c r="BW59" i="56"/>
  <c r="BV59" i="56"/>
  <c r="BT59" i="56"/>
  <c r="BS59" i="56"/>
  <c r="BR59" i="56"/>
  <c r="BQ59" i="56"/>
  <c r="BP59" i="56"/>
  <c r="BO59" i="56"/>
  <c r="BN59" i="56"/>
  <c r="BU59" i="56" s="1"/>
  <c r="BM59" i="56"/>
  <c r="BL59" i="56"/>
  <c r="BK59" i="56"/>
  <c r="BJ59" i="56"/>
  <c r="BI59" i="56"/>
  <c r="BG59" i="56"/>
  <c r="BF59" i="56"/>
  <c r="BE59" i="56"/>
  <c r="BD59" i="56"/>
  <c r="BC59" i="56"/>
  <c r="BB59" i="56"/>
  <c r="BA59" i="56"/>
  <c r="AZ59" i="56"/>
  <c r="AV59" i="56"/>
  <c r="AU59" i="56"/>
  <c r="AT59" i="56"/>
  <c r="AS59" i="56"/>
  <c r="AR59" i="56"/>
  <c r="BW58" i="56"/>
  <c r="BV58" i="56"/>
  <c r="BT58" i="56"/>
  <c r="BS58" i="56"/>
  <c r="BR58" i="56"/>
  <c r="BQ58" i="56"/>
  <c r="BP58" i="56"/>
  <c r="BO58" i="56"/>
  <c r="BN58" i="56"/>
  <c r="BU58" i="56" s="1"/>
  <c r="BM58" i="56"/>
  <c r="BL58" i="56"/>
  <c r="BK58" i="56"/>
  <c r="BJ58" i="56"/>
  <c r="BI58" i="56"/>
  <c r="BG58" i="56"/>
  <c r="BF58" i="56"/>
  <c r="BE58" i="56"/>
  <c r="BD58" i="56"/>
  <c r="BC58" i="56"/>
  <c r="BB58" i="56"/>
  <c r="BA58" i="56"/>
  <c r="AZ58" i="56"/>
  <c r="AV58" i="56"/>
  <c r="AU58" i="56"/>
  <c r="AT58" i="56"/>
  <c r="AS58" i="56"/>
  <c r="AR58" i="56"/>
  <c r="BW57" i="56"/>
  <c r="BV57" i="56"/>
  <c r="BT57" i="56"/>
  <c r="BS57" i="56"/>
  <c r="BR57" i="56"/>
  <c r="BQ57" i="56"/>
  <c r="BP57" i="56"/>
  <c r="BO57" i="56"/>
  <c r="BN57" i="56"/>
  <c r="BU57" i="56" s="1"/>
  <c r="BM57" i="56"/>
  <c r="BL57" i="56"/>
  <c r="BK57" i="56"/>
  <c r="BJ57" i="56"/>
  <c r="BI57" i="56"/>
  <c r="BG57" i="56"/>
  <c r="BF57" i="56"/>
  <c r="BE57" i="56"/>
  <c r="BD57" i="56"/>
  <c r="BC57" i="56"/>
  <c r="BB57" i="56"/>
  <c r="BA57" i="56"/>
  <c r="AZ57" i="56"/>
  <c r="AV57" i="56"/>
  <c r="AU57" i="56"/>
  <c r="AT57" i="56"/>
  <c r="AS57" i="56"/>
  <c r="AR57" i="56"/>
  <c r="BW56" i="56"/>
  <c r="BV56" i="56"/>
  <c r="BT56" i="56"/>
  <c r="BS56" i="56"/>
  <c r="BR56" i="56"/>
  <c r="BQ56" i="56"/>
  <c r="BP56" i="56"/>
  <c r="BO56" i="56"/>
  <c r="BN56" i="56"/>
  <c r="BU56" i="56" s="1"/>
  <c r="BM56" i="56"/>
  <c r="BL56" i="56"/>
  <c r="BK56" i="56"/>
  <c r="BJ56" i="56"/>
  <c r="BI56" i="56"/>
  <c r="BG56" i="56"/>
  <c r="BF56" i="56"/>
  <c r="BE56" i="56"/>
  <c r="BD56" i="56"/>
  <c r="BC56" i="56"/>
  <c r="BB56" i="56"/>
  <c r="BA56" i="56"/>
  <c r="AZ56" i="56"/>
  <c r="AV56" i="56"/>
  <c r="AU56" i="56"/>
  <c r="AT56" i="56"/>
  <c r="AS56" i="56"/>
  <c r="AR56" i="56"/>
  <c r="BW55" i="56"/>
  <c r="BV55" i="56"/>
  <c r="BT55" i="56"/>
  <c r="BS55" i="56"/>
  <c r="BR55" i="56"/>
  <c r="BQ55" i="56"/>
  <c r="BP55" i="56"/>
  <c r="BO55" i="56"/>
  <c r="BN55" i="56"/>
  <c r="BU55" i="56" s="1"/>
  <c r="BM55" i="56"/>
  <c r="BL55" i="56"/>
  <c r="BK55" i="56"/>
  <c r="BJ55" i="56"/>
  <c r="BI55" i="56"/>
  <c r="BG55" i="56"/>
  <c r="BF55" i="56"/>
  <c r="BE55" i="56"/>
  <c r="BD55" i="56"/>
  <c r="BC55" i="56"/>
  <c r="BB55" i="56"/>
  <c r="BA55" i="56"/>
  <c r="AZ55" i="56"/>
  <c r="AV55" i="56"/>
  <c r="AU55" i="56"/>
  <c r="AT55" i="56"/>
  <c r="AS55" i="56"/>
  <c r="AR55" i="56"/>
  <c r="BW54" i="56"/>
  <c r="BV54" i="56"/>
  <c r="BT54" i="56"/>
  <c r="BS54" i="56"/>
  <c r="BR54" i="56"/>
  <c r="BQ54" i="56"/>
  <c r="BP54" i="56"/>
  <c r="BO54" i="56"/>
  <c r="BN54" i="56"/>
  <c r="BU54" i="56" s="1"/>
  <c r="BM54" i="56"/>
  <c r="BL54" i="56"/>
  <c r="BK54" i="56"/>
  <c r="BJ54" i="56"/>
  <c r="BI54" i="56"/>
  <c r="BG54" i="56"/>
  <c r="BF54" i="56"/>
  <c r="BE54" i="56"/>
  <c r="BD54" i="56"/>
  <c r="BC54" i="56"/>
  <c r="BB54" i="56"/>
  <c r="BA54" i="56"/>
  <c r="AZ54" i="56"/>
  <c r="AV54" i="56"/>
  <c r="AU54" i="56"/>
  <c r="AT54" i="56"/>
  <c r="AS54" i="56"/>
  <c r="AR54" i="56"/>
  <c r="BV53" i="56"/>
  <c r="BT53" i="56"/>
  <c r="BS53" i="56"/>
  <c r="BR53" i="56"/>
  <c r="BQ53" i="56"/>
  <c r="BP53" i="56"/>
  <c r="BO53" i="56"/>
  <c r="BN53" i="56"/>
  <c r="BU53" i="56" s="1"/>
  <c r="BM53" i="56"/>
  <c r="BL53" i="56"/>
  <c r="BK53" i="56"/>
  <c r="BJ53" i="56"/>
  <c r="BI53" i="56"/>
  <c r="BG53" i="56"/>
  <c r="BF53" i="56"/>
  <c r="BE53" i="56"/>
  <c r="BD53" i="56"/>
  <c r="BC53" i="56"/>
  <c r="BB53" i="56"/>
  <c r="BA53" i="56"/>
  <c r="AZ53" i="56"/>
  <c r="AV53" i="56"/>
  <c r="AU53" i="56"/>
  <c r="AT53" i="56"/>
  <c r="AS53" i="56"/>
  <c r="AR53" i="56"/>
  <c r="BV52" i="56"/>
  <c r="BT52" i="56"/>
  <c r="BS52" i="56"/>
  <c r="BR52" i="56"/>
  <c r="BQ52" i="56"/>
  <c r="BP52" i="56"/>
  <c r="BO52" i="56"/>
  <c r="BN52" i="56"/>
  <c r="BU52" i="56" s="1"/>
  <c r="BM52" i="56"/>
  <c r="BL52" i="56"/>
  <c r="BK52" i="56"/>
  <c r="BJ52" i="56"/>
  <c r="BI52" i="56"/>
  <c r="BG52" i="56"/>
  <c r="BF52" i="56"/>
  <c r="BE52" i="56"/>
  <c r="BD52" i="56"/>
  <c r="BC52" i="56"/>
  <c r="BB52" i="56"/>
  <c r="BA52" i="56"/>
  <c r="AZ52" i="56"/>
  <c r="AV52" i="56"/>
  <c r="AU52" i="56"/>
  <c r="AT52" i="56"/>
  <c r="AS52" i="56"/>
  <c r="AR52" i="56"/>
  <c r="BV51" i="56"/>
  <c r="BT51" i="56"/>
  <c r="BS51" i="56"/>
  <c r="BR51" i="56"/>
  <c r="BQ51" i="56"/>
  <c r="BP51" i="56"/>
  <c r="BO51" i="56"/>
  <c r="BN51" i="56"/>
  <c r="BU51" i="56" s="1"/>
  <c r="BM51" i="56"/>
  <c r="BL51" i="56"/>
  <c r="BK51" i="56"/>
  <c r="BJ51" i="56"/>
  <c r="BI51" i="56"/>
  <c r="BG51" i="56"/>
  <c r="BF51" i="56"/>
  <c r="BE51" i="56"/>
  <c r="BD51" i="56"/>
  <c r="BC51" i="56"/>
  <c r="BB51" i="56"/>
  <c r="BA51" i="56"/>
  <c r="AZ51" i="56"/>
  <c r="AV51" i="56"/>
  <c r="AU51" i="56"/>
  <c r="AT51" i="56"/>
  <c r="AS51" i="56"/>
  <c r="AR51" i="56"/>
  <c r="BV50" i="56"/>
  <c r="BT50" i="56"/>
  <c r="BS50" i="56"/>
  <c r="BR50" i="56"/>
  <c r="BQ50" i="56"/>
  <c r="BP50" i="56"/>
  <c r="BO50" i="56"/>
  <c r="BN50" i="56"/>
  <c r="BU50" i="56" s="1"/>
  <c r="BM50" i="56"/>
  <c r="BL50" i="56"/>
  <c r="BK50" i="56"/>
  <c r="BJ50" i="56"/>
  <c r="BI50" i="56"/>
  <c r="BG50" i="56"/>
  <c r="BF50" i="56"/>
  <c r="BE50" i="56"/>
  <c r="BD50" i="56"/>
  <c r="BC50" i="56"/>
  <c r="BB50" i="56"/>
  <c r="BA50" i="56"/>
  <c r="AZ50" i="56"/>
  <c r="AV50" i="56"/>
  <c r="AU50" i="56"/>
  <c r="AT50" i="56"/>
  <c r="AS50" i="56"/>
  <c r="AR50" i="56"/>
  <c r="BV49" i="56"/>
  <c r="BT49" i="56"/>
  <c r="BS49" i="56"/>
  <c r="BR49" i="56"/>
  <c r="BQ49" i="56"/>
  <c r="BP49" i="56"/>
  <c r="BO49" i="56"/>
  <c r="BN49" i="56"/>
  <c r="BU49" i="56" s="1"/>
  <c r="BM49" i="56"/>
  <c r="BL49" i="56"/>
  <c r="BK49" i="56"/>
  <c r="BJ49" i="56"/>
  <c r="BI49" i="56"/>
  <c r="BG49" i="56"/>
  <c r="BF49" i="56"/>
  <c r="BE49" i="56"/>
  <c r="BD49" i="56"/>
  <c r="BC49" i="56"/>
  <c r="BB49" i="56"/>
  <c r="BA49" i="56"/>
  <c r="AZ49" i="56"/>
  <c r="AV49" i="56"/>
  <c r="AU49" i="56"/>
  <c r="AT49" i="56"/>
  <c r="AS49" i="56"/>
  <c r="AR49" i="56"/>
  <c r="BV48" i="56"/>
  <c r="BT48" i="56"/>
  <c r="BS48" i="56"/>
  <c r="BR48" i="56"/>
  <c r="BQ48" i="56"/>
  <c r="BP48" i="56"/>
  <c r="BO48" i="56"/>
  <c r="BN48" i="56"/>
  <c r="BU48" i="56" s="1"/>
  <c r="BM48" i="56"/>
  <c r="BL48" i="56"/>
  <c r="BK48" i="56"/>
  <c r="BJ48" i="56"/>
  <c r="BI48" i="56"/>
  <c r="BG48" i="56"/>
  <c r="BF48" i="56"/>
  <c r="BE48" i="56"/>
  <c r="BD48" i="56"/>
  <c r="BC48" i="56"/>
  <c r="BB48" i="56"/>
  <c r="BA48" i="56"/>
  <c r="AZ48" i="56"/>
  <c r="AV48" i="56"/>
  <c r="AU48" i="56"/>
  <c r="AT48" i="56"/>
  <c r="AS48" i="56"/>
  <c r="AR48" i="56"/>
  <c r="BV47" i="56"/>
  <c r="BT47" i="56"/>
  <c r="BS47" i="56"/>
  <c r="BR47" i="56"/>
  <c r="BQ47" i="56"/>
  <c r="BP47" i="56"/>
  <c r="BO47" i="56"/>
  <c r="BN47" i="56"/>
  <c r="BU47" i="56" s="1"/>
  <c r="BM47" i="56"/>
  <c r="BL47" i="56"/>
  <c r="BK47" i="56"/>
  <c r="BJ47" i="56"/>
  <c r="BI47" i="56"/>
  <c r="BG47" i="56"/>
  <c r="BF47" i="56"/>
  <c r="BE47" i="56"/>
  <c r="BD47" i="56"/>
  <c r="BC47" i="56"/>
  <c r="BB47" i="56"/>
  <c r="BA47" i="56"/>
  <c r="AZ47" i="56"/>
  <c r="AV47" i="56"/>
  <c r="AU47" i="56"/>
  <c r="AT47" i="56"/>
  <c r="AS47" i="56"/>
  <c r="AR47" i="56"/>
  <c r="BV46" i="56"/>
  <c r="BT46" i="56"/>
  <c r="BS46" i="56"/>
  <c r="BR46" i="56"/>
  <c r="BQ46" i="56"/>
  <c r="BP46" i="56"/>
  <c r="BO46" i="56"/>
  <c r="BN46" i="56"/>
  <c r="BU46" i="56" s="1"/>
  <c r="BM46" i="56"/>
  <c r="BL46" i="56"/>
  <c r="BK46" i="56"/>
  <c r="BJ46" i="56"/>
  <c r="BI46" i="56"/>
  <c r="BG46" i="56"/>
  <c r="BF46" i="56"/>
  <c r="BE46" i="56"/>
  <c r="BD46" i="56"/>
  <c r="BC46" i="56"/>
  <c r="BB46" i="56"/>
  <c r="BA46" i="56"/>
  <c r="AZ46" i="56"/>
  <c r="AV46" i="56"/>
  <c r="AU46" i="56"/>
  <c r="AT46" i="56"/>
  <c r="AS46" i="56"/>
  <c r="AR46" i="56"/>
  <c r="BV45" i="56"/>
  <c r="BT45" i="56"/>
  <c r="BS45" i="56"/>
  <c r="BR45" i="56"/>
  <c r="BQ45" i="56"/>
  <c r="BP45" i="56"/>
  <c r="BO45" i="56"/>
  <c r="BN45" i="56"/>
  <c r="BU45" i="56" s="1"/>
  <c r="BM45" i="56"/>
  <c r="BL45" i="56"/>
  <c r="BK45" i="56"/>
  <c r="BJ45" i="56"/>
  <c r="BI45" i="56"/>
  <c r="BG45" i="56"/>
  <c r="BF45" i="56"/>
  <c r="BE45" i="56"/>
  <c r="BD45" i="56"/>
  <c r="BC45" i="56"/>
  <c r="BB45" i="56"/>
  <c r="BA45" i="56"/>
  <c r="AZ45" i="56"/>
  <c r="AV45" i="56"/>
  <c r="AU45" i="56"/>
  <c r="AT45" i="56"/>
  <c r="AS45" i="56"/>
  <c r="AR45" i="56"/>
  <c r="BV44" i="56"/>
  <c r="BT44" i="56"/>
  <c r="BS44" i="56"/>
  <c r="BR44" i="56"/>
  <c r="BQ44" i="56"/>
  <c r="BP44" i="56"/>
  <c r="BO44" i="56"/>
  <c r="BN44" i="56"/>
  <c r="BU44" i="56" s="1"/>
  <c r="BM44" i="56"/>
  <c r="BL44" i="56"/>
  <c r="BK44" i="56"/>
  <c r="BJ44" i="56"/>
  <c r="BI44" i="56"/>
  <c r="BG44" i="56"/>
  <c r="BF44" i="56"/>
  <c r="BE44" i="56"/>
  <c r="BD44" i="56"/>
  <c r="BC44" i="56"/>
  <c r="BB44" i="56"/>
  <c r="BA44" i="56"/>
  <c r="AZ44" i="56"/>
  <c r="AV44" i="56"/>
  <c r="AU44" i="56"/>
  <c r="AT44" i="56"/>
  <c r="AS44" i="56"/>
  <c r="AR44" i="56"/>
  <c r="BV43" i="56"/>
  <c r="BT43" i="56"/>
  <c r="BS43" i="56"/>
  <c r="BR43" i="56"/>
  <c r="BQ43" i="56"/>
  <c r="BP43" i="56"/>
  <c r="BO43" i="56"/>
  <c r="BN43" i="56"/>
  <c r="BU43" i="56" s="1"/>
  <c r="BM43" i="56"/>
  <c r="BL43" i="56"/>
  <c r="BK43" i="56"/>
  <c r="BJ43" i="56"/>
  <c r="BI43" i="56"/>
  <c r="BG43" i="56"/>
  <c r="BF43" i="56"/>
  <c r="BE43" i="56"/>
  <c r="BD43" i="56"/>
  <c r="BC43" i="56"/>
  <c r="BB43" i="56"/>
  <c r="BA43" i="56"/>
  <c r="AZ43" i="56"/>
  <c r="AV43" i="56"/>
  <c r="AU43" i="56"/>
  <c r="AT43" i="56"/>
  <c r="AS43" i="56"/>
  <c r="AR43" i="56"/>
  <c r="BV42" i="56"/>
  <c r="BT42" i="56"/>
  <c r="BS42" i="56"/>
  <c r="BR42" i="56"/>
  <c r="BQ42" i="56"/>
  <c r="BP42" i="56"/>
  <c r="BO42" i="56"/>
  <c r="BN42" i="56"/>
  <c r="BU42" i="56" s="1"/>
  <c r="BM42" i="56"/>
  <c r="BL42" i="56"/>
  <c r="BK42" i="56"/>
  <c r="BJ42" i="56"/>
  <c r="BI42" i="56"/>
  <c r="BG42" i="56"/>
  <c r="BF42" i="56"/>
  <c r="BE42" i="56"/>
  <c r="BD42" i="56"/>
  <c r="BC42" i="56"/>
  <c r="BB42" i="56"/>
  <c r="BA42" i="56"/>
  <c r="AZ42" i="56"/>
  <c r="AV42" i="56"/>
  <c r="AU42" i="56"/>
  <c r="AT42" i="56"/>
  <c r="AS42" i="56"/>
  <c r="AR42" i="56"/>
  <c r="BV41" i="56"/>
  <c r="BT41" i="56"/>
  <c r="BS41" i="56"/>
  <c r="BR41" i="56"/>
  <c r="BQ41" i="56"/>
  <c r="BP41" i="56"/>
  <c r="BO41" i="56"/>
  <c r="BN41" i="56"/>
  <c r="BU41" i="56" s="1"/>
  <c r="BM41" i="56"/>
  <c r="BL41" i="56"/>
  <c r="BK41" i="56"/>
  <c r="BJ41" i="56"/>
  <c r="BI41" i="56"/>
  <c r="BG41" i="56"/>
  <c r="BF41" i="56"/>
  <c r="BE41" i="56"/>
  <c r="BD41" i="56"/>
  <c r="BC41" i="56"/>
  <c r="BB41" i="56"/>
  <c r="BA41" i="56"/>
  <c r="AZ41" i="56"/>
  <c r="AV41" i="56"/>
  <c r="AU41" i="56"/>
  <c r="AT41" i="56"/>
  <c r="AS41" i="56"/>
  <c r="AR41" i="56"/>
  <c r="BV40" i="56"/>
  <c r="BT40" i="56"/>
  <c r="BS40" i="56"/>
  <c r="BR40" i="56"/>
  <c r="BQ40" i="56"/>
  <c r="BP40" i="56"/>
  <c r="BO40" i="56"/>
  <c r="BN40" i="56"/>
  <c r="BU40" i="56" s="1"/>
  <c r="BM40" i="56"/>
  <c r="BL40" i="56"/>
  <c r="BK40" i="56"/>
  <c r="BJ40" i="56"/>
  <c r="BI40" i="56"/>
  <c r="BG40" i="56"/>
  <c r="BF40" i="56"/>
  <c r="BE40" i="56"/>
  <c r="BD40" i="56"/>
  <c r="BC40" i="56"/>
  <c r="BB40" i="56"/>
  <c r="BA40" i="56"/>
  <c r="AZ40" i="56"/>
  <c r="AV40" i="56"/>
  <c r="AU40" i="56"/>
  <c r="AT40" i="56"/>
  <c r="AS40" i="56"/>
  <c r="AR40" i="56"/>
  <c r="BV39" i="56"/>
  <c r="BT39" i="56"/>
  <c r="BS39" i="56"/>
  <c r="BR39" i="56"/>
  <c r="BQ39" i="56"/>
  <c r="BP39" i="56"/>
  <c r="BO39" i="56"/>
  <c r="BN39" i="56"/>
  <c r="BU39" i="56" s="1"/>
  <c r="BM39" i="56"/>
  <c r="BL39" i="56"/>
  <c r="BK39" i="56"/>
  <c r="BJ39" i="56"/>
  <c r="BI39" i="56"/>
  <c r="BG39" i="56"/>
  <c r="BF39" i="56"/>
  <c r="BE39" i="56"/>
  <c r="BD39" i="56"/>
  <c r="BC39" i="56"/>
  <c r="BB39" i="56"/>
  <c r="BA39" i="56"/>
  <c r="AZ39" i="56"/>
  <c r="AV39" i="56"/>
  <c r="AU39" i="56"/>
  <c r="AT39" i="56"/>
  <c r="AS39" i="56"/>
  <c r="AR39" i="56"/>
  <c r="BV38" i="56"/>
  <c r="BU38" i="56"/>
  <c r="BT38" i="56"/>
  <c r="BS38" i="56"/>
  <c r="BR38" i="56"/>
  <c r="BQ38" i="56"/>
  <c r="BP38" i="56"/>
  <c r="BO38" i="56"/>
  <c r="BN38" i="56"/>
  <c r="BM38" i="56"/>
  <c r="BL38" i="56"/>
  <c r="BK38" i="56"/>
  <c r="BJ38" i="56"/>
  <c r="BI38" i="56"/>
  <c r="BG38" i="56"/>
  <c r="BF38" i="56"/>
  <c r="BE38" i="56"/>
  <c r="BD38" i="56"/>
  <c r="BC38" i="56"/>
  <c r="BB38" i="56"/>
  <c r="BA38" i="56"/>
  <c r="AZ38" i="56"/>
  <c r="AV38" i="56"/>
  <c r="AU38" i="56"/>
  <c r="AT38" i="56"/>
  <c r="AS38" i="56"/>
  <c r="AR38" i="56"/>
  <c r="BV37" i="56"/>
  <c r="BT37" i="56"/>
  <c r="BS37" i="56"/>
  <c r="BR37" i="56"/>
  <c r="BQ37" i="56"/>
  <c r="BP37" i="56"/>
  <c r="BO37" i="56"/>
  <c r="BN37" i="56"/>
  <c r="BU37" i="56" s="1"/>
  <c r="BM37" i="56"/>
  <c r="BL37" i="56"/>
  <c r="BK37" i="56"/>
  <c r="BJ37" i="56"/>
  <c r="BI37" i="56"/>
  <c r="BG37" i="56"/>
  <c r="BF37" i="56"/>
  <c r="BE37" i="56"/>
  <c r="BD37" i="56"/>
  <c r="BC37" i="56"/>
  <c r="BB37" i="56"/>
  <c r="BA37" i="56"/>
  <c r="AZ37" i="56"/>
  <c r="AV37" i="56"/>
  <c r="AU37" i="56"/>
  <c r="AT37" i="56"/>
  <c r="AS37" i="56"/>
  <c r="AR37" i="56"/>
  <c r="BV36" i="56"/>
  <c r="BT36" i="56"/>
  <c r="BS36" i="56"/>
  <c r="BR36" i="56"/>
  <c r="BQ36" i="56"/>
  <c r="BP36" i="56"/>
  <c r="BO36" i="56"/>
  <c r="BN36" i="56"/>
  <c r="BU36" i="56" s="1"/>
  <c r="BM36" i="56"/>
  <c r="BL36" i="56"/>
  <c r="BK36" i="56"/>
  <c r="BJ36" i="56"/>
  <c r="BI36" i="56"/>
  <c r="BG36" i="56"/>
  <c r="BF36" i="56"/>
  <c r="BE36" i="56"/>
  <c r="BD36" i="56"/>
  <c r="BC36" i="56"/>
  <c r="BB36" i="56"/>
  <c r="BA36" i="56"/>
  <c r="AZ36" i="56"/>
  <c r="AV36" i="56"/>
  <c r="AU36" i="56"/>
  <c r="AT36" i="56"/>
  <c r="AS36" i="56"/>
  <c r="AR36" i="56"/>
  <c r="BV35" i="56"/>
  <c r="BT35" i="56"/>
  <c r="BS35" i="56"/>
  <c r="BR35" i="56"/>
  <c r="BQ35" i="56"/>
  <c r="BP35" i="56"/>
  <c r="BO35" i="56"/>
  <c r="BN35" i="56"/>
  <c r="BU35" i="56" s="1"/>
  <c r="BM35" i="56"/>
  <c r="BL35" i="56"/>
  <c r="BK35" i="56"/>
  <c r="BJ35" i="56"/>
  <c r="BI35" i="56"/>
  <c r="BG35" i="56"/>
  <c r="BF35" i="56"/>
  <c r="BE35" i="56"/>
  <c r="BD35" i="56"/>
  <c r="BC35" i="56"/>
  <c r="BB35" i="56"/>
  <c r="BA35" i="56"/>
  <c r="AZ35" i="56"/>
  <c r="AV35" i="56"/>
  <c r="AU35" i="56"/>
  <c r="AT35" i="56"/>
  <c r="AS35" i="56"/>
  <c r="AR35" i="56"/>
  <c r="BV34" i="56"/>
  <c r="BT34" i="56"/>
  <c r="BS34" i="56"/>
  <c r="BR34" i="56"/>
  <c r="BQ34" i="56"/>
  <c r="BP34" i="56"/>
  <c r="BO34" i="56"/>
  <c r="BN34" i="56"/>
  <c r="BU34" i="56" s="1"/>
  <c r="BM34" i="56"/>
  <c r="BL34" i="56"/>
  <c r="BK34" i="56"/>
  <c r="BJ34" i="56"/>
  <c r="BI34" i="56"/>
  <c r="BG34" i="56"/>
  <c r="BF34" i="56"/>
  <c r="BE34" i="56"/>
  <c r="BD34" i="56"/>
  <c r="BC34" i="56"/>
  <c r="BB34" i="56"/>
  <c r="BA34" i="56"/>
  <c r="AZ34" i="56"/>
  <c r="AV34" i="56"/>
  <c r="AU34" i="56"/>
  <c r="AT34" i="56"/>
  <c r="AS34" i="56"/>
  <c r="AR34" i="56"/>
  <c r="BV33" i="56"/>
  <c r="BT33" i="56"/>
  <c r="BS33" i="56"/>
  <c r="BR33" i="56"/>
  <c r="BQ33" i="56"/>
  <c r="BP33" i="56"/>
  <c r="BO33" i="56"/>
  <c r="BN33" i="56"/>
  <c r="BU33" i="56" s="1"/>
  <c r="BM33" i="56"/>
  <c r="BL33" i="56"/>
  <c r="BK33" i="56"/>
  <c r="BJ33" i="56"/>
  <c r="BI33" i="56"/>
  <c r="BG33" i="56"/>
  <c r="BF33" i="56"/>
  <c r="BE33" i="56"/>
  <c r="BD33" i="56"/>
  <c r="BC33" i="56"/>
  <c r="BB33" i="56"/>
  <c r="BA33" i="56"/>
  <c r="AZ33" i="56"/>
  <c r="AV33" i="56"/>
  <c r="AU33" i="56"/>
  <c r="AT33" i="56"/>
  <c r="AS33" i="56"/>
  <c r="AR33" i="56"/>
  <c r="BV32" i="56"/>
  <c r="BT32" i="56"/>
  <c r="BS32" i="56"/>
  <c r="BR32" i="56"/>
  <c r="BQ32" i="56"/>
  <c r="BP32" i="56"/>
  <c r="BO32" i="56"/>
  <c r="BN32" i="56"/>
  <c r="BU32" i="56" s="1"/>
  <c r="BM32" i="56"/>
  <c r="BL32" i="56"/>
  <c r="BK32" i="56"/>
  <c r="BJ32" i="56"/>
  <c r="BI32" i="56"/>
  <c r="BG32" i="56"/>
  <c r="BF32" i="56"/>
  <c r="BE32" i="56"/>
  <c r="BD32" i="56"/>
  <c r="BC32" i="56"/>
  <c r="BB32" i="56"/>
  <c r="BA32" i="56"/>
  <c r="AZ32" i="56"/>
  <c r="AV32" i="56"/>
  <c r="AU32" i="56"/>
  <c r="AT32" i="56"/>
  <c r="AS32" i="56"/>
  <c r="AR32" i="56"/>
  <c r="BV31" i="56"/>
  <c r="BT31" i="56"/>
  <c r="BS31" i="56"/>
  <c r="BR31" i="56"/>
  <c r="BQ31" i="56"/>
  <c r="BP31" i="56"/>
  <c r="BO31" i="56"/>
  <c r="BN31" i="56"/>
  <c r="BU31" i="56" s="1"/>
  <c r="BM31" i="56"/>
  <c r="BL31" i="56"/>
  <c r="BK31" i="56"/>
  <c r="BJ31" i="56"/>
  <c r="BI31" i="56"/>
  <c r="BG31" i="56"/>
  <c r="BF31" i="56"/>
  <c r="BE31" i="56"/>
  <c r="BD31" i="56"/>
  <c r="BC31" i="56"/>
  <c r="BB31" i="56"/>
  <c r="BA31" i="56"/>
  <c r="AV31" i="56"/>
  <c r="AU31" i="56"/>
  <c r="AT31" i="56"/>
  <c r="AS31" i="56"/>
  <c r="AR31" i="56"/>
  <c r="BV30" i="56"/>
  <c r="BT30" i="56"/>
  <c r="BS30" i="56"/>
  <c r="BR30" i="56"/>
  <c r="BQ30" i="56"/>
  <c r="BP30" i="56"/>
  <c r="BO30" i="56"/>
  <c r="BN30" i="56"/>
  <c r="BU30" i="56" s="1"/>
  <c r="BM30" i="56"/>
  <c r="BL30" i="56"/>
  <c r="BK30" i="56"/>
  <c r="BJ30" i="56"/>
  <c r="BI30" i="56"/>
  <c r="BG30" i="56"/>
  <c r="BF30" i="56"/>
  <c r="BE30" i="56"/>
  <c r="BD30" i="56"/>
  <c r="BC30" i="56"/>
  <c r="BB30" i="56"/>
  <c r="BA30" i="56"/>
  <c r="AV30" i="56"/>
  <c r="AU30" i="56"/>
  <c r="AT30" i="56"/>
  <c r="AS30" i="56"/>
  <c r="AR30" i="56"/>
  <c r="BV29" i="56"/>
  <c r="BT29" i="56"/>
  <c r="BS29" i="56"/>
  <c r="BR29" i="56"/>
  <c r="BQ29" i="56"/>
  <c r="BP29" i="56"/>
  <c r="BO29" i="56"/>
  <c r="BN29" i="56"/>
  <c r="BU29" i="56" s="1"/>
  <c r="BM29" i="56"/>
  <c r="BL29" i="56"/>
  <c r="BK29" i="56"/>
  <c r="BJ29" i="56"/>
  <c r="BI29" i="56"/>
  <c r="BG29" i="56"/>
  <c r="BF29" i="56"/>
  <c r="BE29" i="56"/>
  <c r="BD29" i="56"/>
  <c r="BC29" i="56"/>
  <c r="BB29" i="56"/>
  <c r="BA29" i="56"/>
  <c r="AZ29" i="56"/>
  <c r="AV29" i="56"/>
  <c r="AU29" i="56"/>
  <c r="AT29" i="56"/>
  <c r="AS29" i="56"/>
  <c r="AR29" i="56"/>
  <c r="BV28" i="56"/>
  <c r="BT28" i="56"/>
  <c r="BS28" i="56"/>
  <c r="BR28" i="56"/>
  <c r="BQ28" i="56"/>
  <c r="BP28" i="56"/>
  <c r="BO28" i="56"/>
  <c r="BN28" i="56"/>
  <c r="BU28" i="56" s="1"/>
  <c r="BM28" i="56"/>
  <c r="BL28" i="56"/>
  <c r="BK28" i="56"/>
  <c r="BJ28" i="56"/>
  <c r="BI28" i="56"/>
  <c r="BG28" i="56"/>
  <c r="BF28" i="56"/>
  <c r="BE28" i="56"/>
  <c r="BD28" i="56"/>
  <c r="BC28" i="56"/>
  <c r="BB28" i="56"/>
  <c r="BA28" i="56"/>
  <c r="AZ28" i="56"/>
  <c r="AV28" i="56"/>
  <c r="AU28" i="56"/>
  <c r="AT28" i="56"/>
  <c r="AS28" i="56"/>
  <c r="AR28" i="56"/>
  <c r="BV27" i="56"/>
  <c r="BT27" i="56"/>
  <c r="BS27" i="56"/>
  <c r="BR27" i="56"/>
  <c r="BQ27" i="56"/>
  <c r="BP27" i="56"/>
  <c r="BO27" i="56"/>
  <c r="BN27" i="56"/>
  <c r="BU27" i="56" s="1"/>
  <c r="BM27" i="56"/>
  <c r="BL27" i="56"/>
  <c r="BK27" i="56"/>
  <c r="BJ27" i="56"/>
  <c r="BI27" i="56"/>
  <c r="BG27" i="56"/>
  <c r="BF27" i="56"/>
  <c r="BE27" i="56"/>
  <c r="BD27" i="56"/>
  <c r="BC27" i="56"/>
  <c r="BB27" i="56"/>
  <c r="BA27" i="56"/>
  <c r="AZ27" i="56"/>
  <c r="AV27" i="56"/>
  <c r="AU27" i="56"/>
  <c r="AT27" i="56"/>
  <c r="AS27" i="56"/>
  <c r="AR27" i="56"/>
  <c r="BV26" i="56"/>
  <c r="BT26" i="56"/>
  <c r="BS26" i="56"/>
  <c r="BR26" i="56"/>
  <c r="BQ26" i="56"/>
  <c r="BP26" i="56"/>
  <c r="BO26" i="56"/>
  <c r="BN26" i="56"/>
  <c r="BU26" i="56" s="1"/>
  <c r="BM26" i="56"/>
  <c r="BL26" i="56"/>
  <c r="BK26" i="56"/>
  <c r="BJ26" i="56"/>
  <c r="BI26" i="56"/>
  <c r="BG26" i="56"/>
  <c r="BF26" i="56"/>
  <c r="BE26" i="56"/>
  <c r="BD26" i="56"/>
  <c r="BC26" i="56"/>
  <c r="BB26" i="56"/>
  <c r="BA26" i="56"/>
  <c r="AZ26" i="56"/>
  <c r="AV26" i="56"/>
  <c r="AU26" i="56"/>
  <c r="AT26" i="56"/>
  <c r="AS26" i="56"/>
  <c r="AR26" i="56"/>
  <c r="BV25" i="56"/>
  <c r="BT25" i="56"/>
  <c r="BS25" i="56"/>
  <c r="BR25" i="56"/>
  <c r="BQ25" i="56"/>
  <c r="BP25" i="56"/>
  <c r="BO25" i="56"/>
  <c r="BN25" i="56"/>
  <c r="BU25" i="56" s="1"/>
  <c r="BM25" i="56"/>
  <c r="BL25" i="56"/>
  <c r="BK25" i="56"/>
  <c r="BJ25" i="56"/>
  <c r="BI25" i="56"/>
  <c r="BG25" i="56"/>
  <c r="BF25" i="56"/>
  <c r="BE25" i="56"/>
  <c r="BD25" i="56"/>
  <c r="BC25" i="56"/>
  <c r="BB25" i="56"/>
  <c r="BA25" i="56"/>
  <c r="AZ25" i="56"/>
  <c r="AV25" i="56"/>
  <c r="AU25" i="56"/>
  <c r="AT25" i="56"/>
  <c r="AS25" i="56"/>
  <c r="AR25" i="56"/>
  <c r="BV24" i="56"/>
  <c r="BT24" i="56"/>
  <c r="BS24" i="56"/>
  <c r="BR24" i="56"/>
  <c r="BQ24" i="56"/>
  <c r="BP24" i="56"/>
  <c r="BO24" i="56"/>
  <c r="BN24" i="56"/>
  <c r="BU24" i="56" s="1"/>
  <c r="BM24" i="56"/>
  <c r="BL24" i="56"/>
  <c r="BK24" i="56"/>
  <c r="BJ24" i="56"/>
  <c r="BI24" i="56"/>
  <c r="BG24" i="56"/>
  <c r="BF24" i="56"/>
  <c r="BE24" i="56"/>
  <c r="BD24" i="56"/>
  <c r="BC24" i="56"/>
  <c r="BB24" i="56"/>
  <c r="BA24" i="56"/>
  <c r="AZ24" i="56"/>
  <c r="AV24" i="56"/>
  <c r="AU24" i="56"/>
  <c r="AT24" i="56"/>
  <c r="AS24" i="56"/>
  <c r="AR24" i="56"/>
  <c r="BV23" i="56"/>
  <c r="BT23" i="56"/>
  <c r="BS23" i="56"/>
  <c r="BR23" i="56"/>
  <c r="BQ23" i="56"/>
  <c r="BP23" i="56"/>
  <c r="BO23" i="56"/>
  <c r="BN23" i="56"/>
  <c r="BU23" i="56" s="1"/>
  <c r="BM23" i="56"/>
  <c r="BL23" i="56"/>
  <c r="BK23" i="56"/>
  <c r="BJ23" i="56"/>
  <c r="BI23" i="56"/>
  <c r="BG23" i="56"/>
  <c r="BF23" i="56"/>
  <c r="BE23" i="56"/>
  <c r="BD23" i="56"/>
  <c r="BC23" i="56"/>
  <c r="BB23" i="56"/>
  <c r="BA23" i="56"/>
  <c r="AZ23" i="56"/>
  <c r="AV23" i="56"/>
  <c r="AU23" i="56"/>
  <c r="AT23" i="56"/>
  <c r="AS23" i="56"/>
  <c r="AR23" i="56"/>
  <c r="BV22" i="56"/>
  <c r="BT22" i="56"/>
  <c r="BS22" i="56"/>
  <c r="BR22" i="56"/>
  <c r="BQ22" i="56"/>
  <c r="BP22" i="56"/>
  <c r="BO22" i="56"/>
  <c r="BN22" i="56"/>
  <c r="BU22" i="56" s="1"/>
  <c r="BM22" i="56"/>
  <c r="BL22" i="56"/>
  <c r="BK22" i="56"/>
  <c r="BJ22" i="56"/>
  <c r="BI22" i="56"/>
  <c r="BG22" i="56"/>
  <c r="BF22" i="56"/>
  <c r="BE22" i="56"/>
  <c r="BD22" i="56"/>
  <c r="BC22" i="56"/>
  <c r="BB22" i="56"/>
  <c r="BA22" i="56"/>
  <c r="AZ22" i="56"/>
  <c r="AV22" i="56"/>
  <c r="AU22" i="56"/>
  <c r="AT22" i="56"/>
  <c r="AS22" i="56"/>
  <c r="AR22" i="56"/>
  <c r="BV21" i="56"/>
  <c r="BT21" i="56"/>
  <c r="BS21" i="56"/>
  <c r="BR21" i="56"/>
  <c r="BQ21" i="56"/>
  <c r="BP21" i="56"/>
  <c r="BO21" i="56"/>
  <c r="BN21" i="56"/>
  <c r="BU21" i="56" s="1"/>
  <c r="BM21" i="56"/>
  <c r="BL21" i="56"/>
  <c r="BK21" i="56"/>
  <c r="BJ21" i="56"/>
  <c r="BI21" i="56"/>
  <c r="BG21" i="56"/>
  <c r="BF21" i="56"/>
  <c r="BE21" i="56"/>
  <c r="BD21" i="56"/>
  <c r="BC21" i="56"/>
  <c r="BB21" i="56"/>
  <c r="BA21" i="56"/>
  <c r="AZ21" i="56"/>
  <c r="AV21" i="56"/>
  <c r="AU21" i="56"/>
  <c r="AT21" i="56"/>
  <c r="AS21" i="56"/>
  <c r="AR21" i="56"/>
  <c r="BV20" i="56"/>
  <c r="BT20" i="56"/>
  <c r="BS20" i="56"/>
  <c r="BR20" i="56"/>
  <c r="BQ20" i="56"/>
  <c r="BP20" i="56"/>
  <c r="BO20" i="56"/>
  <c r="BN20" i="56"/>
  <c r="BU20" i="56" s="1"/>
  <c r="BM20" i="56"/>
  <c r="BL20" i="56"/>
  <c r="BK20" i="56"/>
  <c r="BJ20" i="56"/>
  <c r="BI20" i="56"/>
  <c r="BG20" i="56"/>
  <c r="BF20" i="56"/>
  <c r="BE20" i="56"/>
  <c r="BD20" i="56"/>
  <c r="BC20" i="56"/>
  <c r="BB20" i="56"/>
  <c r="BA20" i="56"/>
  <c r="AZ20" i="56"/>
  <c r="AV20" i="56"/>
  <c r="AU20" i="56"/>
  <c r="AT20" i="56"/>
  <c r="AS20" i="56"/>
  <c r="AR20" i="56"/>
  <c r="BV19" i="56"/>
  <c r="BT19" i="56"/>
  <c r="BS19" i="56"/>
  <c r="BR19" i="56"/>
  <c r="BQ19" i="56"/>
  <c r="BP19" i="56"/>
  <c r="BO19" i="56"/>
  <c r="BN19" i="56"/>
  <c r="BU19" i="56" s="1"/>
  <c r="BM19" i="56"/>
  <c r="BL19" i="56"/>
  <c r="BK19" i="56"/>
  <c r="BJ19" i="56"/>
  <c r="BI19" i="56"/>
  <c r="BG19" i="56"/>
  <c r="BF19" i="56"/>
  <c r="BE19" i="56"/>
  <c r="BD19" i="56"/>
  <c r="BC19" i="56"/>
  <c r="BB19" i="56"/>
  <c r="BA19" i="56"/>
  <c r="AZ19" i="56"/>
  <c r="AV19" i="56"/>
  <c r="AU19" i="56"/>
  <c r="AT19" i="56"/>
  <c r="AS19" i="56"/>
  <c r="AR19" i="56"/>
  <c r="BV18" i="56"/>
  <c r="BT18" i="56"/>
  <c r="BS18" i="56"/>
  <c r="BR18" i="56"/>
  <c r="BQ18" i="56"/>
  <c r="BP18" i="56"/>
  <c r="BO18" i="56"/>
  <c r="BN18" i="56"/>
  <c r="BU18" i="56" s="1"/>
  <c r="BM18" i="56"/>
  <c r="BL18" i="56"/>
  <c r="BK18" i="56"/>
  <c r="BJ18" i="56"/>
  <c r="BI18" i="56"/>
  <c r="BG18" i="56"/>
  <c r="BF18" i="56"/>
  <c r="BE18" i="56"/>
  <c r="BD18" i="56"/>
  <c r="BC18" i="56"/>
  <c r="BB18" i="56"/>
  <c r="BA18" i="56"/>
  <c r="AZ18" i="56"/>
  <c r="AV18" i="56"/>
  <c r="AU18" i="56"/>
  <c r="AT18" i="56"/>
  <c r="AS18" i="56"/>
  <c r="AR18" i="56"/>
  <c r="BV17" i="56"/>
  <c r="BT17" i="56"/>
  <c r="BS17" i="56"/>
  <c r="BR17" i="56"/>
  <c r="BQ17" i="56"/>
  <c r="BP17" i="56"/>
  <c r="BO17" i="56"/>
  <c r="BN17" i="56"/>
  <c r="BU17" i="56" s="1"/>
  <c r="BM17" i="56"/>
  <c r="BL17" i="56"/>
  <c r="BK17" i="56"/>
  <c r="BJ17" i="56"/>
  <c r="BI17" i="56"/>
  <c r="BG17" i="56"/>
  <c r="BF17" i="56"/>
  <c r="BE17" i="56"/>
  <c r="BD17" i="56"/>
  <c r="BC17" i="56"/>
  <c r="BB17" i="56"/>
  <c r="BA17" i="56"/>
  <c r="AZ17" i="56"/>
  <c r="AV17" i="56"/>
  <c r="AU17" i="56"/>
  <c r="AT17" i="56"/>
  <c r="AS17" i="56"/>
  <c r="AR17" i="56"/>
  <c r="BV16" i="56"/>
  <c r="BT16" i="56"/>
  <c r="BS16" i="56"/>
  <c r="BR16" i="56"/>
  <c r="BQ16" i="56"/>
  <c r="BP16" i="56"/>
  <c r="BO16" i="56"/>
  <c r="BN16" i="56"/>
  <c r="BU16" i="56" s="1"/>
  <c r="BM16" i="56"/>
  <c r="BL16" i="56"/>
  <c r="BK16" i="56"/>
  <c r="BJ16" i="56"/>
  <c r="BI16" i="56"/>
  <c r="BG16" i="56"/>
  <c r="BF16" i="56"/>
  <c r="BE16" i="56"/>
  <c r="BD16" i="56"/>
  <c r="BC16" i="56"/>
  <c r="BB16" i="56"/>
  <c r="BA16" i="56"/>
  <c r="AZ16" i="56"/>
  <c r="AV16" i="56"/>
  <c r="AU16" i="56"/>
  <c r="AT16" i="56"/>
  <c r="AS16" i="56"/>
  <c r="AR16" i="56"/>
  <c r="BV15" i="56"/>
  <c r="BT15" i="56"/>
  <c r="BS15" i="56"/>
  <c r="BR15" i="56"/>
  <c r="BQ15" i="56"/>
  <c r="BP15" i="56"/>
  <c r="BO15" i="56"/>
  <c r="BN15" i="56"/>
  <c r="BU15" i="56" s="1"/>
  <c r="BM15" i="56"/>
  <c r="BL15" i="56"/>
  <c r="BK15" i="56"/>
  <c r="BJ15" i="56"/>
  <c r="BI15" i="56"/>
  <c r="BG15" i="56"/>
  <c r="BF15" i="56"/>
  <c r="BE15" i="56"/>
  <c r="BD15" i="56"/>
  <c r="BC15" i="56"/>
  <c r="BB15" i="56"/>
  <c r="BA15" i="56"/>
  <c r="AZ15" i="56"/>
  <c r="AV15" i="56"/>
  <c r="AU15" i="56"/>
  <c r="AT15" i="56"/>
  <c r="AS15" i="56"/>
  <c r="AR15" i="56"/>
  <c r="BV14" i="56"/>
  <c r="BT14" i="56"/>
  <c r="BS14" i="56"/>
  <c r="BR14" i="56"/>
  <c r="BQ14" i="56"/>
  <c r="BP14" i="56"/>
  <c r="BO14" i="56"/>
  <c r="BN14" i="56"/>
  <c r="BU14" i="56" s="1"/>
  <c r="BM14" i="56"/>
  <c r="BL14" i="56"/>
  <c r="BK14" i="56"/>
  <c r="BJ14" i="56"/>
  <c r="BI14" i="56"/>
  <c r="BG14" i="56"/>
  <c r="BF14" i="56"/>
  <c r="BE14" i="56"/>
  <c r="BD14" i="56"/>
  <c r="BC14" i="56"/>
  <c r="BB14" i="56"/>
  <c r="BA14" i="56"/>
  <c r="AZ14" i="56"/>
  <c r="AV14" i="56"/>
  <c r="AU14" i="56"/>
  <c r="AT14" i="56"/>
  <c r="AS14" i="56"/>
  <c r="AR14" i="56"/>
  <c r="BV13" i="56"/>
  <c r="BT13" i="56"/>
  <c r="BS13" i="56"/>
  <c r="BR13" i="56"/>
  <c r="BQ13" i="56"/>
  <c r="BP13" i="56"/>
  <c r="BO13" i="56"/>
  <c r="BN13" i="56"/>
  <c r="BU13" i="56" s="1"/>
  <c r="BM13" i="56"/>
  <c r="BL13" i="56"/>
  <c r="BK13" i="56"/>
  <c r="BJ13" i="56"/>
  <c r="BI13" i="56"/>
  <c r="BG13" i="56"/>
  <c r="BF13" i="56"/>
  <c r="BE13" i="56"/>
  <c r="BD13" i="56"/>
  <c r="BC13" i="56"/>
  <c r="BB13" i="56"/>
  <c r="BA13" i="56"/>
  <c r="AZ13" i="56"/>
  <c r="AV13" i="56"/>
  <c r="AU13" i="56"/>
  <c r="AT13" i="56"/>
  <c r="AS13" i="56"/>
  <c r="AR13" i="56"/>
  <c r="BV12" i="56"/>
  <c r="BT12" i="56"/>
  <c r="BS12" i="56"/>
  <c r="BR12" i="56"/>
  <c r="BQ12" i="56"/>
  <c r="BP12" i="56"/>
  <c r="BO12" i="56"/>
  <c r="BN12" i="56"/>
  <c r="BU12" i="56" s="1"/>
  <c r="BM12" i="56"/>
  <c r="BL12" i="56"/>
  <c r="BK12" i="56"/>
  <c r="BJ12" i="56"/>
  <c r="BI12" i="56"/>
  <c r="BG12" i="56"/>
  <c r="BF12" i="56"/>
  <c r="BE12" i="56"/>
  <c r="BD12" i="56"/>
  <c r="BC12" i="56"/>
  <c r="BB12" i="56"/>
  <c r="BA12" i="56"/>
  <c r="AZ12" i="56"/>
  <c r="AV12" i="56"/>
  <c r="AU12" i="56"/>
  <c r="AT12" i="56"/>
  <c r="AS12" i="56"/>
  <c r="AR12" i="56"/>
  <c r="BV11" i="56"/>
  <c r="BT11" i="56"/>
  <c r="BS11" i="56"/>
  <c r="BR11" i="56"/>
  <c r="BQ11" i="56"/>
  <c r="BP11" i="56"/>
  <c r="BO11" i="56"/>
  <c r="BN11" i="56"/>
  <c r="BU11" i="56" s="1"/>
  <c r="BM11" i="56"/>
  <c r="BL11" i="56"/>
  <c r="BK11" i="56"/>
  <c r="BJ11" i="56"/>
  <c r="BI11" i="56"/>
  <c r="BG11" i="56"/>
  <c r="BF11" i="56"/>
  <c r="BE11" i="56"/>
  <c r="BD11" i="56"/>
  <c r="BC11" i="56"/>
  <c r="BB11" i="56"/>
  <c r="BA11" i="56"/>
  <c r="AZ11" i="56"/>
  <c r="AV11" i="56"/>
  <c r="AU11" i="56"/>
  <c r="AT11" i="56"/>
  <c r="AS11" i="56"/>
  <c r="AR11" i="56"/>
  <c r="BV10" i="56"/>
  <c r="BT10" i="56"/>
  <c r="BS10" i="56"/>
  <c r="BR10" i="56"/>
  <c r="BQ10" i="56"/>
  <c r="BP10" i="56"/>
  <c r="BO10" i="56"/>
  <c r="BN10" i="56"/>
  <c r="BU10" i="56" s="1"/>
  <c r="BM10" i="56"/>
  <c r="BL10" i="56"/>
  <c r="BK10" i="56"/>
  <c r="BJ10" i="56"/>
  <c r="BI10" i="56"/>
  <c r="BG10" i="56"/>
  <c r="BF10" i="56"/>
  <c r="BE10" i="56"/>
  <c r="BD10" i="56"/>
  <c r="BC10" i="56"/>
  <c r="BB10" i="56"/>
  <c r="BA10" i="56"/>
  <c r="AZ10" i="56"/>
  <c r="AV10" i="56"/>
  <c r="AU10" i="56"/>
  <c r="AT10" i="56"/>
  <c r="AS10" i="56"/>
  <c r="AR10" i="56"/>
  <c r="BV9" i="56"/>
  <c r="BT9" i="56"/>
  <c r="BS9" i="56"/>
  <c r="BR9" i="56"/>
  <c r="BQ9" i="56"/>
  <c r="BP9" i="56"/>
  <c r="BO9" i="56"/>
  <c r="BN9" i="56"/>
  <c r="BU9" i="56" s="1"/>
  <c r="BM9" i="56"/>
  <c r="BL9" i="56"/>
  <c r="BK9" i="56"/>
  <c r="BJ9" i="56"/>
  <c r="BI9" i="56"/>
  <c r="BG9" i="56"/>
  <c r="BF9" i="56"/>
  <c r="BE9" i="56"/>
  <c r="BD9" i="56"/>
  <c r="BC9" i="56"/>
  <c r="BB9" i="56"/>
  <c r="BA9" i="56"/>
  <c r="AZ9" i="56"/>
  <c r="AV9" i="56"/>
  <c r="AU9" i="56"/>
  <c r="AT9" i="56"/>
  <c r="AS9" i="56"/>
  <c r="AR9" i="56"/>
  <c r="BV8" i="56"/>
  <c r="BT8" i="56"/>
  <c r="BS8" i="56"/>
  <c r="BR8" i="56"/>
  <c r="BQ8" i="56"/>
  <c r="BP8" i="56"/>
  <c r="BO8" i="56"/>
  <c r="BN8" i="56"/>
  <c r="BU8" i="56" s="1"/>
  <c r="BM8" i="56"/>
  <c r="BL8" i="56"/>
  <c r="BK8" i="56"/>
  <c r="BJ8" i="56"/>
  <c r="BI8" i="56"/>
  <c r="BG8" i="56"/>
  <c r="BF8" i="56"/>
  <c r="BE8" i="56"/>
  <c r="BD8" i="56"/>
  <c r="BC8" i="56"/>
  <c r="BB8" i="56"/>
  <c r="BA8" i="56"/>
  <c r="AZ8" i="56"/>
  <c r="AV8" i="56"/>
  <c r="AU8" i="56"/>
  <c r="AT8" i="56"/>
  <c r="AS8" i="56"/>
  <c r="AR8" i="56"/>
  <c r="BV7" i="56"/>
  <c r="BT7" i="56"/>
  <c r="BS7" i="56"/>
  <c r="BR7" i="56"/>
  <c r="BQ7" i="56"/>
  <c r="BP7" i="56"/>
  <c r="BO7" i="56"/>
  <c r="BN7" i="56"/>
  <c r="BU7" i="56" s="1"/>
  <c r="BM7" i="56"/>
  <c r="BL7" i="56"/>
  <c r="BK7" i="56"/>
  <c r="BJ7" i="56"/>
  <c r="BI7" i="56"/>
  <c r="BG7" i="56"/>
  <c r="BF7" i="56"/>
  <c r="BE7" i="56"/>
  <c r="BD7" i="56"/>
  <c r="BC7" i="56"/>
  <c r="BB7" i="56"/>
  <c r="BA7" i="56"/>
  <c r="AZ7" i="56"/>
  <c r="AV7" i="56"/>
  <c r="AU7" i="56"/>
  <c r="AT7" i="56"/>
  <c r="AS7" i="56"/>
  <c r="AR7" i="56"/>
  <c r="BV6" i="56"/>
  <c r="BT6" i="56"/>
  <c r="BS6" i="56"/>
  <c r="BR6" i="56"/>
  <c r="BQ6" i="56"/>
  <c r="BP6" i="56"/>
  <c r="BO6" i="56"/>
  <c r="BN6" i="56"/>
  <c r="BU6" i="56" s="1"/>
  <c r="BM6" i="56"/>
  <c r="BL6" i="56"/>
  <c r="BK6" i="56"/>
  <c r="BJ6" i="56"/>
  <c r="BI6" i="56"/>
  <c r="BG6" i="56"/>
  <c r="BF6" i="56"/>
  <c r="BE6" i="56"/>
  <c r="BD6" i="56"/>
  <c r="BC6" i="56"/>
  <c r="BB6" i="56"/>
  <c r="BA6" i="56"/>
  <c r="AV6" i="56"/>
  <c r="AU6" i="56"/>
  <c r="AT6" i="56"/>
  <c r="AS6" i="56"/>
  <c r="AR6" i="56"/>
  <c r="BV5" i="56"/>
  <c r="BT5" i="56"/>
  <c r="BS5" i="56"/>
  <c r="BR5" i="56"/>
  <c r="BQ5" i="56"/>
  <c r="BP5" i="56"/>
  <c r="BO5" i="56"/>
  <c r="BN5" i="56"/>
  <c r="BU5" i="56" s="1"/>
  <c r="BM5" i="56"/>
  <c r="BL5" i="56"/>
  <c r="BK5" i="56"/>
  <c r="BJ5" i="56"/>
  <c r="BI5" i="56"/>
  <c r="BG5" i="56"/>
  <c r="BF5" i="56"/>
  <c r="BE5" i="56"/>
  <c r="BD5" i="56"/>
  <c r="BC5" i="56"/>
  <c r="BB5" i="56"/>
  <c r="BA5" i="56"/>
  <c r="AV5" i="56"/>
  <c r="AU5" i="56"/>
  <c r="AT5" i="56"/>
  <c r="AS5" i="56"/>
  <c r="AR5" i="56"/>
  <c r="BV4" i="56"/>
  <c r="BT4" i="56"/>
  <c r="BS4" i="56"/>
  <c r="BR4" i="56"/>
  <c r="BQ4" i="56"/>
  <c r="BP4" i="56"/>
  <c r="BO4" i="56"/>
  <c r="BN4" i="56"/>
  <c r="BU4" i="56" s="1"/>
  <c r="BM4" i="56"/>
  <c r="BL4" i="56"/>
  <c r="BK4" i="56"/>
  <c r="BJ4" i="56"/>
  <c r="BI4" i="56"/>
  <c r="BG4" i="56"/>
  <c r="BF4" i="56"/>
  <c r="BE4" i="56"/>
  <c r="BD4" i="56"/>
  <c r="BC4" i="56"/>
  <c r="BB4" i="56"/>
  <c r="BA4" i="56"/>
  <c r="AV4" i="56"/>
  <c r="AU4" i="56"/>
  <c r="AT4" i="56"/>
  <c r="AS4" i="56"/>
  <c r="AR4" i="56"/>
  <c r="BV3" i="56"/>
  <c r="BT3" i="56"/>
  <c r="BS3" i="56"/>
  <c r="BR3" i="56"/>
  <c r="BQ3" i="56"/>
  <c r="BP3" i="56"/>
  <c r="BO3" i="56"/>
  <c r="BN3" i="56"/>
  <c r="BU3" i="56" s="1"/>
  <c r="BM3" i="56"/>
  <c r="BL3" i="56"/>
  <c r="BK3" i="56"/>
  <c r="BJ3" i="56"/>
  <c r="BI3" i="56"/>
  <c r="BG3" i="56"/>
  <c r="BF3" i="56"/>
  <c r="BE3" i="56"/>
  <c r="BD3" i="56"/>
  <c r="BC3" i="56"/>
  <c r="BB3" i="56"/>
  <c r="BA3" i="56"/>
  <c r="AV3" i="56"/>
  <c r="AU3" i="56"/>
  <c r="AT3" i="56"/>
  <c r="AS3" i="56"/>
  <c r="AR3" i="56"/>
  <c r="BV2" i="56"/>
  <c r="BT2" i="56"/>
  <c r="BS2" i="56"/>
  <c r="BR2" i="56"/>
  <c r="BQ2" i="56"/>
  <c r="BP2" i="56"/>
  <c r="BO2" i="56"/>
  <c r="BN2" i="56"/>
  <c r="BU2" i="56" s="1"/>
  <c r="BM2" i="56"/>
  <c r="BL2" i="56"/>
  <c r="BK2" i="56"/>
  <c r="BJ2" i="56"/>
  <c r="BI2" i="56"/>
  <c r="BG2" i="56"/>
  <c r="BF2" i="56"/>
  <c r="BE2" i="56"/>
  <c r="BD2" i="56"/>
  <c r="BC2" i="56"/>
  <c r="BB2" i="56"/>
  <c r="BA2" i="56"/>
  <c r="AV2" i="56"/>
  <c r="AU2" i="56"/>
  <c r="AT2" i="56"/>
  <c r="AW2" i="56" s="1"/>
  <c r="AS2" i="56"/>
  <c r="AR2" i="56"/>
  <c r="AQ76" i="56"/>
  <c r="AQ75" i="56"/>
  <c r="AQ74" i="56"/>
  <c r="AQ73" i="56"/>
  <c r="AQ72" i="56"/>
  <c r="AQ71" i="56"/>
  <c r="AQ70" i="56"/>
  <c r="AQ69" i="56"/>
  <c r="AQ68" i="56"/>
  <c r="AQ67" i="56"/>
  <c r="AQ66" i="56"/>
  <c r="AQ65" i="56"/>
  <c r="AQ64" i="56"/>
  <c r="AQ63" i="56"/>
  <c r="AQ62" i="56"/>
  <c r="AQ61" i="56"/>
  <c r="AQ60" i="56"/>
  <c r="AQ59" i="56"/>
  <c r="AQ58" i="56"/>
  <c r="AQ57" i="56"/>
  <c r="AQ56" i="56"/>
  <c r="AQ55" i="56"/>
  <c r="AQ54" i="56"/>
  <c r="AQ53" i="56"/>
  <c r="AQ52" i="56"/>
  <c r="AQ51" i="56"/>
  <c r="AQ50" i="56"/>
  <c r="AQ49" i="56"/>
  <c r="AQ48" i="56"/>
  <c r="AQ47" i="56"/>
  <c r="AQ46" i="56"/>
  <c r="AQ45" i="56"/>
  <c r="AQ44" i="56"/>
  <c r="AQ43" i="56"/>
  <c r="AQ42" i="56"/>
  <c r="AQ41" i="56"/>
  <c r="AQ40" i="56"/>
  <c r="AQ39" i="56"/>
  <c r="AQ38" i="56"/>
  <c r="AQ37" i="56"/>
  <c r="AQ36" i="56"/>
  <c r="AQ35" i="56"/>
  <c r="AQ34" i="56"/>
  <c r="AQ33" i="56"/>
  <c r="AQ32" i="56"/>
  <c r="AQ31" i="56"/>
  <c r="AQ30" i="56"/>
  <c r="AQ29" i="56"/>
  <c r="AQ28" i="56"/>
  <c r="AQ27" i="56"/>
  <c r="AQ26" i="56"/>
  <c r="AQ25" i="56"/>
  <c r="AQ24" i="56"/>
  <c r="AQ23" i="56"/>
  <c r="AQ22" i="56"/>
  <c r="AQ21" i="56"/>
  <c r="AQ20" i="56"/>
  <c r="AQ19" i="56"/>
  <c r="AQ18" i="56"/>
  <c r="AQ17" i="56"/>
  <c r="AQ16" i="56"/>
  <c r="AQ15" i="56"/>
  <c r="AQ14" i="56"/>
  <c r="AQ13" i="56"/>
  <c r="AQ12" i="56"/>
  <c r="AQ11" i="56"/>
  <c r="AQ10" i="56"/>
  <c r="AQ9" i="56"/>
  <c r="AQ8" i="56"/>
  <c r="AQ7" i="56"/>
  <c r="AQ6" i="56"/>
  <c r="AQ5" i="56"/>
  <c r="AQ4" i="56"/>
  <c r="AQ3" i="56"/>
  <c r="AQ2" i="56"/>
  <c r="AP76" i="56"/>
  <c r="AP75" i="56"/>
  <c r="AP74" i="56"/>
  <c r="AP73" i="56"/>
  <c r="AP72" i="56"/>
  <c r="AP71" i="56"/>
  <c r="AP70" i="56"/>
  <c r="AP69" i="56"/>
  <c r="AP68" i="56"/>
  <c r="AP67" i="56"/>
  <c r="AP66" i="56"/>
  <c r="AP65" i="56"/>
  <c r="AP64" i="56"/>
  <c r="AP63" i="56"/>
  <c r="AP62" i="56"/>
  <c r="AP61" i="56"/>
  <c r="AP60" i="56"/>
  <c r="AP59" i="56"/>
  <c r="AP58" i="56"/>
  <c r="AP57" i="56"/>
  <c r="AP56" i="56"/>
  <c r="AP55" i="56"/>
  <c r="AP54" i="56"/>
  <c r="AP53" i="56"/>
  <c r="AP52" i="56"/>
  <c r="AP51" i="56"/>
  <c r="AP50" i="56"/>
  <c r="AP49" i="56"/>
  <c r="AP48" i="56"/>
  <c r="AP47" i="56"/>
  <c r="AP46" i="56"/>
  <c r="AP45" i="56"/>
  <c r="AP44" i="56"/>
  <c r="AP43" i="56"/>
  <c r="AP42" i="56"/>
  <c r="AP41" i="56"/>
  <c r="AP40" i="56"/>
  <c r="AP39" i="56"/>
  <c r="AP38" i="56"/>
  <c r="AP37" i="56"/>
  <c r="AP36" i="56"/>
  <c r="AP35" i="56"/>
  <c r="AP34" i="56"/>
  <c r="AP33" i="56"/>
  <c r="AP32" i="56"/>
  <c r="AP31" i="56"/>
  <c r="AP30" i="56"/>
  <c r="AP29" i="56"/>
  <c r="AP28" i="56"/>
  <c r="AP27" i="56"/>
  <c r="AP26" i="56"/>
  <c r="AP25" i="56"/>
  <c r="AP24" i="56"/>
  <c r="AP23" i="56"/>
  <c r="AP22" i="56"/>
  <c r="AP21" i="56"/>
  <c r="AP20" i="56"/>
  <c r="AP19" i="56"/>
  <c r="AP18" i="56"/>
  <c r="AP17" i="56"/>
  <c r="AP16" i="56"/>
  <c r="AP15" i="56"/>
  <c r="AP14" i="56"/>
  <c r="AP13" i="56"/>
  <c r="AP12" i="56"/>
  <c r="AP11" i="56"/>
  <c r="AP10" i="56"/>
  <c r="AP9" i="56"/>
  <c r="AP8" i="56"/>
  <c r="AP7" i="56"/>
  <c r="AP6" i="56"/>
  <c r="AP5" i="56"/>
  <c r="AP4" i="56"/>
  <c r="AP3" i="56"/>
  <c r="AP2" i="56"/>
  <c r="AO76" i="56"/>
  <c r="AO75" i="56"/>
  <c r="AO74" i="56"/>
  <c r="AO73" i="56"/>
  <c r="AO72" i="56"/>
  <c r="AO71" i="56"/>
  <c r="AO70" i="56"/>
  <c r="AO69" i="56"/>
  <c r="AO68" i="56"/>
  <c r="AO67" i="56"/>
  <c r="AO66" i="56"/>
  <c r="AO65" i="56"/>
  <c r="AO64" i="56"/>
  <c r="AO63" i="56"/>
  <c r="AO62" i="56"/>
  <c r="AO61" i="56"/>
  <c r="AO60" i="56"/>
  <c r="AO59" i="56"/>
  <c r="AO58" i="56"/>
  <c r="AO57" i="56"/>
  <c r="AO56" i="56"/>
  <c r="AO55" i="56"/>
  <c r="AO54" i="56"/>
  <c r="AO53" i="56"/>
  <c r="AO52" i="56"/>
  <c r="AO51" i="56"/>
  <c r="AO50" i="56"/>
  <c r="AO49" i="56"/>
  <c r="AO48" i="56"/>
  <c r="AO47" i="56"/>
  <c r="AO46" i="56"/>
  <c r="AO45" i="56"/>
  <c r="AO44" i="56"/>
  <c r="AO43" i="56"/>
  <c r="AO42" i="56"/>
  <c r="AO41" i="56"/>
  <c r="AO40" i="56"/>
  <c r="AO39" i="56"/>
  <c r="AO38" i="56"/>
  <c r="AO37" i="56"/>
  <c r="AO36" i="56"/>
  <c r="AO35" i="56"/>
  <c r="AO34" i="56"/>
  <c r="AO33" i="56"/>
  <c r="AO32" i="56"/>
  <c r="AO31" i="56"/>
  <c r="AO30" i="56"/>
  <c r="AO29" i="56"/>
  <c r="AO28" i="56"/>
  <c r="AO27" i="56"/>
  <c r="AO26" i="56"/>
  <c r="AO25" i="56"/>
  <c r="AO24" i="56"/>
  <c r="AO23" i="56"/>
  <c r="AO22" i="56"/>
  <c r="AO21" i="56"/>
  <c r="AO20" i="56"/>
  <c r="AO19" i="56"/>
  <c r="AO18" i="56"/>
  <c r="AO17" i="56"/>
  <c r="AO16" i="56"/>
  <c r="AO15" i="56"/>
  <c r="AO14" i="56"/>
  <c r="AO13" i="56"/>
  <c r="AO12" i="56"/>
  <c r="AO11" i="56"/>
  <c r="AO10" i="56"/>
  <c r="AO9" i="56"/>
  <c r="AO8" i="56"/>
  <c r="AO7" i="56"/>
  <c r="AO6" i="56"/>
  <c r="AO5" i="56"/>
  <c r="AO4" i="56"/>
  <c r="AO3" i="56"/>
  <c r="AO2" i="56"/>
  <c r="B14" i="4" l="1"/>
  <c r="H14" i="4" s="1"/>
  <c r="B15" i="4"/>
  <c r="H15" i="4" s="1"/>
  <c r="B13" i="4"/>
  <c r="H18" i="4"/>
  <c r="G18" i="4"/>
  <c r="F18" i="4"/>
  <c r="H17" i="4"/>
  <c r="G17" i="4"/>
  <c r="F17" i="4"/>
  <c r="H16" i="4"/>
  <c r="G16" i="4"/>
  <c r="F16" i="4"/>
  <c r="G13" i="4"/>
  <c r="H12" i="4"/>
  <c r="G12" i="4"/>
  <c r="F12" i="4"/>
  <c r="H11" i="4"/>
  <c r="G11" i="4"/>
  <c r="F11" i="4"/>
  <c r="H10" i="4"/>
  <c r="G10" i="4"/>
  <c r="F10" i="4"/>
  <c r="H9" i="4"/>
  <c r="G9" i="4"/>
  <c r="F9" i="4"/>
  <c r="F8" i="4"/>
  <c r="G7" i="4"/>
  <c r="H6" i="4"/>
  <c r="G6" i="4"/>
  <c r="F6" i="4"/>
  <c r="H5" i="4"/>
  <c r="G4" i="4"/>
  <c r="F4" i="4"/>
  <c r="AF20" i="4"/>
  <c r="G8" i="4" s="1"/>
  <c r="AG20" i="4"/>
  <c r="H8" i="4" s="1"/>
  <c r="AF21" i="4"/>
  <c r="AG21" i="4"/>
  <c r="H13" i="4" s="1"/>
  <c r="AF22" i="4"/>
  <c r="G14" i="4" s="1"/>
  <c r="AG22" i="4"/>
  <c r="AF23" i="4"/>
  <c r="AG23" i="4"/>
  <c r="AE23" i="4"/>
  <c r="F15" i="4" s="1"/>
  <c r="AE22" i="4"/>
  <c r="AE21" i="4"/>
  <c r="F13" i="4" s="1"/>
  <c r="AE20" i="4"/>
  <c r="AF18" i="4"/>
  <c r="AG18" i="4"/>
  <c r="AF19" i="4"/>
  <c r="AG19" i="4"/>
  <c r="AE19" i="4"/>
  <c r="AE18" i="4"/>
  <c r="AE15" i="4"/>
  <c r="F5" i="4" s="1"/>
  <c r="AF15" i="4"/>
  <c r="G5" i="4" s="1"/>
  <c r="AG15" i="4"/>
  <c r="AE16" i="4"/>
  <c r="AF16" i="4"/>
  <c r="AG16" i="4"/>
  <c r="AE17" i="4"/>
  <c r="F7" i="4" s="1"/>
  <c r="AF17" i="4"/>
  <c r="AG17" i="4"/>
  <c r="H7" i="4" s="1"/>
  <c r="AF14" i="4"/>
  <c r="AG14" i="4"/>
  <c r="H4" i="4" s="1"/>
  <c r="AE14" i="4"/>
  <c r="J5" i="7"/>
  <c r="J6" i="7"/>
  <c r="J7" i="7"/>
  <c r="J8" i="7"/>
  <c r="J9" i="7"/>
  <c r="J10" i="7"/>
  <c r="J11" i="7"/>
  <c r="J12" i="7"/>
  <c r="J13" i="7"/>
  <c r="J14" i="7"/>
  <c r="J15" i="7"/>
  <c r="J16" i="7"/>
  <c r="J17" i="7"/>
  <c r="J18" i="7"/>
  <c r="J19" i="7"/>
  <c r="J20" i="7"/>
  <c r="J21" i="7"/>
  <c r="J22" i="7"/>
  <c r="J23" i="7"/>
  <c r="J24" i="7"/>
  <c r="J25" i="7"/>
  <c r="J26" i="7"/>
  <c r="J27" i="7"/>
  <c r="J28" i="7"/>
  <c r="J29" i="7"/>
  <c r="J30" i="7"/>
  <c r="J31" i="7"/>
  <c r="J4" i="7"/>
  <c r="N29" i="7"/>
  <c r="N30" i="7"/>
  <c r="N31" i="7"/>
  <c r="N32" i="7"/>
  <c r="N33" i="7"/>
  <c r="N34" i="7"/>
  <c r="N35" i="7"/>
  <c r="N36" i="7"/>
  <c r="N37" i="7"/>
  <c r="N38" i="7"/>
  <c r="N39" i="7"/>
  <c r="N40" i="7"/>
  <c r="N41" i="7"/>
  <c r="N42" i="7"/>
  <c r="N43" i="7"/>
  <c r="N44" i="7"/>
  <c r="N45" i="7"/>
  <c r="N46" i="7"/>
  <c r="N47" i="7"/>
  <c r="N48" i="7"/>
  <c r="N49" i="7"/>
  <c r="N50" i="7"/>
  <c r="N51" i="7"/>
  <c r="N52" i="7"/>
  <c r="N53" i="7"/>
  <c r="N54" i="7"/>
  <c r="N55" i="7"/>
  <c r="N56" i="7"/>
  <c r="N57" i="7"/>
  <c r="N58" i="7"/>
  <c r="K4" i="7"/>
  <c r="F14" i="4" l="1"/>
  <c r="G15" i="4"/>
  <c r="B119" i="3" l="1"/>
  <c r="B120" i="3"/>
  <c r="B121" i="3"/>
  <c r="B122" i="3"/>
  <c r="B118" i="3"/>
  <c r="A113" i="3"/>
  <c r="A114" i="3"/>
  <c r="A115" i="3"/>
  <c r="A116" i="3"/>
  <c r="A117" i="3"/>
  <c r="A122" i="3"/>
  <c r="G122" i="3" s="1"/>
  <c r="G83" i="3"/>
  <c r="G57" i="3"/>
  <c r="Z27" i="4"/>
  <c r="Z28" i="4"/>
  <c r="Z29" i="4"/>
  <c r="Z30" i="4"/>
  <c r="Z31" i="4"/>
  <c r="E4" i="2"/>
  <c r="E5" i="2"/>
  <c r="E6" i="2"/>
  <c r="E7" i="2"/>
  <c r="E8" i="2"/>
  <c r="E9" i="2"/>
  <c r="E10" i="2"/>
  <c r="E11" i="2"/>
  <c r="E13" i="2"/>
  <c r="E14" i="2"/>
  <c r="E15" i="2"/>
  <c r="E16" i="2"/>
  <c r="E17" i="2"/>
  <c r="E18" i="2"/>
  <c r="E26" i="2"/>
  <c r="E27" i="2"/>
  <c r="C4" i="2"/>
  <c r="C13" i="11" l="1"/>
  <c r="A40" i="54" l="1"/>
  <c r="A39" i="54"/>
  <c r="A38" i="54"/>
  <c r="A37" i="54"/>
  <c r="H13" i="22"/>
  <c r="H14" i="22"/>
  <c r="H15" i="22"/>
  <c r="H16" i="22"/>
  <c r="H17" i="22"/>
  <c r="H18" i="22"/>
  <c r="H19" i="22"/>
  <c r="H3" i="22"/>
  <c r="H4" i="22"/>
  <c r="H5" i="22"/>
  <c r="H6" i="22"/>
  <c r="H7" i="22"/>
  <c r="H8" i="22"/>
  <c r="H9" i="22"/>
  <c r="H10" i="22"/>
  <c r="H2" i="22"/>
  <c r="F122" i="3" l="1"/>
  <c r="E15" i="10" l="1"/>
  <c r="D15" i="10"/>
  <c r="E4" i="10"/>
  <c r="E5" i="10"/>
  <c r="E6" i="10"/>
  <c r="E7" i="10"/>
  <c r="E8" i="10"/>
  <c r="E9" i="10"/>
  <c r="E10" i="10"/>
  <c r="E11" i="10"/>
  <c r="E12" i="10"/>
  <c r="E13" i="10"/>
  <c r="E14" i="10"/>
  <c r="D5" i="10"/>
  <c r="D6" i="10"/>
  <c r="D7" i="10"/>
  <c r="D8" i="10"/>
  <c r="D9" i="10"/>
  <c r="D10" i="10"/>
  <c r="D11" i="10"/>
  <c r="D12" i="10"/>
  <c r="D13" i="10"/>
  <c r="D14" i="10"/>
  <c r="D4" i="10"/>
  <c r="C14" i="10" l="1"/>
  <c r="B14" i="10"/>
  <c r="C13" i="10"/>
  <c r="B13" i="10"/>
  <c r="C12" i="10"/>
  <c r="B12" i="10"/>
  <c r="E121" i="3" l="1"/>
  <c r="F121" i="3" s="1"/>
  <c r="E119" i="3"/>
  <c r="F119" i="3" s="1"/>
  <c r="E118" i="3"/>
  <c r="F118" i="3" s="1"/>
  <c r="C117" i="3" l="1"/>
  <c r="C116" i="3"/>
  <c r="C115" i="3"/>
  <c r="C114" i="3"/>
  <c r="C113" i="3"/>
  <c r="C112" i="3"/>
  <c r="C111" i="3"/>
  <c r="C110" i="3"/>
  <c r="C109" i="3"/>
  <c r="C108" i="3"/>
  <c r="C107" i="3"/>
  <c r="C106" i="3"/>
  <c r="C105" i="3"/>
  <c r="C104" i="3"/>
  <c r="C103" i="3"/>
  <c r="C102" i="3"/>
  <c r="C101" i="3"/>
  <c r="C100" i="3"/>
  <c r="C99" i="3"/>
  <c r="C98" i="3"/>
  <c r="C97" i="3"/>
  <c r="C96" i="3"/>
  <c r="C95" i="3"/>
  <c r="C94" i="3"/>
  <c r="C93" i="3"/>
  <c r="C92" i="3"/>
  <c r="C91" i="3"/>
  <c r="C90" i="3"/>
  <c r="C89" i="3"/>
  <c r="C88" i="3"/>
  <c r="C87" i="3"/>
  <c r="C86" i="3"/>
  <c r="C85" i="3"/>
  <c r="C84" i="3"/>
  <c r="C83" i="3"/>
  <c r="C82" i="3"/>
  <c r="C81" i="3"/>
  <c r="C80" i="3"/>
  <c r="C79" i="3"/>
  <c r="C78" i="3"/>
  <c r="C77" i="3"/>
  <c r="C76" i="3"/>
  <c r="C75" i="3"/>
  <c r="C74" i="3"/>
  <c r="C73" i="3"/>
  <c r="C72" i="3"/>
  <c r="C71" i="3"/>
  <c r="C70" i="3"/>
  <c r="C69" i="3"/>
  <c r="C68" i="3"/>
  <c r="C67" i="3"/>
  <c r="C66" i="3"/>
  <c r="C65" i="3"/>
  <c r="C64" i="3"/>
  <c r="C63" i="3"/>
  <c r="C62" i="3"/>
  <c r="C61" i="3"/>
  <c r="C60" i="3"/>
  <c r="C59" i="3"/>
  <c r="C58" i="3"/>
  <c r="C57" i="3"/>
  <c r="C56" i="3"/>
  <c r="C55" i="3"/>
  <c r="C54" i="3"/>
  <c r="C53" i="3"/>
  <c r="C52" i="3"/>
  <c r="C51" i="3"/>
  <c r="C50" i="3"/>
  <c r="C49" i="3"/>
  <c r="C48" i="3"/>
  <c r="C47" i="3"/>
  <c r="C46" i="3"/>
  <c r="C45" i="3"/>
  <c r="C44" i="3"/>
  <c r="C43" i="3"/>
  <c r="C42" i="3"/>
  <c r="C41" i="3"/>
  <c r="C40" i="3"/>
  <c r="C39" i="3"/>
  <c r="C38" i="3"/>
  <c r="C37" i="3"/>
  <c r="C36" i="3"/>
  <c r="C35" i="3"/>
  <c r="C34" i="3"/>
  <c r="C33" i="3"/>
  <c r="C32" i="3"/>
  <c r="C31" i="3"/>
  <c r="C30" i="3"/>
  <c r="C29" i="3"/>
  <c r="C28" i="3"/>
  <c r="C27" i="3"/>
  <c r="C26" i="3"/>
  <c r="C25" i="3"/>
  <c r="C24" i="3"/>
  <c r="C23" i="3"/>
  <c r="C22" i="3"/>
  <c r="C21" i="3"/>
  <c r="C20" i="3"/>
  <c r="C19" i="3"/>
  <c r="C18" i="3"/>
  <c r="C17" i="3"/>
  <c r="C16" i="3"/>
  <c r="C15" i="3"/>
  <c r="C14" i="3"/>
  <c r="C13" i="3"/>
  <c r="C12" i="3"/>
  <c r="C11" i="3"/>
  <c r="C10" i="3"/>
  <c r="C9" i="3"/>
  <c r="C7" i="3"/>
  <c r="C6" i="3"/>
  <c r="C5" i="3"/>
  <c r="C4" i="3"/>
  <c r="E66" i="3" l="1"/>
  <c r="E92" i="3"/>
  <c r="E91" i="3"/>
  <c r="E89" i="3"/>
  <c r="E90" i="3"/>
  <c r="E88" i="3"/>
  <c r="E85" i="3"/>
  <c r="E86" i="3"/>
  <c r="E87" i="3"/>
  <c r="E84" i="3"/>
  <c r="G6" i="22" l="1"/>
  <c r="F6" i="22"/>
  <c r="D15" i="22"/>
  <c r="E15" i="22" s="1"/>
  <c r="D16" i="22"/>
  <c r="E16" i="22" s="1"/>
  <c r="D17" i="22"/>
  <c r="E17" i="22" s="1"/>
  <c r="D18" i="22"/>
  <c r="E18" i="22" s="1"/>
  <c r="D19" i="22"/>
  <c r="E19" i="22" s="1"/>
  <c r="D13" i="22"/>
  <c r="E13" i="22" s="1"/>
  <c r="A6" i="22"/>
  <c r="D3" i="22"/>
  <c r="F4" i="3" l="1"/>
  <c r="F5" i="3"/>
  <c r="F6" i="3"/>
  <c r="F7" i="3"/>
  <c r="F8" i="3"/>
  <c r="F9" i="3"/>
  <c r="F10" i="3"/>
  <c r="F11" i="3"/>
  <c r="F12" i="3"/>
  <c r="F13" i="3"/>
  <c r="F14" i="3"/>
  <c r="F15" i="3"/>
  <c r="F16" i="3"/>
  <c r="F17" i="3"/>
  <c r="F18" i="3"/>
  <c r="F19" i="3"/>
  <c r="F20" i="3"/>
  <c r="F21" i="3"/>
  <c r="F22" i="3"/>
  <c r="F23" i="3"/>
  <c r="F24" i="3"/>
  <c r="F25" i="3"/>
  <c r="F26" i="3"/>
  <c r="F27" i="3"/>
  <c r="F28" i="3"/>
  <c r="F29" i="3"/>
  <c r="F30" i="3"/>
  <c r="F31" i="3"/>
  <c r="F32" i="3"/>
  <c r="F33" i="3"/>
  <c r="F34" i="3"/>
  <c r="F35" i="3"/>
  <c r="F36" i="3"/>
  <c r="F37" i="3"/>
  <c r="F38" i="3"/>
  <c r="F39" i="3"/>
  <c r="F40" i="3"/>
  <c r="F41" i="3"/>
  <c r="F42" i="3"/>
  <c r="F43" i="3"/>
  <c r="F44" i="3"/>
  <c r="F45" i="3"/>
  <c r="F46" i="3"/>
  <c r="F47" i="3"/>
  <c r="F48" i="3"/>
  <c r="F49" i="3"/>
  <c r="F50" i="3"/>
  <c r="F51" i="3"/>
  <c r="F52" i="3"/>
  <c r="F53" i="3"/>
  <c r="F54" i="3"/>
  <c r="F55" i="3"/>
  <c r="F56" i="3"/>
  <c r="F57" i="3"/>
  <c r="F58" i="3"/>
  <c r="F59" i="3"/>
  <c r="F60" i="3"/>
  <c r="F61" i="3"/>
  <c r="F62" i="3"/>
  <c r="F63" i="3"/>
  <c r="F64" i="3"/>
  <c r="F65" i="3"/>
  <c r="F66" i="3"/>
  <c r="F67" i="3"/>
  <c r="F68" i="3"/>
  <c r="F76" i="3"/>
  <c r="F77" i="3"/>
  <c r="F78" i="3"/>
  <c r="F79" i="3"/>
  <c r="F80" i="3"/>
  <c r="F81" i="3"/>
  <c r="F82" i="3"/>
  <c r="F83" i="3"/>
  <c r="F84" i="3"/>
  <c r="F85" i="3"/>
  <c r="F86" i="3"/>
  <c r="F87" i="3"/>
  <c r="F88" i="3"/>
  <c r="F89" i="3"/>
  <c r="F90" i="3"/>
  <c r="F91" i="3"/>
  <c r="F92" i="3"/>
  <c r="F93" i="3"/>
  <c r="F94" i="3"/>
  <c r="F95" i="3"/>
  <c r="F96" i="3"/>
  <c r="F97" i="3"/>
  <c r="F98" i="3"/>
  <c r="F99" i="3"/>
  <c r="F100" i="3"/>
  <c r="F101" i="3"/>
  <c r="F102" i="3"/>
  <c r="F103" i="3"/>
  <c r="F104" i="3"/>
  <c r="F106" i="3"/>
  <c r="F107" i="3"/>
  <c r="F108" i="3"/>
  <c r="F109" i="3"/>
  <c r="F110" i="3"/>
  <c r="F111" i="3"/>
  <c r="F112" i="3"/>
  <c r="F105" i="3"/>
  <c r="F36" i="11" l="1"/>
  <c r="G36" i="11"/>
  <c r="H36" i="11"/>
  <c r="I36" i="11"/>
  <c r="L36" i="11"/>
  <c r="N36" i="11"/>
  <c r="F35" i="11"/>
  <c r="G35" i="11"/>
  <c r="H35" i="11"/>
  <c r="I35" i="11"/>
  <c r="L35" i="11"/>
  <c r="N35" i="11"/>
  <c r="F34" i="11"/>
  <c r="G34" i="11"/>
  <c r="H34" i="11"/>
  <c r="I34" i="11"/>
  <c r="L34" i="11"/>
  <c r="N34" i="11"/>
  <c r="E116" i="3" l="1"/>
  <c r="F116" i="3" s="1"/>
  <c r="E114" i="3"/>
  <c r="F114" i="3" s="1"/>
  <c r="E113" i="3"/>
  <c r="E115" i="3"/>
  <c r="F115" i="3" s="1"/>
  <c r="E117" i="3" l="1"/>
  <c r="F117" i="3" s="1"/>
  <c r="E120" i="3"/>
  <c r="F120" i="3" s="1"/>
  <c r="F113" i="3"/>
  <c r="F31" i="7" l="1"/>
  <c r="E31" i="7"/>
  <c r="F30" i="7"/>
  <c r="E30" i="7"/>
  <c r="F29" i="7"/>
  <c r="E29" i="7"/>
  <c r="C31" i="7"/>
  <c r="C30" i="7"/>
  <c r="C29" i="7"/>
  <c r="C21" i="12"/>
  <c r="B21" i="12"/>
  <c r="C20" i="12"/>
  <c r="B20" i="12"/>
  <c r="C19" i="12"/>
  <c r="B19" i="12"/>
  <c r="B13" i="9"/>
  <c r="B14" i="9"/>
  <c r="B15" i="9"/>
  <c r="P16" i="10"/>
  <c r="O16" i="10"/>
  <c r="P15" i="10"/>
  <c r="O15" i="10"/>
  <c r="P17" i="10"/>
  <c r="O17" i="10"/>
  <c r="D18" i="4"/>
  <c r="E18" i="4"/>
  <c r="C18" i="4"/>
  <c r="D17" i="4"/>
  <c r="E17" i="4"/>
  <c r="C17" i="4"/>
  <c r="D16" i="4"/>
  <c r="E16" i="4"/>
  <c r="C16" i="4"/>
  <c r="AF66" i="48" l="1"/>
  <c r="AE66" i="48"/>
  <c r="AD66" i="48"/>
  <c r="AC66" i="48"/>
  <c r="AB66" i="48"/>
  <c r="AA66" i="48"/>
  <c r="Z66" i="48"/>
  <c r="Y66" i="48"/>
  <c r="X66" i="48"/>
  <c r="W66" i="48"/>
  <c r="V66" i="48"/>
  <c r="U66" i="48"/>
  <c r="T66" i="48"/>
  <c r="S66" i="48"/>
  <c r="R66" i="48"/>
  <c r="Q66" i="48"/>
  <c r="P66" i="48"/>
  <c r="O66" i="48"/>
  <c r="N66" i="48"/>
  <c r="M66" i="48"/>
  <c r="L66" i="48"/>
  <c r="K66" i="48"/>
  <c r="J66" i="48"/>
  <c r="I66" i="48"/>
  <c r="H66" i="48"/>
  <c r="G66" i="48"/>
  <c r="F66" i="48"/>
  <c r="E66" i="48"/>
  <c r="D66" i="48"/>
  <c r="C66" i="48"/>
  <c r="AF37" i="48"/>
  <c r="AE37" i="48"/>
  <c r="AD37" i="48"/>
  <c r="AC37" i="48"/>
  <c r="AB37" i="48"/>
  <c r="AA37" i="48"/>
  <c r="Z37" i="48"/>
  <c r="Y37" i="48"/>
  <c r="X37" i="48"/>
  <c r="W37" i="48"/>
  <c r="V37" i="48"/>
  <c r="U37" i="48"/>
  <c r="T37" i="48"/>
  <c r="S37" i="48"/>
  <c r="R37" i="48"/>
  <c r="Q37" i="48"/>
  <c r="P37" i="48"/>
  <c r="O37" i="48"/>
  <c r="N37" i="48"/>
  <c r="M37" i="48"/>
  <c r="L37" i="48"/>
  <c r="K37" i="48"/>
  <c r="J37" i="48"/>
  <c r="I37" i="48"/>
  <c r="H37" i="48"/>
  <c r="G37" i="48"/>
  <c r="F37" i="48"/>
  <c r="E37" i="48"/>
  <c r="D37" i="48"/>
  <c r="C37" i="48"/>
  <c r="AE8" i="48"/>
  <c r="AD8" i="48"/>
  <c r="AC8" i="48"/>
  <c r="AB8" i="48"/>
  <c r="AA8" i="48"/>
  <c r="Z8" i="48"/>
  <c r="Y8" i="48"/>
  <c r="AC62" i="11" s="1"/>
  <c r="P33" i="11" s="1"/>
  <c r="Q33" i="11" s="1"/>
  <c r="X8" i="48"/>
  <c r="W8" i="48"/>
  <c r="V8" i="48"/>
  <c r="U8" i="48"/>
  <c r="T8" i="48"/>
  <c r="S8" i="48"/>
  <c r="AC56" i="11" s="1"/>
  <c r="P8" i="11" s="1"/>
  <c r="R8" i="48"/>
  <c r="Q8" i="48"/>
  <c r="AC54" i="11" s="1"/>
  <c r="P6" i="11" s="1"/>
  <c r="Q6" i="11" s="1"/>
  <c r="P8" i="48"/>
  <c r="O8" i="48"/>
  <c r="N8" i="48"/>
  <c r="M8" i="48"/>
  <c r="L8" i="48"/>
  <c r="K8" i="48"/>
  <c r="J8" i="48"/>
  <c r="I8" i="48"/>
  <c r="H8" i="48"/>
  <c r="G8" i="48"/>
  <c r="F8" i="48"/>
  <c r="E8" i="48"/>
  <c r="D8" i="48"/>
  <c r="C8" i="48"/>
  <c r="AC44" i="11" s="1"/>
  <c r="P25" i="11" s="1"/>
  <c r="B8" i="48"/>
  <c r="Q33" i="22"/>
  <c r="P33" i="22"/>
  <c r="O33" i="22"/>
  <c r="Q32" i="22"/>
  <c r="P32" i="22"/>
  <c r="O32" i="22"/>
  <c r="Q31" i="22"/>
  <c r="P31" i="22"/>
  <c r="O31" i="22"/>
  <c r="Q30" i="22"/>
  <c r="P30" i="22"/>
  <c r="O30" i="22"/>
  <c r="Q29" i="22"/>
  <c r="P29" i="22"/>
  <c r="O29" i="22"/>
  <c r="Q28" i="22"/>
  <c r="P28" i="22"/>
  <c r="O28" i="22"/>
  <c r="Q27" i="22"/>
  <c r="P27" i="22"/>
  <c r="O27" i="22"/>
  <c r="Q26" i="22"/>
  <c r="P26" i="22"/>
  <c r="O26" i="22"/>
  <c r="Q25" i="22"/>
  <c r="P25" i="22"/>
  <c r="O25" i="22"/>
  <c r="Q24" i="22"/>
  <c r="P24" i="22"/>
  <c r="O24" i="22"/>
  <c r="Q23" i="22"/>
  <c r="P23" i="22"/>
  <c r="O23" i="22"/>
  <c r="Q22" i="22"/>
  <c r="P22" i="22"/>
  <c r="O22" i="22"/>
  <c r="Q21" i="22"/>
  <c r="P21" i="22"/>
  <c r="O21" i="22"/>
  <c r="Q20" i="22"/>
  <c r="P20" i="22"/>
  <c r="O20" i="22"/>
  <c r="G19" i="22"/>
  <c r="F19" i="22"/>
  <c r="B19" i="22"/>
  <c r="G18" i="22"/>
  <c r="F18" i="22"/>
  <c r="A18" i="22"/>
  <c r="Q16" i="22"/>
  <c r="P16" i="22"/>
  <c r="O16" i="22"/>
  <c r="C14" i="22" s="1"/>
  <c r="G17" i="22"/>
  <c r="F17" i="22"/>
  <c r="A17" i="22"/>
  <c r="Q15" i="22"/>
  <c r="P15" i="22"/>
  <c r="O15" i="22"/>
  <c r="G16" i="22"/>
  <c r="F16" i="22"/>
  <c r="A16" i="22"/>
  <c r="Q14" i="22"/>
  <c r="P14" i="22"/>
  <c r="O14" i="22"/>
  <c r="C10" i="22" s="1"/>
  <c r="D10" i="22" s="1"/>
  <c r="G15" i="22"/>
  <c r="F15" i="22"/>
  <c r="A15" i="22"/>
  <c r="Q13" i="22"/>
  <c r="P13" i="22"/>
  <c r="O13" i="22"/>
  <c r="G14" i="22"/>
  <c r="F14" i="22"/>
  <c r="Q12" i="22"/>
  <c r="P12" i="22"/>
  <c r="O12" i="22"/>
  <c r="C9" i="22" s="1"/>
  <c r="G13" i="22"/>
  <c r="F13" i="22"/>
  <c r="A13" i="22"/>
  <c r="Q11" i="22"/>
  <c r="P11" i="22"/>
  <c r="O11" i="22"/>
  <c r="G12" i="22"/>
  <c r="F12" i="22"/>
  <c r="Q10" i="22"/>
  <c r="P10" i="22"/>
  <c r="O10" i="22"/>
  <c r="G11" i="22"/>
  <c r="F11" i="22"/>
  <c r="Q9" i="22"/>
  <c r="P9" i="22"/>
  <c r="O9" i="22"/>
  <c r="C12" i="22" s="1"/>
  <c r="G10" i="22"/>
  <c r="F10" i="22"/>
  <c r="Q8" i="22"/>
  <c r="P8" i="22"/>
  <c r="O8" i="22"/>
  <c r="C11" i="22" s="1"/>
  <c r="G9" i="22"/>
  <c r="F9" i="22"/>
  <c r="Q7" i="22"/>
  <c r="P7" i="22"/>
  <c r="O7" i="22"/>
  <c r="C2" i="22" s="1"/>
  <c r="G8" i="22"/>
  <c r="F8" i="22"/>
  <c r="Q6" i="22"/>
  <c r="P6" i="22"/>
  <c r="O6" i="22"/>
  <c r="C3" i="22" s="1"/>
  <c r="G7" i="22"/>
  <c r="F7" i="22"/>
  <c r="Q5" i="22"/>
  <c r="P5" i="22"/>
  <c r="O5" i="22"/>
  <c r="C4" i="22" s="1"/>
  <c r="G5" i="22"/>
  <c r="F5" i="22"/>
  <c r="Q4" i="22"/>
  <c r="P4" i="22"/>
  <c r="O4" i="22"/>
  <c r="F4" i="22"/>
  <c r="Q3" i="22"/>
  <c r="P3" i="22"/>
  <c r="O3" i="22"/>
  <c r="G3" i="22"/>
  <c r="G2" i="22"/>
  <c r="F2" i="22"/>
  <c r="AD68" i="11"/>
  <c r="AC68" i="11"/>
  <c r="AB68" i="11"/>
  <c r="AD67" i="11"/>
  <c r="AC67" i="11"/>
  <c r="P37" i="11" s="1"/>
  <c r="AB67" i="11"/>
  <c r="R37" i="11" s="1"/>
  <c r="AD66" i="11"/>
  <c r="AC66" i="11"/>
  <c r="P36" i="11" s="1"/>
  <c r="AB66" i="11"/>
  <c r="AD65" i="11"/>
  <c r="AC65" i="11"/>
  <c r="P35" i="11" s="1"/>
  <c r="Q35" i="11" s="1"/>
  <c r="AB65" i="11"/>
  <c r="R35" i="11" s="1"/>
  <c r="AD64" i="11"/>
  <c r="AC64" i="11"/>
  <c r="P34" i="11" s="1"/>
  <c r="AB64" i="11"/>
  <c r="R34" i="11" s="1"/>
  <c r="AD63" i="11"/>
  <c r="AC63" i="11"/>
  <c r="P14" i="11" s="1"/>
  <c r="AB63" i="11"/>
  <c r="AD62" i="11"/>
  <c r="AB62" i="11"/>
  <c r="AD61" i="11"/>
  <c r="AC61" i="11"/>
  <c r="P32" i="11" s="1"/>
  <c r="AB61" i="11"/>
  <c r="AD60" i="11"/>
  <c r="AC60" i="11"/>
  <c r="AB60" i="11"/>
  <c r="AD59" i="11"/>
  <c r="AC59" i="11"/>
  <c r="AB59" i="11"/>
  <c r="R12" i="11" s="1"/>
  <c r="AD58" i="11"/>
  <c r="AC58" i="11"/>
  <c r="P10" i="11" s="1"/>
  <c r="AB58" i="11"/>
  <c r="AD57" i="11"/>
  <c r="AC57" i="11"/>
  <c r="AB57" i="11"/>
  <c r="AD56" i="11"/>
  <c r="AB56" i="11"/>
  <c r="R8" i="11" s="1"/>
  <c r="AD55" i="11"/>
  <c r="AC55" i="11"/>
  <c r="AB55" i="11"/>
  <c r="AD54" i="11"/>
  <c r="AB54" i="11"/>
  <c r="AD53" i="11"/>
  <c r="AC53" i="11"/>
  <c r="P30" i="11" s="1"/>
  <c r="AB53" i="11"/>
  <c r="R30" i="11" s="1"/>
  <c r="AD52" i="11"/>
  <c r="AC52" i="11"/>
  <c r="P29" i="11" s="1"/>
  <c r="Q29" i="11" s="1"/>
  <c r="AB52" i="11"/>
  <c r="R29" i="11" s="1"/>
  <c r="AD51" i="11"/>
  <c r="AC51" i="11"/>
  <c r="AB51" i="11"/>
  <c r="R28" i="11" s="1"/>
  <c r="AD50" i="11"/>
  <c r="AC50" i="11"/>
  <c r="P27" i="11" s="1"/>
  <c r="AB50" i="11"/>
  <c r="AD49" i="11"/>
  <c r="AC49" i="11"/>
  <c r="AB49" i="11"/>
  <c r="AD48" i="11"/>
  <c r="AC48" i="11"/>
  <c r="AB48" i="11"/>
  <c r="R18" i="11" s="1"/>
  <c r="AD47" i="11"/>
  <c r="AC47" i="11"/>
  <c r="P15" i="11" s="1"/>
  <c r="Q15" i="11" s="1"/>
  <c r="AB47" i="11"/>
  <c r="AD46" i="11"/>
  <c r="AC46" i="11"/>
  <c r="P16" i="11" s="1"/>
  <c r="Q16" i="11" s="1"/>
  <c r="AB46" i="11"/>
  <c r="AD45" i="11"/>
  <c r="AC45" i="11"/>
  <c r="P17" i="11" s="1"/>
  <c r="AB45" i="11"/>
  <c r="R17" i="11" s="1"/>
  <c r="AD44" i="11"/>
  <c r="AB44" i="11"/>
  <c r="AD43" i="11"/>
  <c r="AC43" i="11"/>
  <c r="AB43" i="11"/>
  <c r="V38" i="11"/>
  <c r="R38" i="11"/>
  <c r="P38" i="11"/>
  <c r="Q38" i="11" s="1"/>
  <c r="M38" i="11"/>
  <c r="L38" i="11"/>
  <c r="I38" i="11"/>
  <c r="H38" i="11"/>
  <c r="G38" i="11"/>
  <c r="F38" i="11"/>
  <c r="K38" i="11" s="1"/>
  <c r="E38" i="11"/>
  <c r="D38" i="11"/>
  <c r="C38" i="11"/>
  <c r="B38" i="11"/>
  <c r="V37" i="11"/>
  <c r="L37" i="11"/>
  <c r="I37" i="11"/>
  <c r="H37" i="11"/>
  <c r="G37" i="11"/>
  <c r="F37" i="11"/>
  <c r="K37" i="11" s="1"/>
  <c r="B37" i="11"/>
  <c r="V36" i="11"/>
  <c r="R36" i="11"/>
  <c r="B36" i="11"/>
  <c r="V35" i="11"/>
  <c r="B35" i="11"/>
  <c r="AC39" i="11"/>
  <c r="AB39" i="11"/>
  <c r="V34" i="11"/>
  <c r="AC38" i="11"/>
  <c r="AB38" i="11"/>
  <c r="V33" i="11"/>
  <c r="R33" i="11"/>
  <c r="W33" i="11" s="1"/>
  <c r="M33" i="11"/>
  <c r="L33" i="11"/>
  <c r="I33" i="11"/>
  <c r="H33" i="11"/>
  <c r="G33" i="11"/>
  <c r="F33" i="11"/>
  <c r="K33" i="11" s="1"/>
  <c r="E33" i="11"/>
  <c r="D33" i="11"/>
  <c r="C33" i="11"/>
  <c r="B33" i="11"/>
  <c r="AC37" i="11"/>
  <c r="AB37" i="11"/>
  <c r="V32" i="11"/>
  <c r="R32" i="11"/>
  <c r="M32" i="11"/>
  <c r="L32" i="11"/>
  <c r="I32" i="11"/>
  <c r="H32" i="11"/>
  <c r="G32" i="11"/>
  <c r="F32" i="11"/>
  <c r="K32" i="11" s="1"/>
  <c r="E32" i="11"/>
  <c r="D32" i="11"/>
  <c r="C32" i="11"/>
  <c r="B32" i="11"/>
  <c r="AC36" i="11"/>
  <c r="AB36" i="11"/>
  <c r="V31" i="11"/>
  <c r="R31" i="11"/>
  <c r="P31" i="11"/>
  <c r="Q31" i="11" s="1"/>
  <c r="M31" i="11"/>
  <c r="L31" i="11"/>
  <c r="I31" i="11"/>
  <c r="H31" i="11"/>
  <c r="G31" i="11"/>
  <c r="F31" i="11"/>
  <c r="K31" i="11" s="1"/>
  <c r="E31" i="11"/>
  <c r="D31" i="11"/>
  <c r="C31" i="11"/>
  <c r="B31" i="11"/>
  <c r="AC35" i="11"/>
  <c r="AB35" i="11"/>
  <c r="V30" i="11"/>
  <c r="M30" i="11"/>
  <c r="L30" i="11"/>
  <c r="I30" i="11"/>
  <c r="H30" i="11"/>
  <c r="G30" i="11"/>
  <c r="F30" i="11"/>
  <c r="K30" i="11" s="1"/>
  <c r="E30" i="11"/>
  <c r="D30" i="11"/>
  <c r="C30" i="11"/>
  <c r="B30" i="11"/>
  <c r="AC34" i="11"/>
  <c r="AB34" i="11"/>
  <c r="V29" i="11"/>
  <c r="M29" i="11"/>
  <c r="L29" i="11"/>
  <c r="I29" i="11"/>
  <c r="H29" i="11"/>
  <c r="G29" i="11"/>
  <c r="F29" i="11"/>
  <c r="K29" i="11" s="1"/>
  <c r="E29" i="11"/>
  <c r="D29" i="11"/>
  <c r="C29" i="11"/>
  <c r="B29" i="11"/>
  <c r="AC33" i="11"/>
  <c r="AB33" i="11"/>
  <c r="V28" i="11"/>
  <c r="P28" i="11"/>
  <c r="Q28" i="11" s="1"/>
  <c r="M28" i="11"/>
  <c r="L28" i="11"/>
  <c r="I28" i="11"/>
  <c r="H28" i="11"/>
  <c r="G28" i="11"/>
  <c r="F28" i="11"/>
  <c r="K28" i="11" s="1"/>
  <c r="E28" i="11"/>
  <c r="D28" i="11"/>
  <c r="C28" i="11"/>
  <c r="B28" i="11"/>
  <c r="AC32" i="11"/>
  <c r="AB32" i="11"/>
  <c r="V27" i="11"/>
  <c r="R27" i="11"/>
  <c r="M27" i="11"/>
  <c r="L27" i="11"/>
  <c r="I27" i="11"/>
  <c r="H27" i="11"/>
  <c r="G27" i="11"/>
  <c r="F27" i="11"/>
  <c r="K27" i="11" s="1"/>
  <c r="E27" i="11"/>
  <c r="D27" i="11"/>
  <c r="C27" i="11"/>
  <c r="B27" i="11"/>
  <c r="AC31" i="11"/>
  <c r="AB31" i="11"/>
  <c r="V26" i="11"/>
  <c r="R26" i="11"/>
  <c r="P26" i="11"/>
  <c r="Q26" i="11" s="1"/>
  <c r="M26" i="11"/>
  <c r="L26" i="11"/>
  <c r="I26" i="11"/>
  <c r="H26" i="11"/>
  <c r="G26" i="11"/>
  <c r="F26" i="11"/>
  <c r="K26" i="11" s="1"/>
  <c r="E26" i="11"/>
  <c r="D26" i="11"/>
  <c r="C26" i="11"/>
  <c r="B26" i="11"/>
  <c r="AC30" i="11"/>
  <c r="AB30" i="11"/>
  <c r="V25" i="11"/>
  <c r="R25" i="11"/>
  <c r="M25" i="11"/>
  <c r="L25" i="11"/>
  <c r="I25" i="11"/>
  <c r="H25" i="11"/>
  <c r="G25" i="11"/>
  <c r="F25" i="11"/>
  <c r="K25" i="11" s="1"/>
  <c r="E25" i="11"/>
  <c r="D25" i="11"/>
  <c r="C25" i="11"/>
  <c r="B25" i="11"/>
  <c r="AC29" i="11"/>
  <c r="AB29" i="11"/>
  <c r="V24" i="11"/>
  <c r="R24" i="11"/>
  <c r="P24" i="11"/>
  <c r="Q24" i="11" s="1"/>
  <c r="M24" i="11"/>
  <c r="L24" i="11"/>
  <c r="I24" i="11"/>
  <c r="H24" i="11"/>
  <c r="G24" i="11"/>
  <c r="F24" i="11"/>
  <c r="K24" i="11" s="1"/>
  <c r="E24" i="11"/>
  <c r="D24" i="11"/>
  <c r="C24" i="11"/>
  <c r="B24" i="11"/>
  <c r="AC28" i="11"/>
  <c r="AB28" i="11"/>
  <c r="V23" i="11"/>
  <c r="K23" i="11"/>
  <c r="D23" i="11"/>
  <c r="A23" i="11"/>
  <c r="R23" i="11" s="1"/>
  <c r="AC27" i="11"/>
  <c r="AB27" i="11"/>
  <c r="V22" i="11"/>
  <c r="K22" i="11"/>
  <c r="E22" i="11"/>
  <c r="O22" i="11" s="1"/>
  <c r="D22" i="11"/>
  <c r="A22" i="11"/>
  <c r="R22" i="11" s="1"/>
  <c r="AC26" i="11"/>
  <c r="AB26" i="11"/>
  <c r="V21" i="11"/>
  <c r="K21" i="11"/>
  <c r="E21" i="11"/>
  <c r="O21" i="11" s="1"/>
  <c r="D21" i="11"/>
  <c r="A21" i="11"/>
  <c r="P21" i="11" s="1"/>
  <c r="AC25" i="11"/>
  <c r="AB25" i="11"/>
  <c r="V20" i="11"/>
  <c r="H20" i="11"/>
  <c r="G20" i="11"/>
  <c r="F20" i="11"/>
  <c r="E20" i="11"/>
  <c r="D20" i="11"/>
  <c r="A20" i="11"/>
  <c r="V19" i="11"/>
  <c r="K19" i="11"/>
  <c r="E19" i="11"/>
  <c r="J19" i="11" s="1"/>
  <c r="D19" i="11"/>
  <c r="A19" i="11"/>
  <c r="R19" i="11" s="1"/>
  <c r="V18" i="11"/>
  <c r="S18" i="11"/>
  <c r="P18" i="11"/>
  <c r="Q18" i="11" s="1"/>
  <c r="K18" i="11"/>
  <c r="E18" i="11"/>
  <c r="D18" i="11"/>
  <c r="C18" i="11"/>
  <c r="V17" i="11"/>
  <c r="S17" i="11"/>
  <c r="K17" i="11"/>
  <c r="E17" i="11"/>
  <c r="D17" i="11"/>
  <c r="C17" i="11"/>
  <c r="V16" i="11"/>
  <c r="S16" i="11"/>
  <c r="R16" i="11"/>
  <c r="K16" i="11"/>
  <c r="E16" i="11"/>
  <c r="D16" i="11"/>
  <c r="C16" i="11"/>
  <c r="V15" i="11"/>
  <c r="S15" i="11"/>
  <c r="R15" i="11"/>
  <c r="K15" i="11"/>
  <c r="E15" i="11"/>
  <c r="D15" i="11"/>
  <c r="C15" i="11"/>
  <c r="V14" i="11"/>
  <c r="S14" i="11"/>
  <c r="S34" i="11" s="1"/>
  <c r="R14" i="11"/>
  <c r="M14" i="11"/>
  <c r="K14" i="11"/>
  <c r="J14" i="11"/>
  <c r="D14" i="11"/>
  <c r="C14" i="11"/>
  <c r="V13" i="11"/>
  <c r="S13" i="11"/>
  <c r="S36" i="11" s="1"/>
  <c r="R13" i="11"/>
  <c r="P13" i="11"/>
  <c r="Q13" i="11" s="1"/>
  <c r="K13" i="11"/>
  <c r="E13" i="11"/>
  <c r="AC17" i="11"/>
  <c r="AB17" i="11"/>
  <c r="V12" i="11"/>
  <c r="S12" i="11"/>
  <c r="S37" i="11" s="1"/>
  <c r="P12" i="11"/>
  <c r="K12" i="11"/>
  <c r="E12" i="11"/>
  <c r="D12" i="11"/>
  <c r="C12" i="11"/>
  <c r="AC16" i="11"/>
  <c r="AB16" i="11"/>
  <c r="V11" i="11"/>
  <c r="I11" i="11"/>
  <c r="H11" i="11"/>
  <c r="G11" i="11"/>
  <c r="F11" i="11"/>
  <c r="E11" i="11"/>
  <c r="D11" i="11"/>
  <c r="C11" i="11"/>
  <c r="A11" i="11"/>
  <c r="AC15" i="11"/>
  <c r="AB15" i="11"/>
  <c r="V10" i="11"/>
  <c r="S10" i="11"/>
  <c r="R10" i="11"/>
  <c r="K10" i="11"/>
  <c r="E10" i="11"/>
  <c r="D10" i="11"/>
  <c r="C10" i="11"/>
  <c r="AH14" i="11"/>
  <c r="AG14" i="11"/>
  <c r="AF14" i="11"/>
  <c r="AE14" i="11"/>
  <c r="AD14" i="11"/>
  <c r="AC14" i="11"/>
  <c r="AB14" i="11"/>
  <c r="V9" i="11"/>
  <c r="S9" i="11"/>
  <c r="R9" i="11"/>
  <c r="P9" i="11"/>
  <c r="K9" i="11"/>
  <c r="E9" i="11"/>
  <c r="D9" i="11"/>
  <c r="C9" i="11"/>
  <c r="AC13" i="11"/>
  <c r="AB13" i="11"/>
  <c r="V8" i="11"/>
  <c r="S8" i="11"/>
  <c r="K8" i="11"/>
  <c r="E8" i="11"/>
  <c r="M8" i="11" s="1"/>
  <c r="D8" i="11"/>
  <c r="C8" i="11"/>
  <c r="AH12" i="11"/>
  <c r="AG12" i="11"/>
  <c r="AF12" i="11"/>
  <c r="AE12" i="11"/>
  <c r="AD12" i="11"/>
  <c r="AC12" i="11"/>
  <c r="AB12" i="11"/>
  <c r="V7" i="11"/>
  <c r="S7" i="11"/>
  <c r="R7" i="11"/>
  <c r="P7" i="11"/>
  <c r="K7" i="11"/>
  <c r="E7" i="11"/>
  <c r="D7" i="11"/>
  <c r="C7" i="11"/>
  <c r="AC11" i="11"/>
  <c r="AB11" i="11"/>
  <c r="V6" i="11"/>
  <c r="S6" i="11"/>
  <c r="S25" i="11" s="1"/>
  <c r="R6" i="11"/>
  <c r="K6" i="11"/>
  <c r="E6" i="11"/>
  <c r="D6" i="11"/>
  <c r="C6" i="11"/>
  <c r="AC10" i="11"/>
  <c r="AB10" i="11"/>
  <c r="V5" i="11"/>
  <c r="S5" i="11"/>
  <c r="R5" i="11"/>
  <c r="P5" i="11"/>
  <c r="K5" i="11"/>
  <c r="E5" i="11"/>
  <c r="J5" i="11" s="1"/>
  <c r="D5" i="11"/>
  <c r="C5" i="11"/>
  <c r="O58" i="7"/>
  <c r="O57" i="7"/>
  <c r="G27" i="7"/>
  <c r="I27" i="7" s="1"/>
  <c r="O56" i="7"/>
  <c r="G26" i="7"/>
  <c r="I26" i="7" s="1"/>
  <c r="O55" i="7"/>
  <c r="G25" i="7"/>
  <c r="O54" i="7"/>
  <c r="O53" i="7"/>
  <c r="O52" i="7"/>
  <c r="O51" i="7"/>
  <c r="G21" i="7"/>
  <c r="O50" i="7"/>
  <c r="G20" i="7"/>
  <c r="O49" i="7"/>
  <c r="G11" i="7"/>
  <c r="G30" i="7" s="1"/>
  <c r="O48" i="7"/>
  <c r="G10" i="7"/>
  <c r="I10" i="7" s="1"/>
  <c r="O47" i="7"/>
  <c r="G8" i="7"/>
  <c r="I8" i="7" s="1"/>
  <c r="O46" i="7"/>
  <c r="O45" i="7"/>
  <c r="G6" i="7"/>
  <c r="I6" i="7" s="1"/>
  <c r="O44" i="7"/>
  <c r="G5" i="7"/>
  <c r="O43" i="7"/>
  <c r="O42" i="7"/>
  <c r="G19" i="7"/>
  <c r="O41" i="7"/>
  <c r="O40" i="7"/>
  <c r="O39" i="7"/>
  <c r="O38" i="7"/>
  <c r="O37" i="7"/>
  <c r="O36" i="7"/>
  <c r="O35" i="7"/>
  <c r="G28" i="7"/>
  <c r="D28" i="7"/>
  <c r="C28" i="7"/>
  <c r="B28" i="7"/>
  <c r="O34" i="7"/>
  <c r="G16" i="7"/>
  <c r="D27" i="7"/>
  <c r="C27" i="7"/>
  <c r="B27" i="7"/>
  <c r="O33" i="7"/>
  <c r="G13" i="7"/>
  <c r="D26" i="7"/>
  <c r="C26" i="7"/>
  <c r="B26" i="7"/>
  <c r="O32" i="7"/>
  <c r="G14" i="7"/>
  <c r="I14" i="7" s="1"/>
  <c r="D25" i="7"/>
  <c r="C25" i="7"/>
  <c r="B25" i="7"/>
  <c r="O31" i="7"/>
  <c r="G15" i="7"/>
  <c r="G24" i="7"/>
  <c r="I24" i="7" s="1"/>
  <c r="D24" i="7"/>
  <c r="C24" i="7"/>
  <c r="B24" i="7"/>
  <c r="O30" i="7"/>
  <c r="G18" i="7"/>
  <c r="G23" i="7"/>
  <c r="D23" i="7"/>
  <c r="C23" i="7"/>
  <c r="B23" i="7"/>
  <c r="O29" i="7"/>
  <c r="G17" i="7"/>
  <c r="G22" i="7"/>
  <c r="D22" i="7"/>
  <c r="C22" i="7"/>
  <c r="B22" i="7"/>
  <c r="D21" i="7"/>
  <c r="C21" i="7"/>
  <c r="B21" i="7"/>
  <c r="D20" i="7"/>
  <c r="C20" i="7"/>
  <c r="B20" i="7"/>
  <c r="D19" i="7"/>
  <c r="C19" i="7"/>
  <c r="B19" i="7"/>
  <c r="D18" i="7"/>
  <c r="C18" i="7"/>
  <c r="B18" i="7"/>
  <c r="D17" i="7"/>
  <c r="C17" i="7"/>
  <c r="B17" i="7"/>
  <c r="D16" i="7"/>
  <c r="C16" i="7"/>
  <c r="D15" i="7"/>
  <c r="C15" i="7"/>
  <c r="D14" i="7"/>
  <c r="C14" i="7"/>
  <c r="D13" i="7"/>
  <c r="C13" i="7"/>
  <c r="H12" i="7"/>
  <c r="G12" i="7"/>
  <c r="I12" i="7" s="1"/>
  <c r="D12" i="7"/>
  <c r="H11" i="7"/>
  <c r="D11" i="7"/>
  <c r="D30" i="7" s="1"/>
  <c r="H10" i="7"/>
  <c r="D10" i="7"/>
  <c r="H9" i="7"/>
  <c r="D9" i="7"/>
  <c r="H8" i="7"/>
  <c r="D8" i="7"/>
  <c r="H7" i="7"/>
  <c r="G7" i="7"/>
  <c r="I7" i="7" s="1"/>
  <c r="D7" i="7"/>
  <c r="H6" i="7"/>
  <c r="D6" i="7"/>
  <c r="H5" i="7"/>
  <c r="D5" i="7"/>
  <c r="H4" i="7"/>
  <c r="D4" i="7"/>
  <c r="N14" i="12"/>
  <c r="M14" i="12"/>
  <c r="L14" i="12"/>
  <c r="K14" i="12"/>
  <c r="J14" i="12"/>
  <c r="I14" i="12"/>
  <c r="H14" i="12"/>
  <c r="G45" i="9"/>
  <c r="F45" i="9"/>
  <c r="G44" i="9"/>
  <c r="F44" i="9"/>
  <c r="G43" i="9"/>
  <c r="F43" i="9"/>
  <c r="G42" i="9"/>
  <c r="F42" i="9"/>
  <c r="G41" i="9"/>
  <c r="F41" i="9"/>
  <c r="G40" i="9"/>
  <c r="F40" i="9"/>
  <c r="G39" i="9"/>
  <c r="F39" i="9"/>
  <c r="G38" i="9"/>
  <c r="F38" i="9"/>
  <c r="G37" i="9"/>
  <c r="F37" i="9"/>
  <c r="G36" i="9"/>
  <c r="F36" i="9"/>
  <c r="G35" i="9"/>
  <c r="F35" i="9"/>
  <c r="G34" i="9"/>
  <c r="F34" i="9"/>
  <c r="G33" i="9"/>
  <c r="F33" i="9"/>
  <c r="G32" i="9"/>
  <c r="F32" i="9"/>
  <c r="G31" i="9"/>
  <c r="F31" i="9"/>
  <c r="G30" i="9"/>
  <c r="F30" i="9"/>
  <c r="G29" i="9"/>
  <c r="F29" i="9"/>
  <c r="B12" i="9"/>
  <c r="B11" i="9"/>
  <c r="B10" i="9"/>
  <c r="B9" i="9"/>
  <c r="B8" i="9"/>
  <c r="B7" i="9"/>
  <c r="B6" i="9"/>
  <c r="B5" i="9"/>
  <c r="B4" i="9"/>
  <c r="A36" i="54"/>
  <c r="F36" i="54" s="1"/>
  <c r="A35" i="54"/>
  <c r="F34" i="54"/>
  <c r="C34" i="54"/>
  <c r="BW36" i="56" s="1"/>
  <c r="F33" i="54"/>
  <c r="C33" i="54"/>
  <c r="F32" i="54"/>
  <c r="C32" i="54"/>
  <c r="B32" i="54"/>
  <c r="F31" i="54"/>
  <c r="C31" i="54"/>
  <c r="B31" i="54"/>
  <c r="F30" i="54"/>
  <c r="C30" i="54"/>
  <c r="B30" i="54"/>
  <c r="F29" i="54"/>
  <c r="C29" i="54"/>
  <c r="B29" i="54"/>
  <c r="F28" i="54"/>
  <c r="C28" i="54"/>
  <c r="F27" i="54"/>
  <c r="C27" i="54"/>
  <c r="F26" i="54"/>
  <c r="C26" i="54"/>
  <c r="F25" i="54"/>
  <c r="C25" i="54"/>
  <c r="F24" i="54"/>
  <c r="C24" i="54"/>
  <c r="F23" i="54"/>
  <c r="C23" i="54"/>
  <c r="F22" i="54"/>
  <c r="C22" i="54"/>
  <c r="F21" i="54"/>
  <c r="C21" i="54"/>
  <c r="BW20" i="56" s="1"/>
  <c r="B21" i="54"/>
  <c r="F20" i="54"/>
  <c r="C20" i="54"/>
  <c r="B20" i="54"/>
  <c r="F19" i="54"/>
  <c r="C19" i="54"/>
  <c r="F18" i="54"/>
  <c r="C18" i="54"/>
  <c r="BW35" i="56" s="1"/>
  <c r="B18" i="54"/>
  <c r="F17" i="54"/>
  <c r="C17" i="54"/>
  <c r="B17" i="54"/>
  <c r="F16" i="54"/>
  <c r="C16" i="54"/>
  <c r="BW49" i="56" s="1"/>
  <c r="F15" i="54"/>
  <c r="C15" i="54"/>
  <c r="B15" i="54"/>
  <c r="F14" i="54"/>
  <c r="C14" i="54"/>
  <c r="BW50" i="56" s="1"/>
  <c r="F13" i="54"/>
  <c r="C13" i="54"/>
  <c r="B13" i="54"/>
  <c r="F12" i="54"/>
  <c r="C12" i="54"/>
  <c r="B12" i="54"/>
  <c r="F11" i="54"/>
  <c r="C11" i="54"/>
  <c r="BW43" i="56" s="1"/>
  <c r="F10" i="54"/>
  <c r="C10" i="54"/>
  <c r="BW44" i="56" s="1"/>
  <c r="F9" i="54"/>
  <c r="C9" i="54"/>
  <c r="F8" i="54"/>
  <c r="C8" i="54"/>
  <c r="BW33" i="56" s="1"/>
  <c r="B8" i="54"/>
  <c r="F7" i="54"/>
  <c r="C7" i="54"/>
  <c r="BW34" i="56" s="1"/>
  <c r="B7" i="54"/>
  <c r="F6" i="54"/>
  <c r="C6" i="54"/>
  <c r="BW32" i="56" s="1"/>
  <c r="F5" i="54"/>
  <c r="C5" i="54"/>
  <c r="B5" i="54"/>
  <c r="F4" i="54"/>
  <c r="C4" i="54"/>
  <c r="U56" i="26"/>
  <c r="T56" i="26"/>
  <c r="U55" i="26"/>
  <c r="T55" i="26"/>
  <c r="U54" i="26"/>
  <c r="T54" i="26"/>
  <c r="U53" i="26"/>
  <c r="T53" i="26"/>
  <c r="U52" i="26"/>
  <c r="T52" i="26"/>
  <c r="U51" i="26"/>
  <c r="T51" i="26"/>
  <c r="U50" i="26"/>
  <c r="T50" i="26"/>
  <c r="U49" i="26"/>
  <c r="T49" i="26"/>
  <c r="U48" i="26"/>
  <c r="T48" i="26"/>
  <c r="U47" i="26"/>
  <c r="T47" i="26"/>
  <c r="U46" i="26"/>
  <c r="T46" i="26"/>
  <c r="U45" i="26"/>
  <c r="T45" i="26"/>
  <c r="U44" i="26"/>
  <c r="T44" i="26"/>
  <c r="U43" i="26"/>
  <c r="T43" i="26"/>
  <c r="U42" i="26"/>
  <c r="T42" i="26"/>
  <c r="U41" i="26"/>
  <c r="T41" i="26"/>
  <c r="U40" i="26"/>
  <c r="T40" i="26"/>
  <c r="U39" i="26"/>
  <c r="T39" i="26"/>
  <c r="U38" i="26"/>
  <c r="T38" i="26"/>
  <c r="U37" i="26"/>
  <c r="T37" i="26"/>
  <c r="U36" i="26"/>
  <c r="T36" i="26"/>
  <c r="U35" i="26"/>
  <c r="T35" i="26"/>
  <c r="H35" i="26"/>
  <c r="G35" i="26"/>
  <c r="A35" i="26"/>
  <c r="C35" i="26" s="1"/>
  <c r="U34" i="26"/>
  <c r="T34" i="26"/>
  <c r="H34" i="26"/>
  <c r="G34" i="26"/>
  <c r="A34" i="26"/>
  <c r="U33" i="26"/>
  <c r="T33" i="26"/>
  <c r="H33" i="26"/>
  <c r="G33" i="26"/>
  <c r="F33" i="26"/>
  <c r="E33" i="26"/>
  <c r="D33" i="26"/>
  <c r="C33" i="26"/>
  <c r="U32" i="26"/>
  <c r="T32" i="26"/>
  <c r="H32" i="26"/>
  <c r="G32" i="26"/>
  <c r="F32" i="26"/>
  <c r="E32" i="26"/>
  <c r="D32" i="26"/>
  <c r="C32" i="26"/>
  <c r="U31" i="26"/>
  <c r="T31" i="26"/>
  <c r="F31" i="26"/>
  <c r="E31" i="26"/>
  <c r="D31" i="26"/>
  <c r="C31" i="26"/>
  <c r="B31" i="26"/>
  <c r="H31" i="26" s="1"/>
  <c r="U30" i="26"/>
  <c r="T30" i="26"/>
  <c r="F30" i="26"/>
  <c r="E30" i="26"/>
  <c r="D30" i="26"/>
  <c r="C30" i="26"/>
  <c r="B30" i="26"/>
  <c r="G30" i="26" s="1"/>
  <c r="U29" i="26"/>
  <c r="T29" i="26"/>
  <c r="F29" i="26"/>
  <c r="E29" i="26"/>
  <c r="D29" i="26"/>
  <c r="C29" i="26"/>
  <c r="B29" i="26"/>
  <c r="H29" i="26" s="1"/>
  <c r="U28" i="26"/>
  <c r="T28" i="26"/>
  <c r="F28" i="26"/>
  <c r="E28" i="26"/>
  <c r="D28" i="26"/>
  <c r="C28" i="26"/>
  <c r="B28" i="26"/>
  <c r="U27" i="26"/>
  <c r="T27" i="26"/>
  <c r="H27" i="26"/>
  <c r="G27" i="26"/>
  <c r="F27" i="26"/>
  <c r="E27" i="26"/>
  <c r="D27" i="26"/>
  <c r="C27" i="26"/>
  <c r="H26" i="26"/>
  <c r="G26" i="26"/>
  <c r="F26" i="26"/>
  <c r="E26" i="26"/>
  <c r="D26" i="26"/>
  <c r="C26" i="26"/>
  <c r="H25" i="26"/>
  <c r="G25" i="26"/>
  <c r="F25" i="26"/>
  <c r="E25" i="26"/>
  <c r="D25" i="26"/>
  <c r="C25" i="26"/>
  <c r="H24" i="26"/>
  <c r="G24" i="26"/>
  <c r="F24" i="26"/>
  <c r="E24" i="26"/>
  <c r="D24" i="26"/>
  <c r="C24" i="26"/>
  <c r="H23" i="26"/>
  <c r="G23" i="26"/>
  <c r="F23" i="26"/>
  <c r="E23" i="26"/>
  <c r="D23" i="26"/>
  <c r="C23" i="26"/>
  <c r="H22" i="26"/>
  <c r="G22" i="26"/>
  <c r="F22" i="26"/>
  <c r="E22" i="26"/>
  <c r="D22" i="26"/>
  <c r="C22" i="26"/>
  <c r="H21" i="26"/>
  <c r="G21" i="26"/>
  <c r="F21" i="26"/>
  <c r="E21" i="26"/>
  <c r="D21" i="26"/>
  <c r="C21" i="26"/>
  <c r="F20" i="26"/>
  <c r="E20" i="26"/>
  <c r="D20" i="26"/>
  <c r="C20" i="26"/>
  <c r="B20" i="26"/>
  <c r="G20" i="26" s="1"/>
  <c r="F19" i="26"/>
  <c r="E19" i="26"/>
  <c r="D19" i="26"/>
  <c r="C19" i="26"/>
  <c r="B19" i="26"/>
  <c r="H19" i="26" s="1"/>
  <c r="H18" i="26"/>
  <c r="G18" i="26"/>
  <c r="F18" i="26"/>
  <c r="E18" i="26"/>
  <c r="D18" i="26"/>
  <c r="C18" i="26"/>
  <c r="F17" i="26"/>
  <c r="E17" i="26"/>
  <c r="D17" i="26"/>
  <c r="C17" i="26"/>
  <c r="B17" i="26"/>
  <c r="G17" i="26" s="1"/>
  <c r="F16" i="26"/>
  <c r="E16" i="26"/>
  <c r="D16" i="26"/>
  <c r="C16" i="26"/>
  <c r="B16" i="26"/>
  <c r="H16" i="26" s="1"/>
  <c r="H15" i="26"/>
  <c r="G15" i="26"/>
  <c r="F15" i="26"/>
  <c r="E15" i="26"/>
  <c r="D15" i="26"/>
  <c r="C15" i="26"/>
  <c r="F14" i="26"/>
  <c r="E14" i="26"/>
  <c r="D14" i="26"/>
  <c r="C14" i="26"/>
  <c r="B14" i="26"/>
  <c r="G14" i="26" s="1"/>
  <c r="H13" i="26"/>
  <c r="G13" i="26"/>
  <c r="F13" i="26"/>
  <c r="E13" i="26"/>
  <c r="D13" i="26"/>
  <c r="C13" i="26"/>
  <c r="F12" i="26"/>
  <c r="E12" i="26"/>
  <c r="D12" i="26"/>
  <c r="C12" i="26"/>
  <c r="B12" i="26"/>
  <c r="F11" i="26"/>
  <c r="E11" i="26"/>
  <c r="D11" i="26"/>
  <c r="C11" i="26"/>
  <c r="B11" i="26"/>
  <c r="G11" i="26" s="1"/>
  <c r="H10" i="26"/>
  <c r="G10" i="26"/>
  <c r="F10" i="26"/>
  <c r="E10" i="26"/>
  <c r="D10" i="26"/>
  <c r="C10" i="26"/>
  <c r="H9" i="26"/>
  <c r="G9" i="26"/>
  <c r="F9" i="26"/>
  <c r="E9" i="26"/>
  <c r="D9" i="26"/>
  <c r="C9" i="26"/>
  <c r="H8" i="26"/>
  <c r="G8" i="26"/>
  <c r="F8" i="26"/>
  <c r="E8" i="26"/>
  <c r="D8" i="26"/>
  <c r="C8" i="26"/>
  <c r="F7" i="26"/>
  <c r="E7" i="26"/>
  <c r="D7" i="26"/>
  <c r="C7" i="26"/>
  <c r="B7" i="26"/>
  <c r="H6" i="26"/>
  <c r="F6" i="26"/>
  <c r="E6" i="26"/>
  <c r="D6" i="26"/>
  <c r="C6" i="26"/>
  <c r="B6" i="26"/>
  <c r="G6" i="26" s="1"/>
  <c r="H5" i="26"/>
  <c r="G5" i="26"/>
  <c r="F5" i="26"/>
  <c r="E5" i="26"/>
  <c r="D5" i="26"/>
  <c r="C5" i="26"/>
  <c r="F4" i="26"/>
  <c r="E4" i="26"/>
  <c r="D4" i="26"/>
  <c r="C4" i="26"/>
  <c r="B4" i="26"/>
  <c r="H4" i="26" s="1"/>
  <c r="H3" i="26"/>
  <c r="G3" i="26"/>
  <c r="F3" i="26"/>
  <c r="E3" i="26"/>
  <c r="D3" i="26"/>
  <c r="C3" i="26"/>
  <c r="E15" i="4"/>
  <c r="D15" i="4"/>
  <c r="C15" i="4"/>
  <c r="E14" i="4"/>
  <c r="D14" i="4"/>
  <c r="C14" i="4"/>
  <c r="E13" i="4"/>
  <c r="D13" i="4"/>
  <c r="C13" i="4"/>
  <c r="J11" i="4"/>
  <c r="J10" i="4"/>
  <c r="J9" i="4"/>
  <c r="J8" i="4"/>
  <c r="J7" i="4"/>
  <c r="J6" i="4"/>
  <c r="J5" i="4"/>
  <c r="J12" i="4" s="1"/>
  <c r="J4" i="4"/>
  <c r="A112" i="3"/>
  <c r="G112" i="3" s="1"/>
  <c r="A111" i="3"/>
  <c r="G111" i="3" s="1"/>
  <c r="A110" i="3"/>
  <c r="G110" i="3" s="1"/>
  <c r="A109" i="3"/>
  <c r="G109" i="3" s="1"/>
  <c r="A108" i="3"/>
  <c r="G108" i="3" s="1"/>
  <c r="A107" i="3"/>
  <c r="G107" i="3" s="1"/>
  <c r="A106" i="3"/>
  <c r="G106" i="3" s="1"/>
  <c r="A105" i="3"/>
  <c r="G105" i="3" s="1"/>
  <c r="A104" i="3"/>
  <c r="G104" i="3" s="1"/>
  <c r="A103" i="3"/>
  <c r="G103" i="3" s="1"/>
  <c r="A102" i="3"/>
  <c r="G102" i="3" s="1"/>
  <c r="A101" i="3"/>
  <c r="G101" i="3" s="1"/>
  <c r="A100" i="3"/>
  <c r="G100" i="3" s="1"/>
  <c r="A99" i="3"/>
  <c r="G99" i="3" s="1"/>
  <c r="A98" i="3"/>
  <c r="G98" i="3" s="1"/>
  <c r="A97" i="3"/>
  <c r="G97" i="3" s="1"/>
  <c r="A96" i="3"/>
  <c r="G96" i="3" s="1"/>
  <c r="A95" i="3"/>
  <c r="G95" i="3" s="1"/>
  <c r="A94" i="3"/>
  <c r="G94" i="3" s="1"/>
  <c r="A93" i="3"/>
  <c r="G93" i="3" s="1"/>
  <c r="A92" i="3"/>
  <c r="A90" i="3"/>
  <c r="A88" i="3"/>
  <c r="G88" i="3" s="1"/>
  <c r="A87" i="3"/>
  <c r="G87" i="3" s="1"/>
  <c r="A86" i="3"/>
  <c r="A85" i="3"/>
  <c r="A84" i="3"/>
  <c r="E75" i="3"/>
  <c r="F75" i="3" s="1"/>
  <c r="A75" i="3"/>
  <c r="E74" i="3"/>
  <c r="F74" i="3" s="1"/>
  <c r="A74" i="3"/>
  <c r="E73" i="3"/>
  <c r="F73" i="3" s="1"/>
  <c r="A73" i="3"/>
  <c r="E72" i="3"/>
  <c r="F72" i="3" s="1"/>
  <c r="A72" i="3"/>
  <c r="E71" i="3"/>
  <c r="F71" i="3" s="1"/>
  <c r="A71" i="3"/>
  <c r="E70" i="3"/>
  <c r="F70" i="3" s="1"/>
  <c r="A70" i="3"/>
  <c r="E69" i="3"/>
  <c r="F69" i="3" s="1"/>
  <c r="A69" i="3"/>
  <c r="A68" i="3"/>
  <c r="A67" i="3"/>
  <c r="G67" i="3" s="1"/>
  <c r="A65" i="3"/>
  <c r="A64" i="3"/>
  <c r="A63" i="3"/>
  <c r="A62" i="3"/>
  <c r="A61" i="3"/>
  <c r="A60" i="3"/>
  <c r="G60" i="3" s="1"/>
  <c r="A59" i="3"/>
  <c r="A58" i="3"/>
  <c r="G58" i="3" s="1"/>
  <c r="A56" i="3"/>
  <c r="A55" i="3"/>
  <c r="A54" i="3"/>
  <c r="A52" i="3"/>
  <c r="A51" i="3"/>
  <c r="G51" i="3" s="1"/>
  <c r="A50" i="3"/>
  <c r="G50" i="3" s="1"/>
  <c r="A49" i="3"/>
  <c r="A48" i="3"/>
  <c r="A47" i="3"/>
  <c r="G47" i="3" s="1"/>
  <c r="A46" i="3"/>
  <c r="A45" i="3"/>
  <c r="A44" i="3"/>
  <c r="G44" i="3" s="1"/>
  <c r="A43" i="3"/>
  <c r="A39" i="3"/>
  <c r="A38" i="3"/>
  <c r="A37" i="3"/>
  <c r="G37" i="3" s="1"/>
  <c r="A36" i="3"/>
  <c r="A35" i="3"/>
  <c r="A34" i="3"/>
  <c r="M35" i="3"/>
  <c r="N35" i="3" s="1"/>
  <c r="K35" i="3"/>
  <c r="L35" i="3" s="1"/>
  <c r="A33" i="3"/>
  <c r="G33" i="3" s="1"/>
  <c r="M34" i="3"/>
  <c r="N34" i="3" s="1"/>
  <c r="K34" i="3"/>
  <c r="L34" i="3" s="1"/>
  <c r="A32" i="3"/>
  <c r="G32" i="3" s="1"/>
  <c r="M33" i="3"/>
  <c r="N33" i="3" s="1"/>
  <c r="K33" i="3"/>
  <c r="L33" i="3" s="1"/>
  <c r="A31" i="3"/>
  <c r="G31" i="3" s="1"/>
  <c r="M32" i="3"/>
  <c r="N32" i="3" s="1"/>
  <c r="K32" i="3"/>
  <c r="L32" i="3" s="1"/>
  <c r="A30" i="3"/>
  <c r="G30" i="3" s="1"/>
  <c r="M31" i="3"/>
  <c r="N31" i="3" s="1"/>
  <c r="K31" i="3"/>
  <c r="L31" i="3" s="1"/>
  <c r="G114" i="3" s="1"/>
  <c r="A29" i="3"/>
  <c r="M30" i="3"/>
  <c r="N30" i="3" s="1"/>
  <c r="K30" i="3"/>
  <c r="L30" i="3" s="1"/>
  <c r="A28" i="3"/>
  <c r="G28" i="3" s="1"/>
  <c r="M29" i="3"/>
  <c r="K29" i="3"/>
  <c r="A27" i="3"/>
  <c r="G27" i="3" s="1"/>
  <c r="M28" i="3"/>
  <c r="K28" i="3"/>
  <c r="A26" i="3"/>
  <c r="M27" i="3"/>
  <c r="K27" i="3"/>
  <c r="A25" i="3"/>
  <c r="G25" i="3" s="1"/>
  <c r="M26" i="3"/>
  <c r="N26" i="3" s="1"/>
  <c r="K26" i="3"/>
  <c r="L26" i="3" s="1"/>
  <c r="M25" i="3"/>
  <c r="K25" i="3"/>
  <c r="L25" i="3" s="1"/>
  <c r="A23" i="3"/>
  <c r="M24" i="3"/>
  <c r="K24" i="3"/>
  <c r="A22" i="3"/>
  <c r="M23" i="3"/>
  <c r="N23" i="3" s="1"/>
  <c r="K23" i="3"/>
  <c r="L23" i="3" s="1"/>
  <c r="A21" i="3"/>
  <c r="M22" i="3"/>
  <c r="N22" i="3" s="1"/>
  <c r="K22" i="3"/>
  <c r="L22" i="3" s="1"/>
  <c r="A20" i="3"/>
  <c r="M21" i="3"/>
  <c r="K21" i="3"/>
  <c r="A19" i="3"/>
  <c r="M20" i="3"/>
  <c r="N20" i="3" s="1"/>
  <c r="K20" i="3"/>
  <c r="L20" i="3" s="1"/>
  <c r="A18" i="3"/>
  <c r="M19" i="3"/>
  <c r="N19" i="3" s="1"/>
  <c r="K19" i="3"/>
  <c r="L19" i="3" s="1"/>
  <c r="A17" i="3"/>
  <c r="G17" i="3" s="1"/>
  <c r="M18" i="3"/>
  <c r="N18" i="3" s="1"/>
  <c r="K18" i="3"/>
  <c r="L18" i="3" s="1"/>
  <c r="A16" i="3"/>
  <c r="G16" i="3" s="1"/>
  <c r="M17" i="3"/>
  <c r="N17" i="3" s="1"/>
  <c r="K17" i="3"/>
  <c r="L17" i="3" s="1"/>
  <c r="A15" i="3"/>
  <c r="M16" i="3"/>
  <c r="N16" i="3" s="1"/>
  <c r="K16" i="3"/>
  <c r="L16" i="3" s="1"/>
  <c r="A14" i="3"/>
  <c r="M15" i="3"/>
  <c r="N15" i="3" s="1"/>
  <c r="K15" i="3"/>
  <c r="L15" i="3" s="1"/>
  <c r="A13" i="3"/>
  <c r="G13" i="3" s="1"/>
  <c r="M14" i="3"/>
  <c r="N14" i="3" s="1"/>
  <c r="K14" i="3"/>
  <c r="L14" i="3" s="1"/>
  <c r="A12" i="3"/>
  <c r="G12" i="3" s="1"/>
  <c r="M13" i="3"/>
  <c r="N13" i="3" s="1"/>
  <c r="K13" i="3"/>
  <c r="L13" i="3" s="1"/>
  <c r="A11" i="3"/>
  <c r="G11" i="3" s="1"/>
  <c r="M12" i="3"/>
  <c r="N12" i="3" s="1"/>
  <c r="K12" i="3"/>
  <c r="L12" i="3" s="1"/>
  <c r="A10" i="3"/>
  <c r="G10" i="3" s="1"/>
  <c r="M11" i="3"/>
  <c r="N11" i="3" s="1"/>
  <c r="K11" i="3"/>
  <c r="L11" i="3" s="1"/>
  <c r="A9" i="3"/>
  <c r="G9" i="3" s="1"/>
  <c r="M10" i="3"/>
  <c r="N10" i="3" s="1"/>
  <c r="K10" i="3"/>
  <c r="L10" i="3" s="1"/>
  <c r="A8" i="3"/>
  <c r="M9" i="3"/>
  <c r="N9" i="3" s="1"/>
  <c r="K9" i="3"/>
  <c r="L9" i="3" s="1"/>
  <c r="A7" i="3"/>
  <c r="M8" i="3"/>
  <c r="N8" i="3" s="1"/>
  <c r="K8" i="3"/>
  <c r="L8" i="3" s="1"/>
  <c r="A6" i="3"/>
  <c r="M7" i="3"/>
  <c r="N7" i="3" s="1"/>
  <c r="K7" i="3"/>
  <c r="L7" i="3" s="1"/>
  <c r="A5" i="3"/>
  <c r="M6" i="3"/>
  <c r="N6" i="3" s="1"/>
  <c r="K6" i="3"/>
  <c r="L6" i="3" s="1"/>
  <c r="A4" i="3"/>
  <c r="Q32" i="2"/>
  <c r="P32" i="2"/>
  <c r="L32" i="2"/>
  <c r="C27" i="2" s="1"/>
  <c r="K32" i="2"/>
  <c r="H32" i="2"/>
  <c r="G32" i="2"/>
  <c r="B27" i="2"/>
  <c r="D27" i="2"/>
  <c r="D18" i="2"/>
  <c r="Q31" i="2"/>
  <c r="P31" i="2"/>
  <c r="D17" i="2" s="1"/>
  <c r="Q30" i="2"/>
  <c r="P30" i="2"/>
  <c r="L30" i="2"/>
  <c r="K30" i="2"/>
  <c r="J30" i="2"/>
  <c r="I30" i="2"/>
  <c r="G30" i="2"/>
  <c r="Q29" i="2"/>
  <c r="P29" i="2"/>
  <c r="L29" i="2"/>
  <c r="K29" i="2"/>
  <c r="J29" i="2"/>
  <c r="I29" i="2"/>
  <c r="G29" i="2"/>
  <c r="A24" i="2"/>
  <c r="Q28" i="2"/>
  <c r="P28" i="2"/>
  <c r="L28" i="2"/>
  <c r="K28" i="2"/>
  <c r="J28" i="2"/>
  <c r="I28" i="2"/>
  <c r="G28" i="2"/>
  <c r="Q27" i="2"/>
  <c r="P27" i="2"/>
  <c r="D11" i="2" s="1"/>
  <c r="L27" i="2"/>
  <c r="K27" i="2"/>
  <c r="J27" i="2"/>
  <c r="I27" i="2"/>
  <c r="G27" i="2"/>
  <c r="Q26" i="2"/>
  <c r="P26" i="2"/>
  <c r="D9" i="2" s="1"/>
  <c r="L26" i="2"/>
  <c r="K26" i="2"/>
  <c r="J26" i="2"/>
  <c r="I26" i="2"/>
  <c r="G26" i="2"/>
  <c r="Q25" i="2"/>
  <c r="P25" i="2"/>
  <c r="D7" i="2" s="1"/>
  <c r="L25" i="2"/>
  <c r="K25" i="2"/>
  <c r="J25" i="2"/>
  <c r="I25" i="2"/>
  <c r="G25" i="2"/>
  <c r="Q24" i="2"/>
  <c r="P24" i="2"/>
  <c r="L24" i="2"/>
  <c r="K24" i="2"/>
  <c r="J24" i="2"/>
  <c r="I24" i="2"/>
  <c r="G24" i="2"/>
  <c r="Q23" i="2"/>
  <c r="P23" i="2"/>
  <c r="L23" i="2"/>
  <c r="C18" i="2" s="1"/>
  <c r="K23" i="2"/>
  <c r="G23" i="2"/>
  <c r="Q22" i="2"/>
  <c r="P22" i="2"/>
  <c r="L22" i="2"/>
  <c r="C17" i="2" s="1"/>
  <c r="K22" i="2"/>
  <c r="G22" i="2"/>
  <c r="Q21" i="2"/>
  <c r="P21" i="2"/>
  <c r="L21" i="2"/>
  <c r="C16" i="2" s="1"/>
  <c r="K21" i="2"/>
  <c r="Q20" i="2"/>
  <c r="P20" i="2"/>
  <c r="L20" i="2"/>
  <c r="C15" i="2" s="1"/>
  <c r="K20" i="2"/>
  <c r="Q19" i="2"/>
  <c r="P19" i="2"/>
  <c r="L19" i="2"/>
  <c r="C14" i="2" s="1"/>
  <c r="K19" i="2"/>
  <c r="Q18" i="2"/>
  <c r="P18" i="2"/>
  <c r="D13" i="2"/>
  <c r="L18" i="2"/>
  <c r="C13" i="2" s="1"/>
  <c r="K18" i="2"/>
  <c r="Q17" i="2"/>
  <c r="P17" i="2"/>
  <c r="D20" i="2" s="1"/>
  <c r="L17" i="2"/>
  <c r="K17" i="2"/>
  <c r="J17" i="2"/>
  <c r="I17" i="2"/>
  <c r="A12" i="2"/>
  <c r="Q16" i="2"/>
  <c r="P16" i="2"/>
  <c r="C11" i="2"/>
  <c r="Q15" i="2"/>
  <c r="P15" i="2"/>
  <c r="C10" i="2"/>
  <c r="Q14" i="2"/>
  <c r="P14" i="2"/>
  <c r="C9" i="2"/>
  <c r="Q13" i="2"/>
  <c r="P13" i="2"/>
  <c r="C8" i="2"/>
  <c r="G13" i="2"/>
  <c r="A8" i="2"/>
  <c r="Q12" i="2"/>
  <c r="P12" i="2"/>
  <c r="C7" i="2"/>
  <c r="Q11" i="2"/>
  <c r="P11" i="2"/>
  <c r="D14" i="2" s="1"/>
  <c r="C6" i="2"/>
  <c r="Q10" i="2"/>
  <c r="P10" i="2"/>
  <c r="D15" i="2" s="1"/>
  <c r="C5" i="2"/>
  <c r="Q9" i="2"/>
  <c r="P9" i="2"/>
  <c r="D16" i="2" s="1"/>
  <c r="Q8" i="2"/>
  <c r="P8" i="2"/>
  <c r="J8" i="2"/>
  <c r="I8" i="2"/>
  <c r="Q7" i="2"/>
  <c r="P7" i="2"/>
  <c r="A34" i="6"/>
  <c r="A33" i="6"/>
  <c r="A32" i="6"/>
  <c r="A31" i="6"/>
  <c r="A30" i="6"/>
  <c r="A29" i="6"/>
  <c r="A28" i="6"/>
  <c r="A27" i="6"/>
  <c r="A23" i="6"/>
  <c r="A11" i="6"/>
  <c r="BW52" i="56" l="1"/>
  <c r="BW48" i="56"/>
  <c r="BW40" i="56"/>
  <c r="BW7" i="56"/>
  <c r="BW42" i="56"/>
  <c r="BW8" i="56"/>
  <c r="BW26" i="56"/>
  <c r="BW28" i="56"/>
  <c r="BW38" i="56"/>
  <c r="BW53" i="56"/>
  <c r="BW13" i="56"/>
  <c r="BW51" i="56"/>
  <c r="BW45" i="56"/>
  <c r="BW41" i="56"/>
  <c r="BW37" i="56"/>
  <c r="BW29" i="56"/>
  <c r="BW25" i="56"/>
  <c r="BW21" i="56"/>
  <c r="BW9" i="56"/>
  <c r="BW39" i="56"/>
  <c r="BW46" i="56"/>
  <c r="BW27" i="56"/>
  <c r="BW30" i="56"/>
  <c r="BW31" i="56"/>
  <c r="BW16" i="56"/>
  <c r="BW19" i="56"/>
  <c r="BW17" i="56"/>
  <c r="BW18" i="56"/>
  <c r="BW24" i="56"/>
  <c r="BW22" i="56"/>
  <c r="BW12" i="56"/>
  <c r="BW23" i="56"/>
  <c r="BW10" i="56"/>
  <c r="BW14" i="56"/>
  <c r="BW15" i="56"/>
  <c r="BW4" i="56"/>
  <c r="BW5" i="56"/>
  <c r="BW3" i="56"/>
  <c r="BW6" i="56"/>
  <c r="BW2" i="56"/>
  <c r="BW11" i="56"/>
  <c r="BW47" i="56"/>
  <c r="G52" i="3"/>
  <c r="G7" i="3"/>
  <c r="G23" i="3"/>
  <c r="G34" i="3"/>
  <c r="G54" i="3"/>
  <c r="G90" i="3"/>
  <c r="G6" i="3"/>
  <c r="G18" i="3"/>
  <c r="G29" i="3"/>
  <c r="G35" i="3"/>
  <c r="G55" i="3"/>
  <c r="G92" i="3"/>
  <c r="G117" i="3"/>
  <c r="G113" i="3"/>
  <c r="G36" i="3"/>
  <c r="G56" i="3"/>
  <c r="G14" i="3"/>
  <c r="G43" i="3"/>
  <c r="G61" i="3"/>
  <c r="G38" i="3"/>
  <c r="G4" i="3"/>
  <c r="G20" i="3"/>
  <c r="G62" i="3"/>
  <c r="G74" i="3"/>
  <c r="G39" i="3"/>
  <c r="G15" i="3"/>
  <c r="G26" i="3"/>
  <c r="G45" i="3"/>
  <c r="G63" i="3"/>
  <c r="G72" i="3"/>
  <c r="G19" i="3"/>
  <c r="G73" i="3"/>
  <c r="G46" i="3"/>
  <c r="G64" i="3"/>
  <c r="G75" i="3"/>
  <c r="G5" i="3"/>
  <c r="G65" i="3"/>
  <c r="G48" i="3"/>
  <c r="G84" i="3"/>
  <c r="G49" i="3"/>
  <c r="G68" i="3"/>
  <c r="G85" i="3"/>
  <c r="G16" i="26"/>
  <c r="H28" i="7"/>
  <c r="I25" i="7"/>
  <c r="I22" i="7"/>
  <c r="I23" i="7"/>
  <c r="I20" i="7"/>
  <c r="I19" i="7"/>
  <c r="I21" i="7"/>
  <c r="I16" i="7"/>
  <c r="H25" i="7"/>
  <c r="O14" i="11"/>
  <c r="J24" i="11"/>
  <c r="J38" i="11"/>
  <c r="G9" i="7"/>
  <c r="I9" i="7" s="1"/>
  <c r="G4" i="7"/>
  <c r="I4" i="7" s="1"/>
  <c r="E25" i="2"/>
  <c r="E23" i="2"/>
  <c r="J17" i="11"/>
  <c r="E3" i="2"/>
  <c r="E12" i="2"/>
  <c r="E21" i="2"/>
  <c r="E19" i="2"/>
  <c r="E24" i="2"/>
  <c r="E22" i="2"/>
  <c r="E20" i="2"/>
  <c r="C24" i="2"/>
  <c r="D4" i="2"/>
  <c r="C19" i="2"/>
  <c r="D23" i="2"/>
  <c r="P22" i="11"/>
  <c r="W22" i="11" s="1"/>
  <c r="D10" i="2"/>
  <c r="C36" i="54"/>
  <c r="J29" i="11"/>
  <c r="D6" i="2"/>
  <c r="I28" i="7"/>
  <c r="W38" i="11"/>
  <c r="W18" i="11"/>
  <c r="J8" i="11"/>
  <c r="J28" i="11"/>
  <c r="J33" i="11"/>
  <c r="O38" i="11"/>
  <c r="D25" i="2"/>
  <c r="J13" i="4"/>
  <c r="Q7" i="11"/>
  <c r="J22" i="11"/>
  <c r="J26" i="11"/>
  <c r="J27" i="11"/>
  <c r="D19" i="2"/>
  <c r="W14" i="11"/>
  <c r="J16" i="11"/>
  <c r="P23" i="11"/>
  <c r="J25" i="11"/>
  <c r="J32" i="11"/>
  <c r="S35" i="11"/>
  <c r="D9" i="22"/>
  <c r="C23" i="2"/>
  <c r="H20" i="26"/>
  <c r="H23" i="7"/>
  <c r="J12" i="11"/>
  <c r="W29" i="11"/>
  <c r="O32" i="11"/>
  <c r="O33" i="11"/>
  <c r="C12" i="2"/>
  <c r="C22" i="2"/>
  <c r="I11" i="7"/>
  <c r="H18" i="7"/>
  <c r="H20" i="7"/>
  <c r="H22" i="7"/>
  <c r="Q5" i="11"/>
  <c r="W16" i="11"/>
  <c r="M17" i="11"/>
  <c r="J30" i="11"/>
  <c r="W8" i="11"/>
  <c r="Q37" i="11"/>
  <c r="W37" i="11"/>
  <c r="D3" i="2"/>
  <c r="D5" i="2"/>
  <c r="D24" i="2"/>
  <c r="H30" i="26"/>
  <c r="G31" i="26"/>
  <c r="D29" i="7"/>
  <c r="D31" i="7"/>
  <c r="H24" i="7"/>
  <c r="W7" i="11"/>
  <c r="C34" i="11"/>
  <c r="E37" i="11"/>
  <c r="J37" i="11" s="1"/>
  <c r="E35" i="11"/>
  <c r="E36" i="11"/>
  <c r="W13" i="11"/>
  <c r="O19" i="11"/>
  <c r="O27" i="11"/>
  <c r="J31" i="11"/>
  <c r="I5" i="7"/>
  <c r="G31" i="7"/>
  <c r="G29" i="7"/>
  <c r="D34" i="11"/>
  <c r="J35" i="11"/>
  <c r="J20" i="11"/>
  <c r="D11" i="22"/>
  <c r="E10" i="22"/>
  <c r="H17" i="26"/>
  <c r="C35" i="54"/>
  <c r="H29" i="7"/>
  <c r="H31" i="7"/>
  <c r="O8" i="11"/>
  <c r="M9" i="11"/>
  <c r="E34" i="11"/>
  <c r="R11" i="11"/>
  <c r="P11" i="11"/>
  <c r="Q11" i="11" s="1"/>
  <c r="K35" i="11"/>
  <c r="K36" i="11"/>
  <c r="O13" i="11"/>
  <c r="Q14" i="11"/>
  <c r="J15" i="11"/>
  <c r="O17" i="11"/>
  <c r="W24" i="11"/>
  <c r="C21" i="2"/>
  <c r="J14" i="4"/>
  <c r="D34" i="26"/>
  <c r="F35" i="54"/>
  <c r="H16" i="7"/>
  <c r="H27" i="7"/>
  <c r="M5" i="11"/>
  <c r="O6" i="11"/>
  <c r="S31" i="11"/>
  <c r="J10" i="11"/>
  <c r="M12" i="11"/>
  <c r="P19" i="11"/>
  <c r="W19" i="11" s="1"/>
  <c r="K20" i="11"/>
  <c r="M21" i="11"/>
  <c r="D12" i="2"/>
  <c r="D21" i="2"/>
  <c r="C20" i="2"/>
  <c r="L29" i="3"/>
  <c r="G71" i="3" s="1"/>
  <c r="J15" i="4"/>
  <c r="C34" i="26"/>
  <c r="D35" i="26"/>
  <c r="H13" i="7"/>
  <c r="H19" i="7"/>
  <c r="H26" i="7"/>
  <c r="W5" i="11"/>
  <c r="O7" i="11"/>
  <c r="O9" i="11"/>
  <c r="K34" i="11"/>
  <c r="W12" i="11"/>
  <c r="M13" i="11"/>
  <c r="M15" i="11"/>
  <c r="M20" i="11"/>
  <c r="O28" i="11"/>
  <c r="O30" i="11"/>
  <c r="J17" i="4"/>
  <c r="E34" i="26"/>
  <c r="E35" i="26"/>
  <c r="I18" i="7"/>
  <c r="M6" i="11"/>
  <c r="M11" i="11"/>
  <c r="W15" i="11"/>
  <c r="O18" i="11"/>
  <c r="O20" i="11"/>
  <c r="E23" i="11"/>
  <c r="O24" i="11"/>
  <c r="O26" i="11"/>
  <c r="C37" i="11"/>
  <c r="D14" i="22"/>
  <c r="D8" i="2"/>
  <c r="H11" i="26"/>
  <c r="G19" i="26"/>
  <c r="G29" i="26"/>
  <c r="F34" i="26"/>
  <c r="H30" i="7"/>
  <c r="O5" i="11"/>
  <c r="S32" i="11"/>
  <c r="O12" i="11"/>
  <c r="C36" i="11"/>
  <c r="C35" i="11"/>
  <c r="R21" i="11"/>
  <c r="O31" i="11"/>
  <c r="W31" i="11"/>
  <c r="D37" i="11"/>
  <c r="D12" i="22"/>
  <c r="E9" i="22"/>
  <c r="C3" i="2"/>
  <c r="D22" i="2"/>
  <c r="J18" i="4"/>
  <c r="J16" i="4"/>
  <c r="H14" i="26"/>
  <c r="S24" i="11"/>
  <c r="S33" i="11"/>
  <c r="D35" i="11"/>
  <c r="D36" i="11"/>
  <c r="O15" i="11"/>
  <c r="M18" i="11"/>
  <c r="O29" i="11"/>
  <c r="F3" i="22"/>
  <c r="G4" i="22"/>
  <c r="N29" i="3"/>
  <c r="N27" i="3"/>
  <c r="L24" i="3"/>
  <c r="G116" i="3" s="1"/>
  <c r="L28" i="3"/>
  <c r="N28" i="3"/>
  <c r="N25" i="3"/>
  <c r="H12" i="26"/>
  <c r="G12" i="26"/>
  <c r="C25" i="2"/>
  <c r="L27" i="3"/>
  <c r="G69" i="3" s="1"/>
  <c r="L21" i="3"/>
  <c r="G115" i="3" s="1"/>
  <c r="N24" i="3"/>
  <c r="W36" i="11"/>
  <c r="Q36" i="11"/>
  <c r="I17" i="7"/>
  <c r="H17" i="7"/>
  <c r="W9" i="11"/>
  <c r="Q9" i="11"/>
  <c r="H7" i="26"/>
  <c r="G7" i="26"/>
  <c r="H28" i="26"/>
  <c r="G28" i="26"/>
  <c r="H21" i="7"/>
  <c r="M7" i="11"/>
  <c r="J7" i="11"/>
  <c r="K11" i="11"/>
  <c r="S11" i="11"/>
  <c r="Q12" i="11"/>
  <c r="O16" i="11"/>
  <c r="M16" i="11"/>
  <c r="Q10" i="11"/>
  <c r="W10" i="11"/>
  <c r="I13" i="7"/>
  <c r="J11" i="11"/>
  <c r="R20" i="11"/>
  <c r="P20" i="11"/>
  <c r="W27" i="11"/>
  <c r="Q27" i="11"/>
  <c r="W32" i="11"/>
  <c r="W17" i="11"/>
  <c r="Q17" i="11"/>
  <c r="Q30" i="11"/>
  <c r="W30" i="11"/>
  <c r="O25" i="11"/>
  <c r="W6" i="11"/>
  <c r="H14" i="7"/>
  <c r="I15" i="7"/>
  <c r="H15" i="7"/>
  <c r="O10" i="11"/>
  <c r="O34" i="11" s="1"/>
  <c r="M10" i="11"/>
  <c r="M34" i="11" s="1"/>
  <c r="O11" i="11"/>
  <c r="W23" i="11"/>
  <c r="W25" i="11"/>
  <c r="Q25" i="11"/>
  <c r="Q32" i="11"/>
  <c r="W34" i="11"/>
  <c r="Q34" i="11"/>
  <c r="W21" i="11"/>
  <c r="G4" i="26"/>
  <c r="F35" i="26"/>
  <c r="M19" i="11"/>
  <c r="M22" i="11"/>
  <c r="W26" i="11"/>
  <c r="W28" i="11"/>
  <c r="J6" i="11"/>
  <c r="Q8" i="11"/>
  <c r="J13" i="11"/>
  <c r="J18" i="11"/>
  <c r="J21" i="11"/>
  <c r="W35" i="11"/>
  <c r="N21" i="3"/>
  <c r="J9" i="11"/>
  <c r="J23" i="11"/>
  <c r="G86" i="3" l="1"/>
  <c r="G8" i="3"/>
  <c r="G21" i="3"/>
  <c r="G70" i="3"/>
  <c r="G59" i="3"/>
  <c r="G22" i="3"/>
  <c r="A81" i="3"/>
  <c r="G81" i="3" s="1"/>
  <c r="A41" i="3"/>
  <c r="G41" i="3" s="1"/>
  <c r="A42" i="3"/>
  <c r="G42" i="3" s="1"/>
  <c r="A120" i="3"/>
  <c r="G120" i="3" s="1"/>
  <c r="A82" i="3"/>
  <c r="G82" i="3" s="1"/>
  <c r="A89" i="3"/>
  <c r="G89" i="3" s="1"/>
  <c r="A119" i="3"/>
  <c r="G119" i="3" s="1"/>
  <c r="A121" i="3"/>
  <c r="G121" i="3" s="1"/>
  <c r="A40" i="3"/>
  <c r="G40" i="3" s="1"/>
  <c r="A77" i="3"/>
  <c r="G77" i="3" s="1"/>
  <c r="A118" i="3"/>
  <c r="G118" i="3" s="1"/>
  <c r="W11" i="11"/>
  <c r="I30" i="7"/>
  <c r="J36" i="11"/>
  <c r="A91" i="3"/>
  <c r="G91" i="3" s="1"/>
  <c r="A78" i="3"/>
  <c r="G78" i="3" s="1"/>
  <c r="A80" i="3"/>
  <c r="G80" i="3" s="1"/>
  <c r="A53" i="3"/>
  <c r="G53" i="3" s="1"/>
  <c r="A24" i="3"/>
  <c r="G24" i="3" s="1"/>
  <c r="A66" i="3"/>
  <c r="G66" i="3" s="1"/>
  <c r="A76" i="3"/>
  <c r="G76" i="3" s="1"/>
  <c r="E11" i="22"/>
  <c r="I31" i="7"/>
  <c r="I29" i="7"/>
  <c r="J34" i="11"/>
  <c r="M23" i="11"/>
  <c r="O23" i="11"/>
  <c r="E12" i="22"/>
  <c r="M36" i="11"/>
  <c r="M35" i="11"/>
  <c r="O36" i="11"/>
  <c r="O35" i="11"/>
  <c r="W20" i="11"/>
  <c r="A79" i="3"/>
  <c r="G79" i="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tc={123D3DE7-D5B2-40FE-A587-6FD7DDF905F2}</author>
    <author>tc={E0F0E4F4-6B8C-4EBF-9D56-82D73C2007F7}</author>
    <author>tc={E4A32433-687B-4E29-95D9-935BE995DA02}</author>
  </authors>
  <commentList>
    <comment ref="BK1" authorId="0" shapeId="0" xr:uid="{123D3DE7-D5B2-40FE-A587-6FD7DDF905F2}">
      <text>
        <t>[Threaded comment]
Your version of Excel allows you to read this threaded comment; however, any edits to it will get removed if the file is opened in a newer version of Excel. Learn more: https://go.microsoft.com/fwlink/?linkid=870924
Comment:
    Uses DEA, unless data is missing. Thereafter, NREL ATB
Reply:
    Should update each project</t>
      </text>
    </comment>
    <comment ref="BL1" authorId="1" shapeId="0" xr:uid="{E0F0E4F4-6B8C-4EBF-9D56-82D73C2007F7}">
      <text>
        <t xml:space="preserve">[Threaded comment]
Your version of Excel allows you to read this threaded comment; however, any edits to it will get removed if the file is opened in a newer version of Excel. Learn more: https://go.microsoft.com/fwlink/?linkid=870924
Comment:
    Uses DEA, unless data is missing. Thereafter, NREL ATB
Reply:
    Should update each project
</t>
      </text>
    </comment>
    <comment ref="BW1" authorId="2" shapeId="0" xr:uid="{E4A32433-687B-4E29-95D9-935BE995DA02}">
      <text>
        <t xml:space="preserve">[Threaded comment]
Your version of Excel allows you to read this threaded comment; however, any edits to it will get removed if the file is opened in a newer version of Excel. Learn more: https://go.microsoft.com/fwlink/?linkid=870924
Comment:
    Not currently used. CAPEX data instead is captured per technology in the model. Could be used directly here (with DEA data, for different years)
Reply:
    Should update each project
</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HART Craig, IEA/EMS/RISE</author>
  </authors>
  <commentList>
    <comment ref="E12" authorId="0" shapeId="0" xr:uid="{70694BCF-EFE7-4748-9166-FAB4111BE081}">
      <text>
        <r>
          <rPr>
            <b/>
            <sz val="9"/>
            <color indexed="81"/>
            <rFont val="Tahoma"/>
            <family val="2"/>
          </rPr>
          <t>HART Craig, IEA/EMS/RISE:</t>
        </r>
        <r>
          <rPr>
            <sz val="9"/>
            <color indexed="81"/>
            <rFont val="Tahoma"/>
            <family val="2"/>
          </rPr>
          <t xml:space="preserve">
From https://www.sciencedirect.com/science/article/pii/S0306261918303180
which contains specific info on nuclear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tc={62D3C02B-7BBA-4434-BFFA-25770B785B91}</author>
    <author>tc={CFD81C2E-88B7-41F5-8D23-CF391C500FD8}</author>
  </authors>
  <commentList>
    <comment ref="E3" authorId="0" shapeId="0" xr:uid="{62D3C02B-7BBA-4434-BFFA-25770B785B91}">
      <text>
        <t>[Threaded comment]
Your version of Excel allows you to read this threaded comment; however, any edits to it will get removed if the file is opened in a newer version of Excel. Learn more: https://go.microsoft.com/fwlink/?linkid=870924
Comment:
    Source: Power Plant Cycling Costs
Reply:
    https://www.nrel.gov/docs/fy12osti/55433.pdf</t>
      </text>
    </comment>
    <comment ref="J3" authorId="1" shapeId="0" xr:uid="{CFD81C2E-88B7-41F5-8D23-CF391C500FD8}">
      <text>
        <t>[Threaded comment]
Your version of Excel allows you to read this threaded comment; however, any edits to it will get removed if the file is opened in a newer version of Excel. Learn more: https://go.microsoft.com/fwlink/?linkid=870924
Comment:
    Source: DEA Indonesia</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HART Craig, IEA/EMS/RISE</author>
  </authors>
  <commentList>
    <comment ref="D3" authorId="0" shapeId="0" xr:uid="{41A89B6C-4711-4EAA-BE3D-832CC2B5B50D}">
      <text>
        <r>
          <rPr>
            <b/>
            <sz val="9"/>
            <color indexed="81"/>
            <rFont val="Tahoma"/>
            <family val="2"/>
          </rPr>
          <t>HART Craig, IEA/EMS/RISE:</t>
        </r>
        <r>
          <rPr>
            <sz val="9"/>
            <color indexed="81"/>
            <rFont val="Tahoma"/>
            <family val="2"/>
          </rPr>
          <t xml:space="preserve">
no flex values here. If we want this, must be sourced from another project (e.g. China?)</t>
        </r>
      </text>
    </comment>
    <comment ref="N6" authorId="0" shapeId="0" xr:uid="{0943FF51-3230-4DC2-858E-FDC3605E6765}">
      <text>
        <r>
          <rPr>
            <b/>
            <sz val="9"/>
            <color indexed="81"/>
            <rFont val="Tahoma"/>
            <family val="2"/>
          </rPr>
          <t>HART Craig, IEA/EMS/RISE:</t>
        </r>
        <r>
          <rPr>
            <sz val="9"/>
            <color indexed="81"/>
            <rFont val="Tahoma"/>
            <family val="2"/>
          </rPr>
          <t xml:space="preserve">
to update with ERAA inputs</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tc={1FB02D20-3D82-49D0-8455-99D816208CFF}</author>
  </authors>
  <commentList>
    <comment ref="C13" authorId="0" shapeId="0" xr:uid="{1FB02D20-3D82-49D0-8455-99D816208CFF}">
      <text>
        <t>[Threaded comment]
Your version of Excel allows you to read this threaded comment; however, any edits to it will get removed if the file is opened in a newer version of Excel. Learn more: https://go.microsoft.com/fwlink/?linkid=870924
Comment:
    https://analysesetdonnees.rte-france.com/en/generation/nuclear
Reply:
    This is the annual. There is also every 3-4 years and every 10 years, whereby nuclear is offline for more extended periods</t>
      </text>
    </comment>
  </commentList>
</comments>
</file>

<file path=xl/sharedStrings.xml><?xml version="1.0" encoding="utf-8"?>
<sst xmlns="http://schemas.openxmlformats.org/spreadsheetml/2006/main" count="5001" uniqueCount="1035">
  <si>
    <t>Generator</t>
  </si>
  <si>
    <t>Pump</t>
  </si>
  <si>
    <t>Biogas</t>
  </si>
  <si>
    <t>Biomass</t>
  </si>
  <si>
    <t>Coal</t>
  </si>
  <si>
    <t>Hydro</t>
  </si>
  <si>
    <t>Gas</t>
  </si>
  <si>
    <t>Solar</t>
  </si>
  <si>
    <t>Wind</t>
  </si>
  <si>
    <t>hours</t>
  </si>
  <si>
    <t>MW/min</t>
  </si>
  <si>
    <t>NAME</t>
  </si>
  <si>
    <t>Fuel</t>
  </si>
  <si>
    <t>MSL</t>
  </si>
  <si>
    <t>Name</t>
  </si>
  <si>
    <t>Hydro Reservoir</t>
  </si>
  <si>
    <t>Hydro PSH</t>
  </si>
  <si>
    <t>FUEL OIL</t>
  </si>
  <si>
    <t>Coal Subcritical 5</t>
  </si>
  <si>
    <t>Hydro RoRpondage</t>
  </si>
  <si>
    <t>Oil</t>
  </si>
  <si>
    <t>Biomass Power Plant</t>
  </si>
  <si>
    <t>Bioenergy</t>
  </si>
  <si>
    <t>Biogases</t>
  </si>
  <si>
    <t>Wind Onshore</t>
  </si>
  <si>
    <t>Waste to Energy</t>
  </si>
  <si>
    <t>Solar PV Utility</t>
  </si>
  <si>
    <t>Hydro RoR</t>
  </si>
  <si>
    <t>Geothermal Elec</t>
  </si>
  <si>
    <t>Geothermal</t>
  </si>
  <si>
    <t>Solar PV Buildings</t>
  </si>
  <si>
    <t>Region</t>
  </si>
  <si>
    <t>FlexCategory</t>
  </si>
  <si>
    <t>Type</t>
  </si>
  <si>
    <t>InertiaLOW</t>
  </si>
  <si>
    <t>InertiaHI</t>
  </si>
  <si>
    <t>VOM</t>
  </si>
  <si>
    <t>FOM</t>
  </si>
  <si>
    <t>CAPEX</t>
  </si>
  <si>
    <t>RampCost</t>
  </si>
  <si>
    <t>Battery</t>
  </si>
  <si>
    <t>Dispatchable</t>
  </si>
  <si>
    <t>Emissions</t>
  </si>
  <si>
    <t>Fuel Cell</t>
  </si>
  <si>
    <t>Uranium</t>
  </si>
  <si>
    <t>Purchaser</t>
  </si>
  <si>
    <t>Node</t>
  </si>
  <si>
    <t>Reserve</t>
  </si>
  <si>
    <t>Line</t>
  </si>
  <si>
    <t>Mapping to DEA data</t>
  </si>
  <si>
    <t>Mapping to NREL cost data</t>
  </si>
  <si>
    <t>PerformanceVar</t>
  </si>
  <si>
    <t>FUELsub</t>
  </si>
  <si>
    <t>FUELsimp</t>
  </si>
  <si>
    <t>VRE</t>
  </si>
  <si>
    <t>FUELgas</t>
  </si>
  <si>
    <t>Fuel4</t>
  </si>
  <si>
    <t>Fuel5</t>
  </si>
  <si>
    <t>VRE2</t>
  </si>
  <si>
    <t>VRE3</t>
  </si>
  <si>
    <t>CategoryWEO</t>
  </si>
  <si>
    <t>QuickStart</t>
  </si>
  <si>
    <t>RegSplitCat</t>
  </si>
  <si>
    <t>Biogas power plant (small)</t>
  </si>
  <si>
    <t>Excluded</t>
  </si>
  <si>
    <t>Non-VRE</t>
  </si>
  <si>
    <t>RES</t>
  </si>
  <si>
    <t>Other</t>
  </si>
  <si>
    <t>Constrained</t>
  </si>
  <si>
    <t>No</t>
  </si>
  <si>
    <t>Biomass CHP Medium</t>
  </si>
  <si>
    <t>CHP Other</t>
  </si>
  <si>
    <t>Biomass CHP Small</t>
  </si>
  <si>
    <t>Biomass Cofiring</t>
  </si>
  <si>
    <t>Coal Subcritical</t>
  </si>
  <si>
    <t>Coal subcritical</t>
  </si>
  <si>
    <t>Biomass IGCC with CCS</t>
  </si>
  <si>
    <t>IGCC</t>
  </si>
  <si>
    <t>Biomass power plant (small)</t>
  </si>
  <si>
    <t>Solid biomass</t>
  </si>
  <si>
    <t>CCS CCGT 1</t>
  </si>
  <si>
    <t>CCS - CCGT</t>
  </si>
  <si>
    <t>CCGT</t>
  </si>
  <si>
    <t>Gas-CCGT</t>
  </si>
  <si>
    <t>Thermal</t>
  </si>
  <si>
    <t>Gas_CCGT</t>
  </si>
  <si>
    <t>CCS IGCC 1</t>
  </si>
  <si>
    <t>CCS - IGCC</t>
  </si>
  <si>
    <t>IGCC CCS</t>
  </si>
  <si>
    <t>Bituminous coal</t>
  </si>
  <si>
    <t>Coal_IGCC</t>
  </si>
  <si>
    <t>CCS Oxyfuel 1</t>
  </si>
  <si>
    <t>CCS - Supercritical coal</t>
  </si>
  <si>
    <t>Coal supercritical</t>
  </si>
  <si>
    <t>Coal CCS</t>
  </si>
  <si>
    <t>Coal_Supercritical</t>
  </si>
  <si>
    <t>CHP BiomassandWaste</t>
  </si>
  <si>
    <t>CHP Coal</t>
  </si>
  <si>
    <t>CHP Gas</t>
  </si>
  <si>
    <t>OCGT</t>
  </si>
  <si>
    <t>Gas-OCGT</t>
  </si>
  <si>
    <t>Gas_GT</t>
  </si>
  <si>
    <t>Yes</t>
  </si>
  <si>
    <t>CHP Geothermal</t>
  </si>
  <si>
    <t>CHP Nuclear</t>
  </si>
  <si>
    <t>Nuclear</t>
  </si>
  <si>
    <t>CHP Oil</t>
  </si>
  <si>
    <t>CHP OtherSources</t>
  </si>
  <si>
    <t>CHP Solar</t>
  </si>
  <si>
    <t>Solar CSP</t>
  </si>
  <si>
    <t>CHP</t>
  </si>
  <si>
    <t>ConcentratedSolarPower</t>
  </si>
  <si>
    <t>Coal IGCC 1</t>
  </si>
  <si>
    <t>Coal Subcritical 1</t>
  </si>
  <si>
    <t>Coal lignite</t>
  </si>
  <si>
    <t>Lignite</t>
  </si>
  <si>
    <t>Coal_Subcritical</t>
  </si>
  <si>
    <t>Coal Subcritical 3</t>
  </si>
  <si>
    <t>Coal Supercritical 1</t>
  </si>
  <si>
    <t>Coal Supercritical</t>
  </si>
  <si>
    <t>Coal Ultrasupercritical 1</t>
  </si>
  <si>
    <t>Coal Ultra supercritical</t>
  </si>
  <si>
    <t>Coal ultrasupercritical</t>
  </si>
  <si>
    <t>Fuel Cell 1</t>
  </si>
  <si>
    <t>Fuel cell</t>
  </si>
  <si>
    <t>Gas CCGT 1</t>
  </si>
  <si>
    <t>Gas GT 1</t>
  </si>
  <si>
    <t>SCGT</t>
  </si>
  <si>
    <t>Gas Steam 1</t>
  </si>
  <si>
    <t>Steam turbine (Gas/Oil)</t>
  </si>
  <si>
    <t>Gas-steam</t>
  </si>
  <si>
    <t>Thermal_gas</t>
  </si>
  <si>
    <t>Gas_steam</t>
  </si>
  <si>
    <t>Geothermal CHP</t>
  </si>
  <si>
    <t>Geothermal - large</t>
  </si>
  <si>
    <t>Hydro pumped storage</t>
  </si>
  <si>
    <t>PSH</t>
  </si>
  <si>
    <t>Storage</t>
  </si>
  <si>
    <t>Large hydro power plant</t>
  </si>
  <si>
    <t>Mini-micro hydro power plant</t>
  </si>
  <si>
    <t>Medium-small hydro power plant</t>
  </si>
  <si>
    <t>CCGT CCS</t>
  </si>
  <si>
    <t>NEW CCS Coal</t>
  </si>
  <si>
    <t>NEW CCS Gas CCGT</t>
  </si>
  <si>
    <t>NEW CCS Gas CCGT CHP MaxMin</t>
  </si>
  <si>
    <t>NEW CHP BiomassandWaste</t>
  </si>
  <si>
    <t>NEW CHP Gas</t>
  </si>
  <si>
    <t>NEW CHP OtherSources</t>
  </si>
  <si>
    <t>Coal_Ultrasupercritical</t>
  </si>
  <si>
    <t>Fuel_cell</t>
  </si>
  <si>
    <t>Oil_GT</t>
  </si>
  <si>
    <t>Diesel power plant</t>
  </si>
  <si>
    <t>Oil_Steam</t>
  </si>
  <si>
    <t>Oil GT 1</t>
  </si>
  <si>
    <t>Oil Steam 1</t>
  </si>
  <si>
    <t>Rooftop PV</t>
  </si>
  <si>
    <t>SolarPV</t>
  </si>
  <si>
    <t>Ground-mounted PV</t>
  </si>
  <si>
    <t>Batteries</t>
  </si>
  <si>
    <t>Tide And Wave</t>
  </si>
  <si>
    <t>Tidal Stream</t>
  </si>
  <si>
    <t>Ocean energy</t>
  </si>
  <si>
    <t>Marine</t>
  </si>
  <si>
    <t>Ocean</t>
  </si>
  <si>
    <t>Wind Offshore</t>
  </si>
  <si>
    <t>Wind offshore</t>
  </si>
  <si>
    <t>Wind onshore</t>
  </si>
  <si>
    <t>Shed1h</t>
  </si>
  <si>
    <t>Shed</t>
  </si>
  <si>
    <t>DSM</t>
  </si>
  <si>
    <t>Shed4h</t>
  </si>
  <si>
    <t>Shed10h</t>
  </si>
  <si>
    <t>Hydro Pumpback PSH</t>
  </si>
  <si>
    <t>Hydro Pondage</t>
  </si>
  <si>
    <t>UNITS</t>
  </si>
  <si>
    <t>GJ/MWh</t>
  </si>
  <si>
    <t>USD/MW</t>
  </si>
  <si>
    <t>% annual</t>
  </si>
  <si>
    <t>Max Cap</t>
  </si>
  <si>
    <t>AuxDemand</t>
  </si>
  <si>
    <t>EAF</t>
  </si>
  <si>
    <t>POR</t>
  </si>
  <si>
    <t>MTTR_POR</t>
  </si>
  <si>
    <t>FFOR</t>
  </si>
  <si>
    <t>MTTR_FFOR</t>
  </si>
  <si>
    <t>PFOR</t>
  </si>
  <si>
    <t>MTTR_PFOR</t>
  </si>
  <si>
    <t>TFOR</t>
  </si>
  <si>
    <t>MTTR_TFOR</t>
  </si>
  <si>
    <t>RatingFactor</t>
  </si>
  <si>
    <t>RatingFactor_NZE2030</t>
  </si>
  <si>
    <t>RatingFactor_NZE2050</t>
  </si>
  <si>
    <t>MaxCapFacDay</t>
  </si>
  <si>
    <t>MaxCapFacMonth</t>
  </si>
  <si>
    <t>DIESEL</t>
  </si>
  <si>
    <t>NUCLEAR</t>
  </si>
  <si>
    <t>Source</t>
  </si>
  <si>
    <t>DEA_Tech</t>
  </si>
  <si>
    <t>HR</t>
  </si>
  <si>
    <t>Combining main data sources</t>
  </si>
  <si>
    <t>Original (Multi-source)</t>
  </si>
  <si>
    <t>DEA</t>
  </si>
  <si>
    <t>DEA_NAME</t>
  </si>
  <si>
    <t>NAME_original</t>
  </si>
  <si>
    <t>SOURCE</t>
  </si>
  <si>
    <t>Source: DEA Indonesia</t>
  </si>
  <si>
    <t>based on coal supercritical</t>
  </si>
  <si>
    <t>Geothermal - small</t>
  </si>
  <si>
    <t>NREL india greening the grid</t>
  </si>
  <si>
    <t>Industrial PV</t>
  </si>
  <si>
    <t>Floating PV</t>
  </si>
  <si>
    <t>Small wind onshore</t>
  </si>
  <si>
    <t>Tidal Impoundment</t>
  </si>
  <si>
    <t>MSW incineration</t>
  </si>
  <si>
    <t>Landfill</t>
  </si>
  <si>
    <t>Gas CCGT</t>
  </si>
  <si>
    <t>Gas OCGT</t>
  </si>
  <si>
    <t>Nuclear Light Water</t>
  </si>
  <si>
    <t>Hydro with pondage</t>
  </si>
  <si>
    <t>Hydro with reservoir</t>
  </si>
  <si>
    <t>techs with 1 use the max cap to define number of units (1) and then set the capacity based on no of units column in Capacity sheet - workaround to allow them to be handled easily in the worksheet and avoid needing to set different max caps for the same technology in different regions</t>
  </si>
  <si>
    <t>SOURCE: Gujarat/India CEA feedback</t>
  </si>
  <si>
    <t>SOURCE: APPFC report ranges (orig, to verify where the values are from)</t>
  </si>
  <si>
    <t>SOURCE: PST 2018, APPFC report ranges</t>
  </si>
  <si>
    <t>SOURCE: Agora, common plants</t>
  </si>
  <si>
    <t>https://www.agora-energiewende.de/fileadmin/Projekte/2017/Flexibility_in_thermal_plants/115_flexibility-report-WEB.pdf</t>
  </si>
  <si>
    <t>SOURCE: Upper range of APPFC or Agora</t>
  </si>
  <si>
    <t>Source: DEA Indonesia, APPFC mean</t>
  </si>
  <si>
    <t>MSL (%) - 2020</t>
  </si>
  <si>
    <t>MSL (%) - 2030</t>
  </si>
  <si>
    <t>*Properties for new builds</t>
  </si>
  <si>
    <t>MSL%</t>
  </si>
  <si>
    <t>MSL flex</t>
  </si>
  <si>
    <t>MSL (%) - min</t>
  </si>
  <si>
    <t>MSL (%) - max</t>
  </si>
  <si>
    <t>MSL (%) - lower</t>
  </si>
  <si>
    <t>MSL (%) - upper</t>
  </si>
  <si>
    <t>&lt;&lt;Choose the higher of the MSL from Agora/APPFC</t>
  </si>
  <si>
    <t>Hydro_PSHa_SR</t>
  </si>
  <si>
    <t>Hydro_PSHb_WR</t>
  </si>
  <si>
    <t>Hydro_PSHc_ER</t>
  </si>
  <si>
    <t>**HydroPSH had 33% for existing, but I have lost the reference</t>
  </si>
  <si>
    <t>2030 DEA</t>
  </si>
  <si>
    <t>LHV %</t>
  </si>
  <si>
    <t>Plant type</t>
  </si>
  <si>
    <t>2040 efficiency</t>
  </si>
  <si>
    <t>LHV (%)</t>
  </si>
  <si>
    <t>[Coal Subcritical 1]</t>
  </si>
  <si>
    <t>[Coal Subcritical 2]</t>
  </si>
  <si>
    <t>[Coal Subcritical 3]</t>
  </si>
  <si>
    <t>[Coal Subcritical 4]</t>
  </si>
  <si>
    <t>[Coal Subcritical 5]</t>
  </si>
  <si>
    <t>[Coal Supercritical 1]</t>
  </si>
  <si>
    <t>[Coal Supercritical 2]</t>
  </si>
  <si>
    <t>[Coal Supercritical 3]</t>
  </si>
  <si>
    <t>[Coal Supercritical 4]</t>
  </si>
  <si>
    <t>[Coal Supercritical 5]</t>
  </si>
  <si>
    <t>[Coal Ultrasupercritical 1]</t>
  </si>
  <si>
    <t>[Coal Ultrasupercritical 2]</t>
  </si>
  <si>
    <t>[Coal Ultrasupercritical 3]</t>
  </si>
  <si>
    <t>[Coal Ultrasupercritical 4]</t>
  </si>
  <si>
    <t>[Coal Ultrasupercritical 5]</t>
  </si>
  <si>
    <t>[Coal IGCC 1]</t>
  </si>
  <si>
    <t>[Coal IGCC 2]</t>
  </si>
  <si>
    <t>[Coal IGCC 3]</t>
  </si>
  <si>
    <t>[Coal IGCC 4]</t>
  </si>
  <si>
    <t>[Coal IGCC 5]</t>
  </si>
  <si>
    <t>[Coal CHP MaxMin]</t>
  </si>
  <si>
    <t>[Gas CCGT 1]</t>
  </si>
  <si>
    <t>[Gas CCGT 2]</t>
  </si>
  <si>
    <t>[Gas CCGT 3]</t>
  </si>
  <si>
    <t>[Gas CCGT 4]</t>
  </si>
  <si>
    <t>[Gas CCGT 5]</t>
  </si>
  <si>
    <t>[Gas Steam 1]</t>
  </si>
  <si>
    <t>[Gas Steam 2]</t>
  </si>
  <si>
    <t>[Gas Steam 3]</t>
  </si>
  <si>
    <t>[Gas Steam 4]</t>
  </si>
  <si>
    <t>[Gas Steam 5]</t>
  </si>
  <si>
    <t>[Gas GT 1]</t>
  </si>
  <si>
    <t>[Gas GT 2]</t>
  </si>
  <si>
    <t>[Gas GT 3]</t>
  </si>
  <si>
    <t>[Gas GT 4]</t>
  </si>
  <si>
    <t>[Gas GT 5]</t>
  </si>
  <si>
    <t>[Gas CHP MaxMin]</t>
  </si>
  <si>
    <t>[Fuel Cell 1]</t>
  </si>
  <si>
    <t>[Fuel Cell 2]</t>
  </si>
  <si>
    <t>[Oil Steam 1]</t>
  </si>
  <si>
    <t>[Oil Steam 2]</t>
  </si>
  <si>
    <t>[Oil Steam 3]</t>
  </si>
  <si>
    <t>[Oil Steam 4]</t>
  </si>
  <si>
    <t>[Oil Steam 5]</t>
  </si>
  <si>
    <t>[Oil GT 1]</t>
  </si>
  <si>
    <t>[Oil GT 2]</t>
  </si>
  <si>
    <t>[Oil GT 3]</t>
  </si>
  <si>
    <t>[Oil GT 4]</t>
  </si>
  <si>
    <t>[Oil GT 5]</t>
  </si>
  <si>
    <t>[Oil CHP MaxMin]</t>
  </si>
  <si>
    <t>[CCS Oxyfuel 1]</t>
  </si>
  <si>
    <t>[CCS IGCC 1]</t>
  </si>
  <si>
    <t>[CCS CCGT 1]</t>
  </si>
  <si>
    <t>[NEW Coal Lignite]</t>
  </si>
  <si>
    <t>[NEW Coal Subcritical]</t>
  </si>
  <si>
    <t>[NEW Coal Supercritical]</t>
  </si>
  <si>
    <t>[NEW Coal Ultrasupercritical]</t>
  </si>
  <si>
    <t>[NEW Coal IGCC]</t>
  </si>
  <si>
    <t>[NEW Gas CCGT]</t>
  </si>
  <si>
    <t>[NEW Gas Steam]</t>
  </si>
  <si>
    <t>[NEW Gas GT]</t>
  </si>
  <si>
    <t>[NEW Fuel Cell]</t>
  </si>
  <si>
    <t>[NEW Oil Steam]</t>
  </si>
  <si>
    <t>[NEW Oil GT]</t>
  </si>
  <si>
    <t>[NEW CCS Coal]</t>
  </si>
  <si>
    <t>[NEW CCS Coal Oxyfuel]</t>
  </si>
  <si>
    <t>[NEW CCS Coal IGCC]</t>
  </si>
  <si>
    <t>[NEW CCS Gas CCGT]</t>
  </si>
  <si>
    <t>[NEW CCS Coal Retrofit]</t>
  </si>
  <si>
    <t>[NEW CCS Coal IGCC Retrofit]</t>
  </si>
  <si>
    <t>[NEW CCS Gas CCGT Retrofit]</t>
  </si>
  <si>
    <t>[NEW Coal CHP MaxMin]</t>
  </si>
  <si>
    <t>[NEW Gas CHP MaxMin]</t>
  </si>
  <si>
    <t>[NEW Oil CHP MaxMin]</t>
  </si>
  <si>
    <t>[NEW CCS Coal CHP MaxMin]</t>
  </si>
  <si>
    <t>[NEW CCS Gas CCGT CHP MaxMin]</t>
  </si>
  <si>
    <t>[NEW CCS Coal CHP MaxMin Retrofit]</t>
  </si>
  <si>
    <t>[NEW CCS Gas CCGT CHP MaxMin Retrofit]</t>
  </si>
  <si>
    <t>[NEW Nuclear]</t>
  </si>
  <si>
    <t>[Refurbishment Coal Subcritical Lignite]</t>
  </si>
  <si>
    <t>[Refurbishment Coal Supercritical Lignite]</t>
  </si>
  <si>
    <t>[Refurbishment Coal Subcritical Steam]</t>
  </si>
  <si>
    <t>[Refurbishment Coal Supercritical Steam]</t>
  </si>
  <si>
    <t>[Refurbishment Gas CCGT]</t>
  </si>
  <si>
    <t>[Refurbishment Gas Steam]</t>
  </si>
  <si>
    <t>[Refurbishment Gas GT]</t>
  </si>
  <si>
    <t>[Refurbishment Oil Steam]</t>
  </si>
  <si>
    <t>[Refurbishment Oil GT]</t>
  </si>
  <si>
    <t>[NEW CHP Coal,CHPmin]</t>
  </si>
  <si>
    <t>[NEW CHP Oil,CHPmin]</t>
  </si>
  <si>
    <t>[NEW CHP Gas,CHPmin]</t>
  </si>
  <si>
    <t>[NEW CHP Nuclear,CHPmin]</t>
  </si>
  <si>
    <t>[NEW CHP BiomassandWaste,CHPmin]</t>
  </si>
  <si>
    <t>[NEW CHP Geothermal,CHPmin]</t>
  </si>
  <si>
    <t>[NEW CHP Solar,CHPmin]</t>
  </si>
  <si>
    <t>[NEW CHP OtherSources,CHPmin]</t>
  </si>
  <si>
    <t>[NEW CCS CHP Coal,CHPmin]</t>
  </si>
  <si>
    <t>[NEW CCS CHP Gas CCGT,CHPmin]</t>
  </si>
  <si>
    <t>[NEW CCS CHP Coal Retrofit,CHPmin]</t>
  </si>
  <si>
    <t>[NEW CCS CHP Gas CCGT Retrofit,CHPmin]</t>
  </si>
  <si>
    <t>[CHP Coal,CHPmin]</t>
  </si>
  <si>
    <t>[CHP Oil,CHPmin]</t>
  </si>
  <si>
    <t>[CHP Gas,CHPmin]</t>
  </si>
  <si>
    <t>[CHP Nuclear,CHPmin]</t>
  </si>
  <si>
    <t>[CHP BiomassandWaste,CHPmin]</t>
  </si>
  <si>
    <t>[CHP Geothermal,CHPmin]</t>
  </si>
  <si>
    <t>[CHP Solar,CHPmin]</t>
  </si>
  <si>
    <t>[CHP OtherSources,CHPmin]</t>
  </si>
  <si>
    <t>[Biomass Power Plant]</t>
  </si>
  <si>
    <t>*** No HRs provided. Based on gas and coal plants (see formules)</t>
  </si>
  <si>
    <t>[Biogases]</t>
  </si>
  <si>
    <t>[Biomass Cofiring]</t>
  </si>
  <si>
    <t>[Biomass IGCC with CCS]</t>
  </si>
  <si>
    <t>[Waste to Energy]</t>
  </si>
  <si>
    <t>Source: Power Plant Cycling Costs</t>
  </si>
  <si>
    <t>MEDIANS OF LOWER BOUND COSTS</t>
  </si>
  <si>
    <t>SOURCE: ACIL ALLEN</t>
  </si>
  <si>
    <t>OLD values from ETP cooling model</t>
  </si>
  <si>
    <t>DEA_Name</t>
  </si>
  <si>
    <t>Start Cost Hot</t>
  </si>
  <si>
    <t>Start Cost Warm</t>
  </si>
  <si>
    <t>Start Cost Cold</t>
  </si>
  <si>
    <t>CoolingTime1</t>
  </si>
  <si>
    <t>CoolingTime2</t>
  </si>
  <si>
    <t>CoolingTime3</t>
  </si>
  <si>
    <t>CT1 incr</t>
  </si>
  <si>
    <t>CT2 incr</t>
  </si>
  <si>
    <t>CT3 incr</t>
  </si>
  <si>
    <t>**</t>
  </si>
  <si>
    <t>** need to fix - currently 3* coal</t>
  </si>
  <si>
    <t>** based on coal</t>
  </si>
  <si>
    <t>** gas/coal av</t>
  </si>
  <si>
    <t>Start-up costs ($/MWe/start-up)</t>
  </si>
  <si>
    <t>*** based on Coal Subcritical</t>
  </si>
  <si>
    <t>*** based on OCGT</t>
  </si>
  <si>
    <t>Source: DEA Indonesia, 2025</t>
  </si>
  <si>
    <t>Source: DEA Indonesia, 2030</t>
  </si>
  <si>
    <t>SOURCE: NREL ATB</t>
  </si>
  <si>
    <t>NREL_Name</t>
  </si>
  <si>
    <t xml:space="preserve">Variable O&amp;M ($/MWh) </t>
  </si>
  <si>
    <t>FO&amp;M ($ /kW)</t>
  </si>
  <si>
    <t>VO&amp;M</t>
  </si>
  <si>
    <t>FO&amp;M</t>
  </si>
  <si>
    <t>https://data.nrel.gov/submissions/89</t>
  </si>
  <si>
    <t>SOURCE: ACIL ALLEN, SA Fuel &amp; Technology Cost report</t>
  </si>
  <si>
    <t>*** scaled according to ACIL ALLEN ratio</t>
  </si>
  <si>
    <t xml:space="preserve"> </t>
  </si>
  <si>
    <t>CCGT - With CCS</t>
  </si>
  <si>
    <t>CCGT - Without CCS</t>
  </si>
  <si>
    <t>**derived from above</t>
  </si>
  <si>
    <t>Integrated Solar Combined Cycle (ISCS)</t>
  </si>
  <si>
    <t>Large Scale Battery Storage</t>
  </si>
  <si>
    <t>OCGT - Without CCS</t>
  </si>
  <si>
    <t>Pumped Hydro Storage</t>
  </si>
  <si>
    <t>Solar PV SAT</t>
  </si>
  <si>
    <t>*Used ACIL Allen</t>
  </si>
  <si>
    <t>Solar PV DAT</t>
  </si>
  <si>
    <t>Solar PV FFP</t>
  </si>
  <si>
    <t>Solar Thermal CLF</t>
  </si>
  <si>
    <t>Solar Thermal CR WS</t>
  </si>
  <si>
    <t>Solar Thermal PT WS</t>
  </si>
  <si>
    <t>Supercritical PC - Black coal with CCS</t>
  </si>
  <si>
    <t>Supercritical PC - Black coal without CCS</t>
  </si>
  <si>
    <t>Supercritical PC - Brown coal with CCS</t>
  </si>
  <si>
    <t>Supercritical PC - Brown coal without CCS</t>
  </si>
  <si>
    <t>Wind - (100 MW)</t>
  </si>
  <si>
    <t>Wave/Ocean</t>
  </si>
  <si>
    <t>Fixed O&amp;M ($/MWe/year)</t>
  </si>
  <si>
    <t>DEA, 2020</t>
  </si>
  <si>
    <t>DEA, 2030</t>
  </si>
  <si>
    <t>Capex ($/kW)</t>
  </si>
  <si>
    <t>Economic life</t>
  </si>
  <si>
    <t>From cooling</t>
  </si>
  <si>
    <t>SOURCE: ACIL ALLEN EXISTING PLANT</t>
  </si>
  <si>
    <t>Min up time</t>
  </si>
  <si>
    <t>Min down time</t>
  </si>
  <si>
    <t>** made up</t>
  </si>
  <si>
    <t>based on coal</t>
  </si>
  <si>
    <t>based on OCGT</t>
  </si>
  <si>
    <t>SOURCE: APPFC</t>
  </si>
  <si>
    <t>From Thailand - factor used to calculate run up relative to ramp rate</t>
  </si>
  <si>
    <t>Run up factor</t>
  </si>
  <si>
    <t>hot</t>
  </si>
  <si>
    <t>warm</t>
  </si>
  <si>
    <t>cold</t>
  </si>
  <si>
    <t>Class</t>
  </si>
  <si>
    <t>RunUpFactor</t>
  </si>
  <si>
    <t>HYDRO</t>
  </si>
  <si>
    <t>NA</t>
  </si>
  <si>
    <t>COAL</t>
  </si>
  <si>
    <t>HYDRO_import</t>
  </si>
  <si>
    <t>%/min</t>
  </si>
  <si>
    <t>Ramp up</t>
  </si>
  <si>
    <t>Ramp down</t>
  </si>
  <si>
    <t>Warm start-up time (hours)</t>
  </si>
  <si>
    <t>Cold start-up time (hours)</t>
  </si>
  <si>
    <t>FROM: Intertech/APTEK - NREL (Kumar et al)</t>
  </si>
  <si>
    <t>Technology</t>
  </si>
  <si>
    <t>Coal- small sub critical</t>
  </si>
  <si>
    <t>Coal - large sub critical</t>
  </si>
  <si>
    <t>Coal - super critical</t>
  </si>
  <si>
    <t>Gas - CC (GT+HRSG+ST)</t>
  </si>
  <si>
    <t>Gas - Large Frame CT</t>
  </si>
  <si>
    <t>Gas - Aero Derivative CT</t>
  </si>
  <si>
    <t>Gas - Steam</t>
  </si>
  <si>
    <t>References</t>
  </si>
  <si>
    <t>median lower bound cost (/Mwcap)</t>
  </si>
  <si>
    <t>https://www.nrel.gov/docs/fy12osti/55433.pdf</t>
  </si>
  <si>
    <t>Ramp up charge</t>
  </si>
  <si>
    <t>Ramp down charge</t>
  </si>
  <si>
    <t>range of load follow (fraction cap)</t>
  </si>
  <si>
    <t>https://www.nrel.gov/docs/fy13osti/55588.pdf</t>
  </si>
  <si>
    <t>ramp up/ down charge per MW</t>
  </si>
  <si>
    <t>&lt;&lt;Changed from 0.05. Should rather be zero for the scaling issue</t>
  </si>
  <si>
    <t>Using a single rate for up and down only for now as data is symmetric</t>
  </si>
  <si>
    <t>Flex/inflex ramp rates based on APPFC/DEA/Agora</t>
  </si>
  <si>
    <t>Agora current</t>
  </si>
  <si>
    <t>Ramp up/down</t>
  </si>
  <si>
    <t>Ramp - lower range</t>
  </si>
  <si>
    <t>Ramp - upper range</t>
  </si>
  <si>
    <t>Existing</t>
  </si>
  <si>
    <t>New/Retrofit</t>
  </si>
  <si>
    <t>Manually made zero/- = #N/A</t>
  </si>
  <si>
    <t>Ramp (% per min)</t>
  </si>
  <si>
    <t>**based on coal</t>
  </si>
  <si>
    <t>based on gas</t>
  </si>
  <si>
    <t>adjusted to match WEO who use 5% for all non-CHP elec</t>
  </si>
  <si>
    <t>Source: acil allen</t>
  </si>
  <si>
    <t>Maintenance events per year:</t>
  </si>
  <si>
    <t>% capacity</t>
  </si>
  <si>
    <t>days</t>
  </si>
  <si>
    <t>Notes</t>
  </si>
  <si>
    <t>Source: DEA Indonesia, FOR/maintenance rate</t>
  </si>
  <si>
    <t>DEA Name</t>
  </si>
  <si>
    <t>partial derating</t>
  </si>
  <si>
    <t>maintenance days per year</t>
  </si>
  <si>
    <t>effective forced outage rate for all plants</t>
  </si>
  <si>
    <t>FOR</t>
  </si>
  <si>
    <t>** using coal</t>
  </si>
  <si>
    <t>partial to available estimate was strangely high (1240) so used same as for full outage</t>
  </si>
  <si>
    <t>**assumed</t>
  </si>
  <si>
    <t>Hydro_RoR</t>
  </si>
  <si>
    <t>Hydro_RoRpondage</t>
  </si>
  <si>
    <t>Hydro_Reservoir</t>
  </si>
  <si>
    <t>Maintenance (weeks/yr)</t>
  </si>
  <si>
    <t>Use OCGT/etc in absence of other data</t>
  </si>
  <si>
    <t>Original</t>
  </si>
  <si>
    <t>Source: DEA Indonesia, CF incl. outages</t>
  </si>
  <si>
    <t>**filler values</t>
  </si>
  <si>
    <t>Source: DEA Indonesia, CF theoretical, excl. outages</t>
  </si>
  <si>
    <t>DeratingFactor</t>
  </si>
  <si>
    <t>Direct_inputs</t>
  </si>
  <si>
    <t>Origin</t>
  </si>
  <si>
    <t>Where</t>
  </si>
  <si>
    <t>Main coverage</t>
  </si>
  <si>
    <t>Year</t>
  </si>
  <si>
    <t>Intertek APTECH/NREL</t>
  </si>
  <si>
    <t>US</t>
  </si>
  <si>
    <t>Power Plant Cycling Costs</t>
  </si>
  <si>
    <t>Startup and ramping costs</t>
  </si>
  <si>
    <t>GADS</t>
  </si>
  <si>
    <t>planned and forced outages+MTTRs+??</t>
  </si>
  <si>
    <t>http://gadsopensource.com/Installer.aspx</t>
  </si>
  <si>
    <t>regular updates?</t>
  </si>
  <si>
    <t>GADS generating unit statistical Brochure 1 2016 - Units reporting events</t>
  </si>
  <si>
    <t>outages</t>
  </si>
  <si>
    <t>http://www.nerc.com/pa/RAPA/gads/_layouts/xlviewer.aspx?id=/pa/RAPA/gads/Reports/Generating%20Unit%20Statistical%20Brochure%201%202016%20-%20Units%20Reporting%20Events.xlsx&amp;Source=http%3A%2F%2Fwww%2Enerc%2Ecom%2Fpa%2FRAPA%2Fgads%2FPages%2FReports%2Easpx&amp;DefaultItemOpen=1</t>
  </si>
  <si>
    <t>NREL</t>
  </si>
  <si>
    <t>Annual Technology Baseline</t>
  </si>
  <si>
    <t>M&amp;FO but no MTTR, heat rate, MSL</t>
  </si>
  <si>
    <t>https://atb.nrel.gov/</t>
  </si>
  <si>
    <t>annual (2017)</t>
  </si>
  <si>
    <t>Parsons-Brinckerhoff/Department of Energy and Climate Change</t>
  </si>
  <si>
    <t>UK</t>
  </si>
  <si>
    <t>Electricity Generation Cost Model - 2013 Update of Non-renewable technologies</t>
  </si>
  <si>
    <t>LHV, availability, capacity, VOM</t>
  </si>
  <si>
    <t>https://www.gov.uk/government/uploads/system/uploads/attachment_data/file/223634/2013_Update_of_Non-Renewable_Technologies_FINAL.pdf</t>
  </si>
  <si>
    <t xml:space="preserve">Ricardo-AEA/EC DG Energy </t>
  </si>
  <si>
    <t>Review of the reference values for high efficiency cogeneration</t>
  </si>
  <si>
    <t>https://ec.europa.eu/energy/sites/ener/files/documents/review_of_reference_values_final_report.pdf</t>
  </si>
  <si>
    <t>Acil Allen/AEMO</t>
  </si>
  <si>
    <t>Australia</t>
  </si>
  <si>
    <t>Fuel and Technology Cost review data</t>
  </si>
  <si>
    <t>Startup costs, VOM, Maintenance, ramp rates, MSL</t>
  </si>
  <si>
    <t>https://www.aemo.com.au/-/media/Files/XLS/Fuel_and_Technology_Cost_Review_Data_ACIL_Allen.xlsx</t>
  </si>
  <si>
    <t>Source (DEA, 2021) Generation technology database for Indonesia</t>
  </si>
  <si>
    <t>Generating capacity for one unit (MWe)</t>
  </si>
  <si>
    <t>150-200</t>
  </si>
  <si>
    <t>Generating capacity for total power plant (MWe)</t>
  </si>
  <si>
    <t>Electricity efficiency, net (%), name plate</t>
  </si>
  <si>
    <t>-</t>
  </si>
  <si>
    <t>Electricity efficiency, net (%), annual average</t>
  </si>
  <si>
    <t>Forced outage (%)</t>
  </si>
  <si>
    <t>Maintenance rate (%)</t>
  </si>
  <si>
    <t>Planned outage (weeks per year)</t>
  </si>
  <si>
    <t>Technical lifetime (years)</t>
  </si>
  <si>
    <t>Construction time (years)</t>
  </si>
  <si>
    <t>Space requirement (1000 m2/MWe)</t>
  </si>
  <si>
    <t xml:space="preserve">- </t>
  </si>
  <si>
    <t>Capacity factor (%), theoretical</t>
  </si>
  <si>
    <t>Capacity factor (%), incl. outages</t>
  </si>
  <si>
    <t>Ramping (% per minute)</t>
  </si>
  <si>
    <t>Minimum load (% of full load)</t>
  </si>
  <si>
    <t>15-80</t>
  </si>
  <si>
    <t>PM 2.5 (gram per Nm3)</t>
  </si>
  <si>
    <t xml:space="preserve">SO2 (degree of desulphuring, %) </t>
  </si>
  <si>
    <t xml:space="preserve">NOX (g per GJ fuel) </t>
  </si>
  <si>
    <t>CH4 (g per GJ fuel)</t>
  </si>
  <si>
    <t>N2O (g per GJ fuel)</t>
  </si>
  <si>
    <t xml:space="preserve">Nominal investment (M$/MWe) </t>
  </si>
  <si>
    <t xml:space="preserve"> - of which equipment</t>
  </si>
  <si>
    <t xml:space="preserve"> - of which installation</t>
  </si>
  <si>
    <t>WEO_Tech</t>
  </si>
  <si>
    <t>[Nuclear]</t>
  </si>
  <si>
    <t>… NEW</t>
  </si>
  <si>
    <t xml:space="preserve"> values from ERAA can be put here!!</t>
  </si>
  <si>
    <t>Min up time flex</t>
  </si>
  <si>
    <t>Min down time flex</t>
  </si>
  <si>
    <t>Firm Capacity</t>
  </si>
  <si>
    <t>Battery1H</t>
  </si>
  <si>
    <t>Battery4H</t>
  </si>
  <si>
    <t>Battery2H</t>
  </si>
  <si>
    <t>Battery8H</t>
  </si>
  <si>
    <t>Battery1HR</t>
  </si>
  <si>
    <t>Battery2HR</t>
  </si>
  <si>
    <t>Battery4HR</t>
  </si>
  <si>
    <t>Battery8HR</t>
  </si>
  <si>
    <t>https://www.sciencedirect.com/science/article/pii/S0306261918303180</t>
  </si>
  <si>
    <t>***based on new source!</t>
  </si>
  <si>
    <t>MaxCap</t>
  </si>
  <si>
    <t>RR</t>
  </si>
  <si>
    <t>MSL_Flex</t>
  </si>
  <si>
    <t>MSL_Inflex</t>
  </si>
  <si>
    <t>RR_Flex</t>
  </si>
  <si>
    <t>RR_Inflex</t>
  </si>
  <si>
    <t>RUR</t>
  </si>
  <si>
    <t>StorageVol</t>
  </si>
  <si>
    <t>CoolingBand_cold</t>
  </si>
  <si>
    <t>CoolingBand_warm</t>
  </si>
  <si>
    <t>CoolingBand_hot</t>
  </si>
  <si>
    <t>StartCost_cold</t>
  </si>
  <si>
    <t>StartCost_warm</t>
  </si>
  <si>
    <t>StartCost_hot</t>
  </si>
  <si>
    <t>StartCost_single</t>
  </si>
  <si>
    <t>DeratedMaintenance</t>
  </si>
  <si>
    <t>Assumed</t>
  </si>
  <si>
    <t>Assumed for completeness</t>
  </si>
  <si>
    <t>MSL existing/inflex</t>
  </si>
  <si>
    <t>MSL (based on DEA or average of APPFC)</t>
  </si>
  <si>
    <t>Start-up costs single ($/MWe/start-up) - DEA</t>
  </si>
  <si>
    <t>WEO 2017 for 2040 (China)</t>
  </si>
  <si>
    <t>DEA NAME</t>
  </si>
  <si>
    <t>SOURCE: Marco Borini (ex-WEO)</t>
  </si>
  <si>
    <t>Inflex (lower range of Agora)</t>
  </si>
  <si>
    <t>SOURCE: Assumed</t>
  </si>
  <si>
    <t>Start-up times as below are not modelled as this includes times that would be included in the notice period for starting the generators (as reflected in the scheduling interval of the generators)</t>
  </si>
  <si>
    <t>ACIL ALLEN</t>
  </si>
  <si>
    <t>DEA,2023</t>
  </si>
  <si>
    <t>(urgency catalogue)</t>
  </si>
  <si>
    <t>DEA, 2025</t>
  </si>
  <si>
    <t>WACC</t>
  </si>
  <si>
    <t>(%)</t>
  </si>
  <si>
    <t>years</t>
  </si>
  <si>
    <t>Should update every project</t>
  </si>
  <si>
    <t>PFOR_Derating</t>
  </si>
  <si>
    <t>FirmCapacity</t>
  </si>
  <si>
    <t>This should be updated for each project as best possible.</t>
  </si>
  <si>
    <t>Equivalent of the Efficiency table from model_setup (legacy version)</t>
  </si>
  <si>
    <t>PLEXOS technology</t>
  </si>
  <si>
    <t>WEO_tech</t>
  </si>
  <si>
    <t>Object_type</t>
  </si>
  <si>
    <t>Operating_class</t>
  </si>
  <si>
    <t>Cofiring1</t>
  </si>
  <si>
    <t>Cofiring2</t>
  </si>
  <si>
    <t>CHPtypeETP</t>
  </si>
  <si>
    <t>CCStype</t>
  </si>
  <si>
    <t>StorageDuration</t>
  </si>
  <si>
    <t>Category</t>
  </si>
  <si>
    <t>CategorySub</t>
  </si>
  <si>
    <t>StackCategory</t>
  </si>
  <si>
    <t>FDtech</t>
  </si>
  <si>
    <t>CapacityCategory</t>
  </si>
  <si>
    <t>ScaleCat</t>
  </si>
  <si>
    <t>VREsepcats</t>
  </si>
  <si>
    <t>ScaleCatCHP</t>
  </si>
  <si>
    <t>ScaleCat2</t>
  </si>
  <si>
    <t>CategoryCapacity</t>
  </si>
  <si>
    <t>merge</t>
  </si>
  <si>
    <t>Battery_distributed</t>
  </si>
  <si>
    <t>nonCHP</t>
  </si>
  <si>
    <t>Distributed</t>
  </si>
  <si>
    <t>Battery_utility_1h</t>
  </si>
  <si>
    <t>Battery_utility</t>
  </si>
  <si>
    <t>Utility</t>
  </si>
  <si>
    <t>Battery_utility_2h</t>
  </si>
  <si>
    <t>Battery_utility_4h</t>
  </si>
  <si>
    <t>Battery_utility_8h</t>
  </si>
  <si>
    <t>None</t>
  </si>
  <si>
    <t>Hydro_plus</t>
  </si>
  <si>
    <t>Biomass_CHP_Medium</t>
  </si>
  <si>
    <t>DH</t>
  </si>
  <si>
    <t>Biomass_CHP_Small</t>
  </si>
  <si>
    <t>Industrial</t>
  </si>
  <si>
    <t>Biomass_IGCC_with_CCS</t>
  </si>
  <si>
    <t>Bioenergy CCS</t>
  </si>
  <si>
    <t>Biomass_Power_Plant</t>
  </si>
  <si>
    <t>Biomass dispatchable</t>
  </si>
  <si>
    <t>Coal_CCS</t>
  </si>
  <si>
    <t>Gas CCS</t>
  </si>
  <si>
    <t>Fossil</t>
  </si>
  <si>
    <t>Fossil_plus</t>
  </si>
  <si>
    <t>Coal_CHP</t>
  </si>
  <si>
    <t>Fossil_CHP</t>
  </si>
  <si>
    <t>Coal_IGCC_CCS</t>
  </si>
  <si>
    <t>Coal_Oxyfuel_CCS</t>
  </si>
  <si>
    <t>Coal_Subcritical_Hard</t>
  </si>
  <si>
    <t>ex-CHP</t>
  </si>
  <si>
    <t>Coal_Subcritical_Lignite</t>
  </si>
  <si>
    <t>Gas_CCGT_CCS</t>
  </si>
  <si>
    <t>Gas_CCGT_CHP_CCS</t>
  </si>
  <si>
    <t>Gas_CHP</t>
  </si>
  <si>
    <t>Gas_Steam</t>
  </si>
  <si>
    <t>Geothermal_CHP</t>
  </si>
  <si>
    <t>Hydro_PSH</t>
  </si>
  <si>
    <t>Hydro_Pumpback_PSH</t>
  </si>
  <si>
    <t>Other RE</t>
  </si>
  <si>
    <t>Nuclear 1</t>
  </si>
  <si>
    <t>Nuclear_CHP</t>
  </si>
  <si>
    <t>Oil_CHP</t>
  </si>
  <si>
    <t>Solar_CSP</t>
  </si>
  <si>
    <t>Solar_CSP_CHP</t>
  </si>
  <si>
    <t>Solar_PV_Buildings</t>
  </si>
  <si>
    <t>Solar_buildings</t>
  </si>
  <si>
    <t>Solar_PV_Utility</t>
  </si>
  <si>
    <t>Solar_utility</t>
  </si>
  <si>
    <t>Waste</t>
  </si>
  <si>
    <t>Non-renewable waste</t>
  </si>
  <si>
    <t>Waste_CHP</t>
  </si>
  <si>
    <t>Waste_Renewable</t>
  </si>
  <si>
    <t>Renewable waste</t>
  </si>
  <si>
    <t>Waste_Renewable_CHP</t>
  </si>
  <si>
    <t>Wind_Offshore</t>
  </si>
  <si>
    <t>Wind_offshore</t>
  </si>
  <si>
    <t>Wind_Onshore</t>
  </si>
  <si>
    <t>Wind_onshore</t>
  </si>
  <si>
    <t>DSM shed</t>
  </si>
  <si>
    <t>Shift1h</t>
  </si>
  <si>
    <t>DSM shift</t>
  </si>
  <si>
    <t>1h</t>
  </si>
  <si>
    <t>Shift3h</t>
  </si>
  <si>
    <t>3h</t>
  </si>
  <si>
    <t>Shift2h</t>
  </si>
  <si>
    <t>2h</t>
  </si>
  <si>
    <t>Shift4h</t>
  </si>
  <si>
    <t>4h</t>
  </si>
  <si>
    <t>Shift5h</t>
  </si>
  <si>
    <t>5h</t>
  </si>
  <si>
    <t>Shift8h</t>
  </si>
  <si>
    <t>8h</t>
  </si>
  <si>
    <t>Shift10h</t>
  </si>
  <si>
    <t>10h</t>
  </si>
  <si>
    <t>Shift12h</t>
  </si>
  <si>
    <t>12h</t>
  </si>
  <si>
    <t>Shift24h</t>
  </si>
  <si>
    <t>24h</t>
  </si>
  <si>
    <t>Al</t>
  </si>
  <si>
    <t>EV</t>
  </si>
  <si>
    <t>CO2</t>
  </si>
  <si>
    <t>Emission</t>
  </si>
  <si>
    <t>NOx</t>
  </si>
  <si>
    <t>PM</t>
  </si>
  <si>
    <t>SOx</t>
  </si>
  <si>
    <t>Zone</t>
  </si>
  <si>
    <t>Area</t>
  </si>
  <si>
    <t>Variable</t>
  </si>
  <si>
    <t>PLEXOS technology (NEW)</t>
  </si>
  <si>
    <t>N</t>
  </si>
  <si>
    <t>22 Rooftop PV residential</t>
  </si>
  <si>
    <t>PV - renewable power - solar - residential rooftop</t>
  </si>
  <si>
    <t>PV</t>
  </si>
  <si>
    <t>renewable power</t>
  </si>
  <si>
    <t>solar</t>
  </si>
  <si>
    <t>residential rooftop</t>
  </si>
  <si>
    <t>Financial data</t>
  </si>
  <si>
    <t>Nominal investment (*total) [2020-MEUR/MW_e]</t>
  </si>
  <si>
    <t>Nominal investment</t>
  </si>
  <si>
    <t>*total</t>
  </si>
  <si>
    <t>MEUR/MW_e</t>
  </si>
  <si>
    <t>2020</t>
  </si>
  <si>
    <t>M,O</t>
  </si>
  <si>
    <t>2, 4</t>
  </si>
  <si>
    <t>ctrl</t>
  </si>
  <si>
    <t>22 Rooftop PV commercial</t>
  </si>
  <si>
    <t>PV - renewable power - solar - commercial/industrial rooftop</t>
  </si>
  <si>
    <t>commercial/industrial rooftop</t>
  </si>
  <si>
    <t>22 Utility-scale PV</t>
  </si>
  <si>
    <t>PV - renewable power - solar - utility-scale, ground mounted</t>
  </si>
  <si>
    <t>utility-scale, ground mounted</t>
  </si>
  <si>
    <t>M,N,O,Q</t>
  </si>
  <si>
    <t>22 Utility-scale PV tracker</t>
  </si>
  <si>
    <t>PV - renewable power - solar - utility-scale ground mounted, single axis tracking</t>
  </si>
  <si>
    <t>utility-scale ground mounted, single axis tracking</t>
  </si>
  <si>
    <t>01 Coal CHP</t>
  </si>
  <si>
    <t>Coal power plant, supercritical - extraction - coal - medium</t>
  </si>
  <si>
    <t>Coal power plant, supercritical</t>
  </si>
  <si>
    <t>extraction</t>
  </si>
  <si>
    <t>coal</t>
  </si>
  <si>
    <t>medium</t>
  </si>
  <si>
    <t>1</t>
  </si>
  <si>
    <t>B</t>
  </si>
  <si>
    <t>2015</t>
  </si>
  <si>
    <t>J</t>
  </si>
  <si>
    <t>[17, 18, 19, 20, 21, 22]</t>
  </si>
  <si>
    <t>Nominal investment (*total) [2015-MEUR/MW_e]</t>
  </si>
  <si>
    <t>02 LTE existing plant</t>
  </si>
  <si>
    <t>Life time extension of coal extraction plant - refurbish - coal - large</t>
  </si>
  <si>
    <t>Life time extension of coal extraction plant</t>
  </si>
  <si>
    <t>refurbish</t>
  </si>
  <si>
    <t>large</t>
  </si>
  <si>
    <t>[E, F]</t>
  </si>
  <si>
    <t>[4, 5, 6, 7]</t>
  </si>
  <si>
    <t>[C, F]</t>
  </si>
  <si>
    <t>03a Coal to wood pellets exi bo</t>
  </si>
  <si>
    <t>Rebuild extraction plant from coal to biomass a) existing boiler - fuel conversion - wood pellets - large</t>
  </si>
  <si>
    <t>Rebuild extraction plant from coal to biomass a) existing boiler</t>
  </si>
  <si>
    <t>fuel conversion</t>
  </si>
  <si>
    <t>wood pellets</t>
  </si>
  <si>
    <t>10</t>
  </si>
  <si>
    <t>[C, E, K]</t>
  </si>
  <si>
    <t>[10, 11, 12]</t>
  </si>
  <si>
    <t>03b Coal to wood chips n. boile</t>
  </si>
  <si>
    <t>Rebuild extraction plant from coal to biomass b) new boiler - fuel conversion - wood chips - large</t>
  </si>
  <si>
    <t>Rebuild extraction plant from coal to biomass b) new boiler</t>
  </si>
  <si>
    <t>wood chips</t>
  </si>
  <si>
    <t>[F, K]</t>
  </si>
  <si>
    <t>[C, E]</t>
  </si>
  <si>
    <t>[10, 12]</t>
  </si>
  <si>
    <t>03c coal to wood chips exi. boi</t>
  </si>
  <si>
    <t>Rebuild extraction plant from coal to biomass c) existing boiler - fuel conversion - wood chips - large</t>
  </si>
  <si>
    <t>Rebuild extraction plant from coal to biomass c) existing boiler</t>
  </si>
  <si>
    <t>F</t>
  </si>
  <si>
    <t>03d coal to wood chips exi. boi</t>
  </si>
  <si>
    <t>Rebuild extraction plant from coal to biomass d) small coal boiler - fuel conversion - wood chips - small</t>
  </si>
  <si>
    <t>Rebuild extraction plant from coal to biomass d) small coal boiler</t>
  </si>
  <si>
    <t>small</t>
  </si>
  <si>
    <t>04 Gas turb. simple cycle, L</t>
  </si>
  <si>
    <t>Gas turbine, simple cycle - back pressure - natural gas - large</t>
  </si>
  <si>
    <t>Gas turbine, simple cycle</t>
  </si>
  <si>
    <t>back pressure</t>
  </si>
  <si>
    <t>natural gas</t>
  </si>
  <si>
    <t>[6, 10]</t>
  </si>
  <si>
    <t>04 Gas turb. simple cycle Sm-Me</t>
  </si>
  <si>
    <t>Gas turbine, simple cycle - back pressure - natural gas - small</t>
  </si>
  <si>
    <t>04 Gas turb. simple cycle Micro</t>
  </si>
  <si>
    <t>Gas turbine, simple cycle - back pressure - natural gas - micro</t>
  </si>
  <si>
    <t>micro</t>
  </si>
  <si>
    <t>[13, 14]</t>
  </si>
  <si>
    <t>05 Gas turb. CC, steam extract.</t>
  </si>
  <si>
    <t>Gas turbine, combined cycle - extraction - natural gas - large</t>
  </si>
  <si>
    <t>Gas turbine, combined cycle</t>
  </si>
  <si>
    <t>[5, 9]</t>
  </si>
  <si>
    <t>3</t>
  </si>
  <si>
    <t>[5, 8]</t>
  </si>
  <si>
    <t>05 Gas turb. CC, Back-pressure</t>
  </si>
  <si>
    <t>Gas turbine, combined cycle - back pressure - natural gas - medium</t>
  </si>
  <si>
    <t>06 Gas engines, natural gas</t>
  </si>
  <si>
    <t>Engine - back pressure - natural gas - small</t>
  </si>
  <si>
    <t>Engine</t>
  </si>
  <si>
    <t>[3, 4]</t>
  </si>
  <si>
    <t>[3, 5, 11]</t>
  </si>
  <si>
    <t>06 Gas engines, biogas</t>
  </si>
  <si>
    <t>Engine - back pressure - biogas - small</t>
  </si>
  <si>
    <t>biogas</t>
  </si>
  <si>
    <t>08 WtE CHP, Large, 40 degree</t>
  </si>
  <si>
    <t>Waste CHP, 40/80 degree - back pressure - waste - large</t>
  </si>
  <si>
    <t>Waste CHP, 40/80 degree</t>
  </si>
  <si>
    <t>waste</t>
  </si>
  <si>
    <t>[A, B]</t>
  </si>
  <si>
    <t>08 WtE CHP, Large, 50 degree</t>
  </si>
  <si>
    <t>Waste CHP, 50/100 degree - back pressure - waste - large</t>
  </si>
  <si>
    <t>Waste CHP, 50/100 degree</t>
  </si>
  <si>
    <t>08 WtE CHP, Medium</t>
  </si>
  <si>
    <t>Waste CHP - back pressure - waste - medium</t>
  </si>
  <si>
    <t>Waste CHP</t>
  </si>
  <si>
    <t>P</t>
  </si>
  <si>
    <t>08 WtE CHP, Small</t>
  </si>
  <si>
    <t>Waste CHP - back pressure - waste - small</t>
  </si>
  <si>
    <t>08 WtE HOP</t>
  </si>
  <si>
    <t>Waste boiler - boiler - waste - small</t>
  </si>
  <si>
    <t>Waste boiler</t>
  </si>
  <si>
    <t>boiler</t>
  </si>
  <si>
    <t>MEUR/MW_h</t>
  </si>
  <si>
    <t>Nominal investment (*total) [2015-MEUR/MW_h]</t>
  </si>
  <si>
    <t>09a Wood Chips, Large 40 degree</t>
  </si>
  <si>
    <t>Biomass CHP, 40/80 degree - back pressure - wood chips - large</t>
  </si>
  <si>
    <t>Biomass CHP, 40/80 degree</t>
  </si>
  <si>
    <t>[J, K]</t>
  </si>
  <si>
    <t>09a Wood Chips, Large 50 degree</t>
  </si>
  <si>
    <t>Biomass CHP, 50/100 degree - back pressure - wood chips - large</t>
  </si>
  <si>
    <t>Biomass CHP, 50/100 degree</t>
  </si>
  <si>
    <t>09a Wood Chips, Medium</t>
  </si>
  <si>
    <t>Biomass CHP - back pressure - wood chips - medium</t>
  </si>
  <si>
    <t>Biomass CHP</t>
  </si>
  <si>
    <t>09a Wood Chips, Small</t>
  </si>
  <si>
    <t>Biomass CHP - back pressure - wood chips - small</t>
  </si>
  <si>
    <t>[E, J, K]</t>
  </si>
  <si>
    <t>09b Wood Pellets, Large 40 degr</t>
  </si>
  <si>
    <t>Biomass CHP, 40/80 degree - back pressure - wood pellets - large</t>
  </si>
  <si>
    <t>09b Wood Pellets, Large 50 degr</t>
  </si>
  <si>
    <t>Biomass CHP, 50/100 degree - back pressure - wood pellets - large</t>
  </si>
  <si>
    <t>09b Wood Pellets, Medium</t>
  </si>
  <si>
    <t>Biomass CHP - back pressure - wood pellets - medium</t>
  </si>
  <si>
    <t>09b Wood Pellets, Small</t>
  </si>
  <si>
    <t>Biomass CHP - boiler - wood pellets - small</t>
  </si>
  <si>
    <t>09c Straw, Large, 40 degree</t>
  </si>
  <si>
    <t>Biomass CHP, 40/80 degree - back pressure - straw - large</t>
  </si>
  <si>
    <t>straw</t>
  </si>
  <si>
    <t>09c Straw, Large, 50 degree</t>
  </si>
  <si>
    <t>Biomass CHP, 50/100 degree - back pressure - straw - large</t>
  </si>
  <si>
    <t>09c Straw, Medium</t>
  </si>
  <si>
    <t>Biomass CHP - back pressure - straw - medium</t>
  </si>
  <si>
    <t>09c Straw, Small</t>
  </si>
  <si>
    <t>Biomass CHP - back pressure - straw - small</t>
  </si>
  <si>
    <t>09a Wood Chips HOP, small</t>
  </si>
  <si>
    <t>Biomass boiler - boiler - wood chips - small</t>
  </si>
  <si>
    <t>Biomass boiler</t>
  </si>
  <si>
    <t>[C, K]</t>
  </si>
  <si>
    <t>[F, L]</t>
  </si>
  <si>
    <t>09a Wood Chips HOP, medium</t>
  </si>
  <si>
    <t>Biomass boiler - boiler - wood chips - medium</t>
  </si>
  <si>
    <t>09a Wood Chips HOP, large</t>
  </si>
  <si>
    <t>Biomass boiler - boiler - wood chips - large</t>
  </si>
  <si>
    <t>[2, 3]</t>
  </si>
  <si>
    <t>09b Wood Pellets HOP</t>
  </si>
  <si>
    <t>Biomass boiler - boiler - wood pellets - small</t>
  </si>
  <si>
    <t>09c Straw HOP</t>
  </si>
  <si>
    <t>Biomass boiler - boiler - straw - small</t>
  </si>
  <si>
    <t>09a Wood Chips extract. plant</t>
  </si>
  <si>
    <t>Biomass CHP - extraction - wood chips - large</t>
  </si>
  <si>
    <t>09b Wood Pellets extract. plant</t>
  </si>
  <si>
    <t>Biomass CHP - extraction - wood pellets - large</t>
  </si>
  <si>
    <t>10 Stirling</t>
  </si>
  <si>
    <t>Stirling engine - back pressure - biomass - medium</t>
  </si>
  <si>
    <t>Stirling engine</t>
  </si>
  <si>
    <t>biomass</t>
  </si>
  <si>
    <t>11 SOFC-CHP</t>
  </si>
  <si>
    <t>Solid oxide fuel cell - back pressure - biogas - small</t>
  </si>
  <si>
    <t>Solid oxide fuel cell</t>
  </si>
  <si>
    <t>[G, H, I, J]</t>
  </si>
  <si>
    <t>[8, 13]</t>
  </si>
  <si>
    <t>12 LT-PEMFC CHP</t>
  </si>
  <si>
    <t>Low temp PEM fuel cell - back pressure - hydrogen - small</t>
  </si>
  <si>
    <t>Low temp PEM fuel cell</t>
  </si>
  <si>
    <t>hydrogen</t>
  </si>
  <si>
    <t>20 Onshore turbines</t>
  </si>
  <si>
    <t>Onshore wind turbine, utility - renewable power - wind - large</t>
  </si>
  <si>
    <t>Onshore wind turbine, utility</t>
  </si>
  <si>
    <t>wind</t>
  </si>
  <si>
    <t>[16, 2, 4]</t>
  </si>
  <si>
    <t>20 Domestic turbines</t>
  </si>
  <si>
    <t>Onshore wind turbine, residential - renewable power - wind - small</t>
  </si>
  <si>
    <t>Onshore wind turbine, residential</t>
  </si>
  <si>
    <t>23 Wave Energy</t>
  </si>
  <si>
    <t>Wave power - renewable power - wave - medium</t>
  </si>
  <si>
    <t>Wave power</t>
  </si>
  <si>
    <t>wave</t>
  </si>
  <si>
    <t>[2, 2, 2, 3]</t>
  </si>
  <si>
    <t>40 Comp. hp, airsource 1 MW</t>
  </si>
  <si>
    <t>Heat pump, air source - heat pump - electricity - small</t>
  </si>
  <si>
    <t>Heat pump, air source</t>
  </si>
  <si>
    <t>heat pump</t>
  </si>
  <si>
    <t>electricity</t>
  </si>
  <si>
    <t>[1, 14, 15]</t>
  </si>
  <si>
    <t>[A, K, L, P, Q]</t>
  </si>
  <si>
    <t>40 Comp. hp, airsource 3 MW</t>
  </si>
  <si>
    <t>Heat pump, air source - heat pump - electricity - medium</t>
  </si>
  <si>
    <t>40 Comp. hp, airsource 10 MW</t>
  </si>
  <si>
    <t>Heat pump, air source - heat pump - electricity - large</t>
  </si>
  <si>
    <t>40 Comp. hp, excess heat 1 MW</t>
  </si>
  <si>
    <t>Heat pump, industrial excess heat - heat pump - electricity - small</t>
  </si>
  <si>
    <t>Heat pump, industrial excess heat</t>
  </si>
  <si>
    <t>[A, J, K, O]</t>
  </si>
  <si>
    <t>40 Comp. hp, excess heat 3 MW</t>
  </si>
  <si>
    <t>Heat pump, industrial excess heat - heat pump - electricity - medium</t>
  </si>
  <si>
    <t>40 Comp. hp, excess heat 10 MW</t>
  </si>
  <si>
    <t>Heat pump, industrial excess heat - heat pump - electricity - large</t>
  </si>
  <si>
    <t>40 Comp. hp, seawater 20 MW</t>
  </si>
  <si>
    <t>Heat pump, sea water - heat pump - electricity - medium</t>
  </si>
  <si>
    <t>Heat pump, sea water</t>
  </si>
  <si>
    <t>40 Absorption heat pump, DH</t>
  </si>
  <si>
    <t>Absorption heat pump - heat pump - heat - medium</t>
  </si>
  <si>
    <t>Absorption heat pump</t>
  </si>
  <si>
    <t>heat</t>
  </si>
  <si>
    <t>[A, A1]</t>
  </si>
  <si>
    <t>44 Natural Gas DH Only</t>
  </si>
  <si>
    <t>Gas boiler - boiler - natural gas - medium</t>
  </si>
  <si>
    <t>Gas boiler</t>
  </si>
  <si>
    <t>45.1.a Geothermal DH, 1200m, E</t>
  </si>
  <si>
    <t>Geothermal plant, electric heat pump, 1200 m, dh temp 80/40 degree  - renewable heat - geothermal - medium</t>
  </si>
  <si>
    <t xml:space="preserve">Geothermal plant, electric heat pump, 1200 m, dh temp 80/40 degree </t>
  </si>
  <si>
    <t>renewable heat</t>
  </si>
  <si>
    <t>geothermal</t>
  </si>
  <si>
    <t>[2, 4, 7]</t>
  </si>
  <si>
    <t>45.1.b Geothermal DH, 2000m, E</t>
  </si>
  <si>
    <t>Geothermal plant, electric heat pump, 2000m. DH temperature 80/40 degree - renewable heat - geothermal - medium</t>
  </si>
  <si>
    <t>Geothermal plant, electric heat pump, 2000m. DH temperature 80/40 degree</t>
  </si>
  <si>
    <t>45.2.a Geothermal DH, 1200m, A</t>
  </si>
  <si>
    <t>Geothermal plant, absorption heat pump, 1200 m, dh temp 80/40 degree  - renewable heat - geothermal - medium</t>
  </si>
  <si>
    <t xml:space="preserve">Geothermal plant, absorption heat pump, 1200 m, dh temp 80/40 degree </t>
  </si>
  <si>
    <t>45.2.b Geothermal DH, 2000m, A</t>
  </si>
  <si>
    <t>Geothermal plant, absorption heat pump, 2000 m, dh temp 80/40 degree  - renewable heat - geothermal - medium</t>
  </si>
  <si>
    <t xml:space="preserve">Geothermal plant, absorption heat pump, 2000 m, dh temp 80/40 degree </t>
  </si>
  <si>
    <t>45.3.a Geoth. DH, 1200m, E (LT)</t>
  </si>
  <si>
    <t>Geothermal plant, electric heat pump, 2000 m, dh temp 70/35  degree - renewable heat - geothermal - medium</t>
  </si>
  <si>
    <t>Geothermal plant, electric heat pump, 2000 m, dh temp 70/35  degree</t>
  </si>
  <si>
    <t>45.3.b Geoth DH, 2000m, E (LT)</t>
  </si>
  <si>
    <t>Geothermal plant, electric heat pump, 2000m. DH temperature 70/35 degree - renewable heat - geothermal - medium</t>
  </si>
  <si>
    <t>Geothermal plant, electric heat pump, 2000m. DH temperature 70/35 degree</t>
  </si>
  <si>
    <t>46 Solar District Heating</t>
  </si>
  <si>
    <t>Solar DH - renewable heat - solar - medium</t>
  </si>
  <si>
    <t>Solar DH</t>
  </si>
  <si>
    <t>[C, E, H, N, S]</t>
  </si>
  <si>
    <t>[16, 18]</t>
  </si>
  <si>
    <t>50 Diesel engine farm</t>
  </si>
  <si>
    <t>Engine, peak plant - back pressure - diesel - medium</t>
  </si>
  <si>
    <t>Engine, peak plant</t>
  </si>
  <si>
    <t>diesel</t>
  </si>
  <si>
    <t>[M, N, O]</t>
  </si>
  <si>
    <t>[1, 6, 9, 10]</t>
  </si>
  <si>
    <t>51 Natural gas engine plant</t>
  </si>
  <si>
    <t>Engine, peak plant - back pressure - natural gas - medium</t>
  </si>
  <si>
    <t>[L, M, N, R]</t>
  </si>
  <si>
    <t>[7, 5, 9]</t>
  </si>
  <si>
    <t>52 OCGT - Natural gas</t>
  </si>
  <si>
    <t>Gas turbine, open cycle - back pressure - natural gas - medium</t>
  </si>
  <si>
    <t>Gas turbine, open cycle</t>
  </si>
  <si>
    <t>[7, 9, 10]</t>
  </si>
  <si>
    <t>52 OCGT - Light fuel oil</t>
  </si>
  <si>
    <t>Gas turbine, open cycle - back pressure - light fuel oil - medium</t>
  </si>
  <si>
    <t>light fuel oil</t>
  </si>
  <si>
    <t>[C, D]</t>
  </si>
  <si>
    <t>19</t>
  </si>
  <si>
    <t>41 Electric boiler, small</t>
  </si>
  <si>
    <t>Electric boiler - boiler - electricity - small</t>
  </si>
  <si>
    <t>Electric boiler</t>
  </si>
  <si>
    <t>41 Electric boiler, large</t>
  </si>
  <si>
    <t>Electric boiler - boiler - electricity - large</t>
  </si>
  <si>
    <t>40 co2. hp, seawater 50-100 MW</t>
  </si>
  <si>
    <t>Heat pump, sea water, co2, 65 MW - heat pump - electricity - large</t>
  </si>
  <si>
    <t>Heat pump, sea water, co2, 65 MW</t>
  </si>
  <si>
    <t>Nominal investment (*total) [2020-MEUR/MW_h]</t>
  </si>
  <si>
    <t>A, M, R</t>
  </si>
  <si>
    <t>45.4 Geothermal DH, lar scale</t>
  </si>
  <si>
    <t>Geothermal plant, electric heat pump, 2000 m, dh temp 80/40 degree  - renewable heat - geothermal - large</t>
  </si>
  <si>
    <t xml:space="preserve">Geothermal plant, electric heat pump, 2000 m, dh temp 80/40 degree </t>
  </si>
  <si>
    <t>C,K</t>
  </si>
  <si>
    <t>2, 4, 7</t>
  </si>
  <si>
    <t>21 Offshore turbines</t>
  </si>
  <si>
    <t>Offshore wind turbines - renewable power - wind - large</t>
  </si>
  <si>
    <t>Offshore wind turbines</t>
  </si>
  <si>
    <t>21 Near shore turbines</t>
  </si>
  <si>
    <t>Offshore wind turbines, nearshore - renewable power - wind - large</t>
  </si>
  <si>
    <t>Offshore wind turbines, nearshore</t>
  </si>
  <si>
    <t>ws</t>
  </si>
  <si>
    <t>technology</t>
  </si>
  <si>
    <t>tech</t>
  </si>
  <si>
    <t>type</t>
  </si>
  <si>
    <t>input</t>
  </si>
  <si>
    <t>size</t>
  </si>
  <si>
    <t>cat</t>
  </si>
  <si>
    <t>par</t>
  </si>
  <si>
    <t>par_short</t>
  </si>
  <si>
    <t>info</t>
  </si>
  <si>
    <t>unit</t>
  </si>
  <si>
    <t>priceyear</t>
  </si>
  <si>
    <t>note</t>
  </si>
  <si>
    <t>ref</t>
  </si>
  <si>
    <t>est</t>
  </si>
  <si>
    <t>year</t>
  </si>
  <si>
    <t>val</t>
  </si>
  <si>
    <t>DEA tech catalogue v12</t>
  </si>
  <si>
    <t>This should be updated every project!. Could be used for Total system cost analysis or for populating Build Cost data</t>
  </si>
  <si>
    <t>ChargeEff</t>
  </si>
  <si>
    <t>DischargeEff</t>
  </si>
  <si>
    <t>MUT</t>
  </si>
  <si>
    <t>MDT</t>
  </si>
  <si>
    <t>RUR_Inflex</t>
  </si>
  <si>
    <t>RUR_Flex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</si>
</sst>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8" formatCode="&quot;€&quot;#,##0.00;[Red]\-&quot;€&quot;#,##0.00"/>
    <numFmt numFmtId="41" formatCode="_-* #,##0_-;\-* #,##0_-;_-* &quot;-&quot;_-;_-@_-"/>
    <numFmt numFmtId="43" formatCode="_-* #,##0.00_-;\-* #,##0.00_-;_-* &quot;-&quot;??_-;_-@_-"/>
    <numFmt numFmtId="164" formatCode="0.0"/>
    <numFmt numFmtId="165" formatCode="_(* #,##0_);_(* \(#,##0\);_(* &quot;-&quot;_);_(@_)"/>
    <numFmt numFmtId="166" formatCode="#,##0.0"/>
    <numFmt numFmtId="167" formatCode="0,"/>
    <numFmt numFmtId="168" formatCode="_(* #,##0.00_);_(* \(#,##0.00\);_(* &quot;-&quot;??_);_(@_)"/>
  </numFmts>
  <fonts count="6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sz val="11"/>
      <color theme="1"/>
      <name val="Calibri"/>
      <family val="2"/>
    </font>
    <font>
      <i/>
      <sz val="11"/>
      <color rgb="FF7F7F7F"/>
      <name val="Calibri"/>
      <family val="2"/>
    </font>
    <font>
      <sz val="10"/>
      <name val="Arial"/>
      <family val="2"/>
    </font>
    <font>
      <sz val="11"/>
      <color theme="1"/>
      <name val="Calibri"/>
      <family val="2"/>
      <charset val="1"/>
      <scheme val="minor"/>
    </font>
    <font>
      <sz val="11"/>
      <color indexed="8"/>
      <name val="Calibri"/>
      <family val="2"/>
      <charset val="1"/>
    </font>
    <font>
      <sz val="7"/>
      <name val="Times New Roman"/>
      <family val="1"/>
    </font>
    <font>
      <sz val="11"/>
      <name val="Arial"/>
      <family val="2"/>
    </font>
    <font>
      <b/>
      <sz val="11"/>
      <color rgb="FFFF0000"/>
      <name val="Calibri"/>
      <family val="2"/>
      <scheme val="minor"/>
    </font>
    <font>
      <sz val="11"/>
      <color theme="1"/>
      <name val="Arial"/>
      <family val="2"/>
    </font>
    <font>
      <sz val="11"/>
      <color indexed="8"/>
      <name val="Calibri"/>
      <family val="2"/>
    </font>
    <font>
      <b/>
      <sz val="11"/>
      <color indexed="8"/>
      <name val="Calibri"/>
      <family val="2"/>
    </font>
    <font>
      <sz val="11"/>
      <color theme="0"/>
      <name val="Arial"/>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62"/>
      <name val="Calibri"/>
      <family val="2"/>
    </font>
    <font>
      <b/>
      <sz val="13"/>
      <color indexed="62"/>
      <name val="Calibri"/>
      <family val="2"/>
    </font>
    <font>
      <b/>
      <sz val="11"/>
      <color indexed="62"/>
      <name val="Calibri"/>
      <family val="2"/>
    </font>
    <font>
      <sz val="11"/>
      <color indexed="45"/>
      <name val="Calibri"/>
      <family val="2"/>
    </font>
    <font>
      <sz val="11"/>
      <color indexed="52"/>
      <name val="Calibri"/>
      <family val="2"/>
    </font>
    <font>
      <sz val="11"/>
      <color indexed="60"/>
      <name val="Calibri"/>
      <family val="2"/>
    </font>
    <font>
      <sz val="8"/>
      <color theme="1"/>
      <name val="Arial"/>
      <family val="2"/>
    </font>
    <font>
      <sz val="10"/>
      <color theme="1"/>
      <name val="Arial"/>
      <family val="2"/>
    </font>
    <font>
      <sz val="8"/>
      <color theme="0"/>
      <name val="Arial"/>
      <family val="2"/>
    </font>
    <font>
      <b/>
      <sz val="11"/>
      <color indexed="63"/>
      <name val="Calibri"/>
      <family val="2"/>
    </font>
    <font>
      <sz val="8"/>
      <color rgb="FF000099"/>
      <name val="Arial"/>
      <family val="2"/>
    </font>
    <font>
      <sz val="7"/>
      <name val="Arial"/>
      <family val="2"/>
    </font>
    <font>
      <sz val="8"/>
      <color rgb="FF000080"/>
      <name val="Arial"/>
      <family val="2"/>
    </font>
    <font>
      <b/>
      <sz val="18"/>
      <color indexed="62"/>
      <name val="Cambria"/>
      <family val="2"/>
    </font>
    <font>
      <sz val="11"/>
      <color indexed="10"/>
      <name val="Calibri"/>
      <family val="2"/>
    </font>
    <font>
      <sz val="8"/>
      <color rgb="FFFFFFFF"/>
      <name val="Arial Narrow"/>
      <family val="2"/>
    </font>
    <font>
      <b/>
      <sz val="9"/>
      <color indexed="81"/>
      <name val="Tahoma"/>
      <family val="2"/>
    </font>
    <font>
      <sz val="9"/>
      <color indexed="81"/>
      <name val="Tahoma"/>
      <family val="2"/>
    </font>
    <font>
      <sz val="10"/>
      <name val="Var(--jp-code-font-family)"/>
    </font>
    <font>
      <sz val="11"/>
      <color rgb="FF9C5700"/>
      <name val="Calibri"/>
      <family val="2"/>
      <scheme val="minor"/>
    </font>
    <font>
      <sz val="11"/>
      <color theme="1"/>
      <name val="Calibri"/>
      <family val="2"/>
      <charset val="204"/>
      <scheme val="minor"/>
    </font>
    <font>
      <sz val="8"/>
      <color rgb="FF000000"/>
      <name val="Calibri"/>
      <family val="2"/>
    </font>
    <font>
      <b/>
      <sz val="8"/>
      <color theme="0"/>
      <name val="Calibri"/>
    </font>
    <font>
      <sz val="8"/>
      <color theme="1"/>
      <name val="Calibri"/>
    </font>
  </fonts>
  <fills count="5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FFFFFF"/>
        <bgColor rgb="FFC6E0B4"/>
      </patternFill>
    </fill>
    <fill>
      <patternFill patternType="solid">
        <fgColor indexed="51"/>
      </patternFill>
    </fill>
    <fill>
      <patternFill patternType="solid">
        <fgColor indexed="47"/>
      </patternFill>
    </fill>
    <fill>
      <patternFill patternType="solid">
        <fgColor indexed="26"/>
      </patternFill>
    </fill>
    <fill>
      <patternFill patternType="solid">
        <fgColor indexed="14"/>
      </patternFill>
    </fill>
    <fill>
      <patternFill patternType="solid">
        <fgColor indexed="29"/>
      </patternFill>
    </fill>
    <fill>
      <patternFill patternType="solid">
        <fgColor indexed="43"/>
      </patternFill>
    </fill>
    <fill>
      <patternFill patternType="solid">
        <fgColor indexed="22"/>
      </patternFill>
    </fill>
    <fill>
      <patternFill patternType="solid">
        <fgColor indexed="49"/>
      </patternFill>
    </fill>
    <fill>
      <patternFill patternType="solid">
        <fgColor indexed="10"/>
      </patternFill>
    </fill>
    <fill>
      <patternFill patternType="solid">
        <fgColor indexed="57"/>
      </patternFill>
    </fill>
    <fill>
      <patternFill patternType="solid">
        <fgColor indexed="54"/>
      </patternFill>
    </fill>
    <fill>
      <patternFill patternType="solid">
        <fgColor indexed="53"/>
      </patternFill>
    </fill>
    <fill>
      <patternFill patternType="solid">
        <fgColor indexed="46"/>
      </patternFill>
    </fill>
    <fill>
      <patternFill patternType="solid">
        <fgColor indexed="55"/>
      </patternFill>
    </fill>
    <fill>
      <patternFill patternType="solid">
        <fgColor indexed="42"/>
      </patternFill>
    </fill>
    <fill>
      <patternFill patternType="solid">
        <fgColor rgb="FFD9D9D9"/>
        <bgColor indexed="64"/>
      </patternFill>
    </fill>
    <fill>
      <patternFill patternType="solid">
        <fgColor indexed="22"/>
        <bgColor indexed="64"/>
      </patternFill>
    </fill>
    <fill>
      <patternFill patternType="solid">
        <fgColor rgb="FFE6E6E6"/>
        <bgColor indexed="64"/>
      </patternFill>
    </fill>
    <fill>
      <patternFill patternType="solid">
        <fgColor rgb="FF9757A6"/>
        <bgColor indexed="64"/>
      </patternFill>
    </fill>
    <fill>
      <patternFill patternType="solid">
        <fgColor rgb="FF49D3FF"/>
        <bgColor indexed="64"/>
      </patternFill>
    </fill>
    <fill>
      <patternFill patternType="solid">
        <fgColor rgb="FFFFEEA7"/>
        <bgColor indexed="64"/>
      </patternFill>
    </fill>
    <fill>
      <patternFill patternType="solid">
        <fgColor theme="4"/>
        <bgColor theme="4"/>
      </patternFill>
    </fill>
  </fills>
  <borders count="2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9"/>
      </bottom>
      <diagonal/>
    </border>
    <border>
      <left/>
      <right/>
      <top/>
      <bottom style="thick">
        <color indexed="51"/>
      </bottom>
      <diagonal/>
    </border>
    <border>
      <left/>
      <right/>
      <top/>
      <bottom style="medium">
        <color indexed="51"/>
      </bottom>
      <diagonal/>
    </border>
    <border>
      <left/>
      <right/>
      <top/>
      <bottom style="double">
        <color indexed="52"/>
      </bottom>
      <diagonal/>
    </border>
    <border>
      <left style="thin">
        <color indexed="63"/>
      </left>
      <right style="thin">
        <color indexed="63"/>
      </right>
      <top style="thin">
        <color indexed="63"/>
      </top>
      <bottom style="thin">
        <color indexed="63"/>
      </bottom>
      <diagonal/>
    </border>
    <border>
      <left/>
      <right/>
      <top style="thin">
        <color indexed="49"/>
      </top>
      <bottom style="double">
        <color indexed="49"/>
      </bottom>
      <diagonal/>
    </border>
    <border>
      <left style="thin">
        <color theme="4"/>
      </left>
      <right/>
      <top style="thin">
        <color theme="4"/>
      </top>
      <bottom/>
      <diagonal/>
    </border>
    <border>
      <left/>
      <right/>
      <top style="thin">
        <color theme="4"/>
      </top>
      <bottom/>
      <diagonal/>
    </border>
    <border>
      <left/>
      <right style="thin">
        <color theme="4"/>
      </right>
      <top style="thin">
        <color theme="4"/>
      </top>
      <bottom/>
      <diagonal/>
    </border>
    <border>
      <left style="thin">
        <color theme="4"/>
      </left>
      <right/>
      <top style="thin">
        <color theme="4"/>
      </top>
      <bottom style="thin">
        <color theme="4"/>
      </bottom>
      <diagonal/>
    </border>
    <border>
      <left/>
      <right/>
      <top style="thin">
        <color theme="4"/>
      </top>
      <bottom style="thin">
        <color theme="4"/>
      </bottom>
      <diagonal/>
    </border>
    <border>
      <left/>
      <right style="thin">
        <color theme="4"/>
      </right>
      <top style="thin">
        <color theme="4"/>
      </top>
      <bottom style="thin">
        <color theme="4"/>
      </bottom>
      <diagonal/>
    </border>
  </borders>
  <cellStyleXfs count="439">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applyNumberFormat="0" applyFill="0" applyBorder="0" applyAlignment="0" applyProtection="0"/>
    <xf numFmtId="9" fontId="1" fillId="0" borderId="0" applyFont="0" applyFill="0" applyBorder="0" applyAlignment="0" applyProtection="0"/>
    <xf numFmtId="0" fontId="21" fillId="0" borderId="0"/>
    <xf numFmtId="0" fontId="22" fillId="0" borderId="0"/>
    <xf numFmtId="9" fontId="23" fillId="0" borderId="0" applyFont="0" applyFill="0" applyBorder="0" applyAlignment="0" applyProtection="0"/>
    <xf numFmtId="165" fontId="23" fillId="0" borderId="0" applyFont="0" applyFill="0" applyBorder="0" applyAlignment="0" applyProtection="0"/>
    <xf numFmtId="9" fontId="21" fillId="0" borderId="0" applyFont="0" applyFill="0" applyBorder="0" applyAlignment="0" applyProtection="0"/>
    <xf numFmtId="166" fontId="24" fillId="1" borderId="0" applyFill="0" applyBorder="0"/>
    <xf numFmtId="167" fontId="25" fillId="1" borderId="0" applyFill="0" applyBorder="0"/>
    <xf numFmtId="0" fontId="22" fillId="0" borderId="0"/>
    <xf numFmtId="0" fontId="1" fillId="0" borderId="0"/>
    <xf numFmtId="168" fontId="21" fillId="0" borderId="0" applyFont="0" applyFill="0" applyBorder="0" applyAlignment="0" applyProtection="0"/>
    <xf numFmtId="0" fontId="1"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27" fillId="0" borderId="0"/>
    <xf numFmtId="43" fontId="27" fillId="0" borderId="0" applyFont="0" applyFill="0" applyBorder="0" applyAlignment="0" applyProtection="0"/>
    <xf numFmtId="0" fontId="30" fillId="20" borderId="0" applyNumberFormat="0" applyBorder="0" applyAlignment="0" applyProtection="0"/>
    <xf numFmtId="0" fontId="28" fillId="35" borderId="0" applyNumberFormat="0" applyBorder="0" applyAlignment="0" applyProtection="0"/>
    <xf numFmtId="0" fontId="28" fillId="36" borderId="0" applyNumberFormat="0" applyBorder="0" applyAlignment="0" applyProtection="0"/>
    <xf numFmtId="0" fontId="28" fillId="37" borderId="0" applyNumberFormat="0" applyBorder="0" applyAlignment="0" applyProtection="0"/>
    <xf numFmtId="0" fontId="28" fillId="38" borderId="0" applyNumberFormat="0" applyBorder="0" applyAlignment="0" applyProtection="0"/>
    <xf numFmtId="0" fontId="28" fillId="35" borderId="0" applyNumberFormat="0" applyBorder="0" applyAlignment="0" applyProtection="0"/>
    <xf numFmtId="0" fontId="28" fillId="36" borderId="0" applyNumberFormat="0" applyBorder="0" applyAlignment="0" applyProtection="0"/>
    <xf numFmtId="0" fontId="28" fillId="35" borderId="0" applyNumberFormat="0" applyBorder="0" applyAlignment="0" applyProtection="0"/>
    <xf numFmtId="0" fontId="28" fillId="39" borderId="0" applyNumberFormat="0" applyBorder="0" applyAlignment="0" applyProtection="0"/>
    <xf numFmtId="0" fontId="28" fillId="40" borderId="0" applyNumberFormat="0" applyBorder="0" applyAlignment="0" applyProtection="0"/>
    <xf numFmtId="0" fontId="28" fillId="41" borderId="0" applyNumberFormat="0" applyBorder="0" applyAlignment="0" applyProtection="0"/>
    <xf numFmtId="0" fontId="28" fillId="35" borderId="0" applyNumberFormat="0" applyBorder="0" applyAlignment="0" applyProtection="0"/>
    <xf numFmtId="0" fontId="28" fillId="36" borderId="0" applyNumberFormat="0" applyBorder="0" applyAlignment="0" applyProtection="0"/>
    <xf numFmtId="0" fontId="31" fillId="35" borderId="0" applyNumberFormat="0" applyBorder="0" applyAlignment="0" applyProtection="0"/>
    <xf numFmtId="0" fontId="31" fillId="39" borderId="0" applyNumberFormat="0" applyBorder="0" applyAlignment="0" applyProtection="0"/>
    <xf numFmtId="0" fontId="31" fillId="41" borderId="0" applyNumberFormat="0" applyBorder="0" applyAlignment="0" applyProtection="0"/>
    <xf numFmtId="0" fontId="31" fillId="42" borderId="0" applyNumberFormat="0" applyBorder="0" applyAlignment="0" applyProtection="0"/>
    <xf numFmtId="0" fontId="31" fillId="36" borderId="0" applyNumberFormat="0" applyBorder="0" applyAlignment="0" applyProtection="0"/>
    <xf numFmtId="0" fontId="31" fillId="42" borderId="0" applyNumberFormat="0" applyBorder="0" applyAlignment="0" applyProtection="0"/>
    <xf numFmtId="0" fontId="31" fillId="43" borderId="0" applyNumberFormat="0" applyBorder="0" applyAlignment="0" applyProtection="0"/>
    <xf numFmtId="0" fontId="31" fillId="44" borderId="0" applyNumberFormat="0" applyBorder="0" applyAlignment="0" applyProtection="0"/>
    <xf numFmtId="0" fontId="31" fillId="45" borderId="0" applyNumberFormat="0" applyBorder="0" applyAlignment="0" applyProtection="0"/>
    <xf numFmtId="0" fontId="31" fillId="42" borderId="0" applyNumberFormat="0" applyBorder="0" applyAlignment="0" applyProtection="0"/>
    <xf numFmtId="0" fontId="31" fillId="46" borderId="0" applyNumberFormat="0" applyBorder="0" applyAlignment="0" applyProtection="0"/>
    <xf numFmtId="0" fontId="32" fillId="47" borderId="0" applyNumberFormat="0" applyBorder="0" applyAlignment="0" applyProtection="0"/>
    <xf numFmtId="0" fontId="33" fillId="38" borderId="12" applyNumberFormat="0" applyAlignment="0" applyProtection="0"/>
    <xf numFmtId="0" fontId="34" fillId="48" borderId="13" applyNumberFormat="0" applyAlignment="0" applyProtection="0"/>
    <xf numFmtId="43" fontId="1" fillId="0" borderId="0" applyFont="0" applyFill="0" applyBorder="0" applyAlignment="0" applyProtection="0"/>
    <xf numFmtId="43" fontId="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0" fontId="35" fillId="0" borderId="0" applyNumberFormat="0" applyFill="0" applyBorder="0" applyAlignment="0" applyProtection="0"/>
    <xf numFmtId="0" fontId="36" fillId="49" borderId="0" applyNumberFormat="0" applyBorder="0" applyAlignment="0" applyProtection="0"/>
    <xf numFmtId="0" fontId="37" fillId="0" borderId="14" applyNumberFormat="0" applyFill="0" applyAlignment="0" applyProtection="0"/>
    <xf numFmtId="0" fontId="38" fillId="0" borderId="15" applyNumberFormat="0" applyFill="0" applyAlignment="0" applyProtection="0"/>
    <xf numFmtId="0" fontId="39" fillId="0" borderId="16" applyNumberFormat="0" applyFill="0" applyAlignment="0" applyProtection="0"/>
    <xf numFmtId="0" fontId="39" fillId="0" borderId="0" applyNumberFormat="0" applyFill="0" applyBorder="0" applyAlignment="0" applyProtection="0"/>
    <xf numFmtId="0" fontId="40" fillId="36" borderId="12" applyNumberFormat="0" applyAlignment="0" applyProtection="0"/>
    <xf numFmtId="0" fontId="41" fillId="0" borderId="17" applyNumberFormat="0" applyFill="0" applyAlignment="0" applyProtection="0"/>
    <xf numFmtId="0" fontId="42" fillId="40" borderId="0" applyNumberFormat="0" applyBorder="0" applyAlignment="0" applyProtection="0"/>
    <xf numFmtId="0" fontId="43" fillId="0" borderId="0"/>
    <xf numFmtId="0" fontId="43" fillId="0" borderId="0"/>
    <xf numFmtId="0" fontId="43" fillId="0" borderId="0"/>
    <xf numFmtId="0" fontId="1" fillId="0" borderId="0"/>
    <xf numFmtId="0" fontId="1" fillId="0" borderId="0"/>
    <xf numFmtId="0" fontId="1" fillId="0" borderId="0"/>
    <xf numFmtId="0" fontId="1" fillId="0" borderId="0"/>
    <xf numFmtId="0" fontId="1" fillId="0" borderId="0"/>
    <xf numFmtId="0" fontId="1" fillId="0" borderId="0"/>
    <xf numFmtId="0" fontId="21" fillId="0" borderId="0"/>
    <xf numFmtId="0" fontId="21" fillId="0" borderId="0"/>
    <xf numFmtId="0" fontId="1" fillId="0" borderId="0"/>
    <xf numFmtId="0" fontId="1" fillId="0" borderId="0"/>
    <xf numFmtId="0" fontId="44" fillId="0" borderId="0"/>
    <xf numFmtId="0" fontId="21" fillId="0" borderId="0"/>
    <xf numFmtId="0" fontId="21" fillId="0" borderId="0"/>
    <xf numFmtId="0" fontId="1" fillId="0" borderId="0"/>
    <xf numFmtId="0" fontId="1" fillId="0" borderId="0"/>
    <xf numFmtId="0" fontId="21" fillId="0" borderId="0"/>
    <xf numFmtId="0" fontId="21" fillId="0" borderId="0"/>
    <xf numFmtId="0" fontId="43" fillId="0" borderId="0"/>
    <xf numFmtId="0" fontId="21" fillId="0" borderId="0"/>
    <xf numFmtId="0" fontId="21" fillId="0" borderId="0"/>
    <xf numFmtId="0" fontId="21" fillId="0" borderId="0"/>
    <xf numFmtId="0" fontId="21" fillId="0" borderId="0"/>
    <xf numFmtId="0" fontId="21" fillId="0" borderId="0"/>
    <xf numFmtId="0" fontId="21" fillId="0" borderId="0"/>
    <xf numFmtId="0" fontId="43" fillId="0" borderId="0"/>
    <xf numFmtId="0" fontId="21" fillId="37" borderId="11" applyNumberFormat="0" applyFont="0" applyAlignment="0" applyProtection="0"/>
    <xf numFmtId="0" fontId="21" fillId="37" borderId="11" applyNumberFormat="0" applyFont="0" applyAlignment="0" applyProtection="0"/>
    <xf numFmtId="0" fontId="45" fillId="42" borderId="0">
      <alignment horizontal="center"/>
    </xf>
    <xf numFmtId="0" fontId="45" fillId="42" borderId="0">
      <alignment horizontal="center"/>
    </xf>
    <xf numFmtId="0" fontId="45" fillId="9" borderId="0">
      <alignment horizontal="center"/>
    </xf>
    <xf numFmtId="0" fontId="45" fillId="42" borderId="0">
      <alignment horizontal="center"/>
    </xf>
    <xf numFmtId="0" fontId="45" fillId="42" borderId="0">
      <alignment horizontal="center"/>
    </xf>
    <xf numFmtId="0" fontId="45" fillId="42" borderId="0">
      <alignment horizontal="center"/>
    </xf>
    <xf numFmtId="0" fontId="45" fillId="42" borderId="0">
      <alignment horizontal="center"/>
    </xf>
    <xf numFmtId="0" fontId="45" fillId="42" borderId="0">
      <alignment horizontal="center"/>
    </xf>
    <xf numFmtId="0" fontId="45" fillId="42" borderId="0">
      <alignment horizontal="center"/>
    </xf>
    <xf numFmtId="0" fontId="45" fillId="42" borderId="0">
      <alignment horizontal="center"/>
    </xf>
    <xf numFmtId="0" fontId="45" fillId="42" borderId="0">
      <alignment horizontal="center"/>
    </xf>
    <xf numFmtId="0" fontId="45" fillId="42" borderId="0">
      <alignment horizontal="center"/>
    </xf>
    <xf numFmtId="0" fontId="45" fillId="42" borderId="0">
      <alignment horizontal="center"/>
    </xf>
    <xf numFmtId="0" fontId="45" fillId="9" borderId="0">
      <alignment horizontal="center"/>
    </xf>
    <xf numFmtId="0" fontId="45" fillId="42" borderId="0">
      <alignment horizontal="center"/>
    </xf>
    <xf numFmtId="0" fontId="45" fillId="42" borderId="0">
      <alignment horizontal="center"/>
    </xf>
    <xf numFmtId="0" fontId="45" fillId="42" borderId="0">
      <alignment horizontal="center"/>
    </xf>
    <xf numFmtId="0" fontId="45" fillId="42" borderId="0">
      <alignment horizontal="center"/>
    </xf>
    <xf numFmtId="0" fontId="45" fillId="42" borderId="0">
      <alignment horizontal="center"/>
    </xf>
    <xf numFmtId="0" fontId="45" fillId="42" borderId="0">
      <alignment horizontal="center"/>
    </xf>
    <xf numFmtId="0" fontId="45" fillId="42" borderId="0">
      <alignment horizontal="center"/>
    </xf>
    <xf numFmtId="0" fontId="45" fillId="42" borderId="0">
      <alignment horizontal="center"/>
    </xf>
    <xf numFmtId="0" fontId="45" fillId="42" borderId="0">
      <alignment horizontal="center"/>
    </xf>
    <xf numFmtId="0" fontId="45" fillId="42" borderId="0">
      <alignment horizontal="center"/>
    </xf>
    <xf numFmtId="0" fontId="45" fillId="42" borderId="0">
      <alignment horizontal="center"/>
    </xf>
    <xf numFmtId="0" fontId="45" fillId="42" borderId="0">
      <alignment horizontal="center"/>
    </xf>
    <xf numFmtId="0" fontId="45" fillId="42" borderId="0">
      <alignment horizontal="center"/>
    </xf>
    <xf numFmtId="0" fontId="45" fillId="42" borderId="0">
      <alignment horizontal="center"/>
    </xf>
    <xf numFmtId="0" fontId="45" fillId="42" borderId="0">
      <alignment horizontal="center"/>
    </xf>
    <xf numFmtId="0" fontId="45" fillId="42" borderId="0">
      <alignment horizontal="center"/>
    </xf>
    <xf numFmtId="0" fontId="45" fillId="42" borderId="0">
      <alignment horizontal="center"/>
    </xf>
    <xf numFmtId="0" fontId="45" fillId="42" borderId="0">
      <alignment horizontal="center"/>
    </xf>
    <xf numFmtId="0" fontId="45" fillId="42" borderId="0">
      <alignment horizontal="center"/>
    </xf>
    <xf numFmtId="0" fontId="45" fillId="42" borderId="0">
      <alignment horizontal="center"/>
    </xf>
    <xf numFmtId="0" fontId="45" fillId="42" borderId="0">
      <alignment horizontal="center"/>
    </xf>
    <xf numFmtId="0" fontId="45" fillId="42" borderId="0">
      <alignment horizontal="center"/>
    </xf>
    <xf numFmtId="0" fontId="45" fillId="42" borderId="0">
      <alignment horizontal="center"/>
    </xf>
    <xf numFmtId="0" fontId="45" fillId="42" borderId="0">
      <alignment horizontal="center"/>
    </xf>
    <xf numFmtId="0" fontId="45" fillId="42" borderId="0">
      <alignment horizontal="center"/>
    </xf>
    <xf numFmtId="0" fontId="45" fillId="42" borderId="0">
      <alignment horizontal="center"/>
    </xf>
    <xf numFmtId="0" fontId="45" fillId="42" borderId="0">
      <alignment horizontal="center"/>
    </xf>
    <xf numFmtId="0" fontId="45" fillId="42" borderId="0">
      <alignment horizontal="center"/>
    </xf>
    <xf numFmtId="0" fontId="45" fillId="42" borderId="0">
      <alignment horizontal="center"/>
    </xf>
    <xf numFmtId="0" fontId="45" fillId="42" borderId="0">
      <alignment horizontal="center"/>
    </xf>
    <xf numFmtId="0" fontId="45" fillId="42" borderId="0">
      <alignment horizontal="center"/>
    </xf>
    <xf numFmtId="0" fontId="45" fillId="42" borderId="0">
      <alignment horizontal="center"/>
    </xf>
    <xf numFmtId="0" fontId="45" fillId="42" borderId="0">
      <alignment horizontal="center"/>
    </xf>
    <xf numFmtId="0" fontId="45" fillId="42" borderId="0">
      <alignment horizontal="center"/>
    </xf>
    <xf numFmtId="0" fontId="45" fillId="42" borderId="0">
      <alignment horizontal="center"/>
    </xf>
    <xf numFmtId="0" fontId="45" fillId="42" borderId="0">
      <alignment horizontal="center"/>
    </xf>
    <xf numFmtId="0" fontId="45" fillId="42" borderId="0">
      <alignment horizontal="center"/>
    </xf>
    <xf numFmtId="0" fontId="45" fillId="42" borderId="0">
      <alignment horizontal="center"/>
    </xf>
    <xf numFmtId="0" fontId="45" fillId="42" borderId="0">
      <alignment horizontal="center"/>
    </xf>
    <xf numFmtId="0" fontId="45" fillId="42" borderId="0">
      <alignment horizontal="center"/>
    </xf>
    <xf numFmtId="0" fontId="45" fillId="42" borderId="0">
      <alignment horizontal="center"/>
    </xf>
    <xf numFmtId="0" fontId="45" fillId="42" borderId="0">
      <alignment horizontal="center"/>
    </xf>
    <xf numFmtId="0" fontId="45" fillId="42" borderId="0">
      <alignment horizontal="center"/>
    </xf>
    <xf numFmtId="0" fontId="45" fillId="42" borderId="0">
      <alignment horizontal="center"/>
    </xf>
    <xf numFmtId="0" fontId="45" fillId="42" borderId="0">
      <alignment horizontal="center"/>
    </xf>
    <xf numFmtId="0" fontId="45" fillId="42" borderId="0">
      <alignment horizontal="center"/>
    </xf>
    <xf numFmtId="0" fontId="45" fillId="42" borderId="0">
      <alignment horizontal="center"/>
    </xf>
    <xf numFmtId="0" fontId="45" fillId="42" borderId="0">
      <alignment horizontal="center"/>
    </xf>
    <xf numFmtId="0" fontId="45" fillId="42" borderId="0">
      <alignment horizontal="center"/>
    </xf>
    <xf numFmtId="0" fontId="45" fillId="42" borderId="0">
      <alignment horizontal="center"/>
    </xf>
    <xf numFmtId="0" fontId="45" fillId="42" borderId="0">
      <alignment horizontal="center"/>
    </xf>
    <xf numFmtId="0" fontId="45" fillId="42" borderId="0">
      <alignment horizontal="center"/>
    </xf>
    <xf numFmtId="0" fontId="45" fillId="42" borderId="0">
      <alignment horizontal="center"/>
    </xf>
    <xf numFmtId="0" fontId="45" fillId="42" borderId="0">
      <alignment horizontal="center"/>
    </xf>
    <xf numFmtId="0" fontId="45" fillId="42" borderId="0">
      <alignment horizontal="center"/>
    </xf>
    <xf numFmtId="0" fontId="45" fillId="42" borderId="0">
      <alignment horizontal="center"/>
    </xf>
    <xf numFmtId="0" fontId="45" fillId="42" borderId="0">
      <alignment horizontal="center"/>
    </xf>
    <xf numFmtId="0" fontId="45" fillId="42" borderId="0">
      <alignment horizontal="center"/>
    </xf>
    <xf numFmtId="0" fontId="45" fillId="42" borderId="0">
      <alignment horizontal="center"/>
    </xf>
    <xf numFmtId="0" fontId="45" fillId="42" borderId="0">
      <alignment horizontal="center"/>
    </xf>
    <xf numFmtId="0" fontId="45" fillId="42" borderId="0">
      <alignment horizontal="center"/>
    </xf>
    <xf numFmtId="0" fontId="45" fillId="42" borderId="0">
      <alignment horizontal="center"/>
    </xf>
    <xf numFmtId="0" fontId="45" fillId="42" borderId="0">
      <alignment horizontal="center"/>
    </xf>
    <xf numFmtId="0" fontId="45" fillId="42" borderId="0">
      <alignment horizontal="center"/>
    </xf>
    <xf numFmtId="0" fontId="45" fillId="42" borderId="0">
      <alignment horizontal="center"/>
    </xf>
    <xf numFmtId="0" fontId="45" fillId="42" borderId="0">
      <alignment horizontal="center"/>
    </xf>
    <xf numFmtId="0" fontId="45" fillId="42" borderId="0">
      <alignment horizontal="center"/>
    </xf>
    <xf numFmtId="0" fontId="45" fillId="9" borderId="0">
      <alignment horizontal="center"/>
    </xf>
    <xf numFmtId="0" fontId="45" fillId="9" borderId="0">
      <alignment horizontal="center"/>
    </xf>
    <xf numFmtId="0" fontId="45" fillId="9" borderId="0">
      <alignment horizontal="center"/>
    </xf>
    <xf numFmtId="0" fontId="45" fillId="9" borderId="0">
      <alignment horizontal="center"/>
    </xf>
    <xf numFmtId="0" fontId="45" fillId="9" borderId="0">
      <alignment horizontal="center"/>
    </xf>
    <xf numFmtId="0" fontId="45" fillId="9" borderId="0">
      <alignment horizontal="center"/>
    </xf>
    <xf numFmtId="0" fontId="45" fillId="9" borderId="0">
      <alignment horizontal="center"/>
    </xf>
    <xf numFmtId="0" fontId="45" fillId="9" borderId="0">
      <alignment horizontal="center"/>
    </xf>
    <xf numFmtId="0" fontId="45" fillId="9" borderId="0">
      <alignment horizontal="center"/>
    </xf>
    <xf numFmtId="0" fontId="45" fillId="42" borderId="0">
      <alignment horizontal="center"/>
    </xf>
    <xf numFmtId="0" fontId="45" fillId="9" borderId="0">
      <alignment horizontal="center"/>
    </xf>
    <xf numFmtId="0" fontId="45" fillId="9" borderId="0">
      <alignment horizontal="center"/>
    </xf>
    <xf numFmtId="0" fontId="45" fillId="9" borderId="0">
      <alignment horizontal="center"/>
    </xf>
    <xf numFmtId="0" fontId="45" fillId="9" borderId="0">
      <alignment horizontal="center"/>
    </xf>
    <xf numFmtId="0" fontId="45" fillId="9" borderId="0">
      <alignment horizontal="center"/>
    </xf>
    <xf numFmtId="0" fontId="45" fillId="9" borderId="0">
      <alignment horizontal="center"/>
    </xf>
    <xf numFmtId="0" fontId="45" fillId="9" borderId="0">
      <alignment horizontal="center"/>
    </xf>
    <xf numFmtId="0" fontId="45" fillId="9" borderId="0">
      <alignment horizontal="center"/>
    </xf>
    <xf numFmtId="0" fontId="45" fillId="9" borderId="0">
      <alignment horizontal="center"/>
    </xf>
    <xf numFmtId="0" fontId="45" fillId="9" borderId="0">
      <alignment horizontal="center"/>
    </xf>
    <xf numFmtId="0" fontId="46" fillId="38" borderId="18" applyNumberFormat="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4" fontId="43" fillId="0" borderId="0" applyNumberFormat="0" applyBorder="0" applyAlignment="0" applyProtection="0">
      <alignment horizontal="center"/>
    </xf>
    <xf numFmtId="0" fontId="47" fillId="50" borderId="0">
      <alignment horizontal="center" wrapText="1"/>
    </xf>
    <xf numFmtId="0" fontId="48" fillId="0" borderId="0" applyNumberFormat="0" applyBorder="0">
      <alignment horizontal="left" wrapText="1"/>
    </xf>
    <xf numFmtId="0" fontId="48" fillId="0" borderId="0" applyNumberFormat="0" applyBorder="0">
      <alignment horizontal="left" wrapText="1"/>
    </xf>
    <xf numFmtId="0" fontId="49" fillId="51" borderId="0" applyNumberFormat="0" applyProtection="0"/>
    <xf numFmtId="0" fontId="49" fillId="51" borderId="0" applyNumberFormat="0" applyProtection="0"/>
    <xf numFmtId="0" fontId="49" fillId="52" borderId="0" applyNumberFormat="0" applyProtection="0"/>
    <xf numFmtId="0" fontId="49" fillId="51" borderId="0" applyNumberFormat="0" applyProtection="0"/>
    <xf numFmtId="0" fontId="49" fillId="51" borderId="0" applyNumberFormat="0" applyProtection="0"/>
    <xf numFmtId="0" fontId="49" fillId="51" borderId="0" applyNumberFormat="0" applyProtection="0"/>
    <xf numFmtId="0" fontId="49" fillId="51" borderId="0" applyNumberFormat="0" applyProtection="0"/>
    <xf numFmtId="0" fontId="49" fillId="51" borderId="0" applyNumberFormat="0" applyProtection="0"/>
    <xf numFmtId="0" fontId="49" fillId="51" borderId="0" applyNumberFormat="0" applyProtection="0"/>
    <xf numFmtId="0" fontId="49" fillId="51" borderId="0" applyNumberFormat="0" applyProtection="0"/>
    <xf numFmtId="0" fontId="49" fillId="51" borderId="0" applyNumberFormat="0" applyProtection="0"/>
    <xf numFmtId="0" fontId="49" fillId="51" borderId="0" applyNumberFormat="0" applyProtection="0"/>
    <xf numFmtId="0" fontId="49" fillId="51" borderId="0" applyNumberFormat="0" applyProtection="0"/>
    <xf numFmtId="0" fontId="49" fillId="52" borderId="0" applyNumberFormat="0" applyProtection="0"/>
    <xf numFmtId="0" fontId="49" fillId="51" borderId="0" applyNumberFormat="0" applyProtection="0"/>
    <xf numFmtId="0" fontId="49" fillId="51" borderId="0" applyNumberFormat="0" applyProtection="0"/>
    <xf numFmtId="0" fontId="49" fillId="51" borderId="0" applyNumberFormat="0" applyProtection="0"/>
    <xf numFmtId="0" fontId="49" fillId="51" borderId="0" applyNumberFormat="0" applyProtection="0"/>
    <xf numFmtId="0" fontId="49" fillId="51" borderId="0" applyNumberFormat="0" applyProtection="0"/>
    <xf numFmtId="0" fontId="49" fillId="51" borderId="0" applyNumberFormat="0" applyProtection="0"/>
    <xf numFmtId="0" fontId="49" fillId="51" borderId="0" applyNumberFormat="0" applyProtection="0"/>
    <xf numFmtId="0" fontId="49" fillId="51" borderId="0" applyNumberFormat="0" applyProtection="0"/>
    <xf numFmtId="0" fontId="49" fillId="51" borderId="0" applyNumberFormat="0" applyProtection="0"/>
    <xf numFmtId="0" fontId="49" fillId="51" borderId="0" applyNumberFormat="0" applyProtection="0"/>
    <xf numFmtId="0" fontId="49" fillId="51" borderId="0" applyNumberFormat="0" applyProtection="0"/>
    <xf numFmtId="0" fontId="49" fillId="51" borderId="0" applyNumberFormat="0" applyProtection="0"/>
    <xf numFmtId="0" fontId="49" fillId="51" borderId="0" applyNumberFormat="0" applyProtection="0"/>
    <xf numFmtId="0" fontId="49" fillId="51" borderId="0" applyNumberFormat="0" applyProtection="0"/>
    <xf numFmtId="0" fontId="49" fillId="51" borderId="0" applyNumberFormat="0" applyProtection="0"/>
    <xf numFmtId="0" fontId="49" fillId="51" borderId="0" applyNumberFormat="0" applyProtection="0"/>
    <xf numFmtId="0" fontId="49" fillId="51" borderId="0" applyNumberFormat="0" applyProtection="0"/>
    <xf numFmtId="0" fontId="49" fillId="51" borderId="0" applyNumberFormat="0" applyProtection="0"/>
    <xf numFmtId="0" fontId="49" fillId="51" borderId="0" applyNumberFormat="0" applyProtection="0"/>
    <xf numFmtId="0" fontId="49" fillId="51" borderId="0" applyNumberFormat="0" applyProtection="0"/>
    <xf numFmtId="0" fontId="49" fillId="51" borderId="0" applyNumberFormat="0" applyProtection="0"/>
    <xf numFmtId="0" fontId="49" fillId="51" borderId="0" applyNumberFormat="0" applyProtection="0"/>
    <xf numFmtId="0" fontId="49" fillId="51" borderId="0" applyNumberFormat="0" applyProtection="0"/>
    <xf numFmtId="0" fontId="49" fillId="51" borderId="0" applyNumberFormat="0" applyProtection="0"/>
    <xf numFmtId="0" fontId="49" fillId="51" borderId="0" applyNumberFormat="0" applyProtection="0"/>
    <xf numFmtId="0" fontId="49" fillId="51" borderId="0" applyNumberFormat="0" applyProtection="0"/>
    <xf numFmtId="0" fontId="49" fillId="51" borderId="0" applyNumberFormat="0" applyProtection="0"/>
    <xf numFmtId="0" fontId="49" fillId="51" borderId="0" applyNumberFormat="0" applyProtection="0"/>
    <xf numFmtId="0" fontId="49" fillId="51" borderId="0" applyNumberFormat="0" applyProtection="0"/>
    <xf numFmtId="0" fontId="49" fillId="51" borderId="0" applyNumberFormat="0" applyProtection="0"/>
    <xf numFmtId="0" fontId="49" fillId="51" borderId="0" applyNumberFormat="0" applyProtection="0"/>
    <xf numFmtId="0" fontId="49" fillId="51" borderId="0" applyNumberFormat="0" applyProtection="0"/>
    <xf numFmtId="0" fontId="49" fillId="51" borderId="0" applyNumberFormat="0" applyProtection="0"/>
    <xf numFmtId="0" fontId="49" fillId="51" borderId="0" applyNumberFormat="0" applyProtection="0"/>
    <xf numFmtId="0" fontId="49" fillId="51" borderId="0" applyNumberFormat="0" applyProtection="0"/>
    <xf numFmtId="0" fontId="49" fillId="51" borderId="0" applyNumberFormat="0" applyProtection="0"/>
    <xf numFmtId="0" fontId="49" fillId="51" borderId="0" applyNumberFormat="0" applyProtection="0"/>
    <xf numFmtId="0" fontId="49" fillId="51" borderId="0" applyNumberFormat="0" applyProtection="0"/>
    <xf numFmtId="0" fontId="49" fillId="51" borderId="0" applyNumberFormat="0" applyProtection="0"/>
    <xf numFmtId="0" fontId="49" fillId="51" borderId="0" applyNumberFormat="0" applyProtection="0"/>
    <xf numFmtId="0" fontId="49" fillId="51" borderId="0" applyNumberFormat="0" applyProtection="0"/>
    <xf numFmtId="0" fontId="49" fillId="51" borderId="0" applyNumberFormat="0" applyProtection="0"/>
    <xf numFmtId="0" fontId="49" fillId="51" borderId="0" applyNumberFormat="0" applyProtection="0"/>
    <xf numFmtId="0" fontId="49" fillId="51" borderId="0" applyNumberFormat="0" applyProtection="0"/>
    <xf numFmtId="0" fontId="49" fillId="51" borderId="0" applyNumberFormat="0" applyProtection="0"/>
    <xf numFmtId="0" fontId="49" fillId="51" borderId="0" applyNumberFormat="0" applyProtection="0"/>
    <xf numFmtId="0" fontId="49" fillId="51" borderId="0" applyNumberFormat="0" applyProtection="0"/>
    <xf numFmtId="0" fontId="49" fillId="51" borderId="0" applyNumberFormat="0" applyProtection="0"/>
    <xf numFmtId="0" fontId="49" fillId="51" borderId="0" applyNumberFormat="0" applyProtection="0"/>
    <xf numFmtId="0" fontId="49" fillId="51" borderId="0" applyNumberFormat="0" applyProtection="0"/>
    <xf numFmtId="0" fontId="49" fillId="51" borderId="0" applyNumberFormat="0" applyProtection="0"/>
    <xf numFmtId="0" fontId="49" fillId="51" borderId="0" applyNumberFormat="0" applyProtection="0"/>
    <xf numFmtId="0" fontId="49" fillId="51" borderId="0" applyNumberFormat="0" applyProtection="0"/>
    <xf numFmtId="0" fontId="49" fillId="51" borderId="0" applyNumberFormat="0" applyProtection="0"/>
    <xf numFmtId="0" fontId="49" fillId="51" borderId="0" applyNumberFormat="0" applyProtection="0"/>
    <xf numFmtId="0" fontId="49" fillId="51" borderId="0" applyNumberFormat="0" applyProtection="0"/>
    <xf numFmtId="0" fontId="49" fillId="51" borderId="0" applyNumberFormat="0" applyProtection="0"/>
    <xf numFmtId="0" fontId="49" fillId="51" borderId="0" applyNumberFormat="0" applyProtection="0"/>
    <xf numFmtId="0" fontId="49" fillId="51" borderId="0" applyNumberFormat="0" applyProtection="0"/>
    <xf numFmtId="0" fontId="49" fillId="51" borderId="0" applyNumberFormat="0" applyProtection="0"/>
    <xf numFmtId="0" fontId="49" fillId="51" borderId="0" applyNumberFormat="0" applyProtection="0"/>
    <xf numFmtId="0" fontId="49" fillId="51" borderId="0" applyNumberFormat="0" applyProtection="0"/>
    <xf numFmtId="0" fontId="49" fillId="51" borderId="0" applyNumberFormat="0" applyProtection="0"/>
    <xf numFmtId="0" fontId="49" fillId="51" borderId="0" applyNumberFormat="0" applyProtection="0"/>
    <xf numFmtId="0" fontId="49" fillId="51" borderId="0" applyNumberFormat="0" applyProtection="0"/>
    <xf numFmtId="0" fontId="49" fillId="51" borderId="0" applyNumberFormat="0" applyProtection="0"/>
    <xf numFmtId="0" fontId="49" fillId="51" borderId="0" applyNumberFormat="0" applyProtection="0"/>
    <xf numFmtId="0" fontId="49" fillId="52" borderId="0" applyNumberFormat="0" applyProtection="0"/>
    <xf numFmtId="0" fontId="49" fillId="52" borderId="0" applyNumberFormat="0" applyProtection="0"/>
    <xf numFmtId="0" fontId="49" fillId="52" borderId="0" applyNumberFormat="0" applyProtection="0"/>
    <xf numFmtId="0" fontId="49" fillId="52" borderId="0" applyNumberFormat="0" applyProtection="0"/>
    <xf numFmtId="0" fontId="49" fillId="52" borderId="0" applyNumberFormat="0" applyProtection="0"/>
    <xf numFmtId="0" fontId="49" fillId="52" borderId="0" applyNumberFormat="0" applyProtection="0"/>
    <xf numFmtId="0" fontId="49" fillId="52" borderId="0" applyNumberFormat="0" applyProtection="0"/>
    <xf numFmtId="0" fontId="49" fillId="52" borderId="0" applyNumberFormat="0" applyProtection="0"/>
    <xf numFmtId="0" fontId="49" fillId="52" borderId="0" applyNumberFormat="0" applyProtection="0"/>
    <xf numFmtId="0" fontId="49" fillId="51" borderId="0" applyNumberFormat="0" applyProtection="0"/>
    <xf numFmtId="0" fontId="49" fillId="52" borderId="0" applyNumberFormat="0" applyProtection="0"/>
    <xf numFmtId="0" fontId="49" fillId="52" borderId="0" applyNumberFormat="0" applyProtection="0"/>
    <xf numFmtId="0" fontId="49" fillId="52" borderId="0" applyNumberFormat="0" applyProtection="0"/>
    <xf numFmtId="0" fontId="49" fillId="52" borderId="0" applyNumberFormat="0" applyProtection="0"/>
    <xf numFmtId="0" fontId="49" fillId="52" borderId="0" applyNumberFormat="0" applyProtection="0"/>
    <xf numFmtId="0" fontId="49" fillId="52" borderId="0" applyNumberFormat="0" applyProtection="0"/>
    <xf numFmtId="0" fontId="49" fillId="52" borderId="0" applyNumberFormat="0" applyProtection="0"/>
    <xf numFmtId="0" fontId="49" fillId="52" borderId="0" applyNumberFormat="0" applyProtection="0"/>
    <xf numFmtId="0" fontId="49" fillId="52" borderId="0" applyNumberFormat="0" applyProtection="0"/>
    <xf numFmtId="0" fontId="49" fillId="52" borderId="0" applyNumberFormat="0" applyProtection="0"/>
    <xf numFmtId="0" fontId="50" fillId="0" borderId="0" applyNumberFormat="0" applyFill="0" applyBorder="0" applyAlignment="0" applyProtection="0"/>
    <xf numFmtId="0" fontId="29" fillId="0" borderId="19" applyNumberFormat="0" applyFill="0" applyAlignment="0" applyProtection="0"/>
    <xf numFmtId="0" fontId="51" fillId="0" borderId="0" applyNumberFormat="0" applyFill="0" applyBorder="0" applyAlignment="0" applyProtection="0"/>
    <xf numFmtId="0" fontId="31" fillId="40" borderId="0" applyNumberFormat="0" applyBorder="0" applyAlignment="0" applyProtection="0"/>
    <xf numFmtId="9" fontId="27" fillId="0" borderId="0" applyFont="0" applyFill="0" applyBorder="0" applyAlignment="0" applyProtection="0"/>
    <xf numFmtId="0" fontId="52" fillId="53" borderId="0">
      <alignment horizontal="center" vertical="center" wrapText="1"/>
    </xf>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54"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56" fillId="4"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12" borderId="0" applyNumberFormat="0" applyBorder="0" applyAlignment="0" applyProtection="0"/>
    <xf numFmtId="0" fontId="1" fillId="16" borderId="0" applyNumberFormat="0" applyBorder="0" applyAlignment="0" applyProtection="0"/>
    <xf numFmtId="0" fontId="1" fillId="20" borderId="0" applyNumberFormat="0" applyBorder="0" applyAlignment="0" applyProtection="0"/>
    <xf numFmtId="43" fontId="1" fillId="0" borderId="0" applyFont="0" applyFill="0" applyBorder="0" applyAlignment="0" applyProtection="0"/>
    <xf numFmtId="0" fontId="1" fillId="24"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28"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xf numFmtId="0" fontId="8" fillId="4"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57" fillId="0" borderId="0"/>
    <xf numFmtId="0" fontId="22" fillId="0" borderId="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55" borderId="0"/>
    <xf numFmtId="43" fontId="1" fillId="0" borderId="0" applyFont="0" applyFill="0" applyBorder="0" applyAlignment="0" applyProtection="0"/>
    <xf numFmtId="0" fontId="56" fillId="4" borderId="0" applyNumberFormat="0" applyBorder="0" applyAlignment="0" applyProtection="0"/>
    <xf numFmtId="0" fontId="1" fillId="12" borderId="0" applyNumberFormat="0" applyBorder="0" applyAlignment="0" applyProtection="0"/>
    <xf numFmtId="0" fontId="1" fillId="16" borderId="0" applyNumberFormat="0" applyBorder="0" applyAlignment="0" applyProtection="0"/>
    <xf numFmtId="0" fontId="1" fillId="20"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58" fillId="0" borderId="0"/>
    <xf numFmtId="41" fontId="23" fillId="0" borderId="0" applyFont="0" applyFill="0" applyBorder="0" applyAlignment="0" applyProtection="0"/>
    <xf numFmtId="43" fontId="2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7"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cellStyleXfs>
  <cellXfs count="65">
    <xf numFmtId="0" fontId="0" fillId="0" borderId="0" xfId="0"/>
    <xf numFmtId="0" fontId="0" fillId="0" borderId="10" xfId="0" applyBorder="1"/>
    <xf numFmtId="2" fontId="0" fillId="0" borderId="0" xfId="0" applyNumberFormat="1"/>
    <xf numFmtId="0" fontId="0" fillId="33" borderId="0" xfId="0" applyFill="1"/>
    <xf numFmtId="0" fontId="18" fillId="0" borderId="0" xfId="42"/>
    <xf numFmtId="164" fontId="0" fillId="0" borderId="0" xfId="0" applyNumberFormat="1"/>
    <xf numFmtId="0" fontId="0" fillId="0" borderId="0" xfId="43" applyNumberFormat="1" applyFont="1" applyFill="1"/>
    <xf numFmtId="0" fontId="16" fillId="0" borderId="0" xfId="0" applyFont="1"/>
    <xf numFmtId="0" fontId="0" fillId="0" borderId="0" xfId="0" applyAlignment="1">
      <alignment vertical="center" wrapText="1"/>
    </xf>
    <xf numFmtId="0" fontId="19" fillId="0" borderId="0" xfId="0" applyFont="1"/>
    <xf numFmtId="0" fontId="20" fillId="0" borderId="0" xfId="16" applyFont="1" applyFill="1" applyBorder="1"/>
    <xf numFmtId="0" fontId="20" fillId="34" borderId="0" xfId="16" applyFont="1" applyFill="1" applyBorder="1"/>
    <xf numFmtId="2" fontId="19" fillId="0" borderId="0" xfId="0" applyNumberFormat="1" applyFont="1"/>
    <xf numFmtId="0" fontId="6" fillId="2" borderId="0" xfId="6"/>
    <xf numFmtId="0" fontId="1" fillId="22" borderId="0" xfId="31"/>
    <xf numFmtId="0" fontId="1" fillId="26" borderId="0" xfId="35"/>
    <xf numFmtId="0" fontId="8" fillId="4" borderId="0" xfId="8"/>
    <xf numFmtId="0" fontId="7" fillId="3" borderId="0" xfId="7"/>
    <xf numFmtId="0" fontId="22" fillId="0" borderId="0" xfId="45"/>
    <xf numFmtId="0" fontId="14" fillId="0" borderId="0" xfId="0" applyFont="1"/>
    <xf numFmtId="0" fontId="26" fillId="0" borderId="0" xfId="0" applyFont="1"/>
    <xf numFmtId="0" fontId="8" fillId="4" borderId="0" xfId="8" applyBorder="1"/>
    <xf numFmtId="0" fontId="1" fillId="22" borderId="0" xfId="31" applyBorder="1"/>
    <xf numFmtId="0" fontId="1" fillId="10" borderId="0" xfId="19"/>
    <xf numFmtId="0" fontId="1" fillId="14" borderId="0" xfId="23"/>
    <xf numFmtId="0" fontId="1" fillId="14" borderId="0" xfId="23" applyBorder="1"/>
    <xf numFmtId="0" fontId="16" fillId="14" borderId="0" xfId="23" applyFont="1"/>
    <xf numFmtId="0" fontId="14" fillId="2" borderId="0" xfId="6" applyFont="1"/>
    <xf numFmtId="0" fontId="0" fillId="26" borderId="0" xfId="35" applyFont="1"/>
    <xf numFmtId="0" fontId="6" fillId="2" borderId="0" xfId="6" applyBorder="1"/>
    <xf numFmtId="0" fontId="1" fillId="18" borderId="0" xfId="27"/>
    <xf numFmtId="0" fontId="1" fillId="26" borderId="0" xfId="35" applyBorder="1"/>
    <xf numFmtId="0" fontId="0" fillId="26" borderId="0" xfId="35" applyFont="1" applyBorder="1"/>
    <xf numFmtId="8" fontId="1" fillId="14" borderId="0" xfId="23" applyNumberFormat="1" applyBorder="1"/>
    <xf numFmtId="0" fontId="1" fillId="18" borderId="0" xfId="27" applyBorder="1"/>
    <xf numFmtId="9" fontId="20" fillId="0" borderId="0" xfId="16" applyNumberFormat="1" applyFont="1" applyFill="1" applyBorder="1"/>
    <xf numFmtId="0" fontId="0" fillId="14" borderId="0" xfId="23" applyFont="1" applyBorder="1"/>
    <xf numFmtId="0" fontId="0" fillId="22" borderId="0" xfId="31" applyFont="1"/>
    <xf numFmtId="0" fontId="35" fillId="0" borderId="0" xfId="92"/>
    <xf numFmtId="0" fontId="1" fillId="30" borderId="0" xfId="39"/>
    <xf numFmtId="0" fontId="0" fillId="30" borderId="0" xfId="39" applyFont="1"/>
    <xf numFmtId="0" fontId="14" fillId="4" borderId="0" xfId="8" applyFont="1"/>
    <xf numFmtId="0" fontId="55" fillId="0" borderId="0" xfId="0" applyFont="1" applyAlignment="1">
      <alignment horizontal="left" vertical="center"/>
    </xf>
    <xf numFmtId="0" fontId="14" fillId="3" borderId="0" xfId="7" applyFont="1"/>
    <xf numFmtId="2" fontId="14" fillId="0" borderId="0" xfId="0" applyNumberFormat="1" applyFont="1"/>
    <xf numFmtId="164" fontId="14" fillId="0" borderId="0" xfId="0" applyNumberFormat="1" applyFont="1"/>
    <xf numFmtId="0" fontId="14" fillId="26" borderId="0" xfId="35" applyFont="1"/>
    <xf numFmtId="2" fontId="8" fillId="4" borderId="0" xfId="8" applyNumberFormat="1"/>
    <xf numFmtId="0" fontId="51" fillId="0" borderId="0" xfId="346"/>
    <xf numFmtId="2" fontId="0" fillId="33" borderId="0" xfId="0" applyNumberFormat="1" applyFill="1"/>
    <xf numFmtId="0" fontId="16" fillId="10" borderId="0" xfId="19" applyFont="1"/>
    <xf numFmtId="0" fontId="16" fillId="0" borderId="0" xfId="19" applyFont="1" applyFill="1"/>
    <xf numFmtId="0" fontId="1" fillId="0" borderId="0" xfId="19" applyFill="1"/>
    <xf numFmtId="0" fontId="6" fillId="0" borderId="0" xfId="6" applyFill="1"/>
    <xf numFmtId="0" fontId="1" fillId="0" borderId="0" xfId="31" applyFill="1"/>
    <xf numFmtId="0" fontId="59" fillId="56" borderId="20" xfId="0" applyFont="1" applyFill="1" applyBorder="1"/>
    <xf numFmtId="0" fontId="59" fillId="56" borderId="21" xfId="0" applyFont="1" applyFill="1" applyBorder="1"/>
    <xf numFmtId="0" fontId="59" fillId="56" borderId="22" xfId="0" applyFont="1" applyFill="1" applyBorder="1"/>
    <xf numFmtId="0" fontId="60" fillId="0" borderId="20" xfId="0" applyFont="1" applyBorder="1"/>
    <xf numFmtId="0" fontId="60" fillId="0" borderId="21" xfId="0" applyFont="1" applyBorder="1"/>
    <xf numFmtId="0" fontId="60" fillId="0" borderId="22" xfId="0" applyFont="1" applyBorder="1"/>
    <xf numFmtId="0" fontId="60" fillId="0" borderId="23" xfId="0" applyFont="1" applyBorder="1"/>
    <xf numFmtId="0" fontId="60" fillId="0" borderId="24" xfId="0" applyFont="1" applyBorder="1"/>
    <xf numFmtId="0" fontId="60" fillId="0" borderId="25" xfId="0" applyFont="1" applyBorder="1"/>
    <xf numFmtId="0" fontId="14" fillId="0" borderId="0" xfId="0" applyFont="1" applyAlignment="1">
      <alignment wrapText="1"/>
    </xf>
  </cellXfs>
  <cellStyles count="439">
    <cellStyle name="20% - Accent1" xfId="19" builtinId="30" customBuiltin="1"/>
    <cellStyle name="20% - Accent1 2" xfId="61" xr:uid="{00000000-0005-0000-0000-000001000000}"/>
    <cellStyle name="20% - Accent2" xfId="23" builtinId="34" customBuiltin="1"/>
    <cellStyle name="20% - Accent2 2" xfId="62" xr:uid="{00000000-0005-0000-0000-000003000000}"/>
    <cellStyle name="20% - Accent3" xfId="27" builtinId="38" customBuiltin="1"/>
    <cellStyle name="20% - Accent3 2" xfId="63" xr:uid="{00000000-0005-0000-0000-000005000000}"/>
    <cellStyle name="20% - Accent4" xfId="31" builtinId="42" customBuiltin="1"/>
    <cellStyle name="20% - Accent4 2" xfId="64" xr:uid="{00000000-0005-0000-0000-000007000000}"/>
    <cellStyle name="20% - Accent5" xfId="35" builtinId="46" customBuiltin="1"/>
    <cellStyle name="20% - Accent5 2" xfId="65" xr:uid="{00000000-0005-0000-0000-000009000000}"/>
    <cellStyle name="20% - Accent6" xfId="39" builtinId="50" customBuiltin="1"/>
    <cellStyle name="20% - Accent6 2" xfId="66" xr:uid="{00000000-0005-0000-0000-00000B000000}"/>
    <cellStyle name="40% - Accent1" xfId="20" builtinId="31" customBuiltin="1"/>
    <cellStyle name="40% - Accent1 2" xfId="67" xr:uid="{00000000-0005-0000-0000-00000D000000}"/>
    <cellStyle name="40% - Accent2" xfId="24" builtinId="35" customBuiltin="1"/>
    <cellStyle name="40% - Accent2 2" xfId="68" xr:uid="{00000000-0005-0000-0000-00000F000000}"/>
    <cellStyle name="40% - Accent3" xfId="28" builtinId="39" customBuiltin="1"/>
    <cellStyle name="40% - Accent3 2" xfId="69" xr:uid="{00000000-0005-0000-0000-000011000000}"/>
    <cellStyle name="40% - Accent4" xfId="32" builtinId="43" customBuiltin="1"/>
    <cellStyle name="40% - Accent4 2" xfId="70" xr:uid="{00000000-0005-0000-0000-000013000000}"/>
    <cellStyle name="40% - Accent5" xfId="36" builtinId="47" customBuiltin="1"/>
    <cellStyle name="40% - Accent5 2" xfId="71" xr:uid="{00000000-0005-0000-0000-000015000000}"/>
    <cellStyle name="40% - Accent6" xfId="40" builtinId="51" customBuiltin="1"/>
    <cellStyle name="40% - Accent6 2" xfId="72" xr:uid="{00000000-0005-0000-0000-000017000000}"/>
    <cellStyle name="60% - Accent1" xfId="21" builtinId="32" customBuiltin="1"/>
    <cellStyle name="60% - Accent1 2" xfId="73" xr:uid="{00000000-0005-0000-0000-000019000000}"/>
    <cellStyle name="60% - Accent1 2 2" xfId="392" xr:uid="{C7641A04-5533-4017-8424-E0D4379910C9}"/>
    <cellStyle name="60% - Accent1 3" xfId="363" xr:uid="{00000000-0005-0000-0000-00001A000000}"/>
    <cellStyle name="60% - Accent2" xfId="25" builtinId="36" customBuiltin="1"/>
    <cellStyle name="60% - Accent2 2" xfId="74" xr:uid="{00000000-0005-0000-0000-00001C000000}"/>
    <cellStyle name="60% - Accent2 2 2" xfId="393" xr:uid="{3707CE83-01D8-4E29-88C2-7AECE638785D}"/>
    <cellStyle name="60% - Accent2 3" xfId="364" xr:uid="{00000000-0005-0000-0000-00001D000000}"/>
    <cellStyle name="60% - Accent3" xfId="29" builtinId="40" customBuiltin="1"/>
    <cellStyle name="60% - Accent3 2" xfId="60" xr:uid="{00000000-0005-0000-0000-00001F000000}"/>
    <cellStyle name="60% - Accent3 2 2" xfId="347" xr:uid="{00000000-0005-0000-0000-000020000000}"/>
    <cellStyle name="60% - Accent3 2 3" xfId="394" xr:uid="{E358D7E1-EEC1-45CE-898B-EF37102447A9}"/>
    <cellStyle name="60% - Accent3 3" xfId="365" xr:uid="{00000000-0005-0000-0000-000021000000}"/>
    <cellStyle name="60% - Accent4" xfId="33" builtinId="44" customBuiltin="1"/>
    <cellStyle name="60% - Accent4 2" xfId="75" xr:uid="{00000000-0005-0000-0000-000023000000}"/>
    <cellStyle name="60% - Accent4 2 2" xfId="395" xr:uid="{8B389483-A5AF-4909-AE46-B1359C127FC2}"/>
    <cellStyle name="60% - Accent4 3" xfId="367" xr:uid="{00000000-0005-0000-0000-000024000000}"/>
    <cellStyle name="60% - Accent5" xfId="37" builtinId="48" customBuiltin="1"/>
    <cellStyle name="60% - Accent5 2" xfId="76" xr:uid="{00000000-0005-0000-0000-000026000000}"/>
    <cellStyle name="60% - Accent5 2 2" xfId="396" xr:uid="{3DEB8658-4F62-4D6B-A845-05CD1F291B73}"/>
    <cellStyle name="60% - Accent5 3" xfId="370" xr:uid="{00000000-0005-0000-0000-000027000000}"/>
    <cellStyle name="60% - Accent6" xfId="41" builtinId="52" customBuiltin="1"/>
    <cellStyle name="60% - Accent6 2" xfId="77" xr:uid="{00000000-0005-0000-0000-000029000000}"/>
    <cellStyle name="60% - Accent6 2 2" xfId="397" xr:uid="{B7CE9A98-5EC4-44D7-A0F4-D328A5B0D4A3}"/>
    <cellStyle name="60% - Accent6 3" xfId="371" xr:uid="{00000000-0005-0000-0000-00002A000000}"/>
    <cellStyle name="AAC Table Header" xfId="349" xr:uid="{00000000-0005-0000-0000-00002B000000}"/>
    <cellStyle name="Accent1" xfId="18" builtinId="29" customBuiltin="1"/>
    <cellStyle name="Accent1 2" xfId="78" xr:uid="{00000000-0005-0000-0000-00002D000000}"/>
    <cellStyle name="Accent2" xfId="22" builtinId="33" customBuiltin="1"/>
    <cellStyle name="Accent2 2" xfId="79" xr:uid="{00000000-0005-0000-0000-00002F000000}"/>
    <cellStyle name="Accent3" xfId="26" builtinId="37" customBuiltin="1"/>
    <cellStyle name="Accent3 2" xfId="80" xr:uid="{00000000-0005-0000-0000-000031000000}"/>
    <cellStyle name="Accent4" xfId="30" builtinId="41" customBuiltin="1"/>
    <cellStyle name="Accent4 2" xfId="81" xr:uid="{00000000-0005-0000-0000-000033000000}"/>
    <cellStyle name="Accent5" xfId="34" builtinId="45" customBuiltin="1"/>
    <cellStyle name="Accent5 2" xfId="82" xr:uid="{00000000-0005-0000-0000-000035000000}"/>
    <cellStyle name="Accent6" xfId="38" builtinId="49" customBuiltin="1"/>
    <cellStyle name="Accent6 2" xfId="83" xr:uid="{00000000-0005-0000-0000-000037000000}"/>
    <cellStyle name="Bad" xfId="7" builtinId="27" customBuiltin="1"/>
    <cellStyle name="Bad 2" xfId="84" xr:uid="{00000000-0005-0000-0000-000039000000}"/>
    <cellStyle name="Calculation" xfId="11" builtinId="22" customBuiltin="1"/>
    <cellStyle name="Calculation 2" xfId="85" xr:uid="{00000000-0005-0000-0000-00003B000000}"/>
    <cellStyle name="cf" xfId="50" xr:uid="{00000000-0005-0000-0000-00003C000000}"/>
    <cellStyle name="cf 2" xfId="49" xr:uid="{00000000-0005-0000-0000-00003D000000}"/>
    <cellStyle name="Check Cell" xfId="13" builtinId="23" customBuiltin="1"/>
    <cellStyle name="Check Cell 2" xfId="86" xr:uid="{00000000-0005-0000-0000-00003F000000}"/>
    <cellStyle name="Comma [0] 2" xfId="47" xr:uid="{00000000-0005-0000-0000-000041000000}"/>
    <cellStyle name="Comma [0] 2 2" xfId="381" xr:uid="{D487844D-3CAE-4AF3-8F54-196CC1B95202}"/>
    <cellStyle name="Comma [0] 2 2 2" xfId="385" xr:uid="{5E6A93D0-5135-492B-BE81-BA5E6E72BE82}"/>
    <cellStyle name="Comma [0] 2 2 2 2" xfId="435" xr:uid="{545F3000-8765-4748-B605-CDF601C0BD27}"/>
    <cellStyle name="Comma [0] 2 2 3" xfId="431" xr:uid="{ED7B13B9-FFEA-4D75-BB54-5428F5BFB2B4}"/>
    <cellStyle name="Comma [0] 2 3" xfId="383" xr:uid="{23EE1648-2565-4FF7-8956-093CF8289472}"/>
    <cellStyle name="Comma [0] 2 3 2" xfId="433" xr:uid="{29F7E765-2787-471B-AC98-9F9E11941E7D}"/>
    <cellStyle name="Comma [0] 2 4" xfId="379" xr:uid="{46EE504D-2923-4506-AF58-DE9AE39E8DF4}"/>
    <cellStyle name="Comma [0] 2 4 2" xfId="429" xr:uid="{F3054F96-71FF-4781-A4FC-55C7CF7D72A9}"/>
    <cellStyle name="Comma [0] 2 5" xfId="399" xr:uid="{A381799B-47A0-4DFB-A714-33B41ABA97DC}"/>
    <cellStyle name="Comma [0] 3" xfId="380" xr:uid="{BBD83B34-6941-4FE6-ACA3-061890979E8A}"/>
    <cellStyle name="Comma [0] 3 2" xfId="384" xr:uid="{D70CD9F3-2059-41B6-A689-DE191E723B8E}"/>
    <cellStyle name="Comma [0] 3 2 2" xfId="434" xr:uid="{00E48FDE-4FAB-4021-B82B-796CCC1E1E1F}"/>
    <cellStyle name="Comma [0] 3 3" xfId="430" xr:uid="{7FC33914-D9CF-422F-810D-A06AAD92D86F}"/>
    <cellStyle name="Comma [0] 4" xfId="382" xr:uid="{AD9233E5-7F65-41C4-A0F0-0451193A4B69}"/>
    <cellStyle name="Comma [0] 4 2" xfId="432" xr:uid="{9903F3C8-EBAA-4DCC-B58B-F057730C4008}"/>
    <cellStyle name="Comma 10" xfId="376" xr:uid="{00000000-0005-0000-0000-000042000000}"/>
    <cellStyle name="Comma 10 2" xfId="428" xr:uid="{166C1C81-4D72-4ABF-8E63-EE0B527641F2}"/>
    <cellStyle name="Comma 11" xfId="366" xr:uid="{00000000-0005-0000-0000-000043000000}"/>
    <cellStyle name="Comma 11 2" xfId="422" xr:uid="{8B70E714-332B-46EE-8453-4F9888B68C35}"/>
    <cellStyle name="Comma 12" xfId="375" xr:uid="{00000000-0005-0000-0000-000044000000}"/>
    <cellStyle name="Comma 12 2" xfId="427" xr:uid="{52C81FE3-51F4-4913-8B2C-796469764971}"/>
    <cellStyle name="Comma 13" xfId="374" xr:uid="{00000000-0005-0000-0000-000045000000}"/>
    <cellStyle name="Comma 13 2" xfId="426" xr:uid="{CCDD868A-22ED-42C9-8BB7-94F672B7DAC3}"/>
    <cellStyle name="Comma 14" xfId="369" xr:uid="{00000000-0005-0000-0000-000046000000}"/>
    <cellStyle name="Comma 14 2" xfId="424" xr:uid="{0A957426-9AD8-4C74-8587-2237983D434F}"/>
    <cellStyle name="Comma 15" xfId="368" xr:uid="{00000000-0005-0000-0000-000047000000}"/>
    <cellStyle name="Comma 15 2" xfId="423" xr:uid="{C5F09537-3C29-4EA2-A109-DD529FAE83BD}"/>
    <cellStyle name="Comma 16" xfId="359" xr:uid="{00000000-0005-0000-0000-000048000000}"/>
    <cellStyle name="Comma 16 2" xfId="418" xr:uid="{74722912-E536-4F75-B11E-6D80C5932268}"/>
    <cellStyle name="Comma 17" xfId="356" xr:uid="{00000000-0005-0000-0000-000049000000}"/>
    <cellStyle name="Comma 17 2" xfId="416" xr:uid="{139B9CE9-85EB-4881-AF33-564BC15172CB}"/>
    <cellStyle name="Comma 18" xfId="357" xr:uid="{00000000-0005-0000-0000-00004A000000}"/>
    <cellStyle name="Comma 18 2" xfId="417" xr:uid="{92CB0C5F-B64D-41A0-BB6A-27F344CB7715}"/>
    <cellStyle name="Comma 19" xfId="360" xr:uid="{00000000-0005-0000-0000-00004B000000}"/>
    <cellStyle name="Comma 19 2" xfId="419" xr:uid="{01E036C1-1324-4500-BC1F-8D737B69139A}"/>
    <cellStyle name="Comma 2" xfId="55" xr:uid="{00000000-0005-0000-0000-00004C000000}"/>
    <cellStyle name="Comma 2 2" xfId="53" xr:uid="{00000000-0005-0000-0000-00004D000000}"/>
    <cellStyle name="Comma 2 2 2" xfId="87" xr:uid="{00000000-0005-0000-0000-00004E000000}"/>
    <cellStyle name="Comma 2 2 2 2" xfId="406" xr:uid="{78727E1F-27B0-4AEE-A888-E5403A625CDE}"/>
    <cellStyle name="Comma 2 2 3" xfId="400" xr:uid="{4B3571EA-1BA6-41CB-AF40-48EA57EB38C4}"/>
    <cellStyle name="Comma 2 3" xfId="88" xr:uid="{00000000-0005-0000-0000-00004F000000}"/>
    <cellStyle name="Comma 2 3 2" xfId="407" xr:uid="{45CE9DC2-2718-4717-B656-B5C21CCB7D95}"/>
    <cellStyle name="Comma 2 4" xfId="59" xr:uid="{00000000-0005-0000-0000-000050000000}"/>
    <cellStyle name="Comma 2 4 2" xfId="405" xr:uid="{629DC162-88F9-4438-982D-7515C4639291}"/>
    <cellStyle name="Comma 2 5" xfId="390" xr:uid="{AA3EC9ED-5747-400C-9B33-C544ED528D78}"/>
    <cellStyle name="Comma 2 5 2" xfId="438" xr:uid="{CC12F431-9644-46CD-AB2D-2F7E2337ACDA}"/>
    <cellStyle name="Comma 2 6" xfId="402" xr:uid="{A90DA486-4B4F-4450-B9E8-3799FC731BEB}"/>
    <cellStyle name="Comma 20" xfId="355" xr:uid="{00000000-0005-0000-0000-000051000000}"/>
    <cellStyle name="Comma 20 2" xfId="415" xr:uid="{D675E444-5683-4CCA-B7FE-ADA4EF1E2DFE}"/>
    <cellStyle name="Comma 21" xfId="354" xr:uid="{00000000-0005-0000-0000-000052000000}"/>
    <cellStyle name="Comma 21 2" xfId="414" xr:uid="{717C6CF9-4586-4F82-8CDB-866D778A5577}"/>
    <cellStyle name="Comma 22" xfId="362" xr:uid="{00000000-0005-0000-0000-000053000000}"/>
    <cellStyle name="Comma 22 2" xfId="421" xr:uid="{66DDC68F-0A2B-4341-A84F-35057346152F}"/>
    <cellStyle name="Comma 23" xfId="361" xr:uid="{00000000-0005-0000-0000-000054000000}"/>
    <cellStyle name="Comma 23 2" xfId="420" xr:uid="{88D17DBA-1AAE-42C7-840F-68871D1489A7}"/>
    <cellStyle name="Comma 24" xfId="386" xr:uid="{09A10A64-B62B-479D-9F91-A5503A9CF07C}"/>
    <cellStyle name="Comma 24 2" xfId="436" xr:uid="{F32BBFCE-84A6-49F4-8E87-A8F8072D766D}"/>
    <cellStyle name="Comma 25" xfId="401" xr:uid="{C4256B49-49AC-40FF-B2A1-C93CE04AF4DE}"/>
    <cellStyle name="Comma 3" xfId="56" xr:uid="{00000000-0005-0000-0000-000055000000}"/>
    <cellStyle name="Comma 3 2" xfId="89" xr:uid="{00000000-0005-0000-0000-000056000000}"/>
    <cellStyle name="Comma 3 2 2" xfId="408" xr:uid="{8329D192-A506-4058-8DF2-F45409979490}"/>
    <cellStyle name="Comma 3 3" xfId="403" xr:uid="{D0DE27C6-4C81-4225-8B43-0993933ECBD2}"/>
    <cellStyle name="Comma 4" xfId="90" xr:uid="{00000000-0005-0000-0000-000057000000}"/>
    <cellStyle name="Comma 4 2" xfId="91" xr:uid="{00000000-0005-0000-0000-000058000000}"/>
    <cellStyle name="Comma 4 2 2" xfId="410" xr:uid="{9FE6451E-5568-478F-90A0-AF26B23166FB}"/>
    <cellStyle name="Comma 4 3" xfId="409" xr:uid="{61A4FDA0-3993-41AD-A063-415F6E7F280B}"/>
    <cellStyle name="Comma 5" xfId="57" xr:uid="{00000000-0005-0000-0000-000059000000}"/>
    <cellStyle name="Comma 5 2" xfId="388" xr:uid="{EC1614E8-4277-41B2-B8F4-D9DEA3342021}"/>
    <cellStyle name="Comma 5 2 2" xfId="437" xr:uid="{18F75B33-EFF1-4B2F-ADB2-1F7390BA6EA7}"/>
    <cellStyle name="Comma 5 3" xfId="404" xr:uid="{32342009-0E12-4B61-BA1D-2D232FDD7FCF}"/>
    <cellStyle name="Comma 6" xfId="350" xr:uid="{00000000-0005-0000-0000-00005A000000}"/>
    <cellStyle name="Comma 6 2" xfId="411" xr:uid="{E4DC5D47-9367-4BD5-B9D5-7CA31563117A}"/>
    <cellStyle name="Comma 7" xfId="352" xr:uid="{00000000-0005-0000-0000-00005B000000}"/>
    <cellStyle name="Comma 7 2" xfId="413" xr:uid="{AC8BEFD0-5E7F-4A21-840A-1C6B41F8AC2F}"/>
    <cellStyle name="Comma 8" xfId="351" xr:uid="{00000000-0005-0000-0000-00005C000000}"/>
    <cellStyle name="Comma 8 2" xfId="412" xr:uid="{E9CBC604-C625-4191-BE2B-8A1DD66E1440}"/>
    <cellStyle name="Comma 9" xfId="372" xr:uid="{00000000-0005-0000-0000-00005D000000}"/>
    <cellStyle name="Comma 9 2" xfId="425" xr:uid="{C28FB4C7-ECAA-4AEE-937B-A798858D3DEC}"/>
    <cellStyle name="Explanatory Text" xfId="16" builtinId="53" customBuiltin="1"/>
    <cellStyle name="Explanatory Text 2" xfId="92" xr:uid="{00000000-0005-0000-0000-00005F000000}"/>
    <cellStyle name="Good" xfId="6" builtinId="26" customBuiltin="1"/>
    <cellStyle name="Good 2" xfId="93" xr:uid="{00000000-0005-0000-0000-000061000000}"/>
    <cellStyle name="Heading 1" xfId="2" builtinId="16" customBuiltin="1"/>
    <cellStyle name="Heading 1 2" xfId="94" xr:uid="{00000000-0005-0000-0000-000063000000}"/>
    <cellStyle name="Heading 2" xfId="3" builtinId="17" customBuiltin="1"/>
    <cellStyle name="Heading 2 2" xfId="95" xr:uid="{00000000-0005-0000-0000-000065000000}"/>
    <cellStyle name="Heading 3" xfId="4" builtinId="18" customBuiltin="1"/>
    <cellStyle name="Heading 3 2" xfId="96" xr:uid="{00000000-0005-0000-0000-000067000000}"/>
    <cellStyle name="Heading 4" xfId="5" builtinId="19" customBuiltin="1"/>
    <cellStyle name="Heading 4 2" xfId="97" xr:uid="{00000000-0005-0000-0000-000069000000}"/>
    <cellStyle name="Hyperlink" xfId="42" builtinId="8"/>
    <cellStyle name="Input" xfId="9" builtinId="20" customBuiltin="1"/>
    <cellStyle name="Input 2" xfId="98" xr:uid="{00000000-0005-0000-0000-00006C000000}"/>
    <cellStyle name="Linked Cell" xfId="12" builtinId="24" customBuiltin="1"/>
    <cellStyle name="Linked Cell 2" xfId="99" xr:uid="{00000000-0005-0000-0000-00006E000000}"/>
    <cellStyle name="Neutral" xfId="8" builtinId="28" customBuiltin="1"/>
    <cellStyle name="Neutral 2" xfId="100" xr:uid="{00000000-0005-0000-0000-000070000000}"/>
    <cellStyle name="Neutral 2 2" xfId="373" xr:uid="{00000000-0005-0000-0000-000071000000}"/>
    <cellStyle name="Neutral 2 3" xfId="391" xr:uid="{63AAEB45-0D9F-404F-AF8E-B981BFBDF4E3}"/>
    <cellStyle name="Neutral 3" xfId="358" xr:uid="{00000000-0005-0000-0000-000072000000}"/>
    <cellStyle name="Normal" xfId="0" builtinId="0"/>
    <cellStyle name="Normal 11" xfId="101" xr:uid="{00000000-0005-0000-0000-000074000000}"/>
    <cellStyle name="Normal 11 2" xfId="102" xr:uid="{00000000-0005-0000-0000-000075000000}"/>
    <cellStyle name="Normal 16 20" xfId="51" xr:uid="{00000000-0005-0000-0000-000076000000}"/>
    <cellStyle name="Normal 160 2" xfId="103" xr:uid="{00000000-0005-0000-0000-000077000000}"/>
    <cellStyle name="Normal 176 2" xfId="104" xr:uid="{00000000-0005-0000-0000-000078000000}"/>
    <cellStyle name="Normal 176 2 2" xfId="105" xr:uid="{00000000-0005-0000-0000-000079000000}"/>
    <cellStyle name="Normal 176 2 3" xfId="106" xr:uid="{00000000-0005-0000-0000-00007A000000}"/>
    <cellStyle name="Normal 177 2" xfId="107" xr:uid="{00000000-0005-0000-0000-00007B000000}"/>
    <cellStyle name="Normal 177 2 2" xfId="108" xr:uid="{00000000-0005-0000-0000-00007C000000}"/>
    <cellStyle name="Normal 177 2 3" xfId="109" xr:uid="{00000000-0005-0000-0000-00007D000000}"/>
    <cellStyle name="Normal 2" xfId="44" xr:uid="{00000000-0005-0000-0000-00007E000000}"/>
    <cellStyle name="Normal 2 2" xfId="110" xr:uid="{00000000-0005-0000-0000-00007F000000}"/>
    <cellStyle name="Normal 2 3" xfId="111" xr:uid="{00000000-0005-0000-0000-000080000000}"/>
    <cellStyle name="Normal 2 4" xfId="112" xr:uid="{00000000-0005-0000-0000-000081000000}"/>
    <cellStyle name="Normal 2 5" xfId="113" xr:uid="{00000000-0005-0000-0000-000082000000}"/>
    <cellStyle name="Normal 2 6" xfId="58" xr:uid="{00000000-0005-0000-0000-000083000000}"/>
    <cellStyle name="Normal 3" xfId="45" xr:uid="{00000000-0005-0000-0000-000084000000}"/>
    <cellStyle name="Normal 3 2" xfId="114" xr:uid="{00000000-0005-0000-0000-000085000000}"/>
    <cellStyle name="Normal 3 3" xfId="54" xr:uid="{00000000-0005-0000-0000-000086000000}"/>
    <cellStyle name="Normal 3 3 2" xfId="115" xr:uid="{00000000-0005-0000-0000-000087000000}"/>
    <cellStyle name="Normal 3 4" xfId="116" xr:uid="{00000000-0005-0000-0000-000088000000}"/>
    <cellStyle name="Normal 3 5" xfId="117" xr:uid="{00000000-0005-0000-0000-000089000000}"/>
    <cellStyle name="Normal 3 6" xfId="118" xr:uid="{00000000-0005-0000-0000-00008A000000}"/>
    <cellStyle name="Normal 4" xfId="119" xr:uid="{00000000-0005-0000-0000-00008B000000}"/>
    <cellStyle name="Normal 4 2" xfId="120" xr:uid="{00000000-0005-0000-0000-00008C000000}"/>
    <cellStyle name="Normal 4 3" xfId="387" xr:uid="{EC607E91-B0D5-4E85-B862-F4BA93582557}"/>
    <cellStyle name="Normal 5" xfId="121" xr:uid="{00000000-0005-0000-0000-00008D000000}"/>
    <cellStyle name="Normal 5 2" xfId="122" xr:uid="{00000000-0005-0000-0000-00008E000000}"/>
    <cellStyle name="Normal 5 3" xfId="123" xr:uid="{00000000-0005-0000-0000-00008F000000}"/>
    <cellStyle name="Normal 5 4" xfId="377" xr:uid="{5E3FDDAF-1952-4494-B0A3-4A263718416D}"/>
    <cellStyle name="Normal 6" xfId="124" xr:uid="{00000000-0005-0000-0000-000090000000}"/>
    <cellStyle name="Normal 6 2" xfId="52" xr:uid="{00000000-0005-0000-0000-000091000000}"/>
    <cellStyle name="Normal 6 2 2" xfId="125" xr:uid="{00000000-0005-0000-0000-000092000000}"/>
    <cellStyle name="Normal 7" xfId="126" xr:uid="{00000000-0005-0000-0000-000093000000}"/>
    <cellStyle name="Normal 8" xfId="127" xr:uid="{00000000-0005-0000-0000-000094000000}"/>
    <cellStyle name="Normal 8 2" xfId="378" xr:uid="{9CAF1A07-DD75-45BE-B064-7E8B37B3095E}"/>
    <cellStyle name="Normal 80 2" xfId="128" xr:uid="{00000000-0005-0000-0000-000095000000}"/>
    <cellStyle name="Normal 9" xfId="398" xr:uid="{E4064989-053A-4CC9-BCAE-C724D5F651B6}"/>
    <cellStyle name="Note" xfId="15" builtinId="10" customBuiltin="1"/>
    <cellStyle name="Note 2" xfId="129" xr:uid="{00000000-0005-0000-0000-000097000000}"/>
    <cellStyle name="Note 3" xfId="130" xr:uid="{00000000-0005-0000-0000-000098000000}"/>
    <cellStyle name="NZE_1" xfId="353" xr:uid="{00000000-0005-0000-0000-000099000000}"/>
    <cellStyle name="OK Heading" xfId="131" xr:uid="{00000000-0005-0000-0000-00009B000000}"/>
    <cellStyle name="OK Heading 10" xfId="132" xr:uid="{00000000-0005-0000-0000-00009C000000}"/>
    <cellStyle name="OK Heading 100" xfId="133" xr:uid="{00000000-0005-0000-0000-00009D000000}"/>
    <cellStyle name="OK Heading 11" xfId="134" xr:uid="{00000000-0005-0000-0000-00009E000000}"/>
    <cellStyle name="OK Heading 12" xfId="135" xr:uid="{00000000-0005-0000-0000-00009F000000}"/>
    <cellStyle name="OK Heading 13" xfId="136" xr:uid="{00000000-0005-0000-0000-0000A0000000}"/>
    <cellStyle name="OK Heading 14" xfId="137" xr:uid="{00000000-0005-0000-0000-0000A1000000}"/>
    <cellStyle name="OK Heading 15" xfId="138" xr:uid="{00000000-0005-0000-0000-0000A2000000}"/>
    <cellStyle name="OK Heading 16" xfId="139" xr:uid="{00000000-0005-0000-0000-0000A3000000}"/>
    <cellStyle name="OK Heading 17" xfId="140" xr:uid="{00000000-0005-0000-0000-0000A4000000}"/>
    <cellStyle name="OK Heading 18" xfId="141" xr:uid="{00000000-0005-0000-0000-0000A5000000}"/>
    <cellStyle name="OK Heading 19" xfId="142" xr:uid="{00000000-0005-0000-0000-0000A6000000}"/>
    <cellStyle name="OK Heading 2" xfId="143" xr:uid="{00000000-0005-0000-0000-0000A7000000}"/>
    <cellStyle name="OK Heading 2 2" xfId="144" xr:uid="{00000000-0005-0000-0000-0000A8000000}"/>
    <cellStyle name="OK Heading 20" xfId="145" xr:uid="{00000000-0005-0000-0000-0000A9000000}"/>
    <cellStyle name="OK Heading 21" xfId="146" xr:uid="{00000000-0005-0000-0000-0000AA000000}"/>
    <cellStyle name="OK Heading 22" xfId="147" xr:uid="{00000000-0005-0000-0000-0000AB000000}"/>
    <cellStyle name="OK Heading 23" xfId="148" xr:uid="{00000000-0005-0000-0000-0000AC000000}"/>
    <cellStyle name="OK Heading 24" xfId="149" xr:uid="{00000000-0005-0000-0000-0000AD000000}"/>
    <cellStyle name="OK Heading 25" xfId="150" xr:uid="{00000000-0005-0000-0000-0000AE000000}"/>
    <cellStyle name="OK Heading 26" xfId="151" xr:uid="{00000000-0005-0000-0000-0000AF000000}"/>
    <cellStyle name="OK Heading 27" xfId="152" xr:uid="{00000000-0005-0000-0000-0000B0000000}"/>
    <cellStyle name="OK Heading 28" xfId="153" xr:uid="{00000000-0005-0000-0000-0000B1000000}"/>
    <cellStyle name="OK Heading 29" xfId="154" xr:uid="{00000000-0005-0000-0000-0000B2000000}"/>
    <cellStyle name="OK Heading 3" xfId="155" xr:uid="{00000000-0005-0000-0000-0000B3000000}"/>
    <cellStyle name="OK Heading 30" xfId="156" xr:uid="{00000000-0005-0000-0000-0000B4000000}"/>
    <cellStyle name="OK Heading 31" xfId="157" xr:uid="{00000000-0005-0000-0000-0000B5000000}"/>
    <cellStyle name="OK Heading 32" xfId="158" xr:uid="{00000000-0005-0000-0000-0000B6000000}"/>
    <cellStyle name="OK Heading 33" xfId="159" xr:uid="{00000000-0005-0000-0000-0000B7000000}"/>
    <cellStyle name="OK Heading 34" xfId="160" xr:uid="{00000000-0005-0000-0000-0000B8000000}"/>
    <cellStyle name="OK Heading 35" xfId="161" xr:uid="{00000000-0005-0000-0000-0000B9000000}"/>
    <cellStyle name="OK Heading 36" xfId="162" xr:uid="{00000000-0005-0000-0000-0000BA000000}"/>
    <cellStyle name="OK Heading 37" xfId="163" xr:uid="{00000000-0005-0000-0000-0000BB000000}"/>
    <cellStyle name="OK Heading 38" xfId="164" xr:uid="{00000000-0005-0000-0000-0000BC000000}"/>
    <cellStyle name="OK Heading 39" xfId="165" xr:uid="{00000000-0005-0000-0000-0000BD000000}"/>
    <cellStyle name="OK Heading 4" xfId="166" xr:uid="{00000000-0005-0000-0000-0000BE000000}"/>
    <cellStyle name="OK Heading 40" xfId="167" xr:uid="{00000000-0005-0000-0000-0000BF000000}"/>
    <cellStyle name="OK Heading 41" xfId="168" xr:uid="{00000000-0005-0000-0000-0000C0000000}"/>
    <cellStyle name="OK Heading 42" xfId="169" xr:uid="{00000000-0005-0000-0000-0000C1000000}"/>
    <cellStyle name="OK Heading 43" xfId="170" xr:uid="{00000000-0005-0000-0000-0000C2000000}"/>
    <cellStyle name="OK Heading 44" xfId="171" xr:uid="{00000000-0005-0000-0000-0000C3000000}"/>
    <cellStyle name="OK Heading 45" xfId="172" xr:uid="{00000000-0005-0000-0000-0000C4000000}"/>
    <cellStyle name="OK Heading 46" xfId="173" xr:uid="{00000000-0005-0000-0000-0000C5000000}"/>
    <cellStyle name="OK Heading 47" xfId="174" xr:uid="{00000000-0005-0000-0000-0000C6000000}"/>
    <cellStyle name="OK Heading 48" xfId="175" xr:uid="{00000000-0005-0000-0000-0000C7000000}"/>
    <cellStyle name="OK Heading 49" xfId="176" xr:uid="{00000000-0005-0000-0000-0000C8000000}"/>
    <cellStyle name="OK Heading 5" xfId="177" xr:uid="{00000000-0005-0000-0000-0000C9000000}"/>
    <cellStyle name="OK Heading 50" xfId="178" xr:uid="{00000000-0005-0000-0000-0000CA000000}"/>
    <cellStyle name="OK Heading 51" xfId="179" xr:uid="{00000000-0005-0000-0000-0000CB000000}"/>
    <cellStyle name="OK Heading 52" xfId="180" xr:uid="{00000000-0005-0000-0000-0000CC000000}"/>
    <cellStyle name="OK Heading 53" xfId="181" xr:uid="{00000000-0005-0000-0000-0000CD000000}"/>
    <cellStyle name="OK Heading 54" xfId="182" xr:uid="{00000000-0005-0000-0000-0000CE000000}"/>
    <cellStyle name="OK Heading 55" xfId="183" xr:uid="{00000000-0005-0000-0000-0000CF000000}"/>
    <cellStyle name="OK Heading 56" xfId="184" xr:uid="{00000000-0005-0000-0000-0000D0000000}"/>
    <cellStyle name="OK Heading 57" xfId="185" xr:uid="{00000000-0005-0000-0000-0000D1000000}"/>
    <cellStyle name="OK Heading 58" xfId="186" xr:uid="{00000000-0005-0000-0000-0000D2000000}"/>
    <cellStyle name="OK Heading 59" xfId="187" xr:uid="{00000000-0005-0000-0000-0000D3000000}"/>
    <cellStyle name="OK Heading 6" xfId="188" xr:uid="{00000000-0005-0000-0000-0000D4000000}"/>
    <cellStyle name="OK Heading 60" xfId="189" xr:uid="{00000000-0005-0000-0000-0000D5000000}"/>
    <cellStyle name="OK Heading 61" xfId="190" xr:uid="{00000000-0005-0000-0000-0000D6000000}"/>
    <cellStyle name="OK Heading 62" xfId="191" xr:uid="{00000000-0005-0000-0000-0000D7000000}"/>
    <cellStyle name="OK Heading 63" xfId="192" xr:uid="{00000000-0005-0000-0000-0000D8000000}"/>
    <cellStyle name="OK Heading 64" xfId="193" xr:uid="{00000000-0005-0000-0000-0000D9000000}"/>
    <cellStyle name="OK Heading 65" xfId="194" xr:uid="{00000000-0005-0000-0000-0000DA000000}"/>
    <cellStyle name="OK Heading 66" xfId="195" xr:uid="{00000000-0005-0000-0000-0000DB000000}"/>
    <cellStyle name="OK Heading 67" xfId="196" xr:uid="{00000000-0005-0000-0000-0000DC000000}"/>
    <cellStyle name="OK Heading 68" xfId="197" xr:uid="{00000000-0005-0000-0000-0000DD000000}"/>
    <cellStyle name="OK Heading 69" xfId="198" xr:uid="{00000000-0005-0000-0000-0000DE000000}"/>
    <cellStyle name="OK Heading 7" xfId="199" xr:uid="{00000000-0005-0000-0000-0000DF000000}"/>
    <cellStyle name="OK Heading 70" xfId="200" xr:uid="{00000000-0005-0000-0000-0000E0000000}"/>
    <cellStyle name="OK Heading 71" xfId="201" xr:uid="{00000000-0005-0000-0000-0000E1000000}"/>
    <cellStyle name="OK Heading 72" xfId="202" xr:uid="{00000000-0005-0000-0000-0000E2000000}"/>
    <cellStyle name="OK Heading 73" xfId="203" xr:uid="{00000000-0005-0000-0000-0000E3000000}"/>
    <cellStyle name="OK Heading 74" xfId="204" xr:uid="{00000000-0005-0000-0000-0000E4000000}"/>
    <cellStyle name="OK Heading 75" xfId="205" xr:uid="{00000000-0005-0000-0000-0000E5000000}"/>
    <cellStyle name="OK Heading 76" xfId="206" xr:uid="{00000000-0005-0000-0000-0000E6000000}"/>
    <cellStyle name="OK Heading 77" xfId="207" xr:uid="{00000000-0005-0000-0000-0000E7000000}"/>
    <cellStyle name="OK Heading 78" xfId="208" xr:uid="{00000000-0005-0000-0000-0000E8000000}"/>
    <cellStyle name="OK Heading 79" xfId="209" xr:uid="{00000000-0005-0000-0000-0000E9000000}"/>
    <cellStyle name="OK Heading 8" xfId="210" xr:uid="{00000000-0005-0000-0000-0000EA000000}"/>
    <cellStyle name="OK Heading 80" xfId="211" xr:uid="{00000000-0005-0000-0000-0000EB000000}"/>
    <cellStyle name="OK Heading 81" xfId="212" xr:uid="{00000000-0005-0000-0000-0000EC000000}"/>
    <cellStyle name="OK Heading 82" xfId="213" xr:uid="{00000000-0005-0000-0000-0000ED000000}"/>
    <cellStyle name="OK Heading 83" xfId="214" xr:uid="{00000000-0005-0000-0000-0000EE000000}"/>
    <cellStyle name="OK Heading 84" xfId="215" xr:uid="{00000000-0005-0000-0000-0000EF000000}"/>
    <cellStyle name="OK Heading 85" xfId="216" xr:uid="{00000000-0005-0000-0000-0000F0000000}"/>
    <cellStyle name="OK Heading 86" xfId="217" xr:uid="{00000000-0005-0000-0000-0000F1000000}"/>
    <cellStyle name="OK Heading 87" xfId="218" xr:uid="{00000000-0005-0000-0000-0000F2000000}"/>
    <cellStyle name="OK Heading 88" xfId="219" xr:uid="{00000000-0005-0000-0000-0000F3000000}"/>
    <cellStyle name="OK Heading 89" xfId="220" xr:uid="{00000000-0005-0000-0000-0000F4000000}"/>
    <cellStyle name="OK Heading 9" xfId="221" xr:uid="{00000000-0005-0000-0000-0000F5000000}"/>
    <cellStyle name="OK Heading 90" xfId="222" xr:uid="{00000000-0005-0000-0000-0000F6000000}"/>
    <cellStyle name="OK Heading 91" xfId="223" xr:uid="{00000000-0005-0000-0000-0000F7000000}"/>
    <cellStyle name="OK Heading 92" xfId="224" xr:uid="{00000000-0005-0000-0000-0000F8000000}"/>
    <cellStyle name="OK Heading 93" xfId="225" xr:uid="{00000000-0005-0000-0000-0000F9000000}"/>
    <cellStyle name="OK Heading 94" xfId="226" xr:uid="{00000000-0005-0000-0000-0000FA000000}"/>
    <cellStyle name="OK Heading 95" xfId="227" xr:uid="{00000000-0005-0000-0000-0000FB000000}"/>
    <cellStyle name="OK Heading 96" xfId="228" xr:uid="{00000000-0005-0000-0000-0000FC000000}"/>
    <cellStyle name="OK Heading 97" xfId="229" xr:uid="{00000000-0005-0000-0000-0000FD000000}"/>
    <cellStyle name="OK Heading 98" xfId="230" xr:uid="{00000000-0005-0000-0000-0000FE000000}"/>
    <cellStyle name="OK Heading 99" xfId="231" xr:uid="{00000000-0005-0000-0000-0000FF000000}"/>
    <cellStyle name="Output" xfId="10" builtinId="21" customBuiltin="1"/>
    <cellStyle name="Output 2" xfId="232" xr:uid="{00000000-0005-0000-0000-000001010000}"/>
    <cellStyle name="Per cent" xfId="43" builtinId="5"/>
    <cellStyle name="Percent 2" xfId="46" xr:uid="{00000000-0005-0000-0000-000003010000}"/>
    <cellStyle name="Percent 2 2" xfId="48" xr:uid="{00000000-0005-0000-0000-000004010000}"/>
    <cellStyle name="Percent 2 2 2" xfId="234" xr:uid="{00000000-0005-0000-0000-000005010000}"/>
    <cellStyle name="Percent 2 3" xfId="235" xr:uid="{00000000-0005-0000-0000-000006010000}"/>
    <cellStyle name="Percent 2 4" xfId="233" xr:uid="{00000000-0005-0000-0000-000007010000}"/>
    <cellStyle name="Percent 3" xfId="236" xr:uid="{00000000-0005-0000-0000-000008010000}"/>
    <cellStyle name="Percent 4" xfId="348" xr:uid="{00000000-0005-0000-0000-000009010000}"/>
    <cellStyle name="Percent 5" xfId="237" xr:uid="{00000000-0005-0000-0000-00000A010000}"/>
    <cellStyle name="Percent 5 2" xfId="238" xr:uid="{00000000-0005-0000-0000-00000B010000}"/>
    <cellStyle name="Report Body" xfId="239" xr:uid="{00000000-0005-0000-0000-00000C010000}"/>
    <cellStyle name="Report Heading" xfId="240" xr:uid="{00000000-0005-0000-0000-00000D010000}"/>
    <cellStyle name="SOO Table Footnote" xfId="241" xr:uid="{00000000-0005-0000-0000-00000E010000}"/>
    <cellStyle name="SOO Table Footnote 2" xfId="242" xr:uid="{00000000-0005-0000-0000-00000F010000}"/>
    <cellStyle name="Style 1" xfId="389" xr:uid="{13D75773-A0D9-46CD-8C7F-288F0ED0341F}"/>
    <cellStyle name="Sub Heading" xfId="243" xr:uid="{00000000-0005-0000-0000-000010010000}"/>
    <cellStyle name="Sub Heading 10" xfId="244" xr:uid="{00000000-0005-0000-0000-000011010000}"/>
    <cellStyle name="Sub Heading 100" xfId="245" xr:uid="{00000000-0005-0000-0000-000012010000}"/>
    <cellStyle name="Sub Heading 11" xfId="246" xr:uid="{00000000-0005-0000-0000-000013010000}"/>
    <cellStyle name="Sub Heading 12" xfId="247" xr:uid="{00000000-0005-0000-0000-000014010000}"/>
    <cellStyle name="Sub Heading 13" xfId="248" xr:uid="{00000000-0005-0000-0000-000015010000}"/>
    <cellStyle name="Sub Heading 14" xfId="249" xr:uid="{00000000-0005-0000-0000-000016010000}"/>
    <cellStyle name="Sub Heading 15" xfId="250" xr:uid="{00000000-0005-0000-0000-000017010000}"/>
    <cellStyle name="Sub Heading 16" xfId="251" xr:uid="{00000000-0005-0000-0000-000018010000}"/>
    <cellStyle name="Sub Heading 17" xfId="252" xr:uid="{00000000-0005-0000-0000-000019010000}"/>
    <cellStyle name="Sub Heading 18" xfId="253" xr:uid="{00000000-0005-0000-0000-00001A010000}"/>
    <cellStyle name="Sub Heading 19" xfId="254" xr:uid="{00000000-0005-0000-0000-00001B010000}"/>
    <cellStyle name="Sub Heading 2" xfId="255" xr:uid="{00000000-0005-0000-0000-00001C010000}"/>
    <cellStyle name="Sub Heading 2 2" xfId="256" xr:uid="{00000000-0005-0000-0000-00001D010000}"/>
    <cellStyle name="Sub Heading 20" xfId="257" xr:uid="{00000000-0005-0000-0000-00001E010000}"/>
    <cellStyle name="Sub Heading 21" xfId="258" xr:uid="{00000000-0005-0000-0000-00001F010000}"/>
    <cellStyle name="Sub Heading 22" xfId="259" xr:uid="{00000000-0005-0000-0000-000020010000}"/>
    <cellStyle name="Sub Heading 23" xfId="260" xr:uid="{00000000-0005-0000-0000-000021010000}"/>
    <cellStyle name="Sub Heading 24" xfId="261" xr:uid="{00000000-0005-0000-0000-000022010000}"/>
    <cellStyle name="Sub Heading 25" xfId="262" xr:uid="{00000000-0005-0000-0000-000023010000}"/>
    <cellStyle name="Sub Heading 26" xfId="263" xr:uid="{00000000-0005-0000-0000-000024010000}"/>
    <cellStyle name="Sub Heading 27" xfId="264" xr:uid="{00000000-0005-0000-0000-000025010000}"/>
    <cellStyle name="Sub Heading 28" xfId="265" xr:uid="{00000000-0005-0000-0000-000026010000}"/>
    <cellStyle name="Sub Heading 29" xfId="266" xr:uid="{00000000-0005-0000-0000-000027010000}"/>
    <cellStyle name="Sub Heading 3" xfId="267" xr:uid="{00000000-0005-0000-0000-000028010000}"/>
    <cellStyle name="Sub Heading 30" xfId="268" xr:uid="{00000000-0005-0000-0000-000029010000}"/>
    <cellStyle name="Sub Heading 31" xfId="269" xr:uid="{00000000-0005-0000-0000-00002A010000}"/>
    <cellStyle name="Sub Heading 32" xfId="270" xr:uid="{00000000-0005-0000-0000-00002B010000}"/>
    <cellStyle name="Sub Heading 33" xfId="271" xr:uid="{00000000-0005-0000-0000-00002C010000}"/>
    <cellStyle name="Sub Heading 34" xfId="272" xr:uid="{00000000-0005-0000-0000-00002D010000}"/>
    <cellStyle name="Sub Heading 35" xfId="273" xr:uid="{00000000-0005-0000-0000-00002E010000}"/>
    <cellStyle name="Sub Heading 36" xfId="274" xr:uid="{00000000-0005-0000-0000-00002F010000}"/>
    <cellStyle name="Sub Heading 37" xfId="275" xr:uid="{00000000-0005-0000-0000-000030010000}"/>
    <cellStyle name="Sub Heading 38" xfId="276" xr:uid="{00000000-0005-0000-0000-000031010000}"/>
    <cellStyle name="Sub Heading 39" xfId="277" xr:uid="{00000000-0005-0000-0000-000032010000}"/>
    <cellStyle name="Sub Heading 4" xfId="278" xr:uid="{00000000-0005-0000-0000-000033010000}"/>
    <cellStyle name="Sub Heading 40" xfId="279" xr:uid="{00000000-0005-0000-0000-000034010000}"/>
    <cellStyle name="Sub Heading 41" xfId="280" xr:uid="{00000000-0005-0000-0000-000035010000}"/>
    <cellStyle name="Sub Heading 42" xfId="281" xr:uid="{00000000-0005-0000-0000-000036010000}"/>
    <cellStyle name="Sub Heading 43" xfId="282" xr:uid="{00000000-0005-0000-0000-000037010000}"/>
    <cellStyle name="Sub Heading 44" xfId="283" xr:uid="{00000000-0005-0000-0000-000038010000}"/>
    <cellStyle name="Sub Heading 45" xfId="284" xr:uid="{00000000-0005-0000-0000-000039010000}"/>
    <cellStyle name="Sub Heading 46" xfId="285" xr:uid="{00000000-0005-0000-0000-00003A010000}"/>
    <cellStyle name="Sub Heading 47" xfId="286" xr:uid="{00000000-0005-0000-0000-00003B010000}"/>
    <cellStyle name="Sub Heading 48" xfId="287" xr:uid="{00000000-0005-0000-0000-00003C010000}"/>
    <cellStyle name="Sub Heading 49" xfId="288" xr:uid="{00000000-0005-0000-0000-00003D010000}"/>
    <cellStyle name="Sub Heading 5" xfId="289" xr:uid="{00000000-0005-0000-0000-00003E010000}"/>
    <cellStyle name="Sub Heading 50" xfId="290" xr:uid="{00000000-0005-0000-0000-00003F010000}"/>
    <cellStyle name="Sub Heading 51" xfId="291" xr:uid="{00000000-0005-0000-0000-000040010000}"/>
    <cellStyle name="Sub Heading 52" xfId="292" xr:uid="{00000000-0005-0000-0000-000041010000}"/>
    <cellStyle name="Sub Heading 53" xfId="293" xr:uid="{00000000-0005-0000-0000-000042010000}"/>
    <cellStyle name="Sub Heading 54" xfId="294" xr:uid="{00000000-0005-0000-0000-000043010000}"/>
    <cellStyle name="Sub Heading 55" xfId="295" xr:uid="{00000000-0005-0000-0000-000044010000}"/>
    <cellStyle name="Sub Heading 56" xfId="296" xr:uid="{00000000-0005-0000-0000-000045010000}"/>
    <cellStyle name="Sub Heading 57" xfId="297" xr:uid="{00000000-0005-0000-0000-000046010000}"/>
    <cellStyle name="Sub Heading 58" xfId="298" xr:uid="{00000000-0005-0000-0000-000047010000}"/>
    <cellStyle name="Sub Heading 59" xfId="299" xr:uid="{00000000-0005-0000-0000-000048010000}"/>
    <cellStyle name="Sub Heading 6" xfId="300" xr:uid="{00000000-0005-0000-0000-000049010000}"/>
    <cellStyle name="Sub Heading 60" xfId="301" xr:uid="{00000000-0005-0000-0000-00004A010000}"/>
    <cellStyle name="Sub Heading 61" xfId="302" xr:uid="{00000000-0005-0000-0000-00004B010000}"/>
    <cellStyle name="Sub Heading 62" xfId="303" xr:uid="{00000000-0005-0000-0000-00004C010000}"/>
    <cellStyle name="Sub Heading 63" xfId="304" xr:uid="{00000000-0005-0000-0000-00004D010000}"/>
    <cellStyle name="Sub Heading 64" xfId="305" xr:uid="{00000000-0005-0000-0000-00004E010000}"/>
    <cellStyle name="Sub Heading 65" xfId="306" xr:uid="{00000000-0005-0000-0000-00004F010000}"/>
    <cellStyle name="Sub Heading 66" xfId="307" xr:uid="{00000000-0005-0000-0000-000050010000}"/>
    <cellStyle name="Sub Heading 67" xfId="308" xr:uid="{00000000-0005-0000-0000-000051010000}"/>
    <cellStyle name="Sub Heading 68" xfId="309" xr:uid="{00000000-0005-0000-0000-000052010000}"/>
    <cellStyle name="Sub Heading 69" xfId="310" xr:uid="{00000000-0005-0000-0000-000053010000}"/>
    <cellStyle name="Sub Heading 7" xfId="311" xr:uid="{00000000-0005-0000-0000-000054010000}"/>
    <cellStyle name="Sub Heading 70" xfId="312" xr:uid="{00000000-0005-0000-0000-000055010000}"/>
    <cellStyle name="Sub Heading 71" xfId="313" xr:uid="{00000000-0005-0000-0000-000056010000}"/>
    <cellStyle name="Sub Heading 72" xfId="314" xr:uid="{00000000-0005-0000-0000-000057010000}"/>
    <cellStyle name="Sub Heading 73" xfId="315" xr:uid="{00000000-0005-0000-0000-000058010000}"/>
    <cellStyle name="Sub Heading 74" xfId="316" xr:uid="{00000000-0005-0000-0000-000059010000}"/>
    <cellStyle name="Sub Heading 75" xfId="317" xr:uid="{00000000-0005-0000-0000-00005A010000}"/>
    <cellStyle name="Sub Heading 76" xfId="318" xr:uid="{00000000-0005-0000-0000-00005B010000}"/>
    <cellStyle name="Sub Heading 77" xfId="319" xr:uid="{00000000-0005-0000-0000-00005C010000}"/>
    <cellStyle name="Sub Heading 78" xfId="320" xr:uid="{00000000-0005-0000-0000-00005D010000}"/>
    <cellStyle name="Sub Heading 79" xfId="321" xr:uid="{00000000-0005-0000-0000-00005E010000}"/>
    <cellStyle name="Sub Heading 8" xfId="322" xr:uid="{00000000-0005-0000-0000-00005F010000}"/>
    <cellStyle name="Sub Heading 80" xfId="323" xr:uid="{00000000-0005-0000-0000-000060010000}"/>
    <cellStyle name="Sub Heading 81" xfId="324" xr:uid="{00000000-0005-0000-0000-000061010000}"/>
    <cellStyle name="Sub Heading 82" xfId="325" xr:uid="{00000000-0005-0000-0000-000062010000}"/>
    <cellStyle name="Sub Heading 83" xfId="326" xr:uid="{00000000-0005-0000-0000-000063010000}"/>
    <cellStyle name="Sub Heading 84" xfId="327" xr:uid="{00000000-0005-0000-0000-000064010000}"/>
    <cellStyle name="Sub Heading 85" xfId="328" xr:uid="{00000000-0005-0000-0000-000065010000}"/>
    <cellStyle name="Sub Heading 86" xfId="329" xr:uid="{00000000-0005-0000-0000-000066010000}"/>
    <cellStyle name="Sub Heading 87" xfId="330" xr:uid="{00000000-0005-0000-0000-000067010000}"/>
    <cellStyle name="Sub Heading 88" xfId="331" xr:uid="{00000000-0005-0000-0000-000068010000}"/>
    <cellStyle name="Sub Heading 89" xfId="332" xr:uid="{00000000-0005-0000-0000-000069010000}"/>
    <cellStyle name="Sub Heading 9" xfId="333" xr:uid="{00000000-0005-0000-0000-00006A010000}"/>
    <cellStyle name="Sub Heading 90" xfId="334" xr:uid="{00000000-0005-0000-0000-00006B010000}"/>
    <cellStyle name="Sub Heading 91" xfId="335" xr:uid="{00000000-0005-0000-0000-00006C010000}"/>
    <cellStyle name="Sub Heading 92" xfId="336" xr:uid="{00000000-0005-0000-0000-00006D010000}"/>
    <cellStyle name="Sub Heading 93" xfId="337" xr:uid="{00000000-0005-0000-0000-00006E010000}"/>
    <cellStyle name="Sub Heading 94" xfId="338" xr:uid="{00000000-0005-0000-0000-00006F010000}"/>
    <cellStyle name="Sub Heading 95" xfId="339" xr:uid="{00000000-0005-0000-0000-000070010000}"/>
    <cellStyle name="Sub Heading 96" xfId="340" xr:uid="{00000000-0005-0000-0000-000071010000}"/>
    <cellStyle name="Sub Heading 97" xfId="341" xr:uid="{00000000-0005-0000-0000-000072010000}"/>
    <cellStyle name="Sub Heading 98" xfId="342" xr:uid="{00000000-0005-0000-0000-000073010000}"/>
    <cellStyle name="Sub Heading 99" xfId="343" xr:uid="{00000000-0005-0000-0000-000074010000}"/>
    <cellStyle name="Title" xfId="1" builtinId="15" customBuiltin="1"/>
    <cellStyle name="Title 2" xfId="344" xr:uid="{00000000-0005-0000-0000-000076010000}"/>
    <cellStyle name="Total" xfId="17" builtinId="25" customBuiltin="1"/>
    <cellStyle name="Total 2" xfId="345" xr:uid="{00000000-0005-0000-0000-000078010000}"/>
    <cellStyle name="Warning Text" xfId="14" builtinId="11" customBuiltin="1"/>
    <cellStyle name="Warning Text 2" xfId="346" xr:uid="{00000000-0005-0000-0000-00007A010000}"/>
  </cellStyles>
  <dxfs count="0"/>
  <tableStyles count="0" defaultTableStyle="TableStyleMedium2" defaultPivotStyle="PivotStyleLight16"/>
  <colors>
    <mruColors>
      <color rgb="FF68F394"/>
      <color rgb="FFB187EF"/>
      <color rgb="FF0044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1.xml"/></Relationships>
</file>

<file path=xl/persons/person.xml><?xml version="1.0" encoding="utf-8"?>
<personList xmlns="http://schemas.microsoft.com/office/spreadsheetml/2018/threadedcomments" xmlns:x="http://schemas.openxmlformats.org/spreadsheetml/2006/main">
  <person displayName="HART Craig, IEA/EMS/RISE" id="{D6E93559-2B7C-4A19-A787-59B3CC437B03}" userId="S::Craig.HART@iea.org::6dcff91d-f222-46f4-9b43-4ef4b3ce3b9f" providerId="AD"/>
  <person displayName="HART Craig, IEA/EMS/RISE" id="{EBEE7389-B5BA-4DD0-A64E-76C6953A09CC}" userId="S::craig.hart@iea.org::6dcff91d-f222-46f4-9b43-4ef4b3ce3b9f"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K1" dT="2025-01-27T18:27:35.28" personId="{EBEE7389-B5BA-4DD0-A64E-76C6953A09CC}" id="{123D3DE7-D5B2-40FE-A587-6FD7DDF905F2}">
    <text>Uses DEA, unless data is missing. Thereafter, NREL ATB</text>
  </threadedComment>
  <threadedComment ref="BK1" dT="2025-01-27T18:32:02.96" personId="{EBEE7389-B5BA-4DD0-A64E-76C6953A09CC}" id="{89DC24FD-DDC4-4E26-992F-8D6D36509225}" parentId="{123D3DE7-D5B2-40FE-A587-6FD7DDF905F2}">
    <text>Should update each project</text>
  </threadedComment>
  <threadedComment ref="BL1" dT="2025-01-27T18:27:44.99" personId="{EBEE7389-B5BA-4DD0-A64E-76C6953A09CC}" id="{E0F0E4F4-6B8C-4EBF-9D56-82D73C2007F7}">
    <text>Uses DEA, unless data is missing. Thereafter, NREL ATB</text>
  </threadedComment>
  <threadedComment ref="BL1" dT="2025-01-27T18:32:11.73" personId="{EBEE7389-B5BA-4DD0-A64E-76C6953A09CC}" id="{BC7DFC3F-1E5F-4DED-96CF-FE4C49E48334}" parentId="{E0F0E4F4-6B8C-4EBF-9D56-82D73C2007F7}">
    <text xml:space="preserve">Should update each project
</text>
  </threadedComment>
  <threadedComment ref="BW1" dT="2025-01-27T18:29:05.25" personId="{EBEE7389-B5BA-4DD0-A64E-76C6953A09CC}" id="{E4A32433-687B-4E29-95D9-935BE995DA02}">
    <text>Not currently used. CAPEX data instead is captured per technology in the model. Could be used directly here (with DEA data, for different years)</text>
  </threadedComment>
  <threadedComment ref="BW1" dT="2025-01-27T18:32:16.97" personId="{EBEE7389-B5BA-4DD0-A64E-76C6953A09CC}" id="{1AB3FA95-D479-4EF8-A817-6FCDF612AD4C}" parentId="{E4A32433-687B-4E29-95D9-935BE995DA02}">
    <text xml:space="preserve">Should update each project
</text>
  </threadedComment>
</ThreadedComments>
</file>

<file path=xl/threadedComments/threadedComment2.xml><?xml version="1.0" encoding="utf-8"?>
<ThreadedComments xmlns="http://schemas.microsoft.com/office/spreadsheetml/2018/threadedcomments" xmlns:x="http://schemas.openxmlformats.org/spreadsheetml/2006/main">
  <threadedComment ref="E3" dT="2025-01-27T16:47:46.99" personId="{EBEE7389-B5BA-4DD0-A64E-76C6953A09CC}" id="{62D3C02B-7BBA-4434-BFFA-25770B785B91}">
    <text>Source: Power Plant Cycling Costs</text>
  </threadedComment>
  <threadedComment ref="E3" dT="2025-01-27T17:06:09.42" personId="{EBEE7389-B5BA-4DD0-A64E-76C6953A09CC}" id="{6AD4D645-F0DB-4B4F-B9C4-3BB9BED8F072}" parentId="{62D3C02B-7BBA-4434-BFFA-25770B785B91}">
    <text>https://www.nrel.gov/docs/fy12osti/55433.pdf</text>
  </threadedComment>
  <threadedComment ref="J3" dT="2025-01-27T16:48:03.71" personId="{EBEE7389-B5BA-4DD0-A64E-76C6953A09CC}" id="{CFD81C2E-88B7-41F5-8D23-CF391C500FD8}">
    <text>Source: DEA Indonesia</text>
  </threadedComment>
</ThreadedComments>
</file>

<file path=xl/threadedComments/threadedComment3.xml><?xml version="1.0" encoding="utf-8"?>
<ThreadedComments xmlns="http://schemas.microsoft.com/office/spreadsheetml/2018/threadedcomments" xmlns:x="http://schemas.openxmlformats.org/spreadsheetml/2006/main">
  <threadedComment ref="C13" dT="2024-07-24T15:22:32.71" personId="{D6E93559-2B7C-4A19-A787-59B3CC437B03}" id="{1FB02D20-3D82-49D0-8455-99D816208CFF}">
    <text>https://analysesetdonnees.rte-france.com/en/generation/nuclear</text>
    <extLst>
      <x:ext xmlns:xltc2="http://schemas.microsoft.com/office/spreadsheetml/2020/threadedcomments2" uri="{F7C98A9C-CBB3-438F-8F68-D28B6AF4A901}">
        <xltc2:checksum>3429620539</xltc2:checksum>
        <xltc2:hyperlink startIndex="0" length="62" url="https://analysesetdonnees.rte-france.com/en/generation/nuclear"/>
      </x:ext>
    </extLst>
  </threadedComment>
  <threadedComment ref="C13" dT="2024-07-24T15:23:06.74" personId="{D6E93559-2B7C-4A19-A787-59B3CC437B03}" id="{E00F0F37-D604-439C-AB78-BBDF09A01864}" parentId="{1FB02D20-3D82-49D0-8455-99D816208CFF}">
    <text>This is the annual. There is also every 3-4 years and every 10 years, whereby nuclear is offline for more extended periods</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7.bin"/><Relationship Id="rId4" Type="http://schemas.microsoft.com/office/2017/10/relationships/threadedComment" Target="../threadedComments/threadedComment3.x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3" Type="http://schemas.openxmlformats.org/officeDocument/2006/relationships/hyperlink" Target="https://atb.nrel.gov/" TargetMode="External"/><Relationship Id="rId2" Type="http://schemas.openxmlformats.org/officeDocument/2006/relationships/hyperlink" Target="https://www.aemo.com.au/-/media/Files/XLS/Fuel_and_Technology_Cost_Review_Data_ACIL_Allen.xlsx" TargetMode="External"/><Relationship Id="rId1" Type="http://schemas.openxmlformats.org/officeDocument/2006/relationships/hyperlink" Target="https://www.gov.uk/government/uploads/system/uploads/attachment_data/file/223634/2013_Update_of_Non-Renewable_Technologies_FINAL.pdf" TargetMode="External"/><Relationship Id="rId5" Type="http://schemas.openxmlformats.org/officeDocument/2006/relationships/printerSettings" Target="../printerSettings/printerSettings9.bin"/><Relationship Id="rId4" Type="http://schemas.openxmlformats.org/officeDocument/2006/relationships/hyperlink" Target="https://www.nrel.gov/docs/fy12osti/55433.pdf"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4.bin"/><Relationship Id="rId1" Type="http://schemas.openxmlformats.org/officeDocument/2006/relationships/hyperlink" Target="https://www.sciencedirect.com/science/article/pii/S0306261918303180" TargetMode="External"/><Relationship Id="rId4" Type="http://schemas.openxmlformats.org/officeDocument/2006/relationships/comments" Target="../comments2.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printerSettings" Target="../printerSettings/printerSettings5.bin"/><Relationship Id="rId1" Type="http://schemas.openxmlformats.org/officeDocument/2006/relationships/hyperlink" Target="https://www.nrel.gov/docs/fy12osti/55433.pdf" TargetMode="External"/><Relationship Id="rId5" Type="http://schemas.microsoft.com/office/2017/10/relationships/threadedComment" Target="../threadedComments/threadedComment2.xml"/><Relationship Id="rId4" Type="http://schemas.openxmlformats.org/officeDocument/2006/relationships/comments" Target="../comments3.xml"/></Relationships>
</file>

<file path=xl/worksheets/_rels/sheet7.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48FAC2-DA8D-43E2-B714-F7B243439070}">
  <dimension ref="A1:CA76"/>
  <sheetViews>
    <sheetView tabSelected="1" topLeftCell="AM1" zoomScale="70" zoomScaleNormal="70" workbookViewId="0">
      <selection activeCell="CA1" sqref="CA1"/>
    </sheetView>
  </sheetViews>
  <sheetFormatPr defaultRowHeight="15"/>
  <cols>
    <col min="1" max="1" width="22.85546875" bestFit="1" customWidth="1"/>
    <col min="2" max="2" width="29.7109375" bestFit="1" customWidth="1"/>
    <col min="4" max="4" width="30.7109375" customWidth="1"/>
    <col min="6" max="6" width="19.42578125" bestFit="1" customWidth="1"/>
    <col min="40" max="40" width="9.140625" style="13"/>
  </cols>
  <sheetData>
    <row r="1" spans="1:79">
      <c r="A1" t="s">
        <v>615</v>
      </c>
      <c r="B1" t="s">
        <v>616</v>
      </c>
      <c r="C1" t="s">
        <v>617</v>
      </c>
      <c r="D1" t="s">
        <v>618</v>
      </c>
      <c r="E1" t="s">
        <v>50</v>
      </c>
      <c r="F1" t="s">
        <v>49</v>
      </c>
      <c r="G1" t="s">
        <v>12</v>
      </c>
      <c r="H1" t="s">
        <v>619</v>
      </c>
      <c r="I1" t="s">
        <v>620</v>
      </c>
      <c r="J1" t="s">
        <v>51</v>
      </c>
      <c r="K1" t="s">
        <v>621</v>
      </c>
      <c r="L1" t="s">
        <v>622</v>
      </c>
      <c r="M1" t="s">
        <v>52</v>
      </c>
      <c r="N1" t="s">
        <v>53</v>
      </c>
      <c r="O1" t="s">
        <v>54</v>
      </c>
      <c r="P1" t="s">
        <v>34</v>
      </c>
      <c r="Q1" t="s">
        <v>35</v>
      </c>
      <c r="R1" t="s">
        <v>623</v>
      </c>
      <c r="S1" t="s">
        <v>624</v>
      </c>
      <c r="T1" t="s">
        <v>625</v>
      </c>
      <c r="U1" t="s">
        <v>626</v>
      </c>
      <c r="V1" t="s">
        <v>55</v>
      </c>
      <c r="W1" t="s">
        <v>627</v>
      </c>
      <c r="X1" t="s">
        <v>56</v>
      </c>
      <c r="Y1" t="s">
        <v>57</v>
      </c>
      <c r="Z1" t="s">
        <v>58</v>
      </c>
      <c r="AA1" t="s">
        <v>59</v>
      </c>
      <c r="AB1" t="s">
        <v>60</v>
      </c>
      <c r="AC1" t="s">
        <v>32</v>
      </c>
      <c r="AD1" t="s">
        <v>628</v>
      </c>
      <c r="AE1" t="s">
        <v>61</v>
      </c>
      <c r="AF1" t="s">
        <v>33</v>
      </c>
      <c r="AG1" t="s">
        <v>629</v>
      </c>
      <c r="AH1" t="s">
        <v>630</v>
      </c>
      <c r="AI1" t="s">
        <v>631</v>
      </c>
      <c r="AJ1" t="s">
        <v>632</v>
      </c>
      <c r="AK1" t="s">
        <v>633</v>
      </c>
      <c r="AL1" t="s">
        <v>62</v>
      </c>
      <c r="AM1" t="s">
        <v>634</v>
      </c>
      <c r="AO1" t="s">
        <v>576</v>
      </c>
      <c r="AP1" t="s">
        <v>198</v>
      </c>
      <c r="AQ1" t="s">
        <v>579</v>
      </c>
      <c r="AR1" t="s">
        <v>13</v>
      </c>
      <c r="AS1" t="s">
        <v>578</v>
      </c>
      <c r="AT1" t="s">
        <v>577</v>
      </c>
      <c r="AU1" t="s">
        <v>580</v>
      </c>
      <c r="AV1" t="s">
        <v>581</v>
      </c>
      <c r="AW1" t="s">
        <v>582</v>
      </c>
      <c r="AX1" t="s">
        <v>1034</v>
      </c>
      <c r="AY1" t="s">
        <v>1033</v>
      </c>
      <c r="AZ1" t="s">
        <v>583</v>
      </c>
      <c r="BA1" t="s">
        <v>589</v>
      </c>
      <c r="BB1" t="s">
        <v>588</v>
      </c>
      <c r="BC1" t="s">
        <v>587</v>
      </c>
      <c r="BD1" t="s">
        <v>586</v>
      </c>
      <c r="BE1" t="s">
        <v>585</v>
      </c>
      <c r="BF1" t="s">
        <v>584</v>
      </c>
      <c r="BG1" t="s">
        <v>590</v>
      </c>
      <c r="BH1" t="s">
        <v>1031</v>
      </c>
      <c r="BI1" t="s">
        <v>1032</v>
      </c>
      <c r="BJ1" t="s">
        <v>39</v>
      </c>
      <c r="BK1" t="s">
        <v>36</v>
      </c>
      <c r="BL1" t="s">
        <v>37</v>
      </c>
      <c r="BM1" t="s">
        <v>179</v>
      </c>
      <c r="BN1" t="s">
        <v>181</v>
      </c>
      <c r="BO1" t="s">
        <v>182</v>
      </c>
      <c r="BP1" t="s">
        <v>183</v>
      </c>
      <c r="BQ1" t="s">
        <v>184</v>
      </c>
      <c r="BR1" t="s">
        <v>185</v>
      </c>
      <c r="BS1" t="s">
        <v>186</v>
      </c>
      <c r="BT1" t="s">
        <v>611</v>
      </c>
      <c r="BU1" t="s">
        <v>591</v>
      </c>
      <c r="BV1" t="s">
        <v>612</v>
      </c>
      <c r="BW1" t="s">
        <v>38</v>
      </c>
      <c r="BX1" t="s">
        <v>1029</v>
      </c>
      <c r="BY1" t="s">
        <v>1030</v>
      </c>
      <c r="BZ1" t="s">
        <v>189</v>
      </c>
      <c r="CA1" t="s">
        <v>192</v>
      </c>
    </row>
    <row r="2" spans="1:79">
      <c r="A2" t="s">
        <v>635</v>
      </c>
      <c r="B2" t="s">
        <v>567</v>
      </c>
      <c r="C2" t="s">
        <v>40</v>
      </c>
      <c r="D2" t="s">
        <v>40</v>
      </c>
      <c r="E2" t="s">
        <v>40</v>
      </c>
      <c r="F2" t="s">
        <v>158</v>
      </c>
      <c r="J2">
        <v>1</v>
      </c>
      <c r="K2" t="s">
        <v>636</v>
      </c>
      <c r="L2" t="s">
        <v>40</v>
      </c>
      <c r="M2" t="s">
        <v>40</v>
      </c>
      <c r="N2" t="s">
        <v>40</v>
      </c>
      <c r="O2" t="s">
        <v>40</v>
      </c>
      <c r="P2">
        <v>0</v>
      </c>
      <c r="Q2">
        <v>0</v>
      </c>
      <c r="R2">
        <v>4</v>
      </c>
      <c r="S2" t="s">
        <v>40</v>
      </c>
      <c r="T2" t="s">
        <v>635</v>
      </c>
      <c r="U2" t="s">
        <v>137</v>
      </c>
      <c r="V2" t="s">
        <v>40</v>
      </c>
      <c r="W2" t="s">
        <v>40</v>
      </c>
      <c r="X2" t="s">
        <v>40</v>
      </c>
      <c r="Y2" t="s">
        <v>40</v>
      </c>
      <c r="Z2" t="s">
        <v>40</v>
      </c>
      <c r="AA2" t="s">
        <v>40</v>
      </c>
      <c r="AB2" t="s">
        <v>40</v>
      </c>
      <c r="AC2" t="s">
        <v>40</v>
      </c>
      <c r="AD2" t="s">
        <v>40</v>
      </c>
      <c r="AE2" t="s">
        <v>69</v>
      </c>
      <c r="AF2" t="s">
        <v>637</v>
      </c>
      <c r="AG2" t="s">
        <v>40</v>
      </c>
      <c r="AH2" t="s">
        <v>40</v>
      </c>
      <c r="AI2" t="s">
        <v>40</v>
      </c>
      <c r="AJ2" t="s">
        <v>40</v>
      </c>
      <c r="AK2" t="s">
        <v>40</v>
      </c>
      <c r="AL2" t="s">
        <v>40</v>
      </c>
      <c r="AM2">
        <v>1</v>
      </c>
      <c r="AO2">
        <f>INDEX(MaxCapacity!C:C,MATCH($D2,MaxCapacity!$B:$B,0))</f>
        <v>1</v>
      </c>
      <c r="AP2" t="e">
        <f>INDEX(LHVs!F:F,MATCH($B2,LHVs!$C:$C,0))</f>
        <v>#N/A</v>
      </c>
      <c r="AQ2" t="e">
        <f>INDEX(MinStableLevel!C:C,MATCH($D2,MinStableLevel!$B:$B,0))</f>
        <v>#N/A</v>
      </c>
      <c r="AR2" t="e">
        <f>INDEX(MinStableLevel!D:D,MATCH($D2,MinStableLevel!$B:$B,0))</f>
        <v>#N/A</v>
      </c>
      <c r="AS2" t="e">
        <f>INDEX(MinStableLevel!E:E,MATCH($D2,MinStableLevel!$B:$B,0))</f>
        <v>#N/A</v>
      </c>
      <c r="AT2" t="e">
        <f>INDEX(RampRates!H:H,MATCH($D2,RampRates!$B:$B,0))</f>
        <v>#N/A</v>
      </c>
      <c r="AU2" t="e">
        <f>INDEX(RampRates!I:I,MATCH($D2,RampRates!$B:$B,0))</f>
        <v>#N/A</v>
      </c>
      <c r="AV2" t="e">
        <f>INDEX(RampRates!J:J,MATCH($D2,RampRates!$B:$B,0))</f>
        <v>#N/A</v>
      </c>
      <c r="AW2" t="e">
        <f>INDEX(StartUpTimes!$B:$B,MATCH($D2,StartUpTimes!$A:$A,0))*AT2</f>
        <v>#N/A</v>
      </c>
      <c r="AX2" t="e">
        <f>INDEX(StartUpTimes!$B:$B,MATCH($D2,StartUpTimes!$A:$A,0))*AU2</f>
        <v>#N/A</v>
      </c>
      <c r="AY2" t="e">
        <f>INDEX(StartUpTimes!$B:$B,MATCH($D2,StartUpTimes!$A:$A,0))*AV2</f>
        <v>#N/A</v>
      </c>
      <c r="AZ2">
        <v>4</v>
      </c>
      <c r="BA2" t="e">
        <f>INDEX(StartCosts!C:C,MATCH($D2,StartCosts!$B:$B,0))</f>
        <v>#N/A</v>
      </c>
      <c r="BB2" t="e">
        <f>INDEX(StartCosts!D:D,MATCH($D2,StartCosts!$B:$B,0))</f>
        <v>#N/A</v>
      </c>
      <c r="BC2" t="e">
        <f>INDEX(StartCosts!E:E,MATCH($D2,StartCosts!$B:$B,0))</f>
        <v>#N/A</v>
      </c>
      <c r="BD2" t="e">
        <f>INDEX(StartCosts!F:F,MATCH($D2,StartCosts!$B:$B,0))</f>
        <v>#N/A</v>
      </c>
      <c r="BE2" t="e">
        <f>INDEX(StartCosts!G:G,MATCH($D2,StartCosts!$B:$B,0))</f>
        <v>#N/A</v>
      </c>
      <c r="BF2" t="e">
        <f>INDEX(StartCosts!J:J,MATCH($D2,StartCosts!$B:$B,0))</f>
        <v>#N/A</v>
      </c>
      <c r="BG2" t="e">
        <f>INDEX(StartCosts!I:I,MATCH($D2,StartCosts!$B:$B,0))</f>
        <v>#N/A</v>
      </c>
      <c r="BH2" t="e">
        <f>INDEX(MinUpAndDown!B:B,MATCH($D2,MinUpAndDown!$A:$A,0))</f>
        <v>#N/A</v>
      </c>
      <c r="BI2" t="e">
        <f>INDEX(MinUpAndDown!B:B,MATCH($D2,MinUpAndDown!$A:$A,0))</f>
        <v>#N/A</v>
      </c>
      <c r="BJ2">
        <f>INDEX(RampCosts!$B:$B,MATCH($D2,RampCosts!$A:$A,0))</f>
        <v>0</v>
      </c>
      <c r="BK2">
        <f>_xlfn.IFNA(INDEX('O&amp;M'!C:C,MATCH($F2,'O&amp;M'!$A:$A,0)),INDEX('O&amp;M'!G:G,MATCH($D2,'O&amp;M'!$B:$B,0)))</f>
        <v>0</v>
      </c>
      <c r="BL2">
        <f>_xlfn.IFNA(INDEX('O&amp;M'!D:D,MATCH($F2,'O&amp;M'!$A:$A,0)),INDEX('O&amp;M'!H:H,MATCH($D2,'O&amp;M'!$B:$B,0)))</f>
        <v>0</v>
      </c>
      <c r="BM2">
        <f>INDEX(AuxDemand!$B:$B,MATCH($D2,AuxDemand!$A:$A,0))</f>
        <v>1</v>
      </c>
      <c r="BN2" t="e">
        <f>INDEX(MFOR!C:C,MATCH($D2,MFOR!$B:$B,0))</f>
        <v>#N/A</v>
      </c>
      <c r="BO2" t="e">
        <f>INDEX(MFOR!D:D,MATCH($D2,MFOR!$B:$B,0))</f>
        <v>#N/A</v>
      </c>
      <c r="BP2" t="e">
        <f>INDEX(MFOR!E:E,MATCH($D2,MFOR!$B:$B,0))</f>
        <v>#N/A</v>
      </c>
      <c r="BQ2" t="e">
        <f>INDEX(MFOR!F:F,MATCH($D2,MFOR!$B:$B,0))</f>
        <v>#N/A</v>
      </c>
      <c r="BR2" t="e">
        <f>INDEX(MFOR!G:G,MATCH($D2,MFOR!$B:$B,0))</f>
        <v>#N/A</v>
      </c>
      <c r="BS2" t="e">
        <f>INDEX(MFOR!H:H,MATCH($D2,MFOR!$B:$B,0))</f>
        <v>#N/A</v>
      </c>
      <c r="BT2" t="e">
        <f>INDEX(MFOR!I:I,MATCH($D2,MFOR!$B:$B,0))</f>
        <v>#N/A</v>
      </c>
      <c r="BU2" t="e">
        <f>100-BN2</f>
        <v>#N/A</v>
      </c>
      <c r="BV2" t="e">
        <f>INDEX(CapFactors!$H:$H,MATCH($D2,CapFactors!$B:$B,0))</f>
        <v>#N/A</v>
      </c>
      <c r="BW2">
        <f>INDEX(Capex!$C:$C,MATCH($F2,Capex!$A:$A,0))</f>
        <v>0</v>
      </c>
      <c r="BX2">
        <v>90</v>
      </c>
      <c r="BY2">
        <v>90</v>
      </c>
      <c r="BZ2" t="e">
        <f>_xlfn.IFNA(INDEX(CapFactors!C:C,MATCH($F2,CapFactors!$A:$A,0))*100,INDEX(CapFactors!C:C,MATCH($E2,CapFactors!$B:$B,0))*100)</f>
        <v>#N/A</v>
      </c>
      <c r="CA2" t="e">
        <f>_xlfn.IFNA(INDEX(CapFactors!F:F,MATCH($F2,CapFactors!$A:$A,0))*100,INDEX(CapFactors!F:F,MATCH($E2,CapFactors!$B:$B,0))*100)</f>
        <v>#N/A</v>
      </c>
    </row>
    <row r="3" spans="1:79">
      <c r="A3" t="s">
        <v>638</v>
      </c>
      <c r="B3" t="s">
        <v>570</v>
      </c>
      <c r="C3" t="s">
        <v>40</v>
      </c>
      <c r="D3" t="s">
        <v>40</v>
      </c>
      <c r="E3" t="s">
        <v>40</v>
      </c>
      <c r="F3" t="s">
        <v>158</v>
      </c>
      <c r="J3">
        <v>1</v>
      </c>
      <c r="K3" t="s">
        <v>636</v>
      </c>
      <c r="L3" t="s">
        <v>40</v>
      </c>
      <c r="M3" t="s">
        <v>40</v>
      </c>
      <c r="N3" t="s">
        <v>40</v>
      </c>
      <c r="O3" t="s">
        <v>40</v>
      </c>
      <c r="P3">
        <v>0</v>
      </c>
      <c r="Q3">
        <v>0</v>
      </c>
      <c r="R3">
        <v>1</v>
      </c>
      <c r="S3" t="s">
        <v>40</v>
      </c>
      <c r="T3" t="s">
        <v>639</v>
      </c>
      <c r="U3" t="s">
        <v>137</v>
      </c>
      <c r="V3" t="s">
        <v>40</v>
      </c>
      <c r="W3" t="s">
        <v>40</v>
      </c>
      <c r="X3" t="s">
        <v>40</v>
      </c>
      <c r="Y3" t="s">
        <v>40</v>
      </c>
      <c r="Z3" t="s">
        <v>40</v>
      </c>
      <c r="AA3" t="s">
        <v>40</v>
      </c>
      <c r="AB3" t="s">
        <v>40</v>
      </c>
      <c r="AC3" t="s">
        <v>40</v>
      </c>
      <c r="AD3" t="s">
        <v>40</v>
      </c>
      <c r="AE3" t="s">
        <v>69</v>
      </c>
      <c r="AF3" t="s">
        <v>640</v>
      </c>
      <c r="AG3" t="s">
        <v>40</v>
      </c>
      <c r="AH3" t="s">
        <v>40</v>
      </c>
      <c r="AI3" t="s">
        <v>40</v>
      </c>
      <c r="AJ3" t="s">
        <v>40</v>
      </c>
      <c r="AK3" t="s">
        <v>40</v>
      </c>
      <c r="AL3" t="s">
        <v>40</v>
      </c>
      <c r="AM3">
        <v>1</v>
      </c>
      <c r="AO3">
        <f>INDEX(MaxCapacity!C:C,MATCH($D3,MaxCapacity!$B:$B,0))</f>
        <v>1</v>
      </c>
      <c r="AP3" t="e">
        <f>INDEX(LHVs!F:F,MATCH($B3,LHVs!$C:$C,0))</f>
        <v>#N/A</v>
      </c>
      <c r="AQ3" t="e">
        <f>INDEX(MinStableLevel!C:C,MATCH($D3,MinStableLevel!$B:$B,0))</f>
        <v>#N/A</v>
      </c>
      <c r="AR3" t="e">
        <f>INDEX(MinStableLevel!D:D,MATCH($D3,MinStableLevel!$B:$B,0))</f>
        <v>#N/A</v>
      </c>
      <c r="AS3" t="e">
        <f>INDEX(MinStableLevel!E:E,MATCH($D3,MinStableLevel!$B:$B,0))</f>
        <v>#N/A</v>
      </c>
      <c r="AT3" t="e">
        <f>INDEX(RampRates!H:H,MATCH($D3,RampRates!$B:$B,0))</f>
        <v>#N/A</v>
      </c>
      <c r="AU3" t="e">
        <f>INDEX(RampRates!I:I,MATCH($D3,RampRates!$B:$B,0))</f>
        <v>#N/A</v>
      </c>
      <c r="AV3" t="e">
        <f>INDEX(RampRates!J:J,MATCH($D3,RampRates!$B:$B,0))</f>
        <v>#N/A</v>
      </c>
      <c r="AW3" t="e">
        <f>INDEX(StartUpTimes!$B:$B,MATCH($D3,StartUpTimes!$A:$A,0))*AT3</f>
        <v>#N/A</v>
      </c>
      <c r="AX3" t="e">
        <f>INDEX(StartUpTimes!$B:$B,MATCH($D3,StartUpTimes!$A:$A,0))*AU3</f>
        <v>#N/A</v>
      </c>
      <c r="AY3" t="e">
        <f>INDEX(StartUpTimes!$B:$B,MATCH($D3,StartUpTimes!$A:$A,0))*AV3</f>
        <v>#N/A</v>
      </c>
      <c r="AZ3">
        <v>1</v>
      </c>
      <c r="BA3" t="e">
        <f>INDEX(StartCosts!C:C,MATCH($D3,StartCosts!$B:$B,0))</f>
        <v>#N/A</v>
      </c>
      <c r="BB3" t="e">
        <f>INDEX(StartCosts!D:D,MATCH($D3,StartCosts!$B:$B,0))</f>
        <v>#N/A</v>
      </c>
      <c r="BC3" t="e">
        <f>INDEX(StartCosts!E:E,MATCH($D3,StartCosts!$B:$B,0))</f>
        <v>#N/A</v>
      </c>
      <c r="BD3" t="e">
        <f>INDEX(StartCosts!F:F,MATCH($D3,StartCosts!$B:$B,0))</f>
        <v>#N/A</v>
      </c>
      <c r="BE3" t="e">
        <f>INDEX(StartCosts!G:G,MATCH($D3,StartCosts!$B:$B,0))</f>
        <v>#N/A</v>
      </c>
      <c r="BF3" t="e">
        <f>INDEX(StartCosts!J:J,MATCH($D3,StartCosts!$B:$B,0))</f>
        <v>#N/A</v>
      </c>
      <c r="BG3" t="e">
        <f>INDEX(StartCosts!I:I,MATCH($D3,StartCosts!$B:$B,0))</f>
        <v>#N/A</v>
      </c>
      <c r="BH3" t="e">
        <f>INDEX(MinUpAndDown!B:B,MATCH($D3,MinUpAndDown!$A:$A,0))</f>
        <v>#N/A</v>
      </c>
      <c r="BI3" t="e">
        <f>INDEX(MinUpAndDown!B:B,MATCH($D3,MinUpAndDown!$A:$A,0))</f>
        <v>#N/A</v>
      </c>
      <c r="BJ3">
        <f>INDEX(RampCosts!$B:$B,MATCH($D3,RampCosts!$A:$A,0))</f>
        <v>0</v>
      </c>
      <c r="BK3">
        <f>_xlfn.IFNA(INDEX('O&amp;M'!C:C,MATCH($F3,'O&amp;M'!$A:$A,0)),INDEX('O&amp;M'!G:G,MATCH($D3,'O&amp;M'!$B:$B,0)))</f>
        <v>0</v>
      </c>
      <c r="BL3">
        <f>_xlfn.IFNA(INDEX('O&amp;M'!D:D,MATCH($F3,'O&amp;M'!$A:$A,0)),INDEX('O&amp;M'!H:H,MATCH($D3,'O&amp;M'!$B:$B,0)))</f>
        <v>0</v>
      </c>
      <c r="BM3">
        <f>INDEX(AuxDemand!$B:$B,MATCH($D3,AuxDemand!$A:$A,0))</f>
        <v>1</v>
      </c>
      <c r="BN3" t="e">
        <f>INDEX(MFOR!C:C,MATCH($D3,MFOR!$B:$B,0))</f>
        <v>#N/A</v>
      </c>
      <c r="BO3" t="e">
        <f>INDEX(MFOR!D:D,MATCH($D3,MFOR!$B:$B,0))</f>
        <v>#N/A</v>
      </c>
      <c r="BP3" t="e">
        <f>INDEX(MFOR!E:E,MATCH($D3,MFOR!$B:$B,0))</f>
        <v>#N/A</v>
      </c>
      <c r="BQ3" t="e">
        <f>INDEX(MFOR!F:F,MATCH($D3,MFOR!$B:$B,0))</f>
        <v>#N/A</v>
      </c>
      <c r="BR3" t="e">
        <f>INDEX(MFOR!G:G,MATCH($D3,MFOR!$B:$B,0))</f>
        <v>#N/A</v>
      </c>
      <c r="BS3" t="e">
        <f>INDEX(MFOR!H:H,MATCH($D3,MFOR!$B:$B,0))</f>
        <v>#N/A</v>
      </c>
      <c r="BT3" t="e">
        <f>INDEX(MFOR!I:I,MATCH($D3,MFOR!$B:$B,0))</f>
        <v>#N/A</v>
      </c>
      <c r="BU3" t="e">
        <f t="shared" ref="BU3:BU66" si="0">100-BN3</f>
        <v>#N/A</v>
      </c>
      <c r="BV3" t="e">
        <f>INDEX(CapFactors!$H:$H,MATCH($D3,CapFactors!$B:$B,0))</f>
        <v>#N/A</v>
      </c>
      <c r="BW3">
        <f>INDEX(Capex!$C:$C,MATCH($F3,Capex!$A:$A,0))</f>
        <v>0</v>
      </c>
      <c r="BX3">
        <v>90</v>
      </c>
      <c r="BY3">
        <v>90</v>
      </c>
      <c r="BZ3" t="e">
        <f>_xlfn.IFNA(INDEX(CapFactors!C:C,MATCH($F3,CapFactors!$A:$A,0))*100,INDEX(CapFactors!C:C,MATCH($E3,CapFactors!$B:$B,0))*100)</f>
        <v>#N/A</v>
      </c>
      <c r="CA3" t="e">
        <f>_xlfn.IFNA(INDEX(CapFactors!F:F,MATCH($F3,CapFactors!$A:$A,0))*100,INDEX(CapFactors!F:F,MATCH($E3,CapFactors!$B:$B,0))*100)</f>
        <v>#N/A</v>
      </c>
    </row>
    <row r="4" spans="1:79">
      <c r="A4" t="s">
        <v>641</v>
      </c>
      <c r="B4" t="s">
        <v>571</v>
      </c>
      <c r="C4" t="s">
        <v>40</v>
      </c>
      <c r="D4" t="s">
        <v>40</v>
      </c>
      <c r="E4" t="s">
        <v>40</v>
      </c>
      <c r="F4" t="s">
        <v>158</v>
      </c>
      <c r="J4">
        <v>1</v>
      </c>
      <c r="K4" t="s">
        <v>636</v>
      </c>
      <c r="L4" t="s">
        <v>40</v>
      </c>
      <c r="M4" t="s">
        <v>40</v>
      </c>
      <c r="N4" t="s">
        <v>40</v>
      </c>
      <c r="O4" t="s">
        <v>40</v>
      </c>
      <c r="P4">
        <v>0</v>
      </c>
      <c r="Q4">
        <v>0</v>
      </c>
      <c r="R4">
        <v>2</v>
      </c>
      <c r="S4" t="s">
        <v>40</v>
      </c>
      <c r="T4" t="s">
        <v>639</v>
      </c>
      <c r="U4" t="s">
        <v>137</v>
      </c>
      <c r="V4" t="s">
        <v>40</v>
      </c>
      <c r="W4" t="s">
        <v>40</v>
      </c>
      <c r="X4" t="s">
        <v>40</v>
      </c>
      <c r="Y4" t="s">
        <v>40</v>
      </c>
      <c r="Z4" t="s">
        <v>40</v>
      </c>
      <c r="AA4" t="s">
        <v>40</v>
      </c>
      <c r="AB4" t="s">
        <v>40</v>
      </c>
      <c r="AC4" t="s">
        <v>40</v>
      </c>
      <c r="AD4" t="s">
        <v>40</v>
      </c>
      <c r="AE4" t="s">
        <v>69</v>
      </c>
      <c r="AF4" t="s">
        <v>640</v>
      </c>
      <c r="AG4" t="s">
        <v>40</v>
      </c>
      <c r="AH4" t="s">
        <v>40</v>
      </c>
      <c r="AI4" t="s">
        <v>40</v>
      </c>
      <c r="AJ4" t="s">
        <v>40</v>
      </c>
      <c r="AK4" t="s">
        <v>40</v>
      </c>
      <c r="AL4" t="s">
        <v>40</v>
      </c>
      <c r="AM4">
        <v>1</v>
      </c>
      <c r="AO4">
        <f>INDEX(MaxCapacity!C:C,MATCH($D4,MaxCapacity!$B:$B,0))</f>
        <v>1</v>
      </c>
      <c r="AP4" t="e">
        <f>INDEX(LHVs!F:F,MATCH($B4,LHVs!$C:$C,0))</f>
        <v>#N/A</v>
      </c>
      <c r="AQ4" t="e">
        <f>INDEX(MinStableLevel!C:C,MATCH($D4,MinStableLevel!$B:$B,0))</f>
        <v>#N/A</v>
      </c>
      <c r="AR4" t="e">
        <f>INDEX(MinStableLevel!D:D,MATCH($D4,MinStableLevel!$B:$B,0))</f>
        <v>#N/A</v>
      </c>
      <c r="AS4" t="e">
        <f>INDEX(MinStableLevel!E:E,MATCH($D4,MinStableLevel!$B:$B,0))</f>
        <v>#N/A</v>
      </c>
      <c r="AT4" t="e">
        <f>INDEX(RampRates!H:H,MATCH($D4,RampRates!$B:$B,0))</f>
        <v>#N/A</v>
      </c>
      <c r="AU4" t="e">
        <f>INDEX(RampRates!I:I,MATCH($D4,RampRates!$B:$B,0))</f>
        <v>#N/A</v>
      </c>
      <c r="AV4" t="e">
        <f>INDEX(RampRates!J:J,MATCH($D4,RampRates!$B:$B,0))</f>
        <v>#N/A</v>
      </c>
      <c r="AW4" t="e">
        <f>INDEX(StartUpTimes!$B:$B,MATCH($D4,StartUpTimes!$A:$A,0))*AT4</f>
        <v>#N/A</v>
      </c>
      <c r="AX4" t="e">
        <f>INDEX(StartUpTimes!$B:$B,MATCH($D4,StartUpTimes!$A:$A,0))*AU4</f>
        <v>#N/A</v>
      </c>
      <c r="AY4" t="e">
        <f>INDEX(StartUpTimes!$B:$B,MATCH($D4,StartUpTimes!$A:$A,0))*AV4</f>
        <v>#N/A</v>
      </c>
      <c r="AZ4">
        <v>2</v>
      </c>
      <c r="BA4" t="e">
        <f>INDEX(StartCosts!C:C,MATCH($D4,StartCosts!$B:$B,0))</f>
        <v>#N/A</v>
      </c>
      <c r="BB4" t="e">
        <f>INDEX(StartCosts!D:D,MATCH($D4,StartCosts!$B:$B,0))</f>
        <v>#N/A</v>
      </c>
      <c r="BC4" t="e">
        <f>INDEX(StartCosts!E:E,MATCH($D4,StartCosts!$B:$B,0))</f>
        <v>#N/A</v>
      </c>
      <c r="BD4" t="e">
        <f>INDEX(StartCosts!F:F,MATCH($D4,StartCosts!$B:$B,0))</f>
        <v>#N/A</v>
      </c>
      <c r="BE4" t="e">
        <f>INDEX(StartCosts!G:G,MATCH($D4,StartCosts!$B:$B,0))</f>
        <v>#N/A</v>
      </c>
      <c r="BF4" t="e">
        <f>INDEX(StartCosts!J:J,MATCH($D4,StartCosts!$B:$B,0))</f>
        <v>#N/A</v>
      </c>
      <c r="BG4" t="e">
        <f>INDEX(StartCosts!I:I,MATCH($D4,StartCosts!$B:$B,0))</f>
        <v>#N/A</v>
      </c>
      <c r="BH4" t="e">
        <f>INDEX(MinUpAndDown!B:B,MATCH($D4,MinUpAndDown!$A:$A,0))</f>
        <v>#N/A</v>
      </c>
      <c r="BI4" t="e">
        <f>INDEX(MinUpAndDown!B:B,MATCH($D4,MinUpAndDown!$A:$A,0))</f>
        <v>#N/A</v>
      </c>
      <c r="BJ4">
        <f>INDEX(RampCosts!$B:$B,MATCH($D4,RampCosts!$A:$A,0))</f>
        <v>0</v>
      </c>
      <c r="BK4">
        <f>_xlfn.IFNA(INDEX('O&amp;M'!C:C,MATCH($F4,'O&amp;M'!$A:$A,0)),INDEX('O&amp;M'!G:G,MATCH($D4,'O&amp;M'!$B:$B,0)))</f>
        <v>0</v>
      </c>
      <c r="BL4">
        <f>_xlfn.IFNA(INDEX('O&amp;M'!D:D,MATCH($F4,'O&amp;M'!$A:$A,0)),INDEX('O&amp;M'!H:H,MATCH($D4,'O&amp;M'!$B:$B,0)))</f>
        <v>0</v>
      </c>
      <c r="BM4">
        <f>INDEX(AuxDemand!$B:$B,MATCH($D4,AuxDemand!$A:$A,0))</f>
        <v>1</v>
      </c>
      <c r="BN4" t="e">
        <f>INDEX(MFOR!C:C,MATCH($D4,MFOR!$B:$B,0))</f>
        <v>#N/A</v>
      </c>
      <c r="BO4" t="e">
        <f>INDEX(MFOR!D:D,MATCH($D4,MFOR!$B:$B,0))</f>
        <v>#N/A</v>
      </c>
      <c r="BP4" t="e">
        <f>INDEX(MFOR!E:E,MATCH($D4,MFOR!$B:$B,0))</f>
        <v>#N/A</v>
      </c>
      <c r="BQ4" t="e">
        <f>INDEX(MFOR!F:F,MATCH($D4,MFOR!$B:$B,0))</f>
        <v>#N/A</v>
      </c>
      <c r="BR4" t="e">
        <f>INDEX(MFOR!G:G,MATCH($D4,MFOR!$B:$B,0))</f>
        <v>#N/A</v>
      </c>
      <c r="BS4" t="e">
        <f>INDEX(MFOR!H:H,MATCH($D4,MFOR!$B:$B,0))</f>
        <v>#N/A</v>
      </c>
      <c r="BT4" t="e">
        <f>INDEX(MFOR!I:I,MATCH($D4,MFOR!$B:$B,0))</f>
        <v>#N/A</v>
      </c>
      <c r="BU4" t="e">
        <f t="shared" si="0"/>
        <v>#N/A</v>
      </c>
      <c r="BV4" t="e">
        <f>INDEX(CapFactors!$H:$H,MATCH($D4,CapFactors!$B:$B,0))</f>
        <v>#N/A</v>
      </c>
      <c r="BW4">
        <f>INDEX(Capex!$C:$C,MATCH($F4,Capex!$A:$A,0))</f>
        <v>0</v>
      </c>
      <c r="BX4">
        <v>90</v>
      </c>
      <c r="BY4">
        <v>90</v>
      </c>
      <c r="BZ4" t="e">
        <f>_xlfn.IFNA(INDEX(CapFactors!C:C,MATCH($F4,CapFactors!$A:$A,0))*100,INDEX(CapFactors!C:C,MATCH($E4,CapFactors!$B:$B,0))*100)</f>
        <v>#N/A</v>
      </c>
      <c r="CA4" t="e">
        <f>_xlfn.IFNA(INDEX(CapFactors!F:F,MATCH($F4,CapFactors!$A:$A,0))*100,INDEX(CapFactors!F:F,MATCH($E4,CapFactors!$B:$B,0))*100)</f>
        <v>#N/A</v>
      </c>
    </row>
    <row r="5" spans="1:79">
      <c r="A5" t="s">
        <v>642</v>
      </c>
      <c r="B5" t="s">
        <v>572</v>
      </c>
      <c r="C5" t="s">
        <v>40</v>
      </c>
      <c r="D5" t="s">
        <v>40</v>
      </c>
      <c r="E5" t="s">
        <v>40</v>
      </c>
      <c r="F5" t="s">
        <v>158</v>
      </c>
      <c r="J5">
        <v>1</v>
      </c>
      <c r="K5" t="s">
        <v>636</v>
      </c>
      <c r="L5" t="s">
        <v>40</v>
      </c>
      <c r="M5" t="s">
        <v>40</v>
      </c>
      <c r="N5" t="s">
        <v>40</v>
      </c>
      <c r="O5" t="s">
        <v>40</v>
      </c>
      <c r="P5">
        <v>0</v>
      </c>
      <c r="Q5">
        <v>0</v>
      </c>
      <c r="R5">
        <v>4</v>
      </c>
      <c r="S5" t="s">
        <v>40</v>
      </c>
      <c r="T5" t="s">
        <v>639</v>
      </c>
      <c r="U5" t="s">
        <v>137</v>
      </c>
      <c r="V5" t="s">
        <v>40</v>
      </c>
      <c r="W5" t="s">
        <v>40</v>
      </c>
      <c r="X5" t="s">
        <v>40</v>
      </c>
      <c r="Y5" t="s">
        <v>40</v>
      </c>
      <c r="Z5" t="s">
        <v>40</v>
      </c>
      <c r="AA5" t="s">
        <v>40</v>
      </c>
      <c r="AB5" t="s">
        <v>40</v>
      </c>
      <c r="AC5" t="s">
        <v>40</v>
      </c>
      <c r="AD5" t="s">
        <v>40</v>
      </c>
      <c r="AE5" t="s">
        <v>69</v>
      </c>
      <c r="AF5" t="s">
        <v>640</v>
      </c>
      <c r="AG5" t="s">
        <v>40</v>
      </c>
      <c r="AH5" t="s">
        <v>40</v>
      </c>
      <c r="AI5" t="s">
        <v>40</v>
      </c>
      <c r="AJ5" t="s">
        <v>40</v>
      </c>
      <c r="AK5" t="s">
        <v>40</v>
      </c>
      <c r="AL5" t="s">
        <v>40</v>
      </c>
      <c r="AM5">
        <v>1</v>
      </c>
      <c r="AO5">
        <f>INDEX(MaxCapacity!C:C,MATCH($D5,MaxCapacity!$B:$B,0))</f>
        <v>1</v>
      </c>
      <c r="AP5" t="e">
        <f>INDEX(LHVs!F:F,MATCH($B5,LHVs!$C:$C,0))</f>
        <v>#N/A</v>
      </c>
      <c r="AQ5" t="e">
        <f>INDEX(MinStableLevel!C:C,MATCH($D5,MinStableLevel!$B:$B,0))</f>
        <v>#N/A</v>
      </c>
      <c r="AR5" t="e">
        <f>INDEX(MinStableLevel!D:D,MATCH($D5,MinStableLevel!$B:$B,0))</f>
        <v>#N/A</v>
      </c>
      <c r="AS5" t="e">
        <f>INDEX(MinStableLevel!E:E,MATCH($D5,MinStableLevel!$B:$B,0))</f>
        <v>#N/A</v>
      </c>
      <c r="AT5" t="e">
        <f>INDEX(RampRates!H:H,MATCH($D5,RampRates!$B:$B,0))</f>
        <v>#N/A</v>
      </c>
      <c r="AU5" t="e">
        <f>INDEX(RampRates!I:I,MATCH($D5,RampRates!$B:$B,0))</f>
        <v>#N/A</v>
      </c>
      <c r="AV5" t="e">
        <f>INDEX(RampRates!J:J,MATCH($D5,RampRates!$B:$B,0))</f>
        <v>#N/A</v>
      </c>
      <c r="AW5" t="e">
        <f>INDEX(StartUpTimes!$B:$B,MATCH($D5,StartUpTimes!$A:$A,0))*AT5</f>
        <v>#N/A</v>
      </c>
      <c r="AX5" t="e">
        <f>INDEX(StartUpTimes!$B:$B,MATCH($D5,StartUpTimes!$A:$A,0))*AU5</f>
        <v>#N/A</v>
      </c>
      <c r="AY5" t="e">
        <f>INDEX(StartUpTimes!$B:$B,MATCH($D5,StartUpTimes!$A:$A,0))*AV5</f>
        <v>#N/A</v>
      </c>
      <c r="AZ5">
        <v>4</v>
      </c>
      <c r="BA5" t="e">
        <f>INDEX(StartCosts!C:C,MATCH($D5,StartCosts!$B:$B,0))</f>
        <v>#N/A</v>
      </c>
      <c r="BB5" t="e">
        <f>INDEX(StartCosts!D:D,MATCH($D5,StartCosts!$B:$B,0))</f>
        <v>#N/A</v>
      </c>
      <c r="BC5" t="e">
        <f>INDEX(StartCosts!E:E,MATCH($D5,StartCosts!$B:$B,0))</f>
        <v>#N/A</v>
      </c>
      <c r="BD5" t="e">
        <f>INDEX(StartCosts!F:F,MATCH($D5,StartCosts!$B:$B,0))</f>
        <v>#N/A</v>
      </c>
      <c r="BE5" t="e">
        <f>INDEX(StartCosts!G:G,MATCH($D5,StartCosts!$B:$B,0))</f>
        <v>#N/A</v>
      </c>
      <c r="BF5" t="e">
        <f>INDEX(StartCosts!J:J,MATCH($D5,StartCosts!$B:$B,0))</f>
        <v>#N/A</v>
      </c>
      <c r="BG5" t="e">
        <f>INDEX(StartCosts!I:I,MATCH($D5,StartCosts!$B:$B,0))</f>
        <v>#N/A</v>
      </c>
      <c r="BH5" t="e">
        <f>INDEX(MinUpAndDown!B:B,MATCH($D5,MinUpAndDown!$A:$A,0))</f>
        <v>#N/A</v>
      </c>
      <c r="BI5" t="e">
        <f>INDEX(MinUpAndDown!B:B,MATCH($D5,MinUpAndDown!$A:$A,0))</f>
        <v>#N/A</v>
      </c>
      <c r="BJ5">
        <f>INDEX(RampCosts!$B:$B,MATCH($D5,RampCosts!$A:$A,0))</f>
        <v>0</v>
      </c>
      <c r="BK5">
        <f>_xlfn.IFNA(INDEX('O&amp;M'!C:C,MATCH($F5,'O&amp;M'!$A:$A,0)),INDEX('O&amp;M'!G:G,MATCH($D5,'O&amp;M'!$B:$B,0)))</f>
        <v>0</v>
      </c>
      <c r="BL5">
        <f>_xlfn.IFNA(INDEX('O&amp;M'!D:D,MATCH($F5,'O&amp;M'!$A:$A,0)),INDEX('O&amp;M'!H:H,MATCH($D5,'O&amp;M'!$B:$B,0)))</f>
        <v>0</v>
      </c>
      <c r="BM5">
        <f>INDEX(AuxDemand!$B:$B,MATCH($D5,AuxDemand!$A:$A,0))</f>
        <v>1</v>
      </c>
      <c r="BN5" t="e">
        <f>INDEX(MFOR!C:C,MATCH($D5,MFOR!$B:$B,0))</f>
        <v>#N/A</v>
      </c>
      <c r="BO5" t="e">
        <f>INDEX(MFOR!D:D,MATCH($D5,MFOR!$B:$B,0))</f>
        <v>#N/A</v>
      </c>
      <c r="BP5" t="e">
        <f>INDEX(MFOR!E:E,MATCH($D5,MFOR!$B:$B,0))</f>
        <v>#N/A</v>
      </c>
      <c r="BQ5" t="e">
        <f>INDEX(MFOR!F:F,MATCH($D5,MFOR!$B:$B,0))</f>
        <v>#N/A</v>
      </c>
      <c r="BR5" t="e">
        <f>INDEX(MFOR!G:G,MATCH($D5,MFOR!$B:$B,0))</f>
        <v>#N/A</v>
      </c>
      <c r="BS5" t="e">
        <f>INDEX(MFOR!H:H,MATCH($D5,MFOR!$B:$B,0))</f>
        <v>#N/A</v>
      </c>
      <c r="BT5" t="e">
        <f>INDEX(MFOR!I:I,MATCH($D5,MFOR!$B:$B,0))</f>
        <v>#N/A</v>
      </c>
      <c r="BU5" t="e">
        <f t="shared" si="0"/>
        <v>#N/A</v>
      </c>
      <c r="BV5" t="e">
        <f>INDEX(CapFactors!$H:$H,MATCH($D5,CapFactors!$B:$B,0))</f>
        <v>#N/A</v>
      </c>
      <c r="BW5">
        <f>INDEX(Capex!$C:$C,MATCH($F5,Capex!$A:$A,0))</f>
        <v>0</v>
      </c>
      <c r="BX5">
        <v>90</v>
      </c>
      <c r="BY5">
        <v>90</v>
      </c>
      <c r="BZ5" t="e">
        <f>_xlfn.IFNA(INDEX(CapFactors!C:C,MATCH($F5,CapFactors!$A:$A,0))*100,INDEX(CapFactors!C:C,MATCH($E5,CapFactors!$B:$B,0))*100)</f>
        <v>#N/A</v>
      </c>
      <c r="CA5" t="e">
        <f>_xlfn.IFNA(INDEX(CapFactors!F:F,MATCH($F5,CapFactors!$A:$A,0))*100,INDEX(CapFactors!F:F,MATCH($E5,CapFactors!$B:$B,0))*100)</f>
        <v>#N/A</v>
      </c>
    </row>
    <row r="6" spans="1:79">
      <c r="A6" t="s">
        <v>643</v>
      </c>
      <c r="B6" t="s">
        <v>573</v>
      </c>
      <c r="C6" t="s">
        <v>40</v>
      </c>
      <c r="D6" t="s">
        <v>40</v>
      </c>
      <c r="E6" t="s">
        <v>40</v>
      </c>
      <c r="F6" t="s">
        <v>158</v>
      </c>
      <c r="J6">
        <v>1</v>
      </c>
      <c r="K6" t="s">
        <v>636</v>
      </c>
      <c r="L6" t="s">
        <v>40</v>
      </c>
      <c r="M6" t="s">
        <v>40</v>
      </c>
      <c r="N6" t="s">
        <v>40</v>
      </c>
      <c r="O6" t="s">
        <v>40</v>
      </c>
      <c r="P6">
        <v>0</v>
      </c>
      <c r="Q6">
        <v>0</v>
      </c>
      <c r="R6">
        <v>8</v>
      </c>
      <c r="S6" t="s">
        <v>40</v>
      </c>
      <c r="T6" t="s">
        <v>639</v>
      </c>
      <c r="U6" t="s">
        <v>137</v>
      </c>
      <c r="V6" t="s">
        <v>40</v>
      </c>
      <c r="W6" t="s">
        <v>40</v>
      </c>
      <c r="X6" t="s">
        <v>40</v>
      </c>
      <c r="Y6" t="s">
        <v>40</v>
      </c>
      <c r="Z6" t="s">
        <v>40</v>
      </c>
      <c r="AA6" t="s">
        <v>40</v>
      </c>
      <c r="AB6" t="s">
        <v>40</v>
      </c>
      <c r="AC6" t="s">
        <v>40</v>
      </c>
      <c r="AD6" t="s">
        <v>40</v>
      </c>
      <c r="AE6" t="s">
        <v>69</v>
      </c>
      <c r="AF6" t="s">
        <v>640</v>
      </c>
      <c r="AG6" t="s">
        <v>40</v>
      </c>
      <c r="AH6" t="s">
        <v>40</v>
      </c>
      <c r="AI6" t="s">
        <v>40</v>
      </c>
      <c r="AJ6" t="s">
        <v>40</v>
      </c>
      <c r="AK6" t="s">
        <v>40</v>
      </c>
      <c r="AL6" t="s">
        <v>40</v>
      </c>
      <c r="AM6">
        <v>1</v>
      </c>
      <c r="AO6">
        <f>INDEX(MaxCapacity!C:C,MATCH($D6,MaxCapacity!$B:$B,0))</f>
        <v>1</v>
      </c>
      <c r="AP6" t="e">
        <f>INDEX(LHVs!F:F,MATCH($B6,LHVs!$C:$C,0))</f>
        <v>#N/A</v>
      </c>
      <c r="AQ6" t="e">
        <f>INDEX(MinStableLevel!C:C,MATCH($D6,MinStableLevel!$B:$B,0))</f>
        <v>#N/A</v>
      </c>
      <c r="AR6" t="e">
        <f>INDEX(MinStableLevel!D:D,MATCH($D6,MinStableLevel!$B:$B,0))</f>
        <v>#N/A</v>
      </c>
      <c r="AS6" t="e">
        <f>INDEX(MinStableLevel!E:E,MATCH($D6,MinStableLevel!$B:$B,0))</f>
        <v>#N/A</v>
      </c>
      <c r="AT6" t="e">
        <f>INDEX(RampRates!H:H,MATCH($D6,RampRates!$B:$B,0))</f>
        <v>#N/A</v>
      </c>
      <c r="AU6" t="e">
        <f>INDEX(RampRates!I:I,MATCH($D6,RampRates!$B:$B,0))</f>
        <v>#N/A</v>
      </c>
      <c r="AV6" t="e">
        <f>INDEX(RampRates!J:J,MATCH($D6,RampRates!$B:$B,0))</f>
        <v>#N/A</v>
      </c>
      <c r="AW6" t="e">
        <f>INDEX(StartUpTimes!$B:$B,MATCH($D6,StartUpTimes!$A:$A,0))*AT6</f>
        <v>#N/A</v>
      </c>
      <c r="AX6" t="e">
        <f>INDEX(StartUpTimes!$B:$B,MATCH($D6,StartUpTimes!$A:$A,0))*AU6</f>
        <v>#N/A</v>
      </c>
      <c r="AY6" t="e">
        <f>INDEX(StartUpTimes!$B:$B,MATCH($D6,StartUpTimes!$A:$A,0))*AV6</f>
        <v>#N/A</v>
      </c>
      <c r="AZ6">
        <v>8</v>
      </c>
      <c r="BA6" t="e">
        <f>INDEX(StartCosts!C:C,MATCH($D6,StartCosts!$B:$B,0))</f>
        <v>#N/A</v>
      </c>
      <c r="BB6" t="e">
        <f>INDEX(StartCosts!D:D,MATCH($D6,StartCosts!$B:$B,0))</f>
        <v>#N/A</v>
      </c>
      <c r="BC6" t="e">
        <f>INDEX(StartCosts!E:E,MATCH($D6,StartCosts!$B:$B,0))</f>
        <v>#N/A</v>
      </c>
      <c r="BD6" t="e">
        <f>INDEX(StartCosts!F:F,MATCH($D6,StartCosts!$B:$B,0))</f>
        <v>#N/A</v>
      </c>
      <c r="BE6" t="e">
        <f>INDEX(StartCosts!G:G,MATCH($D6,StartCosts!$B:$B,0))</f>
        <v>#N/A</v>
      </c>
      <c r="BF6" t="e">
        <f>INDEX(StartCosts!J:J,MATCH($D6,StartCosts!$B:$B,0))</f>
        <v>#N/A</v>
      </c>
      <c r="BG6" t="e">
        <f>INDEX(StartCosts!I:I,MATCH($D6,StartCosts!$B:$B,0))</f>
        <v>#N/A</v>
      </c>
      <c r="BH6" t="e">
        <f>INDEX(MinUpAndDown!B:B,MATCH($D6,MinUpAndDown!$A:$A,0))</f>
        <v>#N/A</v>
      </c>
      <c r="BI6" t="e">
        <f>INDEX(MinUpAndDown!B:B,MATCH($D6,MinUpAndDown!$A:$A,0))</f>
        <v>#N/A</v>
      </c>
      <c r="BJ6">
        <f>INDEX(RampCosts!$B:$B,MATCH($D6,RampCosts!$A:$A,0))</f>
        <v>0</v>
      </c>
      <c r="BK6">
        <f>_xlfn.IFNA(INDEX('O&amp;M'!C:C,MATCH($F6,'O&amp;M'!$A:$A,0)),INDEX('O&amp;M'!G:G,MATCH($D6,'O&amp;M'!$B:$B,0)))</f>
        <v>0</v>
      </c>
      <c r="BL6">
        <f>_xlfn.IFNA(INDEX('O&amp;M'!D:D,MATCH($F6,'O&amp;M'!$A:$A,0)),INDEX('O&amp;M'!H:H,MATCH($D6,'O&amp;M'!$B:$B,0)))</f>
        <v>0</v>
      </c>
      <c r="BM6">
        <f>INDEX(AuxDemand!$B:$B,MATCH($D6,AuxDemand!$A:$A,0))</f>
        <v>1</v>
      </c>
      <c r="BN6" t="e">
        <f>INDEX(MFOR!C:C,MATCH($D6,MFOR!$B:$B,0))</f>
        <v>#N/A</v>
      </c>
      <c r="BO6" t="e">
        <f>INDEX(MFOR!D:D,MATCH($D6,MFOR!$B:$B,0))</f>
        <v>#N/A</v>
      </c>
      <c r="BP6" t="e">
        <f>INDEX(MFOR!E:E,MATCH($D6,MFOR!$B:$B,0))</f>
        <v>#N/A</v>
      </c>
      <c r="BQ6" t="e">
        <f>INDEX(MFOR!F:F,MATCH($D6,MFOR!$B:$B,0))</f>
        <v>#N/A</v>
      </c>
      <c r="BR6" t="e">
        <f>INDEX(MFOR!G:G,MATCH($D6,MFOR!$B:$B,0))</f>
        <v>#N/A</v>
      </c>
      <c r="BS6" t="e">
        <f>INDEX(MFOR!H:H,MATCH($D6,MFOR!$B:$B,0))</f>
        <v>#N/A</v>
      </c>
      <c r="BT6" t="e">
        <f>INDEX(MFOR!I:I,MATCH($D6,MFOR!$B:$B,0))</f>
        <v>#N/A</v>
      </c>
      <c r="BU6" t="e">
        <f t="shared" si="0"/>
        <v>#N/A</v>
      </c>
      <c r="BV6" t="e">
        <f>INDEX(CapFactors!$H:$H,MATCH($D6,CapFactors!$B:$B,0))</f>
        <v>#N/A</v>
      </c>
      <c r="BW6">
        <f>INDEX(Capex!$C:$C,MATCH($F6,Capex!$A:$A,0))</f>
        <v>0</v>
      </c>
      <c r="BX6">
        <v>90</v>
      </c>
      <c r="BY6">
        <v>90</v>
      </c>
      <c r="BZ6" t="e">
        <f>_xlfn.IFNA(INDEX(CapFactors!C:C,MATCH($F6,CapFactors!$A:$A,0))*100,INDEX(CapFactors!C:C,MATCH($E6,CapFactors!$B:$B,0))*100)</f>
        <v>#N/A</v>
      </c>
      <c r="CA6" t="e">
        <f>_xlfn.IFNA(INDEX(CapFactors!F:F,MATCH($F6,CapFactors!$A:$A,0))*100,INDEX(CapFactors!F:F,MATCH($E6,CapFactors!$B:$B,0))*100)</f>
        <v>#N/A</v>
      </c>
    </row>
    <row r="7" spans="1:79">
      <c r="A7" t="s">
        <v>23</v>
      </c>
      <c r="B7" t="s">
        <v>23</v>
      </c>
      <c r="C7" t="s">
        <v>0</v>
      </c>
      <c r="D7" t="s">
        <v>99</v>
      </c>
      <c r="E7" t="s">
        <v>3</v>
      </c>
      <c r="F7" t="s">
        <v>99</v>
      </c>
      <c r="G7" t="s">
        <v>2</v>
      </c>
      <c r="J7">
        <v>1</v>
      </c>
      <c r="K7" t="s">
        <v>636</v>
      </c>
      <c r="L7" t="s">
        <v>22</v>
      </c>
      <c r="M7" t="s">
        <v>3</v>
      </c>
      <c r="N7" t="s">
        <v>3</v>
      </c>
      <c r="O7" t="s">
        <v>65</v>
      </c>
      <c r="P7">
        <v>2</v>
      </c>
      <c r="Q7">
        <v>4</v>
      </c>
      <c r="S7" t="s">
        <v>22</v>
      </c>
      <c r="T7" t="s">
        <v>22</v>
      </c>
      <c r="U7" t="s">
        <v>22</v>
      </c>
      <c r="V7" t="s">
        <v>3</v>
      </c>
      <c r="W7" t="s">
        <v>644</v>
      </c>
      <c r="X7" t="s">
        <v>66</v>
      </c>
      <c r="Y7" t="s">
        <v>67</v>
      </c>
      <c r="Z7" t="s">
        <v>65</v>
      </c>
      <c r="AA7" t="s">
        <v>65</v>
      </c>
      <c r="AB7" t="s">
        <v>22</v>
      </c>
      <c r="AC7" t="s">
        <v>41</v>
      </c>
      <c r="AD7" t="s">
        <v>22</v>
      </c>
      <c r="AE7" t="s">
        <v>69</v>
      </c>
      <c r="AF7" t="s">
        <v>41</v>
      </c>
      <c r="AG7" t="s">
        <v>645</v>
      </c>
      <c r="AH7" t="s">
        <v>645</v>
      </c>
      <c r="AI7" t="s">
        <v>645</v>
      </c>
      <c r="AJ7" t="s">
        <v>645</v>
      </c>
      <c r="AK7" t="s">
        <v>22</v>
      </c>
      <c r="AL7" t="s">
        <v>23</v>
      </c>
      <c r="AM7">
        <v>1</v>
      </c>
      <c r="AO7">
        <f>INDEX(MaxCapacity!C:C,MATCH($D7,MaxCapacity!$B:$B,0))</f>
        <v>400</v>
      </c>
      <c r="AP7">
        <f>INDEX(LHVs!F:F,MATCH($B7,LHVs!$C:$C,0))</f>
        <v>9.1162319574575843</v>
      </c>
      <c r="AQ7">
        <f>INDEX(MinStableLevel!C:C,MATCH($D7,MinStableLevel!$B:$B,0))</f>
        <v>50</v>
      </c>
      <c r="AR7">
        <f>INDEX(MinStableLevel!D:D,MATCH($D7,MinStableLevel!$B:$B,0))</f>
        <v>20</v>
      </c>
      <c r="AS7">
        <f>INDEX(MinStableLevel!E:E,MATCH($D7,MinStableLevel!$B:$B,0))</f>
        <v>10</v>
      </c>
      <c r="AT7">
        <f>INDEX(RampRates!H:H,MATCH($D7,RampRates!$B:$B,0))</f>
        <v>10</v>
      </c>
      <c r="AU7">
        <f>INDEX(RampRates!I:I,MATCH($D7,RampRates!$B:$B,0))</f>
        <v>20</v>
      </c>
      <c r="AV7">
        <f>INDEX(RampRates!J:J,MATCH($D7,RampRates!$B:$B,0))</f>
        <v>8</v>
      </c>
      <c r="AW7">
        <f>INDEX(StartUpTimes!$B:$B,MATCH($D7,StartUpTimes!$A:$A,0))*AT7</f>
        <v>9</v>
      </c>
      <c r="AX7">
        <f>INDEX(StartUpTimes!$B:$B,MATCH($D7,StartUpTimes!$A:$A,0))*AU7</f>
        <v>18</v>
      </c>
      <c r="AY7">
        <f>INDEX(StartUpTimes!$B:$B,MATCH($D7,StartUpTimes!$A:$A,0))*AV7</f>
        <v>7.2</v>
      </c>
      <c r="AZ7" t="e">
        <f>NA()</f>
        <v>#N/A</v>
      </c>
      <c r="BA7">
        <f>INDEX(StartCosts!C:C,MATCH($D7,StartCosts!$B:$B,0))</f>
        <v>32</v>
      </c>
      <c r="BB7">
        <f>INDEX(StartCosts!D:D,MATCH($D7,StartCosts!$B:$B,0))</f>
        <v>126</v>
      </c>
      <c r="BC7">
        <f>INDEX(StartCosts!E:E,MATCH($D7,StartCosts!$B:$B,0))</f>
        <v>103</v>
      </c>
      <c r="BD7">
        <f>INDEX(StartCosts!F:F,MATCH($D7,StartCosts!$B:$B,0))</f>
        <v>1</v>
      </c>
      <c r="BE7">
        <f>INDEX(StartCosts!G:G,MATCH($D7,StartCosts!$B:$B,0))</f>
        <v>1</v>
      </c>
      <c r="BF7">
        <f>INDEX(StartCosts!J:J,MATCH($D7,StartCosts!$B:$B,0))</f>
        <v>24</v>
      </c>
      <c r="BG7">
        <f>INDEX(StartCosts!I:I,MATCH($D7,StartCosts!$B:$B,0))</f>
        <v>0</v>
      </c>
      <c r="BH7">
        <f>INDEX(MinUpAndDown!B:B,MATCH($D7,MinUpAndDown!$A:$A,0))</f>
        <v>1</v>
      </c>
      <c r="BI7">
        <f>INDEX(MinUpAndDown!B:B,MATCH($D7,MinUpAndDown!$A:$A,0))</f>
        <v>1</v>
      </c>
      <c r="BJ7">
        <f>INDEX(RampCosts!$B:$B,MATCH($D7,RampCosts!$A:$A,0))</f>
        <v>2.9444444444444442</v>
      </c>
      <c r="BK7">
        <f>_xlfn.IFNA(INDEX('O&amp;M'!C:C,MATCH($F7,'O&amp;M'!$A:$A,0)),INDEX('O&amp;M'!G:G,MATCH($D7,'O&amp;M'!$B:$B,0)))</f>
        <v>7</v>
      </c>
      <c r="BL7">
        <f>_xlfn.IFNA(INDEX('O&amp;M'!D:D,MATCH($F7,'O&amp;M'!$A:$A,0)),INDEX('O&amp;M'!H:H,MATCH($D7,'O&amp;M'!$B:$B,0)))</f>
        <v>12</v>
      </c>
      <c r="BM7">
        <f>INDEX(AuxDemand!$B:$B,MATCH($D7,AuxDemand!$A:$A,0))</f>
        <v>0.96</v>
      </c>
      <c r="BN7">
        <f>INDEX(MFOR!C:C,MATCH($D7,MFOR!$B:$B,0))</f>
        <v>0.82191780821917804</v>
      </c>
      <c r="BO7">
        <f>INDEX(MFOR!D:D,MATCH($D7,MFOR!$B:$B,0))</f>
        <v>36</v>
      </c>
      <c r="BP7">
        <f>INDEX(MFOR!E:E,MATCH($D7,MFOR!$B:$B,0))</f>
        <v>2</v>
      </c>
      <c r="BQ7">
        <f>INDEX(MFOR!F:F,MATCH($D7,MFOR!$B:$B,0))</f>
        <v>30</v>
      </c>
      <c r="BR7">
        <f>INDEX(MFOR!G:G,MATCH($D7,MFOR!$B:$B,0))</f>
        <v>1</v>
      </c>
      <c r="BS7">
        <f>INDEX(MFOR!H:H,MATCH($D7,MFOR!$B:$B,0))</f>
        <v>27</v>
      </c>
      <c r="BT7">
        <f>INDEX(MFOR!I:I,MATCH($D7,MFOR!$B:$B,0))</f>
        <v>40</v>
      </c>
      <c r="BU7">
        <f t="shared" si="0"/>
        <v>99.178082191780817</v>
      </c>
      <c r="BV7" t="e">
        <f>INDEX(CapFactors!$H:$H,MATCH($D7,CapFactors!$B:$B,0))</f>
        <v>#N/A</v>
      </c>
      <c r="BW7" t="e">
        <f>INDEX(Capex!$C:$C,MATCH($F7,Capex!$A:$A,0))</f>
        <v>#N/A</v>
      </c>
      <c r="BX7" t="e">
        <f>NA()</f>
        <v>#N/A</v>
      </c>
      <c r="BY7" t="e">
        <f>NA()</f>
        <v>#N/A</v>
      </c>
      <c r="BZ7" t="e">
        <f>_xlfn.IFNA(INDEX(CapFactors!C:C,MATCH($F7,CapFactors!$A:$A,0))*100,INDEX(CapFactors!C:C,MATCH($E7,CapFactors!$B:$B,0))*100)</f>
        <v>#N/A</v>
      </c>
      <c r="CA7" t="e">
        <f>_xlfn.IFNA(INDEX(CapFactors!F:F,MATCH($F7,CapFactors!$A:$A,0))*100,INDEX(CapFactors!F:F,MATCH($E7,CapFactors!$B:$B,0))*100)</f>
        <v>#N/A</v>
      </c>
    </row>
    <row r="8" spans="1:79">
      <c r="A8" t="s">
        <v>646</v>
      </c>
      <c r="B8" t="s">
        <v>70</v>
      </c>
      <c r="C8" t="s">
        <v>0</v>
      </c>
      <c r="D8" t="s">
        <v>71</v>
      </c>
      <c r="E8" t="s">
        <v>3</v>
      </c>
      <c r="F8" t="s">
        <v>71</v>
      </c>
      <c r="G8" t="s">
        <v>3</v>
      </c>
      <c r="J8">
        <v>1</v>
      </c>
      <c r="K8" t="s">
        <v>647</v>
      </c>
      <c r="L8" t="s">
        <v>22</v>
      </c>
      <c r="M8" t="s">
        <v>3</v>
      </c>
      <c r="N8" t="s">
        <v>3</v>
      </c>
      <c r="O8" t="s">
        <v>65</v>
      </c>
      <c r="P8">
        <v>2</v>
      </c>
      <c r="Q8">
        <v>4</v>
      </c>
      <c r="S8" t="s">
        <v>22</v>
      </c>
      <c r="T8" t="s">
        <v>22</v>
      </c>
      <c r="U8" t="s">
        <v>22</v>
      </c>
      <c r="V8" t="s">
        <v>3</v>
      </c>
      <c r="W8" t="s">
        <v>644</v>
      </c>
      <c r="X8" t="s">
        <v>66</v>
      </c>
      <c r="Y8" t="s">
        <v>67</v>
      </c>
      <c r="Z8" t="s">
        <v>65</v>
      </c>
      <c r="AA8" t="s">
        <v>65</v>
      </c>
      <c r="AB8" t="s">
        <v>22</v>
      </c>
      <c r="AC8" t="s">
        <v>68</v>
      </c>
      <c r="AD8" t="s">
        <v>22</v>
      </c>
      <c r="AE8" t="s">
        <v>69</v>
      </c>
      <c r="AF8" t="s">
        <v>68</v>
      </c>
      <c r="AG8" t="s">
        <v>645</v>
      </c>
      <c r="AH8" t="s">
        <v>645</v>
      </c>
      <c r="AI8" t="s">
        <v>645</v>
      </c>
      <c r="AJ8" t="s">
        <v>645</v>
      </c>
      <c r="AK8" t="s">
        <v>22</v>
      </c>
      <c r="AL8" t="s">
        <v>70</v>
      </c>
      <c r="AM8">
        <v>1</v>
      </c>
      <c r="AO8">
        <f>INDEX(MaxCapacity!C:C,MATCH($D8,MaxCapacity!$B:$B,0))</f>
        <v>20</v>
      </c>
      <c r="AP8" t="e">
        <f>INDEX(LHVs!F:F,MATCH($B8,LHVs!$C:$C,0))</f>
        <v>#N/A</v>
      </c>
      <c r="AQ8" t="e">
        <f>INDEX(MinStableLevel!C:C,MATCH($D8,MinStableLevel!$B:$B,0))</f>
        <v>#N/A</v>
      </c>
      <c r="AR8" t="e">
        <f>INDEX(MinStableLevel!D:D,MATCH($D8,MinStableLevel!$B:$B,0))</f>
        <v>#N/A</v>
      </c>
      <c r="AS8" t="e">
        <f>INDEX(MinStableLevel!E:E,MATCH($D8,MinStableLevel!$B:$B,0))</f>
        <v>#N/A</v>
      </c>
      <c r="AT8" t="e">
        <f>INDEX(RampRates!H:H,MATCH($D8,RampRates!$B:$B,0))</f>
        <v>#N/A</v>
      </c>
      <c r="AU8" t="e">
        <f>INDEX(RampRates!I:I,MATCH($D8,RampRates!$B:$B,0))</f>
        <v>#N/A</v>
      </c>
      <c r="AV8" t="e">
        <f>INDEX(RampRates!J:J,MATCH($D8,RampRates!$B:$B,0))</f>
        <v>#N/A</v>
      </c>
      <c r="AW8" t="e">
        <f>INDEX(StartUpTimes!$B:$B,MATCH($D8,StartUpTimes!$A:$A,0))*AT8</f>
        <v>#N/A</v>
      </c>
      <c r="AX8" t="e">
        <f>INDEX(StartUpTimes!$B:$B,MATCH($D8,StartUpTimes!$A:$A,0))*AU8</f>
        <v>#N/A</v>
      </c>
      <c r="AY8" t="e">
        <f>INDEX(StartUpTimes!$B:$B,MATCH($D8,StartUpTimes!$A:$A,0))*AV8</f>
        <v>#N/A</v>
      </c>
      <c r="AZ8" t="e">
        <f>NA()</f>
        <v>#N/A</v>
      </c>
      <c r="BA8" t="e">
        <f>INDEX(StartCosts!C:C,MATCH($D8,StartCosts!$B:$B,0))</f>
        <v>#N/A</v>
      </c>
      <c r="BB8" t="e">
        <f>INDEX(StartCosts!D:D,MATCH($D8,StartCosts!$B:$B,0))</f>
        <v>#N/A</v>
      </c>
      <c r="BC8" t="e">
        <f>INDEX(StartCosts!E:E,MATCH($D8,StartCosts!$B:$B,0))</f>
        <v>#N/A</v>
      </c>
      <c r="BD8" t="e">
        <f>INDEX(StartCosts!F:F,MATCH($D8,StartCosts!$B:$B,0))</f>
        <v>#N/A</v>
      </c>
      <c r="BE8" t="e">
        <f>INDEX(StartCosts!G:G,MATCH($D8,StartCosts!$B:$B,0))</f>
        <v>#N/A</v>
      </c>
      <c r="BF8" t="e">
        <f>INDEX(StartCosts!J:J,MATCH($D8,StartCosts!$B:$B,0))</f>
        <v>#N/A</v>
      </c>
      <c r="BG8" t="e">
        <f>INDEX(StartCosts!I:I,MATCH($D8,StartCosts!$B:$B,0))</f>
        <v>#N/A</v>
      </c>
      <c r="BH8" t="e">
        <f>INDEX(MinUpAndDown!B:B,MATCH($D8,MinUpAndDown!$A:$A,0))</f>
        <v>#N/A</v>
      </c>
      <c r="BI8" t="e">
        <f>INDEX(MinUpAndDown!B:B,MATCH($D8,MinUpAndDown!$A:$A,0))</f>
        <v>#N/A</v>
      </c>
      <c r="BJ8" t="e">
        <f>INDEX(RampCosts!$B:$B,MATCH($D8,RampCosts!$A:$A,0))</f>
        <v>#N/A</v>
      </c>
      <c r="BK8" t="e">
        <f>_xlfn.IFNA(INDEX('O&amp;M'!C:C,MATCH($F8,'O&amp;M'!$A:$A,0)),INDEX('O&amp;M'!G:G,MATCH($D8,'O&amp;M'!$B:$B,0)))</f>
        <v>#N/A</v>
      </c>
      <c r="BL8" t="e">
        <f>_xlfn.IFNA(INDEX('O&amp;M'!D:D,MATCH($F8,'O&amp;M'!$A:$A,0)),INDEX('O&amp;M'!H:H,MATCH($D8,'O&amp;M'!$B:$B,0)))</f>
        <v>#N/A</v>
      </c>
      <c r="BM8">
        <f>INDEX(AuxDemand!$B:$B,MATCH($D8,AuxDemand!$A:$A,0))</f>
        <v>0.94</v>
      </c>
      <c r="BN8">
        <f>INDEX(MFOR!C:C,MATCH($D8,MFOR!$B:$B,0))</f>
        <v>6</v>
      </c>
      <c r="BO8">
        <f>INDEX(MFOR!D:D,MATCH($D8,MFOR!$B:$B,0))</f>
        <v>360</v>
      </c>
      <c r="BP8">
        <f>INDEX(MFOR!E:E,MATCH($D8,MFOR!$B:$B,0))</f>
        <v>3.5</v>
      </c>
      <c r="BQ8">
        <f>INDEX(MFOR!F:F,MATCH($D8,MFOR!$B:$B,0))</f>
        <v>50</v>
      </c>
      <c r="BR8">
        <f>INDEX(MFOR!G:G,MATCH($D8,MFOR!$B:$B,0))</f>
        <v>6</v>
      </c>
      <c r="BS8">
        <f>INDEX(MFOR!H:H,MATCH($D8,MFOR!$B:$B,0))</f>
        <v>20</v>
      </c>
      <c r="BT8">
        <f>INDEX(MFOR!I:I,MATCH($D8,MFOR!$B:$B,0))</f>
        <v>30</v>
      </c>
      <c r="BU8">
        <f t="shared" si="0"/>
        <v>94</v>
      </c>
      <c r="BV8">
        <f>INDEX(CapFactors!$H:$H,MATCH($D8,CapFactors!$B:$B,0))</f>
        <v>0.6</v>
      </c>
      <c r="BW8" t="e">
        <f>INDEX(Capex!$C:$C,MATCH($F8,Capex!$A:$A,0))</f>
        <v>#N/A</v>
      </c>
      <c r="BX8" t="e">
        <f>NA()</f>
        <v>#N/A</v>
      </c>
      <c r="BY8" t="e">
        <f>NA()</f>
        <v>#N/A</v>
      </c>
      <c r="BZ8" t="e">
        <f>_xlfn.IFNA(INDEX(CapFactors!C:C,MATCH($F8,CapFactors!$A:$A,0))*100,INDEX(CapFactors!C:C,MATCH($E8,CapFactors!$B:$B,0))*100)</f>
        <v>#N/A</v>
      </c>
      <c r="CA8" t="e">
        <f>_xlfn.IFNA(INDEX(CapFactors!F:F,MATCH($F8,CapFactors!$A:$A,0))*100,INDEX(CapFactors!F:F,MATCH($E8,CapFactors!$B:$B,0))*100)</f>
        <v>#N/A</v>
      </c>
    </row>
    <row r="9" spans="1:79">
      <c r="A9" t="s">
        <v>648</v>
      </c>
      <c r="B9" t="s">
        <v>72</v>
      </c>
      <c r="C9" t="s">
        <v>0</v>
      </c>
      <c r="D9" t="s">
        <v>71</v>
      </c>
      <c r="E9" t="s">
        <v>3</v>
      </c>
      <c r="F9" t="s">
        <v>71</v>
      </c>
      <c r="G9" t="s">
        <v>3</v>
      </c>
      <c r="J9">
        <v>1</v>
      </c>
      <c r="K9" t="s">
        <v>649</v>
      </c>
      <c r="L9" t="s">
        <v>22</v>
      </c>
      <c r="M9" t="s">
        <v>3</v>
      </c>
      <c r="N9" t="s">
        <v>3</v>
      </c>
      <c r="O9" t="s">
        <v>65</v>
      </c>
      <c r="P9">
        <v>2</v>
      </c>
      <c r="Q9">
        <v>4</v>
      </c>
      <c r="S9" t="s">
        <v>22</v>
      </c>
      <c r="T9" t="s">
        <v>22</v>
      </c>
      <c r="U9" t="s">
        <v>22</v>
      </c>
      <c r="V9" t="s">
        <v>3</v>
      </c>
      <c r="W9" t="s">
        <v>644</v>
      </c>
      <c r="X9" t="s">
        <v>66</v>
      </c>
      <c r="Y9" t="s">
        <v>67</v>
      </c>
      <c r="Z9" t="s">
        <v>65</v>
      </c>
      <c r="AA9" t="s">
        <v>65</v>
      </c>
      <c r="AB9" t="s">
        <v>22</v>
      </c>
      <c r="AC9" t="s">
        <v>68</v>
      </c>
      <c r="AD9" t="s">
        <v>22</v>
      </c>
      <c r="AE9" t="s">
        <v>69</v>
      </c>
      <c r="AF9" t="s">
        <v>68</v>
      </c>
      <c r="AG9" t="s">
        <v>645</v>
      </c>
      <c r="AH9" t="s">
        <v>645</v>
      </c>
      <c r="AI9" t="s">
        <v>645</v>
      </c>
      <c r="AJ9" t="s">
        <v>645</v>
      </c>
      <c r="AK9" t="s">
        <v>22</v>
      </c>
      <c r="AL9" t="s">
        <v>72</v>
      </c>
      <c r="AM9">
        <v>1</v>
      </c>
      <c r="AO9">
        <f>INDEX(MaxCapacity!C:C,MATCH($D9,MaxCapacity!$B:$B,0))</f>
        <v>20</v>
      </c>
      <c r="AP9" t="e">
        <f>INDEX(LHVs!F:F,MATCH($B9,LHVs!$C:$C,0))</f>
        <v>#N/A</v>
      </c>
      <c r="AQ9" t="e">
        <f>INDEX(MinStableLevel!C:C,MATCH($D9,MinStableLevel!$B:$B,0))</f>
        <v>#N/A</v>
      </c>
      <c r="AR9" t="e">
        <f>INDEX(MinStableLevel!D:D,MATCH($D9,MinStableLevel!$B:$B,0))</f>
        <v>#N/A</v>
      </c>
      <c r="AS9" t="e">
        <f>INDEX(MinStableLevel!E:E,MATCH($D9,MinStableLevel!$B:$B,0))</f>
        <v>#N/A</v>
      </c>
      <c r="AT9" t="e">
        <f>INDEX(RampRates!H:H,MATCH($D9,RampRates!$B:$B,0))</f>
        <v>#N/A</v>
      </c>
      <c r="AU9" t="e">
        <f>INDEX(RampRates!I:I,MATCH($D9,RampRates!$B:$B,0))</f>
        <v>#N/A</v>
      </c>
      <c r="AV9" t="e">
        <f>INDEX(RampRates!J:J,MATCH($D9,RampRates!$B:$B,0))</f>
        <v>#N/A</v>
      </c>
      <c r="AW9" t="e">
        <f>INDEX(StartUpTimes!$B:$B,MATCH($D9,StartUpTimes!$A:$A,0))*AT9</f>
        <v>#N/A</v>
      </c>
      <c r="AX9" t="e">
        <f>INDEX(StartUpTimes!$B:$B,MATCH($D9,StartUpTimes!$A:$A,0))*AU9</f>
        <v>#N/A</v>
      </c>
      <c r="AY9" t="e">
        <f>INDEX(StartUpTimes!$B:$B,MATCH($D9,StartUpTimes!$A:$A,0))*AV9</f>
        <v>#N/A</v>
      </c>
      <c r="AZ9" t="e">
        <f>NA()</f>
        <v>#N/A</v>
      </c>
      <c r="BA9" t="e">
        <f>INDEX(StartCosts!C:C,MATCH($D9,StartCosts!$B:$B,0))</f>
        <v>#N/A</v>
      </c>
      <c r="BB9" t="e">
        <f>INDEX(StartCosts!D:D,MATCH($D9,StartCosts!$B:$B,0))</f>
        <v>#N/A</v>
      </c>
      <c r="BC9" t="e">
        <f>INDEX(StartCosts!E:E,MATCH($D9,StartCosts!$B:$B,0))</f>
        <v>#N/A</v>
      </c>
      <c r="BD9" t="e">
        <f>INDEX(StartCosts!F:F,MATCH($D9,StartCosts!$B:$B,0))</f>
        <v>#N/A</v>
      </c>
      <c r="BE9" t="e">
        <f>INDEX(StartCosts!G:G,MATCH($D9,StartCosts!$B:$B,0))</f>
        <v>#N/A</v>
      </c>
      <c r="BF9" t="e">
        <f>INDEX(StartCosts!J:J,MATCH($D9,StartCosts!$B:$B,0))</f>
        <v>#N/A</v>
      </c>
      <c r="BG9" t="e">
        <f>INDEX(StartCosts!I:I,MATCH($D9,StartCosts!$B:$B,0))</f>
        <v>#N/A</v>
      </c>
      <c r="BH9" t="e">
        <f>INDEX(MinUpAndDown!B:B,MATCH($D9,MinUpAndDown!$A:$A,0))</f>
        <v>#N/A</v>
      </c>
      <c r="BI9" t="e">
        <f>INDEX(MinUpAndDown!B:B,MATCH($D9,MinUpAndDown!$A:$A,0))</f>
        <v>#N/A</v>
      </c>
      <c r="BJ9" t="e">
        <f>INDEX(RampCosts!$B:$B,MATCH($D9,RampCosts!$A:$A,0))</f>
        <v>#N/A</v>
      </c>
      <c r="BK9" t="e">
        <f>_xlfn.IFNA(INDEX('O&amp;M'!C:C,MATCH($F9,'O&amp;M'!$A:$A,0)),INDEX('O&amp;M'!G:G,MATCH($D9,'O&amp;M'!$B:$B,0)))</f>
        <v>#N/A</v>
      </c>
      <c r="BL9" t="e">
        <f>_xlfn.IFNA(INDEX('O&amp;M'!D:D,MATCH($F9,'O&amp;M'!$A:$A,0)),INDEX('O&amp;M'!H:H,MATCH($D9,'O&amp;M'!$B:$B,0)))</f>
        <v>#N/A</v>
      </c>
      <c r="BM9">
        <f>INDEX(AuxDemand!$B:$B,MATCH($D9,AuxDemand!$A:$A,0))</f>
        <v>0.94</v>
      </c>
      <c r="BN9">
        <f>INDEX(MFOR!C:C,MATCH($D9,MFOR!$B:$B,0))</f>
        <v>6</v>
      </c>
      <c r="BO9">
        <f>INDEX(MFOR!D:D,MATCH($D9,MFOR!$B:$B,0))</f>
        <v>360</v>
      </c>
      <c r="BP9">
        <f>INDEX(MFOR!E:E,MATCH($D9,MFOR!$B:$B,0))</f>
        <v>3.5</v>
      </c>
      <c r="BQ9">
        <f>INDEX(MFOR!F:F,MATCH($D9,MFOR!$B:$B,0))</f>
        <v>50</v>
      </c>
      <c r="BR9">
        <f>INDEX(MFOR!G:G,MATCH($D9,MFOR!$B:$B,0))</f>
        <v>6</v>
      </c>
      <c r="BS9">
        <f>INDEX(MFOR!H:H,MATCH($D9,MFOR!$B:$B,0))</f>
        <v>20</v>
      </c>
      <c r="BT9">
        <f>INDEX(MFOR!I:I,MATCH($D9,MFOR!$B:$B,0))</f>
        <v>30</v>
      </c>
      <c r="BU9">
        <f t="shared" si="0"/>
        <v>94</v>
      </c>
      <c r="BV9">
        <f>INDEX(CapFactors!$H:$H,MATCH($D9,CapFactors!$B:$B,0))</f>
        <v>0.6</v>
      </c>
      <c r="BW9" t="e">
        <f>INDEX(Capex!$C:$C,MATCH($F9,Capex!$A:$A,0))</f>
        <v>#N/A</v>
      </c>
      <c r="BX9" t="e">
        <f>NA()</f>
        <v>#N/A</v>
      </c>
      <c r="BY9" t="e">
        <f>NA()</f>
        <v>#N/A</v>
      </c>
      <c r="BZ9" t="e">
        <f>_xlfn.IFNA(INDEX(CapFactors!C:C,MATCH($F9,CapFactors!$A:$A,0))*100,INDEX(CapFactors!C:C,MATCH($E9,CapFactors!$B:$B,0))*100)</f>
        <v>#N/A</v>
      </c>
      <c r="CA9" t="e">
        <f>_xlfn.IFNA(INDEX(CapFactors!F:F,MATCH($F9,CapFactors!$A:$A,0))*100,INDEX(CapFactors!F:F,MATCH($E9,CapFactors!$B:$B,0))*100)</f>
        <v>#N/A</v>
      </c>
    </row>
    <row r="10" spans="1:79">
      <c r="A10" t="s">
        <v>650</v>
      </c>
      <c r="B10" t="s">
        <v>76</v>
      </c>
      <c r="C10" t="s">
        <v>0</v>
      </c>
      <c r="D10" t="s">
        <v>77</v>
      </c>
      <c r="E10" t="s">
        <v>3</v>
      </c>
      <c r="F10" t="s">
        <v>87</v>
      </c>
      <c r="G10" t="s">
        <v>3</v>
      </c>
      <c r="J10">
        <v>1</v>
      </c>
      <c r="K10" t="s">
        <v>636</v>
      </c>
      <c r="L10" t="s">
        <v>651</v>
      </c>
      <c r="M10" t="s">
        <v>3</v>
      </c>
      <c r="N10" t="s">
        <v>3</v>
      </c>
      <c r="O10" t="s">
        <v>65</v>
      </c>
      <c r="P10">
        <v>2</v>
      </c>
      <c r="Q10">
        <v>4</v>
      </c>
      <c r="S10" t="s">
        <v>22</v>
      </c>
      <c r="T10" t="s">
        <v>22</v>
      </c>
      <c r="U10" t="s">
        <v>22</v>
      </c>
      <c r="V10" t="s">
        <v>3</v>
      </c>
      <c r="W10" t="s">
        <v>644</v>
      </c>
      <c r="X10" t="s">
        <v>66</v>
      </c>
      <c r="Y10" t="s">
        <v>67</v>
      </c>
      <c r="Z10" t="s">
        <v>65</v>
      </c>
      <c r="AA10" t="s">
        <v>65</v>
      </c>
      <c r="AB10" t="s">
        <v>22</v>
      </c>
      <c r="AC10" t="s">
        <v>41</v>
      </c>
      <c r="AD10" t="s">
        <v>22</v>
      </c>
      <c r="AE10" t="s">
        <v>69</v>
      </c>
      <c r="AF10" t="s">
        <v>41</v>
      </c>
      <c r="AG10" t="s">
        <v>645</v>
      </c>
      <c r="AH10" t="s">
        <v>645</v>
      </c>
      <c r="AI10" t="s">
        <v>645</v>
      </c>
      <c r="AJ10" t="s">
        <v>645</v>
      </c>
      <c r="AK10" t="s">
        <v>22</v>
      </c>
      <c r="AL10" t="s">
        <v>76</v>
      </c>
      <c r="AM10">
        <v>1</v>
      </c>
      <c r="AO10">
        <f>INDEX(MaxCapacity!C:C,MATCH($D10,MaxCapacity!$B:$B,0))</f>
        <v>800</v>
      </c>
      <c r="AP10">
        <f>INDEX(LHVs!F:F,MATCH($B10,LHVs!$C:$C,0))</f>
        <v>10.909090909090908</v>
      </c>
      <c r="AQ10">
        <f>INDEX(MinStableLevel!C:C,MATCH($D10,MinStableLevel!$B:$B,0))</f>
        <v>50</v>
      </c>
      <c r="AR10">
        <f>INDEX(MinStableLevel!D:D,MATCH($D10,MinStableLevel!$B:$B,0))</f>
        <v>50</v>
      </c>
      <c r="AS10">
        <f>INDEX(MinStableLevel!E:E,MATCH($D10,MinStableLevel!$B:$B,0))</f>
        <v>20</v>
      </c>
      <c r="AT10">
        <f>INDEX(RampRates!H:H,MATCH($D10,RampRates!$B:$B,0))</f>
        <v>2.75</v>
      </c>
      <c r="AU10">
        <f>INDEX(RampRates!I:I,MATCH($D10,RampRates!$B:$B,0))</f>
        <v>3</v>
      </c>
      <c r="AV10">
        <f>INDEX(RampRates!J:J,MATCH($D10,RampRates!$B:$B,0))</f>
        <v>1.5</v>
      </c>
      <c r="AW10">
        <f>INDEX(StartUpTimes!$B:$B,MATCH($D10,StartUpTimes!$A:$A,0))*AT10</f>
        <v>2.4750000000000001</v>
      </c>
      <c r="AX10">
        <f>INDEX(StartUpTimes!$B:$B,MATCH($D10,StartUpTimes!$A:$A,0))*AU10</f>
        <v>2.7</v>
      </c>
      <c r="AY10">
        <f>INDEX(StartUpTimes!$B:$B,MATCH($D10,StartUpTimes!$A:$A,0))*AV10</f>
        <v>1.35</v>
      </c>
      <c r="AZ10" t="e">
        <f>NA()</f>
        <v>#N/A</v>
      </c>
      <c r="BA10">
        <f>INDEX(StartCosts!C:C,MATCH($D10,StartCosts!$B:$B,0))</f>
        <v>54</v>
      </c>
      <c r="BB10">
        <f>INDEX(StartCosts!D:D,MATCH($D10,StartCosts!$B:$B,0))</f>
        <v>64</v>
      </c>
      <c r="BC10">
        <f>INDEX(StartCosts!E:E,MATCH($D10,StartCosts!$B:$B,0))</f>
        <v>104</v>
      </c>
      <c r="BD10">
        <f>INDEX(StartCosts!F:F,MATCH($D10,StartCosts!$B:$B,0))</f>
        <v>1</v>
      </c>
      <c r="BE10">
        <f>INDEX(StartCosts!G:G,MATCH($D10,StartCosts!$B:$B,0))</f>
        <v>3</v>
      </c>
      <c r="BF10">
        <f>INDEX(StartCosts!J:J,MATCH($D10,StartCosts!$B:$B,0))</f>
        <v>100</v>
      </c>
      <c r="BG10">
        <f>INDEX(StartCosts!I:I,MATCH($D10,StartCosts!$B:$B,0))</f>
        <v>0</v>
      </c>
      <c r="BH10">
        <f>INDEX(MinUpAndDown!B:B,MATCH($D10,MinUpAndDown!$A:$A,0))</f>
        <v>8</v>
      </c>
      <c r="BI10">
        <f>INDEX(MinUpAndDown!B:B,MATCH($D10,MinUpAndDown!$A:$A,0))</f>
        <v>8</v>
      </c>
      <c r="BJ10">
        <f>INDEX(RampCosts!$B:$B,MATCH($D10,RampCosts!$A:$A,0))</f>
        <v>3.2666666666666666</v>
      </c>
      <c r="BK10">
        <f>_xlfn.IFNA(INDEX('O&amp;M'!C:C,MATCH($F10,'O&amp;M'!$A:$A,0)),INDEX('O&amp;M'!G:G,MATCH($D10,'O&amp;M'!$B:$B,0)))</f>
        <v>5.3</v>
      </c>
      <c r="BL10">
        <f>_xlfn.IFNA(INDEX('O&amp;M'!D:D,MATCH($F10,'O&amp;M'!$A:$A,0)),INDEX('O&amp;M'!H:H,MATCH($D10,'O&amp;M'!$B:$B,0)))</f>
        <v>8.9</v>
      </c>
      <c r="BM10">
        <f>INDEX(AuxDemand!$B:$B,MATCH($D10,AuxDemand!$A:$A,0))</f>
        <v>0.94</v>
      </c>
      <c r="BN10">
        <f>INDEX(MFOR!C:C,MATCH($D10,MFOR!$B:$B,0))</f>
        <v>8.2191780821917799</v>
      </c>
      <c r="BO10">
        <f>INDEX(MFOR!D:D,MATCH($D10,MFOR!$B:$B,0))</f>
        <v>360</v>
      </c>
      <c r="BP10">
        <f>INDEX(MFOR!E:E,MATCH($D10,MFOR!$B:$B,0))</f>
        <v>2.5</v>
      </c>
      <c r="BQ10">
        <f>INDEX(MFOR!F:F,MATCH($D10,MFOR!$B:$B,0))</f>
        <v>50</v>
      </c>
      <c r="BR10">
        <f>INDEX(MFOR!G:G,MATCH($D10,MFOR!$B:$B,0))</f>
        <v>6</v>
      </c>
      <c r="BS10">
        <f>INDEX(MFOR!H:H,MATCH($D10,MFOR!$B:$B,0))</f>
        <v>20</v>
      </c>
      <c r="BT10">
        <f>INDEX(MFOR!I:I,MATCH($D10,MFOR!$B:$B,0))</f>
        <v>30</v>
      </c>
      <c r="BU10">
        <f t="shared" si="0"/>
        <v>91.780821917808225</v>
      </c>
      <c r="BV10" t="e">
        <f>INDEX(CapFactors!$H:$H,MATCH($D10,CapFactors!$B:$B,0))</f>
        <v>#N/A</v>
      </c>
      <c r="BW10">
        <f>INDEX(Capex!$C:$C,MATCH($F10,Capex!$A:$A,0))</f>
        <v>950</v>
      </c>
      <c r="BX10" t="e">
        <f>NA()</f>
        <v>#N/A</v>
      </c>
      <c r="BY10" t="e">
        <f>NA()</f>
        <v>#N/A</v>
      </c>
      <c r="BZ10" t="e">
        <f>_xlfn.IFNA(INDEX(CapFactors!C:C,MATCH($F10,CapFactors!$A:$A,0))*100,INDEX(CapFactors!C:C,MATCH($E10,CapFactors!$B:$B,0))*100)</f>
        <v>#N/A</v>
      </c>
      <c r="CA10" t="e">
        <f>_xlfn.IFNA(INDEX(CapFactors!F:F,MATCH($F10,CapFactors!$A:$A,0))*100,INDEX(CapFactors!F:F,MATCH($E10,CapFactors!$B:$B,0))*100)</f>
        <v>#N/A</v>
      </c>
    </row>
    <row r="11" spans="1:79">
      <c r="A11" t="s">
        <v>652</v>
      </c>
      <c r="B11" t="s">
        <v>21</v>
      </c>
      <c r="C11" t="s">
        <v>0</v>
      </c>
      <c r="D11" t="s">
        <v>653</v>
      </c>
      <c r="E11" t="s">
        <v>3</v>
      </c>
      <c r="F11" t="s">
        <v>78</v>
      </c>
      <c r="G11" t="s">
        <v>3</v>
      </c>
      <c r="J11">
        <v>1</v>
      </c>
      <c r="K11" t="s">
        <v>636</v>
      </c>
      <c r="L11" t="s">
        <v>22</v>
      </c>
      <c r="M11" t="s">
        <v>3</v>
      </c>
      <c r="N11" t="s">
        <v>3</v>
      </c>
      <c r="O11" t="s">
        <v>65</v>
      </c>
      <c r="P11">
        <v>2</v>
      </c>
      <c r="Q11">
        <v>4</v>
      </c>
      <c r="S11" t="s">
        <v>22</v>
      </c>
      <c r="T11" t="s">
        <v>22</v>
      </c>
      <c r="U11" t="s">
        <v>22</v>
      </c>
      <c r="V11" t="s">
        <v>3</v>
      </c>
      <c r="W11" t="s">
        <v>644</v>
      </c>
      <c r="X11" t="s">
        <v>66</v>
      </c>
      <c r="Y11" t="s">
        <v>67</v>
      </c>
      <c r="Z11" t="s">
        <v>65</v>
      </c>
      <c r="AA11" t="s">
        <v>65</v>
      </c>
      <c r="AB11" t="s">
        <v>22</v>
      </c>
      <c r="AC11" t="s">
        <v>41</v>
      </c>
      <c r="AD11" t="s">
        <v>22</v>
      </c>
      <c r="AE11" t="s">
        <v>69</v>
      </c>
      <c r="AF11" t="s">
        <v>41</v>
      </c>
      <c r="AG11" t="s">
        <v>645</v>
      </c>
      <c r="AH11" t="s">
        <v>645</v>
      </c>
      <c r="AI11" t="s">
        <v>645</v>
      </c>
      <c r="AJ11" t="s">
        <v>645</v>
      </c>
      <c r="AK11" t="s">
        <v>22</v>
      </c>
      <c r="AL11" t="s">
        <v>21</v>
      </c>
      <c r="AM11">
        <v>1</v>
      </c>
      <c r="AO11" t="e">
        <f>INDEX(MaxCapacity!C:C,MATCH($D11,MaxCapacity!$B:$B,0))</f>
        <v>#N/A</v>
      </c>
      <c r="AP11">
        <f>INDEX(LHVs!F:F,MATCH($B11,LHVs!$C:$C,0))</f>
        <v>9.9828073872774663</v>
      </c>
      <c r="AQ11" t="e">
        <f>INDEX(MinStableLevel!C:C,MATCH($D11,MinStableLevel!$B:$B,0))</f>
        <v>#N/A</v>
      </c>
      <c r="AR11" t="e">
        <f>INDEX(MinStableLevel!D:D,MATCH($D11,MinStableLevel!$B:$B,0))</f>
        <v>#N/A</v>
      </c>
      <c r="AS11" t="e">
        <f>INDEX(MinStableLevel!E:E,MATCH($D11,MinStableLevel!$B:$B,0))</f>
        <v>#N/A</v>
      </c>
      <c r="AT11" t="e">
        <f>INDEX(RampRates!H:H,MATCH($D11,RampRates!$B:$B,0))</f>
        <v>#N/A</v>
      </c>
      <c r="AU11" t="e">
        <f>INDEX(RampRates!I:I,MATCH($D11,RampRates!$B:$B,0))</f>
        <v>#N/A</v>
      </c>
      <c r="AV11" t="e">
        <f>INDEX(RampRates!J:J,MATCH($D11,RampRates!$B:$B,0))</f>
        <v>#N/A</v>
      </c>
      <c r="AW11" t="e">
        <f>INDEX(StartUpTimes!$B:$B,MATCH($D11,StartUpTimes!$A:$A,0))*AT11</f>
        <v>#N/A</v>
      </c>
      <c r="AX11" t="e">
        <f>INDEX(StartUpTimes!$B:$B,MATCH($D11,StartUpTimes!$A:$A,0))*AU11</f>
        <v>#N/A</v>
      </c>
      <c r="AY11" t="e">
        <f>INDEX(StartUpTimes!$B:$B,MATCH($D11,StartUpTimes!$A:$A,0))*AV11</f>
        <v>#N/A</v>
      </c>
      <c r="AZ11" t="e">
        <f>NA()</f>
        <v>#N/A</v>
      </c>
      <c r="BA11" t="e">
        <f>INDEX(StartCosts!C:C,MATCH($D11,StartCosts!$B:$B,0))</f>
        <v>#N/A</v>
      </c>
      <c r="BB11" t="e">
        <f>INDEX(StartCosts!D:D,MATCH($D11,StartCosts!$B:$B,0))</f>
        <v>#N/A</v>
      </c>
      <c r="BC11" t="e">
        <f>INDEX(StartCosts!E:E,MATCH($D11,StartCosts!$B:$B,0))</f>
        <v>#N/A</v>
      </c>
      <c r="BD11" t="e">
        <f>INDEX(StartCosts!F:F,MATCH($D11,StartCosts!$B:$B,0))</f>
        <v>#N/A</v>
      </c>
      <c r="BE11" t="e">
        <f>INDEX(StartCosts!G:G,MATCH($D11,StartCosts!$B:$B,0))</f>
        <v>#N/A</v>
      </c>
      <c r="BF11" t="e">
        <f>INDEX(StartCosts!J:J,MATCH($D11,StartCosts!$B:$B,0))</f>
        <v>#N/A</v>
      </c>
      <c r="BG11" t="e">
        <f>INDEX(StartCosts!I:I,MATCH($D11,StartCosts!$B:$B,0))</f>
        <v>#N/A</v>
      </c>
      <c r="BH11" t="e">
        <f>INDEX(MinUpAndDown!B:B,MATCH($D11,MinUpAndDown!$A:$A,0))</f>
        <v>#N/A</v>
      </c>
      <c r="BI11" t="e">
        <f>INDEX(MinUpAndDown!B:B,MATCH($D11,MinUpAndDown!$A:$A,0))</f>
        <v>#N/A</v>
      </c>
      <c r="BJ11" t="e">
        <f>INDEX(RampCosts!$B:$B,MATCH($D11,RampCosts!$A:$A,0))</f>
        <v>#N/A</v>
      </c>
      <c r="BK11">
        <f>_xlfn.IFNA(INDEX('O&amp;M'!C:C,MATCH($F11,'O&amp;M'!$A:$A,0)),INDEX('O&amp;M'!G:G,MATCH($D11,'O&amp;M'!$B:$B,0)))</f>
        <v>3.0430000000000001</v>
      </c>
      <c r="BL11">
        <f>_xlfn.IFNA(INDEX('O&amp;M'!D:D,MATCH($F11,'O&amp;M'!$A:$A,0)),INDEX('O&amp;M'!H:H,MATCH($D11,'O&amp;M'!$B:$B,0)))</f>
        <v>47.6</v>
      </c>
      <c r="BM11" t="e">
        <f>INDEX(AuxDemand!$B:$B,MATCH($D11,AuxDemand!$A:$A,0))</f>
        <v>#N/A</v>
      </c>
      <c r="BN11" t="e">
        <f>INDEX(MFOR!C:C,MATCH($D11,MFOR!$B:$B,0))</f>
        <v>#N/A</v>
      </c>
      <c r="BO11" t="e">
        <f>INDEX(MFOR!D:D,MATCH($D11,MFOR!$B:$B,0))</f>
        <v>#N/A</v>
      </c>
      <c r="BP11" t="e">
        <f>INDEX(MFOR!E:E,MATCH($D11,MFOR!$B:$B,0))</f>
        <v>#N/A</v>
      </c>
      <c r="BQ11" t="e">
        <f>INDEX(MFOR!F:F,MATCH($D11,MFOR!$B:$B,0))</f>
        <v>#N/A</v>
      </c>
      <c r="BR11" t="e">
        <f>INDEX(MFOR!G:G,MATCH($D11,MFOR!$B:$B,0))</f>
        <v>#N/A</v>
      </c>
      <c r="BS11" t="e">
        <f>INDEX(MFOR!H:H,MATCH($D11,MFOR!$B:$B,0))</f>
        <v>#N/A</v>
      </c>
      <c r="BT11" t="e">
        <f>INDEX(MFOR!I:I,MATCH($D11,MFOR!$B:$B,0))</f>
        <v>#N/A</v>
      </c>
      <c r="BU11" t="e">
        <f t="shared" si="0"/>
        <v>#N/A</v>
      </c>
      <c r="BV11" t="e">
        <f>INDEX(CapFactors!$H:$H,MATCH($D11,CapFactors!$B:$B,0))</f>
        <v>#N/A</v>
      </c>
      <c r="BW11">
        <f>INDEX(Capex!$C:$C,MATCH($F11,Capex!$A:$A,0))</f>
        <v>2000</v>
      </c>
      <c r="BX11" t="e">
        <f>NA()</f>
        <v>#N/A</v>
      </c>
      <c r="BY11" t="e">
        <f>NA()</f>
        <v>#N/A</v>
      </c>
      <c r="BZ11">
        <f>_xlfn.IFNA(INDEX(CapFactors!C:C,MATCH($F11,CapFactors!$A:$A,0))*100,INDEX(CapFactors!C:C,MATCH($E11,CapFactors!$B:$B,0))*100)</f>
        <v>60</v>
      </c>
      <c r="CA11" t="e">
        <f>_xlfn.IFNA(INDEX(CapFactors!F:F,MATCH($F11,CapFactors!$A:$A,0))*100,INDEX(CapFactors!F:F,MATCH($E11,CapFactors!$B:$B,0))*100)</f>
        <v>#N/A</v>
      </c>
    </row>
    <row r="12" spans="1:79">
      <c r="A12" t="s">
        <v>654</v>
      </c>
      <c r="B12" t="s">
        <v>142</v>
      </c>
      <c r="C12" t="s">
        <v>0</v>
      </c>
      <c r="D12" t="s">
        <v>82</v>
      </c>
      <c r="E12" t="s">
        <v>82</v>
      </c>
      <c r="F12" t="s">
        <v>81</v>
      </c>
      <c r="G12" t="s">
        <v>6</v>
      </c>
      <c r="J12">
        <v>1</v>
      </c>
      <c r="K12" t="s">
        <v>636</v>
      </c>
      <c r="L12" t="s">
        <v>655</v>
      </c>
      <c r="M12" t="s">
        <v>83</v>
      </c>
      <c r="N12" t="s">
        <v>6</v>
      </c>
      <c r="O12" t="s">
        <v>65</v>
      </c>
      <c r="P12">
        <v>4</v>
      </c>
      <c r="Q12">
        <v>6</v>
      </c>
      <c r="S12" t="s">
        <v>6</v>
      </c>
      <c r="T12" t="s">
        <v>6</v>
      </c>
      <c r="U12" t="s">
        <v>6</v>
      </c>
      <c r="V12" t="s">
        <v>82</v>
      </c>
      <c r="W12" t="s">
        <v>84</v>
      </c>
      <c r="X12" t="s">
        <v>84</v>
      </c>
      <c r="Y12" t="s">
        <v>6</v>
      </c>
      <c r="Z12" t="s">
        <v>65</v>
      </c>
      <c r="AA12" t="s">
        <v>65</v>
      </c>
      <c r="AB12" t="s">
        <v>85</v>
      </c>
      <c r="AC12" t="s">
        <v>41</v>
      </c>
      <c r="AD12" t="s">
        <v>85</v>
      </c>
      <c r="AE12" t="s">
        <v>69</v>
      </c>
      <c r="AF12" t="s">
        <v>41</v>
      </c>
      <c r="AG12" t="s">
        <v>656</v>
      </c>
      <c r="AH12" t="s">
        <v>656</v>
      </c>
      <c r="AI12" t="s">
        <v>656</v>
      </c>
      <c r="AJ12" t="s">
        <v>657</v>
      </c>
      <c r="AK12" t="s">
        <v>6</v>
      </c>
      <c r="AL12" t="s">
        <v>80</v>
      </c>
      <c r="AM12">
        <v>1</v>
      </c>
      <c r="AO12">
        <f>INDEX(MaxCapacity!C:C,MATCH($D12,MaxCapacity!$B:$B,0))</f>
        <v>600</v>
      </c>
      <c r="AP12">
        <f>INDEX(LHVs!F:F,MATCH($B12,LHVs!$C:$C,0))</f>
        <v>10.909090909090908</v>
      </c>
      <c r="AQ12">
        <f>INDEX(MinStableLevel!C:C,MATCH($D12,MinStableLevel!$B:$B,0))</f>
        <v>50</v>
      </c>
      <c r="AR12">
        <f>INDEX(MinStableLevel!D:D,MATCH($D12,MinStableLevel!$B:$B,0))</f>
        <v>45</v>
      </c>
      <c r="AS12">
        <f>INDEX(MinStableLevel!E:E,MATCH($D12,MinStableLevel!$B:$B,0))</f>
        <v>15</v>
      </c>
      <c r="AT12">
        <f>INDEX(RampRates!H:H,MATCH($D12,RampRates!$B:$B,0))</f>
        <v>3</v>
      </c>
      <c r="AU12">
        <f>INDEX(RampRates!I:I,MATCH($D12,RampRates!$B:$B,0))</f>
        <v>20</v>
      </c>
      <c r="AV12">
        <f>INDEX(RampRates!J:J,MATCH($D12,RampRates!$B:$B,0))</f>
        <v>2</v>
      </c>
      <c r="AW12">
        <f>INDEX(StartUpTimes!$B:$B,MATCH($D12,StartUpTimes!$A:$A,0))*AT12</f>
        <v>2.7</v>
      </c>
      <c r="AX12">
        <f>INDEX(StartUpTimes!$B:$B,MATCH($D12,StartUpTimes!$A:$A,0))*AU12</f>
        <v>18</v>
      </c>
      <c r="AY12">
        <f>INDEX(StartUpTimes!$B:$B,MATCH($D12,StartUpTimes!$A:$A,0))*AV12</f>
        <v>1.8</v>
      </c>
      <c r="AZ12" t="e">
        <f>NA()</f>
        <v>#N/A</v>
      </c>
      <c r="BA12">
        <f>INDEX(StartCosts!C:C,MATCH($D12,StartCosts!$B:$B,0))</f>
        <v>35</v>
      </c>
      <c r="BB12">
        <f>INDEX(StartCosts!D:D,MATCH($D12,StartCosts!$B:$B,0))</f>
        <v>55</v>
      </c>
      <c r="BC12">
        <f>INDEX(StartCosts!E:E,MATCH($D12,StartCosts!$B:$B,0))</f>
        <v>79</v>
      </c>
      <c r="BD12">
        <f>INDEX(StartCosts!F:F,MATCH($D12,StartCosts!$B:$B,0))</f>
        <v>1</v>
      </c>
      <c r="BE12">
        <f>INDEX(StartCosts!G:G,MATCH($D12,StartCosts!$B:$B,0))</f>
        <v>3</v>
      </c>
      <c r="BF12">
        <f>INDEX(StartCosts!J:J,MATCH($D12,StartCosts!$B:$B,0))</f>
        <v>80</v>
      </c>
      <c r="BG12">
        <f>INDEX(StartCosts!I:I,MATCH($D12,StartCosts!$B:$B,0))</f>
        <v>0</v>
      </c>
      <c r="BH12">
        <f>INDEX(MinUpAndDown!B:B,MATCH($D12,MinUpAndDown!$A:$A,0))</f>
        <v>4</v>
      </c>
      <c r="BI12">
        <f>INDEX(MinUpAndDown!B:B,MATCH($D12,MinUpAndDown!$A:$A,0))</f>
        <v>4</v>
      </c>
      <c r="BJ12">
        <f>INDEX(RampCosts!$B:$B,MATCH($D12,RampCosts!$A:$A,0))</f>
        <v>1.5999999999999999</v>
      </c>
      <c r="BK12">
        <f>_xlfn.IFNA(INDEX('O&amp;M'!C:C,MATCH($F12,'O&amp;M'!$A:$A,0)),INDEX('O&amp;M'!G:G,MATCH($D12,'O&amp;M'!$B:$B,0)))</f>
        <v>1.2</v>
      </c>
      <c r="BL12">
        <f>_xlfn.IFNA(INDEX('O&amp;M'!D:D,MATCH($F12,'O&amp;M'!$A:$A,0)),INDEX('O&amp;M'!H:H,MATCH($D12,'O&amp;M'!$B:$B,0)))</f>
        <v>9</v>
      </c>
      <c r="BM12">
        <f>INDEX(AuxDemand!$B:$B,MATCH($D12,AuxDemand!$A:$A,0))</f>
        <v>0.96</v>
      </c>
      <c r="BN12">
        <f>INDEX(MFOR!C:C,MATCH($D12,MFOR!$B:$B,0))</f>
        <v>5.4794520547945202</v>
      </c>
      <c r="BO12">
        <f>INDEX(MFOR!D:D,MATCH($D12,MFOR!$B:$B,0))</f>
        <v>240</v>
      </c>
      <c r="BP12">
        <f>INDEX(MFOR!E:E,MATCH($D12,MFOR!$B:$B,0))</f>
        <v>4</v>
      </c>
      <c r="BQ12">
        <f>INDEX(MFOR!F:F,MATCH($D12,MFOR!$B:$B,0))</f>
        <v>17</v>
      </c>
      <c r="BR12">
        <f>INDEX(MFOR!G:G,MATCH($D12,MFOR!$B:$B,0))</f>
        <v>1</v>
      </c>
      <c r="BS12">
        <f>INDEX(MFOR!H:H,MATCH($D12,MFOR!$B:$B,0))</f>
        <v>15</v>
      </c>
      <c r="BT12">
        <f>INDEX(MFOR!I:I,MATCH($D12,MFOR!$B:$B,0))</f>
        <v>50</v>
      </c>
      <c r="BU12">
        <f t="shared" si="0"/>
        <v>94.520547945205479</v>
      </c>
      <c r="BV12" t="e">
        <f>INDEX(CapFactors!$H:$H,MATCH($D12,CapFactors!$B:$B,0))</f>
        <v>#N/A</v>
      </c>
      <c r="BW12">
        <f>INDEX(Capex!$C:$C,MATCH($F12,Capex!$A:$A,0))</f>
        <v>1150</v>
      </c>
      <c r="BX12" t="e">
        <f>NA()</f>
        <v>#N/A</v>
      </c>
      <c r="BY12" t="e">
        <f>NA()</f>
        <v>#N/A</v>
      </c>
      <c r="BZ12" t="e">
        <f>_xlfn.IFNA(INDEX(CapFactors!C:C,MATCH($F12,CapFactors!$A:$A,0))*100,INDEX(CapFactors!C:C,MATCH($E12,CapFactors!$B:$B,0))*100)</f>
        <v>#N/A</v>
      </c>
      <c r="CA12" t="e">
        <f>_xlfn.IFNA(INDEX(CapFactors!F:F,MATCH($F12,CapFactors!$A:$A,0))*100,INDEX(CapFactors!F:F,MATCH($E12,CapFactors!$B:$B,0))*100)</f>
        <v>#N/A</v>
      </c>
    </row>
    <row r="13" spans="1:79">
      <c r="A13" t="s">
        <v>658</v>
      </c>
      <c r="B13" t="s">
        <v>97</v>
      </c>
      <c r="C13" t="s">
        <v>0</v>
      </c>
      <c r="D13" t="s">
        <v>97</v>
      </c>
      <c r="E13" t="s">
        <v>4</v>
      </c>
      <c r="F13" t="s">
        <v>97</v>
      </c>
      <c r="G13" t="s">
        <v>89</v>
      </c>
      <c r="J13">
        <v>1</v>
      </c>
      <c r="K13" t="s">
        <v>647</v>
      </c>
      <c r="L13" t="s">
        <v>4</v>
      </c>
      <c r="M13" t="s">
        <v>89</v>
      </c>
      <c r="N13" t="s">
        <v>89</v>
      </c>
      <c r="O13" t="s">
        <v>65</v>
      </c>
      <c r="P13">
        <v>2</v>
      </c>
      <c r="Q13">
        <v>4</v>
      </c>
      <c r="S13" t="s">
        <v>4</v>
      </c>
      <c r="T13" t="s">
        <v>4</v>
      </c>
      <c r="U13" t="s">
        <v>4</v>
      </c>
      <c r="V13" t="s">
        <v>4</v>
      </c>
      <c r="W13" t="s">
        <v>84</v>
      </c>
      <c r="X13" t="s">
        <v>84</v>
      </c>
      <c r="Y13" t="s">
        <v>4</v>
      </c>
      <c r="Z13" t="s">
        <v>65</v>
      </c>
      <c r="AA13" t="s">
        <v>65</v>
      </c>
      <c r="AB13" t="s">
        <v>90</v>
      </c>
      <c r="AC13" t="s">
        <v>41</v>
      </c>
      <c r="AD13" t="s">
        <v>90</v>
      </c>
      <c r="AE13" t="s">
        <v>69</v>
      </c>
      <c r="AF13" t="s">
        <v>41</v>
      </c>
      <c r="AG13" t="s">
        <v>656</v>
      </c>
      <c r="AH13" t="s">
        <v>656</v>
      </c>
      <c r="AI13" t="s">
        <v>659</v>
      </c>
      <c r="AJ13" t="s">
        <v>657</v>
      </c>
      <c r="AK13" t="s">
        <v>659</v>
      </c>
      <c r="AL13" t="s">
        <v>97</v>
      </c>
      <c r="AM13">
        <v>1</v>
      </c>
      <c r="AO13">
        <f>INDEX(MaxCapacity!C:C,MATCH($D13,MaxCapacity!$B:$B,0))</f>
        <v>100</v>
      </c>
      <c r="AP13">
        <f>INDEX(LHVs!F:F,MATCH($B13,LHVs!$C:$C,0))</f>
        <v>10.211607193509955</v>
      </c>
      <c r="AQ13" t="e">
        <f>INDEX(MinStableLevel!C:C,MATCH($D13,MinStableLevel!$B:$B,0))</f>
        <v>#N/A</v>
      </c>
      <c r="AR13" t="e">
        <f>INDEX(MinStableLevel!D:D,MATCH($D13,MinStableLevel!$B:$B,0))</f>
        <v>#N/A</v>
      </c>
      <c r="AS13" t="e">
        <f>INDEX(MinStableLevel!E:E,MATCH($D13,MinStableLevel!$B:$B,0))</f>
        <v>#N/A</v>
      </c>
      <c r="AT13" t="e">
        <f>INDEX(RampRates!H:H,MATCH($D13,RampRates!$B:$B,0))</f>
        <v>#N/A</v>
      </c>
      <c r="AU13" t="e">
        <f>INDEX(RampRates!I:I,MATCH($D13,RampRates!$B:$B,0))</f>
        <v>#N/A</v>
      </c>
      <c r="AV13" t="e">
        <f>INDEX(RampRates!J:J,MATCH($D13,RampRates!$B:$B,0))</f>
        <v>#N/A</v>
      </c>
      <c r="AW13" t="e">
        <f>INDEX(StartUpTimes!$B:$B,MATCH($D13,StartUpTimes!$A:$A,0))*AT13</f>
        <v>#N/A</v>
      </c>
      <c r="AX13" t="e">
        <f>INDEX(StartUpTimes!$B:$B,MATCH($D13,StartUpTimes!$A:$A,0))*AU13</f>
        <v>#N/A</v>
      </c>
      <c r="AY13" t="e">
        <f>INDEX(StartUpTimes!$B:$B,MATCH($D13,StartUpTimes!$A:$A,0))*AV13</f>
        <v>#N/A</v>
      </c>
      <c r="AZ13" t="e">
        <f>NA()</f>
        <v>#N/A</v>
      </c>
      <c r="BA13" t="e">
        <f>INDEX(StartCosts!C:C,MATCH($D13,StartCosts!$B:$B,0))</f>
        <v>#N/A</v>
      </c>
      <c r="BB13" t="e">
        <f>INDEX(StartCosts!D:D,MATCH($D13,StartCosts!$B:$B,0))</f>
        <v>#N/A</v>
      </c>
      <c r="BC13" t="e">
        <f>INDEX(StartCosts!E:E,MATCH($D13,StartCosts!$B:$B,0))</f>
        <v>#N/A</v>
      </c>
      <c r="BD13" t="e">
        <f>INDEX(StartCosts!F:F,MATCH($D13,StartCosts!$B:$B,0))</f>
        <v>#N/A</v>
      </c>
      <c r="BE13" t="e">
        <f>INDEX(StartCosts!G:G,MATCH($D13,StartCosts!$B:$B,0))</f>
        <v>#N/A</v>
      </c>
      <c r="BF13" t="e">
        <f>INDEX(StartCosts!J:J,MATCH($D13,StartCosts!$B:$B,0))</f>
        <v>#N/A</v>
      </c>
      <c r="BG13" t="e">
        <f>INDEX(StartCosts!I:I,MATCH($D13,StartCosts!$B:$B,0))</f>
        <v>#N/A</v>
      </c>
      <c r="BH13" t="e">
        <f>INDEX(MinUpAndDown!B:B,MATCH($D13,MinUpAndDown!$A:$A,0))</f>
        <v>#N/A</v>
      </c>
      <c r="BI13" t="e">
        <f>INDEX(MinUpAndDown!B:B,MATCH($D13,MinUpAndDown!$A:$A,0))</f>
        <v>#N/A</v>
      </c>
      <c r="BJ13" t="e">
        <f>INDEX(RampCosts!$B:$B,MATCH($D13,RampCosts!$A:$A,0))</f>
        <v>#N/A</v>
      </c>
      <c r="BK13" t="e">
        <f>_xlfn.IFNA(INDEX('O&amp;M'!C:C,MATCH($F13,'O&amp;M'!$A:$A,0)),INDEX('O&amp;M'!G:G,MATCH($D13,'O&amp;M'!$B:$B,0)))</f>
        <v>#N/A</v>
      </c>
      <c r="BL13" t="e">
        <f>_xlfn.IFNA(INDEX('O&amp;M'!D:D,MATCH($F13,'O&amp;M'!$A:$A,0)),INDEX('O&amp;M'!H:H,MATCH($D13,'O&amp;M'!$B:$B,0)))</f>
        <v>#N/A</v>
      </c>
      <c r="BM13">
        <f>INDEX(AuxDemand!$B:$B,MATCH($D13,AuxDemand!$A:$A,0))</f>
        <v>0.94</v>
      </c>
      <c r="BN13">
        <f>INDEX(MFOR!C:C,MATCH($D13,MFOR!$B:$B,0))</f>
        <v>6</v>
      </c>
      <c r="BO13">
        <f>INDEX(MFOR!D:D,MATCH($D13,MFOR!$B:$B,0))</f>
        <v>360</v>
      </c>
      <c r="BP13">
        <f>INDEX(MFOR!E:E,MATCH($D13,MFOR!$B:$B,0))</f>
        <v>2.5</v>
      </c>
      <c r="BQ13">
        <f>INDEX(MFOR!F:F,MATCH($D13,MFOR!$B:$B,0))</f>
        <v>50</v>
      </c>
      <c r="BR13">
        <f>INDEX(MFOR!G:G,MATCH($D13,MFOR!$B:$B,0))</f>
        <v>6</v>
      </c>
      <c r="BS13">
        <f>INDEX(MFOR!H:H,MATCH($D13,MFOR!$B:$B,0))</f>
        <v>20</v>
      </c>
      <c r="BT13">
        <f>INDEX(MFOR!I:I,MATCH($D13,MFOR!$B:$B,0))</f>
        <v>30</v>
      </c>
      <c r="BU13">
        <f t="shared" si="0"/>
        <v>94</v>
      </c>
      <c r="BV13">
        <f>INDEX(CapFactors!$H:$H,MATCH($D13,CapFactors!$B:$B,0))</f>
        <v>0.4</v>
      </c>
      <c r="BW13" t="e">
        <f>INDEX(Capex!$C:$C,MATCH($F13,Capex!$A:$A,0))</f>
        <v>#N/A</v>
      </c>
      <c r="BX13" t="e">
        <f>NA()</f>
        <v>#N/A</v>
      </c>
      <c r="BY13" t="e">
        <f>NA()</f>
        <v>#N/A</v>
      </c>
      <c r="BZ13" t="e">
        <f>_xlfn.IFNA(INDEX(CapFactors!C:C,MATCH($F13,CapFactors!$A:$A,0))*100,INDEX(CapFactors!C:C,MATCH($E13,CapFactors!$B:$B,0))*100)</f>
        <v>#N/A</v>
      </c>
      <c r="CA13" t="e">
        <f>_xlfn.IFNA(INDEX(CapFactors!F:F,MATCH($F13,CapFactors!$A:$A,0))*100,INDEX(CapFactors!F:F,MATCH($E13,CapFactors!$B:$B,0))*100)</f>
        <v>#N/A</v>
      </c>
    </row>
    <row r="14" spans="1:79">
      <c r="A14" t="s">
        <v>90</v>
      </c>
      <c r="B14" t="s">
        <v>112</v>
      </c>
      <c r="C14" t="s">
        <v>0</v>
      </c>
      <c r="D14" t="s">
        <v>77</v>
      </c>
      <c r="E14" t="s">
        <v>77</v>
      </c>
      <c r="F14" t="s">
        <v>87</v>
      </c>
      <c r="G14" t="s">
        <v>89</v>
      </c>
      <c r="J14">
        <v>1</v>
      </c>
      <c r="K14" t="s">
        <v>636</v>
      </c>
      <c r="L14" t="s">
        <v>4</v>
      </c>
      <c r="M14" t="s">
        <v>89</v>
      </c>
      <c r="N14" t="s">
        <v>89</v>
      </c>
      <c r="O14" t="s">
        <v>65</v>
      </c>
      <c r="P14">
        <v>2</v>
      </c>
      <c r="Q14">
        <v>4</v>
      </c>
      <c r="S14" t="s">
        <v>4</v>
      </c>
      <c r="T14" t="s">
        <v>4</v>
      </c>
      <c r="U14" t="s">
        <v>4</v>
      </c>
      <c r="V14" t="s">
        <v>4</v>
      </c>
      <c r="W14" t="s">
        <v>84</v>
      </c>
      <c r="X14" t="s">
        <v>84</v>
      </c>
      <c r="Y14" t="s">
        <v>4</v>
      </c>
      <c r="Z14" t="s">
        <v>65</v>
      </c>
      <c r="AA14" t="s">
        <v>65</v>
      </c>
      <c r="AB14" t="s">
        <v>90</v>
      </c>
      <c r="AC14" t="s">
        <v>41</v>
      </c>
      <c r="AD14" t="s">
        <v>90</v>
      </c>
      <c r="AE14" t="s">
        <v>69</v>
      </c>
      <c r="AF14" t="s">
        <v>41</v>
      </c>
      <c r="AG14" t="s">
        <v>656</v>
      </c>
      <c r="AH14" t="s">
        <v>656</v>
      </c>
      <c r="AI14" t="s">
        <v>656</v>
      </c>
      <c r="AJ14" t="s">
        <v>657</v>
      </c>
      <c r="AK14" t="s">
        <v>4</v>
      </c>
      <c r="AL14" t="s">
        <v>112</v>
      </c>
      <c r="AM14">
        <v>1</v>
      </c>
      <c r="AO14">
        <f>INDEX(MaxCapacity!C:C,MATCH($D14,MaxCapacity!$B:$B,0))</f>
        <v>800</v>
      </c>
      <c r="AP14">
        <f>INDEX(LHVs!F:F,MATCH($B14,LHVs!$C:$C,0))</f>
        <v>8.3720930232558146</v>
      </c>
      <c r="AQ14">
        <f>INDEX(MinStableLevel!C:C,MATCH($D14,MinStableLevel!$B:$B,0))</f>
        <v>50</v>
      </c>
      <c r="AR14">
        <f>INDEX(MinStableLevel!D:D,MATCH($D14,MinStableLevel!$B:$B,0))</f>
        <v>50</v>
      </c>
      <c r="AS14">
        <f>INDEX(MinStableLevel!E:E,MATCH($D14,MinStableLevel!$B:$B,0))</f>
        <v>20</v>
      </c>
      <c r="AT14">
        <f>INDEX(RampRates!H:H,MATCH($D14,RampRates!$B:$B,0))</f>
        <v>2.75</v>
      </c>
      <c r="AU14">
        <f>INDEX(RampRates!I:I,MATCH($D14,RampRates!$B:$B,0))</f>
        <v>3</v>
      </c>
      <c r="AV14">
        <f>INDEX(RampRates!J:J,MATCH($D14,RampRates!$B:$B,0))</f>
        <v>1.5</v>
      </c>
      <c r="AW14">
        <f>INDEX(StartUpTimes!$B:$B,MATCH($D14,StartUpTimes!$A:$A,0))*AT14</f>
        <v>2.4750000000000001</v>
      </c>
      <c r="AX14">
        <f>INDEX(StartUpTimes!$B:$B,MATCH($D14,StartUpTimes!$A:$A,0))*AU14</f>
        <v>2.7</v>
      </c>
      <c r="AY14">
        <f>INDEX(StartUpTimes!$B:$B,MATCH($D14,StartUpTimes!$A:$A,0))*AV14</f>
        <v>1.35</v>
      </c>
      <c r="AZ14" t="e">
        <f>NA()</f>
        <v>#N/A</v>
      </c>
      <c r="BA14">
        <f>INDEX(StartCosts!C:C,MATCH($D14,StartCosts!$B:$B,0))</f>
        <v>54</v>
      </c>
      <c r="BB14">
        <f>INDEX(StartCosts!D:D,MATCH($D14,StartCosts!$B:$B,0))</f>
        <v>64</v>
      </c>
      <c r="BC14">
        <f>INDEX(StartCosts!E:E,MATCH($D14,StartCosts!$B:$B,0))</f>
        <v>104</v>
      </c>
      <c r="BD14">
        <f>INDEX(StartCosts!F:F,MATCH($D14,StartCosts!$B:$B,0))</f>
        <v>1</v>
      </c>
      <c r="BE14">
        <f>INDEX(StartCosts!G:G,MATCH($D14,StartCosts!$B:$B,0))</f>
        <v>3</v>
      </c>
      <c r="BF14">
        <f>INDEX(StartCosts!J:J,MATCH($D14,StartCosts!$B:$B,0))</f>
        <v>100</v>
      </c>
      <c r="BG14">
        <f>INDEX(StartCosts!I:I,MATCH($D14,StartCosts!$B:$B,0))</f>
        <v>0</v>
      </c>
      <c r="BH14">
        <f>INDEX(MinUpAndDown!B:B,MATCH($D14,MinUpAndDown!$A:$A,0))</f>
        <v>8</v>
      </c>
      <c r="BI14">
        <f>INDEX(MinUpAndDown!B:B,MATCH($D14,MinUpAndDown!$A:$A,0))</f>
        <v>8</v>
      </c>
      <c r="BJ14">
        <f>INDEX(RampCosts!$B:$B,MATCH($D14,RampCosts!$A:$A,0))</f>
        <v>3.2666666666666666</v>
      </c>
      <c r="BK14">
        <f>_xlfn.IFNA(INDEX('O&amp;M'!C:C,MATCH($F14,'O&amp;M'!$A:$A,0)),INDEX('O&amp;M'!G:G,MATCH($D14,'O&amp;M'!$B:$B,0)))</f>
        <v>5.3</v>
      </c>
      <c r="BL14">
        <f>_xlfn.IFNA(INDEX('O&amp;M'!D:D,MATCH($F14,'O&amp;M'!$A:$A,0)),INDEX('O&amp;M'!H:H,MATCH($D14,'O&amp;M'!$B:$B,0)))</f>
        <v>8.9</v>
      </c>
      <c r="BM14">
        <f>INDEX(AuxDemand!$B:$B,MATCH($D14,AuxDemand!$A:$A,0))</f>
        <v>0.94</v>
      </c>
      <c r="BN14">
        <f>INDEX(MFOR!C:C,MATCH($D14,MFOR!$B:$B,0))</f>
        <v>8.2191780821917799</v>
      </c>
      <c r="BO14">
        <f>INDEX(MFOR!D:D,MATCH($D14,MFOR!$B:$B,0))</f>
        <v>360</v>
      </c>
      <c r="BP14">
        <f>INDEX(MFOR!E:E,MATCH($D14,MFOR!$B:$B,0))</f>
        <v>2.5</v>
      </c>
      <c r="BQ14">
        <f>INDEX(MFOR!F:F,MATCH($D14,MFOR!$B:$B,0))</f>
        <v>50</v>
      </c>
      <c r="BR14">
        <f>INDEX(MFOR!G:G,MATCH($D14,MFOR!$B:$B,0))</f>
        <v>6</v>
      </c>
      <c r="BS14">
        <f>INDEX(MFOR!H:H,MATCH($D14,MFOR!$B:$B,0))</f>
        <v>20</v>
      </c>
      <c r="BT14">
        <f>INDEX(MFOR!I:I,MATCH($D14,MFOR!$B:$B,0))</f>
        <v>30</v>
      </c>
      <c r="BU14">
        <f t="shared" si="0"/>
        <v>91.780821917808225</v>
      </c>
      <c r="BV14" t="e">
        <f>INDEX(CapFactors!$H:$H,MATCH($D14,CapFactors!$B:$B,0))</f>
        <v>#N/A</v>
      </c>
      <c r="BW14">
        <f>INDEX(Capex!$C:$C,MATCH($F14,Capex!$A:$A,0))</f>
        <v>950</v>
      </c>
      <c r="BX14" t="e">
        <f>NA()</f>
        <v>#N/A</v>
      </c>
      <c r="BY14" t="e">
        <f>NA()</f>
        <v>#N/A</v>
      </c>
      <c r="BZ14" t="e">
        <f>_xlfn.IFNA(INDEX(CapFactors!C:C,MATCH($F14,CapFactors!$A:$A,0))*100,INDEX(CapFactors!C:C,MATCH($E14,CapFactors!$B:$B,0))*100)</f>
        <v>#N/A</v>
      </c>
      <c r="CA14" t="e">
        <f>_xlfn.IFNA(INDEX(CapFactors!F:F,MATCH($F14,CapFactors!$A:$A,0))*100,INDEX(CapFactors!F:F,MATCH($E14,CapFactors!$B:$B,0))*100)</f>
        <v>#N/A</v>
      </c>
    </row>
    <row r="15" spans="1:79">
      <c r="A15" t="s">
        <v>660</v>
      </c>
      <c r="B15" t="s">
        <v>86</v>
      </c>
      <c r="C15" t="s">
        <v>0</v>
      </c>
      <c r="D15" t="s">
        <v>77</v>
      </c>
      <c r="E15" t="s">
        <v>88</v>
      </c>
      <c r="F15" t="s">
        <v>87</v>
      </c>
      <c r="G15" t="s">
        <v>89</v>
      </c>
      <c r="J15">
        <v>1</v>
      </c>
      <c r="K15" t="s">
        <v>636</v>
      </c>
      <c r="L15" t="s">
        <v>94</v>
      </c>
      <c r="M15" t="s">
        <v>89</v>
      </c>
      <c r="N15" t="s">
        <v>89</v>
      </c>
      <c r="O15" t="s">
        <v>65</v>
      </c>
      <c r="P15">
        <v>2</v>
      </c>
      <c r="Q15">
        <v>4</v>
      </c>
      <c r="S15" t="s">
        <v>4</v>
      </c>
      <c r="T15" t="s">
        <v>4</v>
      </c>
      <c r="U15" t="s">
        <v>4</v>
      </c>
      <c r="V15" t="s">
        <v>4</v>
      </c>
      <c r="W15" t="s">
        <v>84</v>
      </c>
      <c r="X15" t="s">
        <v>84</v>
      </c>
      <c r="Y15" t="s">
        <v>4</v>
      </c>
      <c r="Z15" t="s">
        <v>65</v>
      </c>
      <c r="AA15" t="s">
        <v>65</v>
      </c>
      <c r="AB15" t="s">
        <v>90</v>
      </c>
      <c r="AC15" t="s">
        <v>41</v>
      </c>
      <c r="AD15" t="s">
        <v>90</v>
      </c>
      <c r="AE15" t="s">
        <v>69</v>
      </c>
      <c r="AF15" t="s">
        <v>41</v>
      </c>
      <c r="AG15" t="s">
        <v>656</v>
      </c>
      <c r="AH15" t="s">
        <v>656</v>
      </c>
      <c r="AI15" t="s">
        <v>656</v>
      </c>
      <c r="AJ15" t="s">
        <v>657</v>
      </c>
      <c r="AK15" t="s">
        <v>4</v>
      </c>
      <c r="AL15" t="s">
        <v>86</v>
      </c>
      <c r="AM15">
        <v>1</v>
      </c>
      <c r="AO15">
        <f>INDEX(MaxCapacity!C:C,MATCH($D15,MaxCapacity!$B:$B,0))</f>
        <v>800</v>
      </c>
      <c r="AP15">
        <f>INDEX(LHVs!F:F,MATCH($B15,LHVs!$C:$C,0))</f>
        <v>10.909090909090908</v>
      </c>
      <c r="AQ15">
        <f>INDEX(MinStableLevel!C:C,MATCH($D15,MinStableLevel!$B:$B,0))</f>
        <v>50</v>
      </c>
      <c r="AR15">
        <f>INDEX(MinStableLevel!D:D,MATCH($D15,MinStableLevel!$B:$B,0))</f>
        <v>50</v>
      </c>
      <c r="AS15">
        <f>INDEX(MinStableLevel!E:E,MATCH($D15,MinStableLevel!$B:$B,0))</f>
        <v>20</v>
      </c>
      <c r="AT15">
        <f>INDEX(RampRates!H:H,MATCH($D15,RampRates!$B:$B,0))</f>
        <v>2.75</v>
      </c>
      <c r="AU15">
        <f>INDEX(RampRates!I:I,MATCH($D15,RampRates!$B:$B,0))</f>
        <v>3</v>
      </c>
      <c r="AV15">
        <f>INDEX(RampRates!J:J,MATCH($D15,RampRates!$B:$B,0))</f>
        <v>1.5</v>
      </c>
      <c r="AW15">
        <f>INDEX(StartUpTimes!$B:$B,MATCH($D15,StartUpTimes!$A:$A,0))*AT15</f>
        <v>2.4750000000000001</v>
      </c>
      <c r="AX15">
        <f>INDEX(StartUpTimes!$B:$B,MATCH($D15,StartUpTimes!$A:$A,0))*AU15</f>
        <v>2.7</v>
      </c>
      <c r="AY15">
        <f>INDEX(StartUpTimes!$B:$B,MATCH($D15,StartUpTimes!$A:$A,0))*AV15</f>
        <v>1.35</v>
      </c>
      <c r="AZ15" t="e">
        <f>NA()</f>
        <v>#N/A</v>
      </c>
      <c r="BA15">
        <f>INDEX(StartCosts!C:C,MATCH($D15,StartCosts!$B:$B,0))</f>
        <v>54</v>
      </c>
      <c r="BB15">
        <f>INDEX(StartCosts!D:D,MATCH($D15,StartCosts!$B:$B,0))</f>
        <v>64</v>
      </c>
      <c r="BC15">
        <f>INDEX(StartCosts!E:E,MATCH($D15,StartCosts!$B:$B,0))</f>
        <v>104</v>
      </c>
      <c r="BD15">
        <f>INDEX(StartCosts!F:F,MATCH($D15,StartCosts!$B:$B,0))</f>
        <v>1</v>
      </c>
      <c r="BE15">
        <f>INDEX(StartCosts!G:G,MATCH($D15,StartCosts!$B:$B,0))</f>
        <v>3</v>
      </c>
      <c r="BF15">
        <f>INDEX(StartCosts!J:J,MATCH($D15,StartCosts!$B:$B,0))</f>
        <v>100</v>
      </c>
      <c r="BG15">
        <f>INDEX(StartCosts!I:I,MATCH($D15,StartCosts!$B:$B,0))</f>
        <v>0</v>
      </c>
      <c r="BH15">
        <f>INDEX(MinUpAndDown!B:B,MATCH($D15,MinUpAndDown!$A:$A,0))</f>
        <v>8</v>
      </c>
      <c r="BI15">
        <f>INDEX(MinUpAndDown!B:B,MATCH($D15,MinUpAndDown!$A:$A,0))</f>
        <v>8</v>
      </c>
      <c r="BJ15">
        <f>INDEX(RampCosts!$B:$B,MATCH($D15,RampCosts!$A:$A,0))</f>
        <v>3.2666666666666666</v>
      </c>
      <c r="BK15">
        <f>_xlfn.IFNA(INDEX('O&amp;M'!C:C,MATCH($F15,'O&amp;M'!$A:$A,0)),INDEX('O&amp;M'!G:G,MATCH($D15,'O&amp;M'!$B:$B,0)))</f>
        <v>5.3</v>
      </c>
      <c r="BL15">
        <f>_xlfn.IFNA(INDEX('O&amp;M'!D:D,MATCH($F15,'O&amp;M'!$A:$A,0)),INDEX('O&amp;M'!H:H,MATCH($D15,'O&amp;M'!$B:$B,0)))</f>
        <v>8.9</v>
      </c>
      <c r="BM15">
        <f>INDEX(AuxDemand!$B:$B,MATCH($D15,AuxDemand!$A:$A,0))</f>
        <v>0.94</v>
      </c>
      <c r="BN15">
        <f>INDEX(MFOR!C:C,MATCH($D15,MFOR!$B:$B,0))</f>
        <v>8.2191780821917799</v>
      </c>
      <c r="BO15">
        <f>INDEX(MFOR!D:D,MATCH($D15,MFOR!$B:$B,0))</f>
        <v>360</v>
      </c>
      <c r="BP15">
        <f>INDEX(MFOR!E:E,MATCH($D15,MFOR!$B:$B,0))</f>
        <v>2.5</v>
      </c>
      <c r="BQ15">
        <f>INDEX(MFOR!F:F,MATCH($D15,MFOR!$B:$B,0))</f>
        <v>50</v>
      </c>
      <c r="BR15">
        <f>INDEX(MFOR!G:G,MATCH($D15,MFOR!$B:$B,0))</f>
        <v>6</v>
      </c>
      <c r="BS15">
        <f>INDEX(MFOR!H:H,MATCH($D15,MFOR!$B:$B,0))</f>
        <v>20</v>
      </c>
      <c r="BT15">
        <f>INDEX(MFOR!I:I,MATCH($D15,MFOR!$B:$B,0))</f>
        <v>30</v>
      </c>
      <c r="BU15">
        <f t="shared" si="0"/>
        <v>91.780821917808225</v>
      </c>
      <c r="BV15" t="e">
        <f>INDEX(CapFactors!$H:$H,MATCH($D15,CapFactors!$B:$B,0))</f>
        <v>#N/A</v>
      </c>
      <c r="BW15">
        <f>INDEX(Capex!$C:$C,MATCH($F15,Capex!$A:$A,0))</f>
        <v>950</v>
      </c>
      <c r="BX15" t="e">
        <f>NA()</f>
        <v>#N/A</v>
      </c>
      <c r="BY15" t="e">
        <f>NA()</f>
        <v>#N/A</v>
      </c>
      <c r="BZ15" t="e">
        <f>_xlfn.IFNA(INDEX(CapFactors!C:C,MATCH($F15,CapFactors!$A:$A,0))*100,INDEX(CapFactors!C:C,MATCH($E15,CapFactors!$B:$B,0))*100)</f>
        <v>#N/A</v>
      </c>
      <c r="CA15" t="e">
        <f>_xlfn.IFNA(INDEX(CapFactors!F:F,MATCH($F15,CapFactors!$A:$A,0))*100,INDEX(CapFactors!F:F,MATCH($E15,CapFactors!$B:$B,0))*100)</f>
        <v>#N/A</v>
      </c>
    </row>
    <row r="16" spans="1:79">
      <c r="A16" t="s">
        <v>661</v>
      </c>
      <c r="B16" t="s">
        <v>91</v>
      </c>
      <c r="C16" t="s">
        <v>0</v>
      </c>
      <c r="D16" t="s">
        <v>93</v>
      </c>
      <c r="E16" t="s">
        <v>94</v>
      </c>
      <c r="F16" t="s">
        <v>92</v>
      </c>
      <c r="G16" t="s">
        <v>89</v>
      </c>
      <c r="J16">
        <v>1</v>
      </c>
      <c r="K16" t="s">
        <v>636</v>
      </c>
      <c r="L16" t="s">
        <v>94</v>
      </c>
      <c r="M16" t="s">
        <v>89</v>
      </c>
      <c r="N16" t="s">
        <v>89</v>
      </c>
      <c r="O16" t="s">
        <v>65</v>
      </c>
      <c r="P16">
        <v>2</v>
      </c>
      <c r="Q16">
        <v>4</v>
      </c>
      <c r="S16" t="s">
        <v>4</v>
      </c>
      <c r="T16" t="s">
        <v>4</v>
      </c>
      <c r="U16" t="s">
        <v>4</v>
      </c>
      <c r="V16" t="s">
        <v>4</v>
      </c>
      <c r="W16" t="s">
        <v>84</v>
      </c>
      <c r="X16" t="s">
        <v>84</v>
      </c>
      <c r="Y16" t="s">
        <v>4</v>
      </c>
      <c r="Z16" t="s">
        <v>65</v>
      </c>
      <c r="AA16" t="s">
        <v>65</v>
      </c>
      <c r="AB16" t="s">
        <v>95</v>
      </c>
      <c r="AC16" t="s">
        <v>41</v>
      </c>
      <c r="AD16" t="s">
        <v>95</v>
      </c>
      <c r="AE16" t="s">
        <v>69</v>
      </c>
      <c r="AF16" t="s">
        <v>41</v>
      </c>
      <c r="AG16" t="s">
        <v>656</v>
      </c>
      <c r="AH16" t="s">
        <v>656</v>
      </c>
      <c r="AI16" t="s">
        <v>656</v>
      </c>
      <c r="AJ16" t="s">
        <v>657</v>
      </c>
      <c r="AK16" t="s">
        <v>4</v>
      </c>
      <c r="AL16" t="s">
        <v>91</v>
      </c>
      <c r="AM16">
        <v>1</v>
      </c>
      <c r="AO16">
        <f>INDEX(MaxCapacity!C:C,MATCH($D16,MaxCapacity!$B:$B,0))</f>
        <v>800</v>
      </c>
      <c r="AP16">
        <f>INDEX(LHVs!F:F,MATCH($B16,LHVs!$C:$C,0))</f>
        <v>10.909090909090908</v>
      </c>
      <c r="AQ16">
        <f>INDEX(MinStableLevel!C:C,MATCH($D16,MinStableLevel!$B:$B,0))</f>
        <v>50</v>
      </c>
      <c r="AR16">
        <f>INDEX(MinStableLevel!D:D,MATCH($D16,MinStableLevel!$B:$B,0))</f>
        <v>25</v>
      </c>
      <c r="AS16">
        <f>INDEX(MinStableLevel!E:E,MATCH($D16,MinStableLevel!$B:$B,0))</f>
        <v>20</v>
      </c>
      <c r="AT16">
        <f>INDEX(RampRates!H:H,MATCH($D16,RampRates!$B:$B,0))</f>
        <v>2.75</v>
      </c>
      <c r="AU16">
        <f>INDEX(RampRates!I:I,MATCH($D16,RampRates!$B:$B,0))</f>
        <v>4</v>
      </c>
      <c r="AV16">
        <f>INDEX(RampRates!J:J,MATCH($D16,RampRates!$B:$B,0))</f>
        <v>1.5</v>
      </c>
      <c r="AW16">
        <f>INDEX(StartUpTimes!$B:$B,MATCH($D16,StartUpTimes!$A:$A,0))*AT16</f>
        <v>2.4750000000000001</v>
      </c>
      <c r="AX16">
        <f>INDEX(StartUpTimes!$B:$B,MATCH($D16,StartUpTimes!$A:$A,0))*AU16</f>
        <v>3.6</v>
      </c>
      <c r="AY16">
        <f>INDEX(StartUpTimes!$B:$B,MATCH($D16,StartUpTimes!$A:$A,0))*AV16</f>
        <v>1.35</v>
      </c>
      <c r="AZ16" t="e">
        <f>NA()</f>
        <v>#N/A</v>
      </c>
      <c r="BA16">
        <f>INDEX(StartCosts!C:C,MATCH($D16,StartCosts!$B:$B,0))</f>
        <v>54</v>
      </c>
      <c r="BB16">
        <f>INDEX(StartCosts!D:D,MATCH($D16,StartCosts!$B:$B,0))</f>
        <v>64</v>
      </c>
      <c r="BC16">
        <f>INDEX(StartCosts!E:E,MATCH($D16,StartCosts!$B:$B,0))</f>
        <v>104</v>
      </c>
      <c r="BD16">
        <f>INDEX(StartCosts!F:F,MATCH($D16,StartCosts!$B:$B,0))</f>
        <v>2</v>
      </c>
      <c r="BE16">
        <f>INDEX(StartCosts!G:G,MATCH($D16,StartCosts!$B:$B,0))</f>
        <v>4</v>
      </c>
      <c r="BF16">
        <f>INDEX(StartCosts!J:J,MATCH($D16,StartCosts!$B:$B,0))</f>
        <v>50</v>
      </c>
      <c r="BG16">
        <f>INDEX(StartCosts!I:I,MATCH($D16,StartCosts!$B:$B,0))</f>
        <v>0</v>
      </c>
      <c r="BH16">
        <f>INDEX(MinUpAndDown!B:B,MATCH($D16,MinUpAndDown!$A:$A,0))</f>
        <v>8</v>
      </c>
      <c r="BI16">
        <f>INDEX(MinUpAndDown!B:B,MATCH($D16,MinUpAndDown!$A:$A,0))</f>
        <v>8</v>
      </c>
      <c r="BJ16">
        <f>INDEX(RampCosts!$B:$B,MATCH($D16,RampCosts!$A:$A,0))</f>
        <v>3.2666666666666666</v>
      </c>
      <c r="BK16">
        <f>_xlfn.IFNA(INDEX('O&amp;M'!C:C,MATCH($F16,'O&amp;M'!$A:$A,0)),INDEX('O&amp;M'!G:G,MATCH($D16,'O&amp;M'!$B:$B,0)))</f>
        <v>3.1</v>
      </c>
      <c r="BL16">
        <f>_xlfn.IFNA(INDEX('O&amp;M'!D:D,MATCH($F16,'O&amp;M'!$A:$A,0)),INDEX('O&amp;M'!H:H,MATCH($D16,'O&amp;M'!$B:$B,0)))</f>
        <v>41.8</v>
      </c>
      <c r="BM16">
        <f>INDEX(AuxDemand!$B:$B,MATCH($D16,AuxDemand!$A:$A,0))</f>
        <v>0.94</v>
      </c>
      <c r="BN16">
        <f>INDEX(MFOR!C:C,MATCH($D16,MFOR!$B:$B,0))</f>
        <v>8.2191780821917799</v>
      </c>
      <c r="BO16">
        <f>INDEX(MFOR!D:D,MATCH($D16,MFOR!$B:$B,0))</f>
        <v>360</v>
      </c>
      <c r="BP16">
        <f>INDEX(MFOR!E:E,MATCH($D16,MFOR!$B:$B,0))</f>
        <v>2.5</v>
      </c>
      <c r="BQ16">
        <f>INDEX(MFOR!F:F,MATCH($D16,MFOR!$B:$B,0))</f>
        <v>50</v>
      </c>
      <c r="BR16">
        <f>INDEX(MFOR!G:G,MATCH($D16,MFOR!$B:$B,0))</f>
        <v>6</v>
      </c>
      <c r="BS16">
        <f>INDEX(MFOR!H:H,MATCH($D16,MFOR!$B:$B,0))</f>
        <v>20</v>
      </c>
      <c r="BT16">
        <f>INDEX(MFOR!I:I,MATCH($D16,MFOR!$B:$B,0))</f>
        <v>30</v>
      </c>
      <c r="BU16">
        <f t="shared" si="0"/>
        <v>91.780821917808225</v>
      </c>
      <c r="BV16" t="e">
        <f>INDEX(CapFactors!$H:$H,MATCH($D16,CapFactors!$B:$B,0))</f>
        <v>#N/A</v>
      </c>
      <c r="BW16">
        <f>INDEX(Capex!$C:$C,MATCH($F16,Capex!$A:$A,0))</f>
        <v>1950</v>
      </c>
      <c r="BX16" t="e">
        <f>NA()</f>
        <v>#N/A</v>
      </c>
      <c r="BY16" t="e">
        <f>NA()</f>
        <v>#N/A</v>
      </c>
      <c r="BZ16" t="e">
        <f>_xlfn.IFNA(INDEX(CapFactors!C:C,MATCH($F16,CapFactors!$A:$A,0))*100,INDEX(CapFactors!C:C,MATCH($E16,CapFactors!$B:$B,0))*100)</f>
        <v>#N/A</v>
      </c>
      <c r="CA16" t="e">
        <f>_xlfn.IFNA(INDEX(CapFactors!F:F,MATCH($F16,CapFactors!$A:$A,0))*100,INDEX(CapFactors!F:F,MATCH($E16,CapFactors!$B:$B,0))*100)</f>
        <v>#N/A</v>
      </c>
    </row>
    <row r="17" spans="1:79">
      <c r="A17" t="s">
        <v>662</v>
      </c>
      <c r="B17" t="s">
        <v>117</v>
      </c>
      <c r="C17" t="s">
        <v>0</v>
      </c>
      <c r="D17" t="s">
        <v>75</v>
      </c>
      <c r="E17" t="s">
        <v>4</v>
      </c>
      <c r="F17" t="s">
        <v>74</v>
      </c>
      <c r="G17" t="s">
        <v>89</v>
      </c>
      <c r="J17">
        <v>1</v>
      </c>
      <c r="K17" t="s">
        <v>663</v>
      </c>
      <c r="L17" t="s">
        <v>4</v>
      </c>
      <c r="M17" t="s">
        <v>89</v>
      </c>
      <c r="N17" t="s">
        <v>89</v>
      </c>
      <c r="O17" t="s">
        <v>65</v>
      </c>
      <c r="P17">
        <v>2</v>
      </c>
      <c r="Q17">
        <v>4</v>
      </c>
      <c r="S17" t="s">
        <v>4</v>
      </c>
      <c r="T17" t="s">
        <v>4</v>
      </c>
      <c r="U17" t="s">
        <v>4</v>
      </c>
      <c r="V17" t="s">
        <v>4</v>
      </c>
      <c r="W17" t="s">
        <v>84</v>
      </c>
      <c r="X17" t="s">
        <v>84</v>
      </c>
      <c r="Y17" t="s">
        <v>4</v>
      </c>
      <c r="Z17" t="s">
        <v>65</v>
      </c>
      <c r="AA17" t="s">
        <v>65</v>
      </c>
      <c r="AB17" t="s">
        <v>116</v>
      </c>
      <c r="AC17" t="s">
        <v>41</v>
      </c>
      <c r="AD17" t="s">
        <v>116</v>
      </c>
      <c r="AE17" t="s">
        <v>69</v>
      </c>
      <c r="AF17" t="s">
        <v>41</v>
      </c>
      <c r="AG17" t="s">
        <v>656</v>
      </c>
      <c r="AH17" t="s">
        <v>656</v>
      </c>
      <c r="AI17" t="s">
        <v>656</v>
      </c>
      <c r="AJ17" t="s">
        <v>657</v>
      </c>
      <c r="AK17" t="s">
        <v>4</v>
      </c>
      <c r="AL17" t="s">
        <v>117</v>
      </c>
      <c r="AM17">
        <v>1</v>
      </c>
      <c r="AO17">
        <f>INDEX(MaxCapacity!C:C,MATCH($D17,MaxCapacity!$B:$B,0))</f>
        <v>800</v>
      </c>
      <c r="AP17">
        <f>INDEX(LHVs!F:F,MATCH($B17,LHVs!$C:$C,0))</f>
        <v>11.127252495904553</v>
      </c>
      <c r="AQ17">
        <f>INDEX(MinStableLevel!C:C,MATCH($D17,MinStableLevel!$B:$B,0))</f>
        <v>60</v>
      </c>
      <c r="AR17">
        <f>INDEX(MinStableLevel!D:D,MATCH($D17,MinStableLevel!$B:$B,0))</f>
        <v>30</v>
      </c>
      <c r="AS17">
        <f>INDEX(MinStableLevel!E:E,MATCH($D17,MinStableLevel!$B:$B,0))</f>
        <v>10</v>
      </c>
      <c r="AT17">
        <f>INDEX(RampRates!H:H,MATCH($D17,RampRates!$B:$B,0))</f>
        <v>2.75</v>
      </c>
      <c r="AU17">
        <f>INDEX(RampRates!I:I,MATCH($D17,RampRates!$B:$B,0))</f>
        <v>3.5</v>
      </c>
      <c r="AV17">
        <f>INDEX(RampRates!J:J,MATCH($D17,RampRates!$B:$B,0))</f>
        <v>1.5</v>
      </c>
      <c r="AW17">
        <f>INDEX(StartUpTimes!$B:$B,MATCH($D17,StartUpTimes!$A:$A,0))*AT17</f>
        <v>2.4750000000000001</v>
      </c>
      <c r="AX17">
        <f>INDEX(StartUpTimes!$B:$B,MATCH($D17,StartUpTimes!$A:$A,0))*AU17</f>
        <v>3.15</v>
      </c>
      <c r="AY17">
        <f>INDEX(StartUpTimes!$B:$B,MATCH($D17,StartUpTimes!$A:$A,0))*AV17</f>
        <v>1.35</v>
      </c>
      <c r="AZ17" t="e">
        <f>NA()</f>
        <v>#N/A</v>
      </c>
      <c r="BA17">
        <f>INDEX(StartCosts!C:C,MATCH($D17,StartCosts!$B:$B,0))</f>
        <v>54</v>
      </c>
      <c r="BB17">
        <f>INDEX(StartCosts!D:D,MATCH($D17,StartCosts!$B:$B,0))</f>
        <v>64</v>
      </c>
      <c r="BC17">
        <f>INDEX(StartCosts!E:E,MATCH($D17,StartCosts!$B:$B,0))</f>
        <v>104</v>
      </c>
      <c r="BD17">
        <f>INDEX(StartCosts!F:F,MATCH($D17,StartCosts!$B:$B,0))</f>
        <v>2</v>
      </c>
      <c r="BE17">
        <f>INDEX(StartCosts!G:G,MATCH($D17,StartCosts!$B:$B,0))</f>
        <v>4</v>
      </c>
      <c r="BF17">
        <f>INDEX(StartCosts!J:J,MATCH($D17,StartCosts!$B:$B,0))</f>
        <v>110</v>
      </c>
      <c r="BG17">
        <f>INDEX(StartCosts!I:I,MATCH($D17,StartCosts!$B:$B,0))</f>
        <v>0</v>
      </c>
      <c r="BH17">
        <f>INDEX(MinUpAndDown!B:B,MATCH($D17,MinUpAndDown!$A:$A,0))</f>
        <v>8</v>
      </c>
      <c r="BI17">
        <f>INDEX(MinUpAndDown!B:B,MATCH($D17,MinUpAndDown!$A:$A,0))</f>
        <v>8</v>
      </c>
      <c r="BJ17">
        <f>INDEX(RampCosts!$B:$B,MATCH($D17,RampCosts!$A:$A,0))</f>
        <v>3.5000000000000004</v>
      </c>
      <c r="BK17">
        <f>_xlfn.IFNA(INDEX('O&amp;M'!C:C,MATCH($F17,'O&amp;M'!$A:$A,0)),INDEX('O&amp;M'!G:G,MATCH($D17,'O&amp;M'!$B:$B,0)))</f>
        <v>0.125</v>
      </c>
      <c r="BL17">
        <f>_xlfn.IFNA(INDEX('O&amp;M'!D:D,MATCH($F17,'O&amp;M'!$A:$A,0)),INDEX('O&amp;M'!H:H,MATCH($D17,'O&amp;M'!$B:$B,0)))</f>
        <v>45.3</v>
      </c>
      <c r="BM17">
        <f>INDEX(AuxDemand!$B:$B,MATCH($D17,AuxDemand!$A:$A,0))</f>
        <v>0.94</v>
      </c>
      <c r="BN17">
        <f>INDEX(MFOR!C:C,MATCH($D17,MFOR!$B:$B,0))</f>
        <v>8.2191780821917799</v>
      </c>
      <c r="BO17">
        <f>INDEX(MFOR!D:D,MATCH($D17,MFOR!$B:$B,0))</f>
        <v>360</v>
      </c>
      <c r="BP17">
        <f>INDEX(MFOR!E:E,MATCH($D17,MFOR!$B:$B,0))</f>
        <v>2.5</v>
      </c>
      <c r="BQ17">
        <f>INDEX(MFOR!F:F,MATCH($D17,MFOR!$B:$B,0))</f>
        <v>50</v>
      </c>
      <c r="BR17">
        <f>INDEX(MFOR!G:G,MATCH($D17,MFOR!$B:$B,0))</f>
        <v>6</v>
      </c>
      <c r="BS17">
        <f>INDEX(MFOR!H:H,MATCH($D17,MFOR!$B:$B,0))</f>
        <v>20</v>
      </c>
      <c r="BT17">
        <f>INDEX(MFOR!I:I,MATCH($D17,MFOR!$B:$B,0))</f>
        <v>30</v>
      </c>
      <c r="BU17">
        <f t="shared" si="0"/>
        <v>91.780821917808225</v>
      </c>
      <c r="BV17" t="e">
        <f>INDEX(CapFactors!$H:$H,MATCH($D17,CapFactors!$B:$B,0))</f>
        <v>#N/A</v>
      </c>
      <c r="BW17">
        <f>INDEX(Capex!$C:$C,MATCH($F17,Capex!$A:$A,0))</f>
        <v>1650</v>
      </c>
      <c r="BX17" t="e">
        <f>NA()</f>
        <v>#N/A</v>
      </c>
      <c r="BY17" t="e">
        <f>NA()</f>
        <v>#N/A</v>
      </c>
      <c r="BZ17" t="e">
        <f>_xlfn.IFNA(INDEX(CapFactors!C:C,MATCH($F17,CapFactors!$A:$A,0))*100,INDEX(CapFactors!C:C,MATCH($E17,CapFactors!$B:$B,0))*100)</f>
        <v>#N/A</v>
      </c>
      <c r="CA17" t="e">
        <f>_xlfn.IFNA(INDEX(CapFactors!F:F,MATCH($F17,CapFactors!$A:$A,0))*100,INDEX(CapFactors!F:F,MATCH($E17,CapFactors!$B:$B,0))*100)</f>
        <v>#N/A</v>
      </c>
    </row>
    <row r="18" spans="1:79">
      <c r="A18" t="s">
        <v>664</v>
      </c>
      <c r="B18" t="s">
        <v>113</v>
      </c>
      <c r="C18" t="s">
        <v>0</v>
      </c>
      <c r="D18" t="s">
        <v>114</v>
      </c>
      <c r="E18" t="s">
        <v>115</v>
      </c>
      <c r="F18" t="s">
        <v>74</v>
      </c>
      <c r="G18" t="s">
        <v>115</v>
      </c>
      <c r="J18">
        <v>1</v>
      </c>
      <c r="K18" t="s">
        <v>636</v>
      </c>
      <c r="L18" t="s">
        <v>4</v>
      </c>
      <c r="M18" t="s">
        <v>115</v>
      </c>
      <c r="N18" t="s">
        <v>115</v>
      </c>
      <c r="O18" t="s">
        <v>65</v>
      </c>
      <c r="P18">
        <v>2</v>
      </c>
      <c r="Q18">
        <v>4</v>
      </c>
      <c r="S18" t="s">
        <v>4</v>
      </c>
      <c r="T18" t="s">
        <v>4</v>
      </c>
      <c r="U18" t="s">
        <v>4</v>
      </c>
      <c r="V18" t="s">
        <v>4</v>
      </c>
      <c r="W18" t="s">
        <v>84</v>
      </c>
      <c r="X18" t="s">
        <v>84</v>
      </c>
      <c r="Y18" t="s">
        <v>4</v>
      </c>
      <c r="Z18" t="s">
        <v>65</v>
      </c>
      <c r="AA18" t="s">
        <v>65</v>
      </c>
      <c r="AB18" t="s">
        <v>116</v>
      </c>
      <c r="AC18" t="s">
        <v>41</v>
      </c>
      <c r="AD18" t="s">
        <v>116</v>
      </c>
      <c r="AE18" t="s">
        <v>69</v>
      </c>
      <c r="AF18" t="s">
        <v>41</v>
      </c>
      <c r="AG18" t="s">
        <v>656</v>
      </c>
      <c r="AH18" t="s">
        <v>656</v>
      </c>
      <c r="AI18" t="s">
        <v>656</v>
      </c>
      <c r="AJ18" t="s">
        <v>657</v>
      </c>
      <c r="AK18" t="s">
        <v>4</v>
      </c>
      <c r="AL18" t="s">
        <v>113</v>
      </c>
      <c r="AM18">
        <v>1</v>
      </c>
      <c r="AO18">
        <f>INDEX(MaxCapacity!C:C,MATCH($D18,MaxCapacity!$B:$B,0))</f>
        <v>800</v>
      </c>
      <c r="AP18">
        <f>INDEX(LHVs!F:F,MATCH($B18,LHVs!$C:$C,0))</f>
        <v>11.378362147981921</v>
      </c>
      <c r="AQ18">
        <f>INDEX(MinStableLevel!C:C,MATCH($D18,MinStableLevel!$B:$B,0))</f>
        <v>60</v>
      </c>
      <c r="AR18">
        <f>INDEX(MinStableLevel!D:D,MATCH($D18,MinStableLevel!$B:$B,0))</f>
        <v>30</v>
      </c>
      <c r="AS18">
        <f>INDEX(MinStableLevel!E:E,MATCH($D18,MinStableLevel!$B:$B,0))</f>
        <v>30</v>
      </c>
      <c r="AT18">
        <f>INDEX(RampRates!H:H,MATCH($D18,RampRates!$B:$B,0))</f>
        <v>1.5</v>
      </c>
      <c r="AU18">
        <f>INDEX(RampRates!I:I,MATCH($D18,RampRates!$B:$B,0))</f>
        <v>3.5</v>
      </c>
      <c r="AV18">
        <f>INDEX(RampRates!J:J,MATCH($D18,RampRates!$B:$B,0))</f>
        <v>1</v>
      </c>
      <c r="AW18">
        <f>INDEX(StartUpTimes!$B:$B,MATCH($D18,StartUpTimes!$A:$A,0))*AT18</f>
        <v>1.35</v>
      </c>
      <c r="AX18">
        <f>INDEX(StartUpTimes!$B:$B,MATCH($D18,StartUpTimes!$A:$A,0))*AU18</f>
        <v>3.15</v>
      </c>
      <c r="AY18">
        <f>INDEX(StartUpTimes!$B:$B,MATCH($D18,StartUpTimes!$A:$A,0))*AV18</f>
        <v>0.9</v>
      </c>
      <c r="AZ18" t="e">
        <f>NA()</f>
        <v>#N/A</v>
      </c>
      <c r="BA18">
        <f>INDEX(StartCosts!C:C,MATCH($D18,StartCosts!$B:$B,0))</f>
        <v>54</v>
      </c>
      <c r="BB18">
        <f>INDEX(StartCosts!D:D,MATCH($D18,StartCosts!$B:$B,0))</f>
        <v>64</v>
      </c>
      <c r="BC18">
        <f>INDEX(StartCosts!E:E,MATCH($D18,StartCosts!$B:$B,0))</f>
        <v>104</v>
      </c>
      <c r="BD18">
        <f>INDEX(StartCosts!F:F,MATCH($D18,StartCosts!$B:$B,0))</f>
        <v>2</v>
      </c>
      <c r="BE18">
        <f>INDEX(StartCosts!G:G,MATCH($D18,StartCosts!$B:$B,0))</f>
        <v>4</v>
      </c>
      <c r="BF18">
        <f>INDEX(StartCosts!J:J,MATCH($D18,StartCosts!$B:$B,0))</f>
        <v>110</v>
      </c>
      <c r="BG18">
        <f>INDEX(StartCosts!I:I,MATCH($D18,StartCosts!$B:$B,0))</f>
        <v>0</v>
      </c>
      <c r="BH18">
        <f>INDEX(MinUpAndDown!B:B,MATCH($D18,MinUpAndDown!$A:$A,0))</f>
        <v>8</v>
      </c>
      <c r="BI18">
        <f>INDEX(MinUpAndDown!B:B,MATCH($D18,MinUpAndDown!$A:$A,0))</f>
        <v>8</v>
      </c>
      <c r="BJ18">
        <f>INDEX(RampCosts!$B:$B,MATCH($D18,RampCosts!$A:$A,0))</f>
        <v>3.5000000000000004</v>
      </c>
      <c r="BK18">
        <f>_xlfn.IFNA(INDEX('O&amp;M'!C:C,MATCH($F18,'O&amp;M'!$A:$A,0)),INDEX('O&amp;M'!G:G,MATCH($D18,'O&amp;M'!$B:$B,0)))</f>
        <v>0.125</v>
      </c>
      <c r="BL18">
        <f>_xlfn.IFNA(INDEX('O&amp;M'!D:D,MATCH($F18,'O&amp;M'!$A:$A,0)),INDEX('O&amp;M'!H:H,MATCH($D18,'O&amp;M'!$B:$B,0)))</f>
        <v>45.3</v>
      </c>
      <c r="BM18">
        <f>INDEX(AuxDemand!$B:$B,MATCH($D18,AuxDemand!$A:$A,0))</f>
        <v>0.94</v>
      </c>
      <c r="BN18">
        <f>INDEX(MFOR!C:C,MATCH($D18,MFOR!$B:$B,0))</f>
        <v>8.2191780821917799</v>
      </c>
      <c r="BO18">
        <f>INDEX(MFOR!D:D,MATCH($D18,MFOR!$B:$B,0))</f>
        <v>360</v>
      </c>
      <c r="BP18">
        <f>INDEX(MFOR!E:E,MATCH($D18,MFOR!$B:$B,0))</f>
        <v>2.5</v>
      </c>
      <c r="BQ18">
        <f>INDEX(MFOR!F:F,MATCH($D18,MFOR!$B:$B,0))</f>
        <v>50</v>
      </c>
      <c r="BR18">
        <f>INDEX(MFOR!G:G,MATCH($D18,MFOR!$B:$B,0))</f>
        <v>6</v>
      </c>
      <c r="BS18">
        <f>INDEX(MFOR!H:H,MATCH($D18,MFOR!$B:$B,0))</f>
        <v>20</v>
      </c>
      <c r="BT18">
        <f>INDEX(MFOR!I:I,MATCH($D18,MFOR!$B:$B,0))</f>
        <v>30</v>
      </c>
      <c r="BU18">
        <f t="shared" si="0"/>
        <v>91.780821917808225</v>
      </c>
      <c r="BV18" t="e">
        <f>INDEX(CapFactors!$H:$H,MATCH($D18,CapFactors!$B:$B,0))</f>
        <v>#N/A</v>
      </c>
      <c r="BW18">
        <f>INDEX(Capex!$C:$C,MATCH($F18,Capex!$A:$A,0))</f>
        <v>1650</v>
      </c>
      <c r="BX18" t="e">
        <f>NA()</f>
        <v>#N/A</v>
      </c>
      <c r="BY18" t="e">
        <f>NA()</f>
        <v>#N/A</v>
      </c>
      <c r="BZ18" t="e">
        <f>_xlfn.IFNA(INDEX(CapFactors!C:C,MATCH($F18,CapFactors!$A:$A,0))*100,INDEX(CapFactors!C:C,MATCH($E18,CapFactors!$B:$B,0))*100)</f>
        <v>#N/A</v>
      </c>
      <c r="CA18" t="e">
        <f>_xlfn.IFNA(INDEX(CapFactors!F:F,MATCH($F18,CapFactors!$A:$A,0))*100,INDEX(CapFactors!F:F,MATCH($E18,CapFactors!$B:$B,0))*100)</f>
        <v>#N/A</v>
      </c>
    </row>
    <row r="19" spans="1:79">
      <c r="A19" t="s">
        <v>95</v>
      </c>
      <c r="B19" t="s">
        <v>118</v>
      </c>
      <c r="C19" t="s">
        <v>0</v>
      </c>
      <c r="D19" t="s">
        <v>93</v>
      </c>
      <c r="E19" t="s">
        <v>4</v>
      </c>
      <c r="F19" t="s">
        <v>92</v>
      </c>
      <c r="G19" t="s">
        <v>89</v>
      </c>
      <c r="J19">
        <v>1</v>
      </c>
      <c r="K19" t="s">
        <v>636</v>
      </c>
      <c r="L19" t="s">
        <v>4</v>
      </c>
      <c r="M19" t="s">
        <v>89</v>
      </c>
      <c r="N19" t="s">
        <v>89</v>
      </c>
      <c r="O19" t="s">
        <v>65</v>
      </c>
      <c r="P19">
        <v>2</v>
      </c>
      <c r="Q19">
        <v>4</v>
      </c>
      <c r="S19" t="s">
        <v>4</v>
      </c>
      <c r="T19" t="s">
        <v>4</v>
      </c>
      <c r="U19" t="s">
        <v>4</v>
      </c>
      <c r="V19" t="s">
        <v>4</v>
      </c>
      <c r="W19" t="s">
        <v>84</v>
      </c>
      <c r="X19" t="s">
        <v>84</v>
      </c>
      <c r="Y19" t="s">
        <v>4</v>
      </c>
      <c r="Z19" t="s">
        <v>65</v>
      </c>
      <c r="AA19" t="s">
        <v>65</v>
      </c>
      <c r="AB19" t="s">
        <v>90</v>
      </c>
      <c r="AC19" t="s">
        <v>41</v>
      </c>
      <c r="AD19" t="s">
        <v>90</v>
      </c>
      <c r="AE19" t="s">
        <v>69</v>
      </c>
      <c r="AF19" t="s">
        <v>41</v>
      </c>
      <c r="AG19" t="s">
        <v>656</v>
      </c>
      <c r="AH19" t="s">
        <v>656</v>
      </c>
      <c r="AI19" t="s">
        <v>656</v>
      </c>
      <c r="AJ19" t="s">
        <v>657</v>
      </c>
      <c r="AK19" t="s">
        <v>4</v>
      </c>
      <c r="AL19" t="s">
        <v>118</v>
      </c>
      <c r="AM19">
        <v>1</v>
      </c>
      <c r="AO19">
        <f>INDEX(MaxCapacity!C:C,MATCH($D19,MaxCapacity!$B:$B,0))</f>
        <v>800</v>
      </c>
      <c r="AP19">
        <f>INDEX(LHVs!F:F,MATCH($B19,LHVs!$C:$C,0))</f>
        <v>13.846153846153847</v>
      </c>
      <c r="AQ19">
        <f>INDEX(MinStableLevel!C:C,MATCH($D19,MinStableLevel!$B:$B,0))</f>
        <v>50</v>
      </c>
      <c r="AR19">
        <f>INDEX(MinStableLevel!D:D,MATCH($D19,MinStableLevel!$B:$B,0))</f>
        <v>25</v>
      </c>
      <c r="AS19">
        <f>INDEX(MinStableLevel!E:E,MATCH($D19,MinStableLevel!$B:$B,0))</f>
        <v>20</v>
      </c>
      <c r="AT19">
        <f>INDEX(RampRates!H:H,MATCH($D19,RampRates!$B:$B,0))</f>
        <v>2.75</v>
      </c>
      <c r="AU19">
        <f>INDEX(RampRates!I:I,MATCH($D19,RampRates!$B:$B,0))</f>
        <v>4</v>
      </c>
      <c r="AV19">
        <f>INDEX(RampRates!J:J,MATCH($D19,RampRates!$B:$B,0))</f>
        <v>1.5</v>
      </c>
      <c r="AW19">
        <f>INDEX(StartUpTimes!$B:$B,MATCH($D19,StartUpTimes!$A:$A,0))*AT19</f>
        <v>2.4750000000000001</v>
      </c>
      <c r="AX19">
        <f>INDEX(StartUpTimes!$B:$B,MATCH($D19,StartUpTimes!$A:$A,0))*AU19</f>
        <v>3.6</v>
      </c>
      <c r="AY19">
        <f>INDEX(StartUpTimes!$B:$B,MATCH($D19,StartUpTimes!$A:$A,0))*AV19</f>
        <v>1.35</v>
      </c>
      <c r="AZ19" t="e">
        <f>NA()</f>
        <v>#N/A</v>
      </c>
      <c r="BA19">
        <f>INDEX(StartCosts!C:C,MATCH($D19,StartCosts!$B:$B,0))</f>
        <v>54</v>
      </c>
      <c r="BB19">
        <f>INDEX(StartCosts!D:D,MATCH($D19,StartCosts!$B:$B,0))</f>
        <v>64</v>
      </c>
      <c r="BC19">
        <f>INDEX(StartCosts!E:E,MATCH($D19,StartCosts!$B:$B,0))</f>
        <v>104</v>
      </c>
      <c r="BD19">
        <f>INDEX(StartCosts!F:F,MATCH($D19,StartCosts!$B:$B,0))</f>
        <v>2</v>
      </c>
      <c r="BE19">
        <f>INDEX(StartCosts!G:G,MATCH($D19,StartCosts!$B:$B,0))</f>
        <v>4</v>
      </c>
      <c r="BF19">
        <f>INDEX(StartCosts!J:J,MATCH($D19,StartCosts!$B:$B,0))</f>
        <v>50</v>
      </c>
      <c r="BG19">
        <f>INDEX(StartCosts!I:I,MATCH($D19,StartCosts!$B:$B,0))</f>
        <v>0</v>
      </c>
      <c r="BH19">
        <f>INDEX(MinUpAndDown!B:B,MATCH($D19,MinUpAndDown!$A:$A,0))</f>
        <v>8</v>
      </c>
      <c r="BI19">
        <f>INDEX(MinUpAndDown!B:B,MATCH($D19,MinUpAndDown!$A:$A,0))</f>
        <v>8</v>
      </c>
      <c r="BJ19">
        <f>INDEX(RampCosts!$B:$B,MATCH($D19,RampCosts!$A:$A,0))</f>
        <v>3.2666666666666666</v>
      </c>
      <c r="BK19">
        <f>_xlfn.IFNA(INDEX('O&amp;M'!C:C,MATCH($F19,'O&amp;M'!$A:$A,0)),INDEX('O&amp;M'!G:G,MATCH($D19,'O&amp;M'!$B:$B,0)))</f>
        <v>3.1</v>
      </c>
      <c r="BL19">
        <f>_xlfn.IFNA(INDEX('O&amp;M'!D:D,MATCH($F19,'O&amp;M'!$A:$A,0)),INDEX('O&amp;M'!H:H,MATCH($D19,'O&amp;M'!$B:$B,0)))</f>
        <v>41.8</v>
      </c>
      <c r="BM19">
        <f>INDEX(AuxDemand!$B:$B,MATCH($D19,AuxDemand!$A:$A,0))</f>
        <v>0.94</v>
      </c>
      <c r="BN19">
        <f>INDEX(MFOR!C:C,MATCH($D19,MFOR!$B:$B,0))</f>
        <v>8.2191780821917799</v>
      </c>
      <c r="BO19">
        <f>INDEX(MFOR!D:D,MATCH($D19,MFOR!$B:$B,0))</f>
        <v>360</v>
      </c>
      <c r="BP19">
        <f>INDEX(MFOR!E:E,MATCH($D19,MFOR!$B:$B,0))</f>
        <v>2.5</v>
      </c>
      <c r="BQ19">
        <f>INDEX(MFOR!F:F,MATCH($D19,MFOR!$B:$B,0))</f>
        <v>50</v>
      </c>
      <c r="BR19">
        <f>INDEX(MFOR!G:G,MATCH($D19,MFOR!$B:$B,0))</f>
        <v>6</v>
      </c>
      <c r="BS19">
        <f>INDEX(MFOR!H:H,MATCH($D19,MFOR!$B:$B,0))</f>
        <v>20</v>
      </c>
      <c r="BT19">
        <f>INDEX(MFOR!I:I,MATCH($D19,MFOR!$B:$B,0))</f>
        <v>30</v>
      </c>
      <c r="BU19">
        <f t="shared" si="0"/>
        <v>91.780821917808225</v>
      </c>
      <c r="BV19" t="e">
        <f>INDEX(CapFactors!$H:$H,MATCH($D19,CapFactors!$B:$B,0))</f>
        <v>#N/A</v>
      </c>
      <c r="BW19">
        <f>INDEX(Capex!$C:$C,MATCH($F19,Capex!$A:$A,0))</f>
        <v>1950</v>
      </c>
      <c r="BX19" t="e">
        <f>NA()</f>
        <v>#N/A</v>
      </c>
      <c r="BY19" t="e">
        <f>NA()</f>
        <v>#N/A</v>
      </c>
      <c r="BZ19" t="e">
        <f>_xlfn.IFNA(INDEX(CapFactors!C:C,MATCH($F19,CapFactors!$A:$A,0))*100,INDEX(CapFactors!C:C,MATCH($E19,CapFactors!$B:$B,0))*100)</f>
        <v>#N/A</v>
      </c>
      <c r="CA19" t="e">
        <f>_xlfn.IFNA(INDEX(CapFactors!F:F,MATCH($F19,CapFactors!$A:$A,0))*100,INDEX(CapFactors!F:F,MATCH($E19,CapFactors!$B:$B,0))*100)</f>
        <v>#N/A</v>
      </c>
    </row>
    <row r="20" spans="1:79">
      <c r="A20" t="s">
        <v>148</v>
      </c>
      <c r="B20" t="s">
        <v>120</v>
      </c>
      <c r="C20" t="s">
        <v>0</v>
      </c>
      <c r="D20" t="s">
        <v>122</v>
      </c>
      <c r="E20" t="s">
        <v>4</v>
      </c>
      <c r="F20" t="s">
        <v>121</v>
      </c>
      <c r="G20" t="s">
        <v>89</v>
      </c>
      <c r="J20">
        <v>1</v>
      </c>
      <c r="K20" t="s">
        <v>636</v>
      </c>
      <c r="L20" t="s">
        <v>4</v>
      </c>
      <c r="M20" t="s">
        <v>89</v>
      </c>
      <c r="N20" t="s">
        <v>89</v>
      </c>
      <c r="O20" t="s">
        <v>65</v>
      </c>
      <c r="P20">
        <v>2</v>
      </c>
      <c r="Q20">
        <v>4</v>
      </c>
      <c r="S20" t="s">
        <v>4</v>
      </c>
      <c r="T20" t="s">
        <v>4</v>
      </c>
      <c r="U20" t="s">
        <v>4</v>
      </c>
      <c r="V20" t="s">
        <v>4</v>
      </c>
      <c r="W20" t="s">
        <v>84</v>
      </c>
      <c r="X20" t="s">
        <v>84</v>
      </c>
      <c r="Y20" t="s">
        <v>4</v>
      </c>
      <c r="Z20" t="s">
        <v>65</v>
      </c>
      <c r="AA20" t="s">
        <v>65</v>
      </c>
      <c r="AB20" t="s">
        <v>95</v>
      </c>
      <c r="AC20" t="s">
        <v>41</v>
      </c>
      <c r="AD20" t="s">
        <v>95</v>
      </c>
      <c r="AE20" t="s">
        <v>69</v>
      </c>
      <c r="AF20" t="s">
        <v>41</v>
      </c>
      <c r="AG20" t="s">
        <v>656</v>
      </c>
      <c r="AH20" t="s">
        <v>656</v>
      </c>
      <c r="AI20" t="s">
        <v>656</v>
      </c>
      <c r="AJ20" t="s">
        <v>657</v>
      </c>
      <c r="AK20" t="s">
        <v>4</v>
      </c>
      <c r="AL20" t="s">
        <v>120</v>
      </c>
      <c r="AM20">
        <v>1</v>
      </c>
      <c r="AO20">
        <f>INDEX(MaxCapacity!C:C,MATCH($D20,MaxCapacity!$B:$B,0))</f>
        <v>800</v>
      </c>
      <c r="AP20">
        <f>INDEX(LHVs!F:F,MATCH($B20,LHVs!$C:$C,0))</f>
        <v>8.1818181818181817</v>
      </c>
      <c r="AQ20">
        <f>INDEX(MinStableLevel!C:C,MATCH($D20,MinStableLevel!$B:$B,0))</f>
        <v>50</v>
      </c>
      <c r="AR20">
        <f>INDEX(MinStableLevel!D:D,MATCH($D20,MinStableLevel!$B:$B,0))</f>
        <v>30</v>
      </c>
      <c r="AS20">
        <f>INDEX(MinStableLevel!E:E,MATCH($D20,MinStableLevel!$B:$B,0))</f>
        <v>20</v>
      </c>
      <c r="AT20">
        <f>INDEX(RampRates!H:H,MATCH($D20,RampRates!$B:$B,0))</f>
        <v>2.75</v>
      </c>
      <c r="AU20">
        <f>INDEX(RampRates!I:I,MATCH($D20,RampRates!$B:$B,0))</f>
        <v>5</v>
      </c>
      <c r="AV20">
        <f>INDEX(RampRates!J:J,MATCH($D20,RampRates!$B:$B,0))</f>
        <v>1.5</v>
      </c>
      <c r="AW20">
        <f>INDEX(StartUpTimes!$B:$B,MATCH($D20,StartUpTimes!$A:$A,0))*AT20</f>
        <v>2.4750000000000001</v>
      </c>
      <c r="AX20">
        <f>INDEX(StartUpTimes!$B:$B,MATCH($D20,StartUpTimes!$A:$A,0))*AU20</f>
        <v>4.5</v>
      </c>
      <c r="AY20">
        <f>INDEX(StartUpTimes!$B:$B,MATCH($D20,StartUpTimes!$A:$A,0))*AV20</f>
        <v>1.35</v>
      </c>
      <c r="AZ20" t="e">
        <f>NA()</f>
        <v>#N/A</v>
      </c>
      <c r="BA20">
        <f>INDEX(StartCosts!C:C,MATCH($D20,StartCosts!$B:$B,0))</f>
        <v>54</v>
      </c>
      <c r="BB20">
        <f>INDEX(StartCosts!D:D,MATCH($D20,StartCosts!$B:$B,0))</f>
        <v>64</v>
      </c>
      <c r="BC20">
        <f>INDEX(StartCosts!E:E,MATCH($D20,StartCosts!$B:$B,0))</f>
        <v>104</v>
      </c>
      <c r="BD20">
        <f>INDEX(StartCosts!F:F,MATCH($D20,StartCosts!$B:$B,0))</f>
        <v>2</v>
      </c>
      <c r="BE20">
        <f>INDEX(StartCosts!G:G,MATCH($D20,StartCosts!$B:$B,0))</f>
        <v>4</v>
      </c>
      <c r="BF20">
        <f>INDEX(StartCosts!J:J,MATCH($D20,StartCosts!$B:$B,0))</f>
        <v>50</v>
      </c>
      <c r="BG20">
        <f>INDEX(StartCosts!I:I,MATCH($D20,StartCosts!$B:$B,0))</f>
        <v>0</v>
      </c>
      <c r="BH20">
        <f>INDEX(MinUpAndDown!B:B,MATCH($D20,MinUpAndDown!$A:$A,0))</f>
        <v>8</v>
      </c>
      <c r="BI20">
        <f>INDEX(MinUpAndDown!B:B,MATCH($D20,MinUpAndDown!$A:$A,0))</f>
        <v>8</v>
      </c>
      <c r="BJ20">
        <f>INDEX(RampCosts!$B:$B,MATCH($D20,RampCosts!$A:$A,0))</f>
        <v>3.2666666666666666</v>
      </c>
      <c r="BK20">
        <f>_xlfn.IFNA(INDEX('O&amp;M'!C:C,MATCH($F20,'O&amp;M'!$A:$A,0)),INDEX('O&amp;M'!G:G,MATCH($D20,'O&amp;M'!$B:$B,0)))</f>
        <v>0.11</v>
      </c>
      <c r="BL20">
        <f>_xlfn.IFNA(INDEX('O&amp;M'!D:D,MATCH($F20,'O&amp;M'!$A:$A,0)),INDEX('O&amp;M'!H:H,MATCH($D20,'O&amp;M'!$B:$B,0)))</f>
        <v>56.6</v>
      </c>
      <c r="BM20">
        <f>INDEX(AuxDemand!$B:$B,MATCH($D20,AuxDemand!$A:$A,0))</f>
        <v>0.94</v>
      </c>
      <c r="BN20">
        <f>INDEX(MFOR!C:C,MATCH($D20,MFOR!$B:$B,0))</f>
        <v>8.2191780821917799</v>
      </c>
      <c r="BO20">
        <f>INDEX(MFOR!D:D,MATCH($D20,MFOR!$B:$B,0))</f>
        <v>360</v>
      </c>
      <c r="BP20">
        <f>INDEX(MFOR!E:E,MATCH($D20,MFOR!$B:$B,0))</f>
        <v>2.5</v>
      </c>
      <c r="BQ20">
        <f>INDEX(MFOR!F:F,MATCH($D20,MFOR!$B:$B,0))</f>
        <v>50</v>
      </c>
      <c r="BR20">
        <f>INDEX(MFOR!G:G,MATCH($D20,MFOR!$B:$B,0))</f>
        <v>6</v>
      </c>
      <c r="BS20">
        <f>INDEX(MFOR!H:H,MATCH($D20,MFOR!$B:$B,0))</f>
        <v>20</v>
      </c>
      <c r="BT20">
        <f>INDEX(MFOR!I:I,MATCH($D20,MFOR!$B:$B,0))</f>
        <v>30</v>
      </c>
      <c r="BU20">
        <f t="shared" si="0"/>
        <v>91.780821917808225</v>
      </c>
      <c r="BV20" t="e">
        <f>INDEX(CapFactors!$H:$H,MATCH($D20,CapFactors!$B:$B,0))</f>
        <v>#N/A</v>
      </c>
      <c r="BW20">
        <f>INDEX(Capex!$C:$C,MATCH($F20,Capex!$A:$A,0))</f>
        <v>1524.8</v>
      </c>
      <c r="BX20" t="e">
        <f>NA()</f>
        <v>#N/A</v>
      </c>
      <c r="BY20" t="e">
        <f>NA()</f>
        <v>#N/A</v>
      </c>
      <c r="BZ20" t="e">
        <f>_xlfn.IFNA(INDEX(CapFactors!C:C,MATCH($F20,CapFactors!$A:$A,0))*100,INDEX(CapFactors!C:C,MATCH($E20,CapFactors!$B:$B,0))*100)</f>
        <v>#N/A</v>
      </c>
      <c r="CA20" t="e">
        <f>_xlfn.IFNA(INDEX(CapFactors!F:F,MATCH($F20,CapFactors!$A:$A,0))*100,INDEX(CapFactors!F:F,MATCH($E20,CapFactors!$B:$B,0))*100)</f>
        <v>#N/A</v>
      </c>
    </row>
    <row r="21" spans="1:79">
      <c r="A21" t="s">
        <v>149</v>
      </c>
      <c r="B21" t="s">
        <v>123</v>
      </c>
      <c r="C21" t="s">
        <v>0</v>
      </c>
      <c r="D21" t="s">
        <v>99</v>
      </c>
      <c r="E21" t="s">
        <v>99</v>
      </c>
      <c r="F21" t="s">
        <v>99</v>
      </c>
      <c r="G21" t="s">
        <v>6</v>
      </c>
      <c r="J21">
        <v>1</v>
      </c>
      <c r="K21" t="s">
        <v>636</v>
      </c>
      <c r="L21" t="s">
        <v>43</v>
      </c>
      <c r="M21" t="s">
        <v>43</v>
      </c>
      <c r="N21" t="s">
        <v>43</v>
      </c>
      <c r="O21" t="s">
        <v>65</v>
      </c>
      <c r="P21">
        <v>2</v>
      </c>
      <c r="Q21">
        <v>4</v>
      </c>
      <c r="S21" t="s">
        <v>6</v>
      </c>
      <c r="T21" t="s">
        <v>6</v>
      </c>
      <c r="U21" t="s">
        <v>43</v>
      </c>
      <c r="V21" t="s">
        <v>43</v>
      </c>
      <c r="W21" t="s">
        <v>84</v>
      </c>
      <c r="X21" t="s">
        <v>66</v>
      </c>
      <c r="Y21" t="s">
        <v>67</v>
      </c>
      <c r="Z21" t="s">
        <v>54</v>
      </c>
      <c r="AA21" t="s">
        <v>54</v>
      </c>
      <c r="AB21" t="s">
        <v>149</v>
      </c>
      <c r="AC21" t="s">
        <v>41</v>
      </c>
      <c r="AD21" t="s">
        <v>149</v>
      </c>
      <c r="AE21" t="s">
        <v>69</v>
      </c>
      <c r="AF21" t="s">
        <v>41</v>
      </c>
      <c r="AG21" t="s">
        <v>656</v>
      </c>
      <c r="AH21" t="s">
        <v>656</v>
      </c>
      <c r="AI21" t="s">
        <v>656</v>
      </c>
      <c r="AJ21" t="s">
        <v>657</v>
      </c>
      <c r="AK21" t="s">
        <v>43</v>
      </c>
      <c r="AL21" t="s">
        <v>123</v>
      </c>
      <c r="AM21">
        <v>1</v>
      </c>
      <c r="AO21">
        <f>INDEX(MaxCapacity!C:C,MATCH($D21,MaxCapacity!$B:$B,0))</f>
        <v>400</v>
      </c>
      <c r="AP21">
        <f>INDEX(LHVs!F:F,MATCH($B21,LHVs!$C:$C,0))</f>
        <v>12</v>
      </c>
      <c r="AQ21">
        <f>INDEX(MinStableLevel!C:C,MATCH($D21,MinStableLevel!$B:$B,0))</f>
        <v>50</v>
      </c>
      <c r="AR21">
        <f>INDEX(MinStableLevel!D:D,MATCH($D21,MinStableLevel!$B:$B,0))</f>
        <v>20</v>
      </c>
      <c r="AS21">
        <f>INDEX(MinStableLevel!E:E,MATCH($D21,MinStableLevel!$B:$B,0))</f>
        <v>10</v>
      </c>
      <c r="AT21">
        <f>INDEX(RampRates!H:H,MATCH($D21,RampRates!$B:$B,0))</f>
        <v>10</v>
      </c>
      <c r="AU21">
        <f>INDEX(RampRates!I:I,MATCH($D21,RampRates!$B:$B,0))</f>
        <v>20</v>
      </c>
      <c r="AV21">
        <f>INDEX(RampRates!J:J,MATCH($D21,RampRates!$B:$B,0))</f>
        <v>8</v>
      </c>
      <c r="AW21">
        <f>INDEX(StartUpTimes!$B:$B,MATCH($D21,StartUpTimes!$A:$A,0))*AT21</f>
        <v>9</v>
      </c>
      <c r="AX21">
        <f>INDEX(StartUpTimes!$B:$B,MATCH($D21,StartUpTimes!$A:$A,0))*AU21</f>
        <v>18</v>
      </c>
      <c r="AY21">
        <f>INDEX(StartUpTimes!$B:$B,MATCH($D21,StartUpTimes!$A:$A,0))*AV21</f>
        <v>7.2</v>
      </c>
      <c r="AZ21" t="e">
        <f>NA()</f>
        <v>#N/A</v>
      </c>
      <c r="BA21">
        <f>INDEX(StartCosts!C:C,MATCH($D21,StartCosts!$B:$B,0))</f>
        <v>32</v>
      </c>
      <c r="BB21">
        <f>INDEX(StartCosts!D:D,MATCH($D21,StartCosts!$B:$B,0))</f>
        <v>126</v>
      </c>
      <c r="BC21">
        <f>INDEX(StartCosts!E:E,MATCH($D21,StartCosts!$B:$B,0))</f>
        <v>103</v>
      </c>
      <c r="BD21">
        <f>INDEX(StartCosts!F:F,MATCH($D21,StartCosts!$B:$B,0))</f>
        <v>1</v>
      </c>
      <c r="BE21">
        <f>INDEX(StartCosts!G:G,MATCH($D21,StartCosts!$B:$B,0))</f>
        <v>1</v>
      </c>
      <c r="BF21">
        <f>INDEX(StartCosts!J:J,MATCH($D21,StartCosts!$B:$B,0))</f>
        <v>24</v>
      </c>
      <c r="BG21">
        <f>INDEX(StartCosts!I:I,MATCH($D21,StartCosts!$B:$B,0))</f>
        <v>0</v>
      </c>
      <c r="BH21">
        <f>INDEX(MinUpAndDown!B:B,MATCH($D21,MinUpAndDown!$A:$A,0))</f>
        <v>1</v>
      </c>
      <c r="BI21">
        <f>INDEX(MinUpAndDown!B:B,MATCH($D21,MinUpAndDown!$A:$A,0))</f>
        <v>1</v>
      </c>
      <c r="BJ21">
        <f>INDEX(RampCosts!$B:$B,MATCH($D21,RampCosts!$A:$A,0))</f>
        <v>2.9444444444444442</v>
      </c>
      <c r="BK21">
        <f>_xlfn.IFNA(INDEX('O&amp;M'!C:C,MATCH($F21,'O&amp;M'!$A:$A,0)),INDEX('O&amp;M'!G:G,MATCH($D21,'O&amp;M'!$B:$B,0)))</f>
        <v>7</v>
      </c>
      <c r="BL21">
        <f>_xlfn.IFNA(INDEX('O&amp;M'!D:D,MATCH($F21,'O&amp;M'!$A:$A,0)),INDEX('O&amp;M'!H:H,MATCH($D21,'O&amp;M'!$B:$B,0)))</f>
        <v>12</v>
      </c>
      <c r="BM21">
        <f>INDEX(AuxDemand!$B:$B,MATCH($D21,AuxDemand!$A:$A,0))</f>
        <v>0.96</v>
      </c>
      <c r="BN21">
        <f>INDEX(MFOR!C:C,MATCH($D21,MFOR!$B:$B,0))</f>
        <v>0.82191780821917804</v>
      </c>
      <c r="BO21">
        <f>INDEX(MFOR!D:D,MATCH($D21,MFOR!$B:$B,0))</f>
        <v>36</v>
      </c>
      <c r="BP21">
        <f>INDEX(MFOR!E:E,MATCH($D21,MFOR!$B:$B,0))</f>
        <v>2</v>
      </c>
      <c r="BQ21">
        <f>INDEX(MFOR!F:F,MATCH($D21,MFOR!$B:$B,0))</f>
        <v>30</v>
      </c>
      <c r="BR21">
        <f>INDEX(MFOR!G:G,MATCH($D21,MFOR!$B:$B,0))</f>
        <v>1</v>
      </c>
      <c r="BS21">
        <f>INDEX(MFOR!H:H,MATCH($D21,MFOR!$B:$B,0))</f>
        <v>27</v>
      </c>
      <c r="BT21">
        <f>INDEX(MFOR!I:I,MATCH($D21,MFOR!$B:$B,0))</f>
        <v>40</v>
      </c>
      <c r="BU21">
        <f t="shared" si="0"/>
        <v>99.178082191780817</v>
      </c>
      <c r="BV21" t="e">
        <f>INDEX(CapFactors!$H:$H,MATCH($D21,CapFactors!$B:$B,0))</f>
        <v>#N/A</v>
      </c>
      <c r="BW21" t="e">
        <f>INDEX(Capex!$C:$C,MATCH($F21,Capex!$A:$A,0))</f>
        <v>#N/A</v>
      </c>
      <c r="BX21" t="e">
        <f>NA()</f>
        <v>#N/A</v>
      </c>
      <c r="BY21" t="e">
        <f>NA()</f>
        <v>#N/A</v>
      </c>
      <c r="BZ21" t="e">
        <f>_xlfn.IFNA(INDEX(CapFactors!C:C,MATCH($F21,CapFactors!$A:$A,0))*100,INDEX(CapFactors!C:C,MATCH($E21,CapFactors!$B:$B,0))*100)</f>
        <v>#N/A</v>
      </c>
      <c r="CA21" t="e">
        <f>_xlfn.IFNA(INDEX(CapFactors!F:F,MATCH($F21,CapFactors!$A:$A,0))*100,INDEX(CapFactors!F:F,MATCH($E21,CapFactors!$B:$B,0))*100)</f>
        <v>#N/A</v>
      </c>
    </row>
    <row r="22" spans="1:79">
      <c r="A22" t="s">
        <v>85</v>
      </c>
      <c r="B22" t="s">
        <v>125</v>
      </c>
      <c r="C22" t="s">
        <v>0</v>
      </c>
      <c r="D22" t="s">
        <v>82</v>
      </c>
      <c r="E22" t="s">
        <v>82</v>
      </c>
      <c r="F22" t="s">
        <v>81</v>
      </c>
      <c r="G22" t="s">
        <v>6</v>
      </c>
      <c r="J22">
        <v>1</v>
      </c>
      <c r="K22" t="s">
        <v>636</v>
      </c>
      <c r="L22" t="s">
        <v>6</v>
      </c>
      <c r="M22" t="s">
        <v>83</v>
      </c>
      <c r="N22" t="s">
        <v>6</v>
      </c>
      <c r="O22" t="s">
        <v>65</v>
      </c>
      <c r="P22">
        <v>4</v>
      </c>
      <c r="Q22">
        <v>6</v>
      </c>
      <c r="S22" t="s">
        <v>6</v>
      </c>
      <c r="T22" t="s">
        <v>6</v>
      </c>
      <c r="U22" t="s">
        <v>6</v>
      </c>
      <c r="V22" t="s">
        <v>82</v>
      </c>
      <c r="W22" t="s">
        <v>84</v>
      </c>
      <c r="X22" t="s">
        <v>84</v>
      </c>
      <c r="Y22" t="s">
        <v>6</v>
      </c>
      <c r="Z22" t="s">
        <v>65</v>
      </c>
      <c r="AA22" t="s">
        <v>65</v>
      </c>
      <c r="AB22" t="s">
        <v>85</v>
      </c>
      <c r="AC22" t="s">
        <v>41</v>
      </c>
      <c r="AD22" t="s">
        <v>85</v>
      </c>
      <c r="AE22" t="s">
        <v>69</v>
      </c>
      <c r="AF22" t="s">
        <v>41</v>
      </c>
      <c r="AG22" t="s">
        <v>656</v>
      </c>
      <c r="AH22" t="s">
        <v>656</v>
      </c>
      <c r="AI22" t="s">
        <v>656</v>
      </c>
      <c r="AJ22" t="s">
        <v>657</v>
      </c>
      <c r="AK22" t="s">
        <v>6</v>
      </c>
      <c r="AL22" t="s">
        <v>125</v>
      </c>
      <c r="AM22">
        <v>1</v>
      </c>
      <c r="AO22">
        <f>INDEX(MaxCapacity!C:C,MATCH($D22,MaxCapacity!$B:$B,0))</f>
        <v>600</v>
      </c>
      <c r="AP22">
        <f>INDEX(LHVs!F:F,MATCH($B22,LHVs!$C:$C,0))</f>
        <v>8.977779994513579</v>
      </c>
      <c r="AQ22">
        <f>INDEX(MinStableLevel!C:C,MATCH($D22,MinStableLevel!$B:$B,0))</f>
        <v>50</v>
      </c>
      <c r="AR22">
        <f>INDEX(MinStableLevel!D:D,MATCH($D22,MinStableLevel!$B:$B,0))</f>
        <v>45</v>
      </c>
      <c r="AS22">
        <f>INDEX(MinStableLevel!E:E,MATCH($D22,MinStableLevel!$B:$B,0))</f>
        <v>15</v>
      </c>
      <c r="AT22">
        <f>INDEX(RampRates!H:H,MATCH($D22,RampRates!$B:$B,0))</f>
        <v>3</v>
      </c>
      <c r="AU22">
        <f>INDEX(RampRates!I:I,MATCH($D22,RampRates!$B:$B,0))</f>
        <v>20</v>
      </c>
      <c r="AV22">
        <f>INDEX(RampRates!J:J,MATCH($D22,RampRates!$B:$B,0))</f>
        <v>2</v>
      </c>
      <c r="AW22">
        <f>INDEX(StartUpTimes!$B:$B,MATCH($D22,StartUpTimes!$A:$A,0))*AT22</f>
        <v>2.7</v>
      </c>
      <c r="AX22">
        <f>INDEX(StartUpTimes!$B:$B,MATCH($D22,StartUpTimes!$A:$A,0))*AU22</f>
        <v>18</v>
      </c>
      <c r="AY22">
        <f>INDEX(StartUpTimes!$B:$B,MATCH($D22,StartUpTimes!$A:$A,0))*AV22</f>
        <v>1.8</v>
      </c>
      <c r="AZ22" t="e">
        <f>NA()</f>
        <v>#N/A</v>
      </c>
      <c r="BA22">
        <f>INDEX(StartCosts!C:C,MATCH($D22,StartCosts!$B:$B,0))</f>
        <v>35</v>
      </c>
      <c r="BB22">
        <f>INDEX(StartCosts!D:D,MATCH($D22,StartCosts!$B:$B,0))</f>
        <v>55</v>
      </c>
      <c r="BC22">
        <f>INDEX(StartCosts!E:E,MATCH($D22,StartCosts!$B:$B,0))</f>
        <v>79</v>
      </c>
      <c r="BD22">
        <f>INDEX(StartCosts!F:F,MATCH($D22,StartCosts!$B:$B,0))</f>
        <v>1</v>
      </c>
      <c r="BE22">
        <f>INDEX(StartCosts!G:G,MATCH($D22,StartCosts!$B:$B,0))</f>
        <v>3</v>
      </c>
      <c r="BF22">
        <f>INDEX(StartCosts!J:J,MATCH($D22,StartCosts!$B:$B,0))</f>
        <v>80</v>
      </c>
      <c r="BG22">
        <f>INDEX(StartCosts!I:I,MATCH($D22,StartCosts!$B:$B,0))</f>
        <v>0</v>
      </c>
      <c r="BH22">
        <f>INDEX(MinUpAndDown!B:B,MATCH($D22,MinUpAndDown!$A:$A,0))</f>
        <v>4</v>
      </c>
      <c r="BI22">
        <f>INDEX(MinUpAndDown!B:B,MATCH($D22,MinUpAndDown!$A:$A,0))</f>
        <v>4</v>
      </c>
      <c r="BJ22">
        <f>INDEX(RampCosts!$B:$B,MATCH($D22,RampCosts!$A:$A,0))</f>
        <v>1.5999999999999999</v>
      </c>
      <c r="BK22">
        <f>_xlfn.IFNA(INDEX('O&amp;M'!C:C,MATCH($F22,'O&amp;M'!$A:$A,0)),INDEX('O&amp;M'!G:G,MATCH($D22,'O&amp;M'!$B:$B,0)))</f>
        <v>1.2</v>
      </c>
      <c r="BL22">
        <f>_xlfn.IFNA(INDEX('O&amp;M'!D:D,MATCH($F22,'O&amp;M'!$A:$A,0)),INDEX('O&amp;M'!H:H,MATCH($D22,'O&amp;M'!$B:$B,0)))</f>
        <v>9</v>
      </c>
      <c r="BM22">
        <f>INDEX(AuxDemand!$B:$B,MATCH($D22,AuxDemand!$A:$A,0))</f>
        <v>0.96</v>
      </c>
      <c r="BN22">
        <f>INDEX(MFOR!C:C,MATCH($D22,MFOR!$B:$B,0))</f>
        <v>5.4794520547945202</v>
      </c>
      <c r="BO22">
        <f>INDEX(MFOR!D:D,MATCH($D22,MFOR!$B:$B,0))</f>
        <v>240</v>
      </c>
      <c r="BP22">
        <f>INDEX(MFOR!E:E,MATCH($D22,MFOR!$B:$B,0))</f>
        <v>4</v>
      </c>
      <c r="BQ22">
        <f>INDEX(MFOR!F:F,MATCH($D22,MFOR!$B:$B,0))</f>
        <v>17</v>
      </c>
      <c r="BR22">
        <f>INDEX(MFOR!G:G,MATCH($D22,MFOR!$B:$B,0))</f>
        <v>1</v>
      </c>
      <c r="BS22">
        <f>INDEX(MFOR!H:H,MATCH($D22,MFOR!$B:$B,0))</f>
        <v>15</v>
      </c>
      <c r="BT22">
        <f>INDEX(MFOR!I:I,MATCH($D22,MFOR!$B:$B,0))</f>
        <v>50</v>
      </c>
      <c r="BU22">
        <f t="shared" si="0"/>
        <v>94.520547945205479</v>
      </c>
      <c r="BV22" t="e">
        <f>INDEX(CapFactors!$H:$H,MATCH($D22,CapFactors!$B:$B,0))</f>
        <v>#N/A</v>
      </c>
      <c r="BW22">
        <f>INDEX(Capex!$C:$C,MATCH($F22,Capex!$A:$A,0))</f>
        <v>1150</v>
      </c>
      <c r="BX22" t="e">
        <f>NA()</f>
        <v>#N/A</v>
      </c>
      <c r="BY22" t="e">
        <f>NA()</f>
        <v>#N/A</v>
      </c>
      <c r="BZ22" t="e">
        <f>_xlfn.IFNA(INDEX(CapFactors!C:C,MATCH($F22,CapFactors!$A:$A,0))*100,INDEX(CapFactors!C:C,MATCH($E22,CapFactors!$B:$B,0))*100)</f>
        <v>#N/A</v>
      </c>
      <c r="CA22" t="e">
        <f>_xlfn.IFNA(INDEX(CapFactors!F:F,MATCH($F22,CapFactors!$A:$A,0))*100,INDEX(CapFactors!F:F,MATCH($E22,CapFactors!$B:$B,0))*100)</f>
        <v>#N/A</v>
      </c>
    </row>
    <row r="23" spans="1:79">
      <c r="A23" t="s">
        <v>665</v>
      </c>
      <c r="B23" t="s">
        <v>143</v>
      </c>
      <c r="C23" t="s">
        <v>0</v>
      </c>
      <c r="D23" t="s">
        <v>82</v>
      </c>
      <c r="E23" t="s">
        <v>141</v>
      </c>
      <c r="F23" t="s">
        <v>81</v>
      </c>
      <c r="G23" t="s">
        <v>6</v>
      </c>
      <c r="J23">
        <v>1</v>
      </c>
      <c r="K23" t="s">
        <v>636</v>
      </c>
      <c r="L23" t="s">
        <v>655</v>
      </c>
      <c r="M23" t="s">
        <v>83</v>
      </c>
      <c r="N23" t="s">
        <v>6</v>
      </c>
      <c r="O23" t="s">
        <v>65</v>
      </c>
      <c r="P23">
        <v>4</v>
      </c>
      <c r="Q23">
        <v>6</v>
      </c>
      <c r="S23" t="s">
        <v>6</v>
      </c>
      <c r="T23" t="s">
        <v>6</v>
      </c>
      <c r="U23" t="s">
        <v>6</v>
      </c>
      <c r="V23" t="s">
        <v>82</v>
      </c>
      <c r="W23" t="s">
        <v>84</v>
      </c>
      <c r="X23" t="s">
        <v>84</v>
      </c>
      <c r="Y23" t="s">
        <v>6</v>
      </c>
      <c r="Z23" t="s">
        <v>65</v>
      </c>
      <c r="AA23" t="s">
        <v>65</v>
      </c>
      <c r="AB23" t="s">
        <v>85</v>
      </c>
      <c r="AC23" t="s">
        <v>41</v>
      </c>
      <c r="AD23" t="s">
        <v>85</v>
      </c>
      <c r="AE23" t="s">
        <v>69</v>
      </c>
      <c r="AF23" t="s">
        <v>41</v>
      </c>
      <c r="AG23" t="s">
        <v>656</v>
      </c>
      <c r="AH23" t="s">
        <v>656</v>
      </c>
      <c r="AI23" t="s">
        <v>656</v>
      </c>
      <c r="AJ23" t="s">
        <v>657</v>
      </c>
      <c r="AK23" t="s">
        <v>6</v>
      </c>
      <c r="AL23" t="s">
        <v>143</v>
      </c>
      <c r="AM23">
        <v>1</v>
      </c>
      <c r="AO23">
        <f>INDEX(MaxCapacity!C:C,MATCH($D23,MaxCapacity!$B:$B,0))</f>
        <v>600</v>
      </c>
      <c r="AP23">
        <f>INDEX(LHVs!F:F,MATCH($B23,LHVs!$C:$C,0))</f>
        <v>16.363636363636363</v>
      </c>
      <c r="AQ23">
        <f>INDEX(MinStableLevel!C:C,MATCH($D23,MinStableLevel!$B:$B,0))</f>
        <v>50</v>
      </c>
      <c r="AR23">
        <f>INDEX(MinStableLevel!D:D,MATCH($D23,MinStableLevel!$B:$B,0))</f>
        <v>45</v>
      </c>
      <c r="AS23">
        <f>INDEX(MinStableLevel!E:E,MATCH($D23,MinStableLevel!$B:$B,0))</f>
        <v>15</v>
      </c>
      <c r="AT23">
        <f>INDEX(RampRates!H:H,MATCH($D23,RampRates!$B:$B,0))</f>
        <v>3</v>
      </c>
      <c r="AU23">
        <f>INDEX(RampRates!I:I,MATCH($D23,RampRates!$B:$B,0))</f>
        <v>20</v>
      </c>
      <c r="AV23">
        <f>INDEX(RampRates!J:J,MATCH($D23,RampRates!$B:$B,0))</f>
        <v>2</v>
      </c>
      <c r="AW23">
        <f>INDEX(StartUpTimes!$B:$B,MATCH($D23,StartUpTimes!$A:$A,0))*AT23</f>
        <v>2.7</v>
      </c>
      <c r="AX23">
        <f>INDEX(StartUpTimes!$B:$B,MATCH($D23,StartUpTimes!$A:$A,0))*AU23</f>
        <v>18</v>
      </c>
      <c r="AY23">
        <f>INDEX(StartUpTimes!$B:$B,MATCH($D23,StartUpTimes!$A:$A,0))*AV23</f>
        <v>1.8</v>
      </c>
      <c r="AZ23" t="e">
        <f>NA()</f>
        <v>#N/A</v>
      </c>
      <c r="BA23">
        <f>INDEX(StartCosts!C:C,MATCH($D23,StartCosts!$B:$B,0))</f>
        <v>35</v>
      </c>
      <c r="BB23">
        <f>INDEX(StartCosts!D:D,MATCH($D23,StartCosts!$B:$B,0))</f>
        <v>55</v>
      </c>
      <c r="BC23">
        <f>INDEX(StartCosts!E:E,MATCH($D23,StartCosts!$B:$B,0))</f>
        <v>79</v>
      </c>
      <c r="BD23">
        <f>INDEX(StartCosts!F:F,MATCH($D23,StartCosts!$B:$B,0))</f>
        <v>1</v>
      </c>
      <c r="BE23">
        <f>INDEX(StartCosts!G:G,MATCH($D23,StartCosts!$B:$B,0))</f>
        <v>3</v>
      </c>
      <c r="BF23">
        <f>INDEX(StartCosts!J:J,MATCH($D23,StartCosts!$B:$B,0))</f>
        <v>80</v>
      </c>
      <c r="BG23">
        <f>INDEX(StartCosts!I:I,MATCH($D23,StartCosts!$B:$B,0))</f>
        <v>0</v>
      </c>
      <c r="BH23">
        <f>INDEX(MinUpAndDown!B:B,MATCH($D23,MinUpAndDown!$A:$A,0))</f>
        <v>4</v>
      </c>
      <c r="BI23">
        <f>INDEX(MinUpAndDown!B:B,MATCH($D23,MinUpAndDown!$A:$A,0))</f>
        <v>4</v>
      </c>
      <c r="BJ23">
        <f>INDEX(RampCosts!$B:$B,MATCH($D23,RampCosts!$A:$A,0))</f>
        <v>1.5999999999999999</v>
      </c>
      <c r="BK23">
        <f>_xlfn.IFNA(INDEX('O&amp;M'!C:C,MATCH($F23,'O&amp;M'!$A:$A,0)),INDEX('O&amp;M'!G:G,MATCH($D23,'O&amp;M'!$B:$B,0)))</f>
        <v>1.2</v>
      </c>
      <c r="BL23">
        <f>_xlfn.IFNA(INDEX('O&amp;M'!D:D,MATCH($F23,'O&amp;M'!$A:$A,0)),INDEX('O&amp;M'!H:H,MATCH($D23,'O&amp;M'!$B:$B,0)))</f>
        <v>9</v>
      </c>
      <c r="BM23">
        <f>INDEX(AuxDemand!$B:$B,MATCH($D23,AuxDemand!$A:$A,0))</f>
        <v>0.96</v>
      </c>
      <c r="BN23">
        <f>INDEX(MFOR!C:C,MATCH($D23,MFOR!$B:$B,0))</f>
        <v>5.4794520547945202</v>
      </c>
      <c r="BO23">
        <f>INDEX(MFOR!D:D,MATCH($D23,MFOR!$B:$B,0))</f>
        <v>240</v>
      </c>
      <c r="BP23">
        <f>INDEX(MFOR!E:E,MATCH($D23,MFOR!$B:$B,0))</f>
        <v>4</v>
      </c>
      <c r="BQ23">
        <f>INDEX(MFOR!F:F,MATCH($D23,MFOR!$B:$B,0))</f>
        <v>17</v>
      </c>
      <c r="BR23">
        <f>INDEX(MFOR!G:G,MATCH($D23,MFOR!$B:$B,0))</f>
        <v>1</v>
      </c>
      <c r="BS23">
        <f>INDEX(MFOR!H:H,MATCH($D23,MFOR!$B:$B,0))</f>
        <v>15</v>
      </c>
      <c r="BT23">
        <f>INDEX(MFOR!I:I,MATCH($D23,MFOR!$B:$B,0))</f>
        <v>50</v>
      </c>
      <c r="BU23">
        <f t="shared" si="0"/>
        <v>94.520547945205479</v>
      </c>
      <c r="BV23" t="e">
        <f>INDEX(CapFactors!$H:$H,MATCH($D23,CapFactors!$B:$B,0))</f>
        <v>#N/A</v>
      </c>
      <c r="BW23">
        <f>INDEX(Capex!$C:$C,MATCH($F23,Capex!$A:$A,0))</f>
        <v>1150</v>
      </c>
      <c r="BX23" t="e">
        <f>NA()</f>
        <v>#N/A</v>
      </c>
      <c r="BY23" t="e">
        <f>NA()</f>
        <v>#N/A</v>
      </c>
      <c r="BZ23" t="e">
        <f>_xlfn.IFNA(INDEX(CapFactors!C:C,MATCH($F23,CapFactors!$A:$A,0))*100,INDEX(CapFactors!C:C,MATCH($E23,CapFactors!$B:$B,0))*100)</f>
        <v>#N/A</v>
      </c>
      <c r="CA23" t="e">
        <f>_xlfn.IFNA(INDEX(CapFactors!F:F,MATCH($F23,CapFactors!$A:$A,0))*100,INDEX(CapFactors!F:F,MATCH($E23,CapFactors!$B:$B,0))*100)</f>
        <v>#N/A</v>
      </c>
    </row>
    <row r="24" spans="1:79">
      <c r="A24" t="s">
        <v>666</v>
      </c>
      <c r="B24" t="s">
        <v>144</v>
      </c>
      <c r="C24" t="s">
        <v>0</v>
      </c>
      <c r="D24" t="s">
        <v>98</v>
      </c>
      <c r="E24" t="s">
        <v>141</v>
      </c>
      <c r="F24" t="s">
        <v>81</v>
      </c>
      <c r="G24" t="s">
        <v>6</v>
      </c>
      <c r="J24">
        <v>1</v>
      </c>
      <c r="K24" t="s">
        <v>649</v>
      </c>
      <c r="L24" t="s">
        <v>655</v>
      </c>
      <c r="M24" t="s">
        <v>83</v>
      </c>
      <c r="N24" t="s">
        <v>6</v>
      </c>
      <c r="O24" t="s">
        <v>65</v>
      </c>
      <c r="P24">
        <v>4</v>
      </c>
      <c r="Q24">
        <v>6</v>
      </c>
      <c r="S24" t="s">
        <v>6</v>
      </c>
      <c r="T24" t="s">
        <v>6</v>
      </c>
      <c r="U24" t="s">
        <v>6</v>
      </c>
      <c r="V24" t="s">
        <v>110</v>
      </c>
      <c r="W24" t="s">
        <v>84</v>
      </c>
      <c r="X24" t="s">
        <v>84</v>
      </c>
      <c r="Y24" t="s">
        <v>6</v>
      </c>
      <c r="Z24" t="s">
        <v>65</v>
      </c>
      <c r="AA24" t="s">
        <v>65</v>
      </c>
      <c r="AB24" t="s">
        <v>85</v>
      </c>
      <c r="AC24" t="s">
        <v>41</v>
      </c>
      <c r="AD24" t="s">
        <v>85</v>
      </c>
      <c r="AE24" t="s">
        <v>69</v>
      </c>
      <c r="AF24" t="s">
        <v>41</v>
      </c>
      <c r="AG24" t="s">
        <v>656</v>
      </c>
      <c r="AH24" t="s">
        <v>656</v>
      </c>
      <c r="AI24" t="s">
        <v>656</v>
      </c>
      <c r="AJ24" t="s">
        <v>657</v>
      </c>
      <c r="AK24" t="s">
        <v>6</v>
      </c>
      <c r="AL24" t="s">
        <v>144</v>
      </c>
      <c r="AM24">
        <v>1</v>
      </c>
      <c r="AO24">
        <f>INDEX(MaxCapacity!C:C,MATCH($D24,MaxCapacity!$B:$B,0))</f>
        <v>20</v>
      </c>
      <c r="AP24" t="e">
        <f>INDEX(LHVs!F:F,MATCH($B24,LHVs!$C:$C,0))</f>
        <v>#N/A</v>
      </c>
      <c r="AQ24" t="e">
        <f>INDEX(MinStableLevel!C:C,MATCH($D24,MinStableLevel!$B:$B,0))</f>
        <v>#N/A</v>
      </c>
      <c r="AR24" t="e">
        <f>INDEX(MinStableLevel!D:D,MATCH($D24,MinStableLevel!$B:$B,0))</f>
        <v>#N/A</v>
      </c>
      <c r="AS24" t="e">
        <f>INDEX(MinStableLevel!E:E,MATCH($D24,MinStableLevel!$B:$B,0))</f>
        <v>#N/A</v>
      </c>
      <c r="AT24" t="e">
        <f>INDEX(RampRates!H:H,MATCH($D24,RampRates!$B:$B,0))</f>
        <v>#N/A</v>
      </c>
      <c r="AU24" t="e">
        <f>INDEX(RampRates!I:I,MATCH($D24,RampRates!$B:$B,0))</f>
        <v>#N/A</v>
      </c>
      <c r="AV24" t="e">
        <f>INDEX(RampRates!J:J,MATCH($D24,RampRates!$B:$B,0))</f>
        <v>#N/A</v>
      </c>
      <c r="AW24" t="e">
        <f>INDEX(StartUpTimes!$B:$B,MATCH($D24,StartUpTimes!$A:$A,0))*AT24</f>
        <v>#N/A</v>
      </c>
      <c r="AX24" t="e">
        <f>INDEX(StartUpTimes!$B:$B,MATCH($D24,StartUpTimes!$A:$A,0))*AU24</f>
        <v>#N/A</v>
      </c>
      <c r="AY24" t="e">
        <f>INDEX(StartUpTimes!$B:$B,MATCH($D24,StartUpTimes!$A:$A,0))*AV24</f>
        <v>#N/A</v>
      </c>
      <c r="AZ24" t="e">
        <f>NA()</f>
        <v>#N/A</v>
      </c>
      <c r="BA24" t="e">
        <f>INDEX(StartCosts!C:C,MATCH($D24,StartCosts!$B:$B,0))</f>
        <v>#N/A</v>
      </c>
      <c r="BB24" t="e">
        <f>INDEX(StartCosts!D:D,MATCH($D24,StartCosts!$B:$B,0))</f>
        <v>#N/A</v>
      </c>
      <c r="BC24" t="e">
        <f>INDEX(StartCosts!E:E,MATCH($D24,StartCosts!$B:$B,0))</f>
        <v>#N/A</v>
      </c>
      <c r="BD24" t="e">
        <f>INDEX(StartCosts!F:F,MATCH($D24,StartCosts!$B:$B,0))</f>
        <v>#N/A</v>
      </c>
      <c r="BE24" t="e">
        <f>INDEX(StartCosts!G:G,MATCH($D24,StartCosts!$B:$B,0))</f>
        <v>#N/A</v>
      </c>
      <c r="BF24" t="e">
        <f>INDEX(StartCosts!J:J,MATCH($D24,StartCosts!$B:$B,0))</f>
        <v>#N/A</v>
      </c>
      <c r="BG24" t="e">
        <f>INDEX(StartCosts!I:I,MATCH($D24,StartCosts!$B:$B,0))</f>
        <v>#N/A</v>
      </c>
      <c r="BH24" t="e">
        <f>INDEX(MinUpAndDown!B:B,MATCH($D24,MinUpAndDown!$A:$A,0))</f>
        <v>#N/A</v>
      </c>
      <c r="BI24" t="e">
        <f>INDEX(MinUpAndDown!B:B,MATCH($D24,MinUpAndDown!$A:$A,0))</f>
        <v>#N/A</v>
      </c>
      <c r="BJ24" t="e">
        <f>INDEX(RampCosts!$B:$B,MATCH($D24,RampCosts!$A:$A,0))</f>
        <v>#N/A</v>
      </c>
      <c r="BK24">
        <f>_xlfn.IFNA(INDEX('O&amp;M'!C:C,MATCH($F24,'O&amp;M'!$A:$A,0)),INDEX('O&amp;M'!G:G,MATCH($D24,'O&amp;M'!$B:$B,0)))</f>
        <v>1.2</v>
      </c>
      <c r="BL24">
        <f>_xlfn.IFNA(INDEX('O&amp;M'!D:D,MATCH($F24,'O&amp;M'!$A:$A,0)),INDEX('O&amp;M'!H:H,MATCH($D24,'O&amp;M'!$B:$B,0)))</f>
        <v>9</v>
      </c>
      <c r="BM24">
        <f>INDEX(AuxDemand!$B:$B,MATCH($D24,AuxDemand!$A:$A,0))</f>
        <v>0.96</v>
      </c>
      <c r="BN24">
        <f>INDEX(MFOR!C:C,MATCH($D24,MFOR!$B:$B,0))</f>
        <v>6</v>
      </c>
      <c r="BO24">
        <f>INDEX(MFOR!D:D,MATCH($D24,MFOR!$B:$B,0))</f>
        <v>360</v>
      </c>
      <c r="BP24">
        <f>INDEX(MFOR!E:E,MATCH($D24,MFOR!$B:$B,0))</f>
        <v>2</v>
      </c>
      <c r="BQ24">
        <f>INDEX(MFOR!F:F,MATCH($D24,MFOR!$B:$B,0))</f>
        <v>30</v>
      </c>
      <c r="BR24">
        <f>INDEX(MFOR!G:G,MATCH($D24,MFOR!$B:$B,0))</f>
        <v>1</v>
      </c>
      <c r="BS24">
        <f>INDEX(MFOR!H:H,MATCH($D24,MFOR!$B:$B,0))</f>
        <v>27</v>
      </c>
      <c r="BT24">
        <f>INDEX(MFOR!I:I,MATCH($D24,MFOR!$B:$B,0))</f>
        <v>30</v>
      </c>
      <c r="BU24">
        <f t="shared" si="0"/>
        <v>94</v>
      </c>
      <c r="BV24">
        <f>INDEX(CapFactors!$H:$H,MATCH($D24,CapFactors!$B:$B,0))</f>
        <v>0.4</v>
      </c>
      <c r="BW24">
        <f>INDEX(Capex!$C:$C,MATCH($F24,Capex!$A:$A,0))</f>
        <v>1150</v>
      </c>
      <c r="BX24" t="e">
        <f>NA()</f>
        <v>#N/A</v>
      </c>
      <c r="BY24" t="e">
        <f>NA()</f>
        <v>#N/A</v>
      </c>
      <c r="BZ24" t="e">
        <f>_xlfn.IFNA(INDEX(CapFactors!C:C,MATCH($F24,CapFactors!$A:$A,0))*100,INDEX(CapFactors!C:C,MATCH($E24,CapFactors!$B:$B,0))*100)</f>
        <v>#N/A</v>
      </c>
      <c r="CA24" t="e">
        <f>_xlfn.IFNA(INDEX(CapFactors!F:F,MATCH($F24,CapFactors!$A:$A,0))*100,INDEX(CapFactors!F:F,MATCH($E24,CapFactors!$B:$B,0))*100)</f>
        <v>#N/A</v>
      </c>
    </row>
    <row r="25" spans="1:79">
      <c r="A25" t="s">
        <v>667</v>
      </c>
      <c r="B25" t="s">
        <v>146</v>
      </c>
      <c r="C25" t="s">
        <v>0</v>
      </c>
      <c r="D25" t="s">
        <v>98</v>
      </c>
      <c r="E25" t="s">
        <v>99</v>
      </c>
      <c r="F25" t="s">
        <v>99</v>
      </c>
      <c r="G25" t="s">
        <v>6</v>
      </c>
      <c r="J25">
        <v>1</v>
      </c>
      <c r="K25" t="s">
        <v>649</v>
      </c>
      <c r="L25" t="s">
        <v>6</v>
      </c>
      <c r="M25" t="s">
        <v>100</v>
      </c>
      <c r="N25" t="s">
        <v>6</v>
      </c>
      <c r="O25" t="s">
        <v>65</v>
      </c>
      <c r="P25">
        <v>4</v>
      </c>
      <c r="Q25">
        <v>6</v>
      </c>
      <c r="S25" t="s">
        <v>6</v>
      </c>
      <c r="T25" t="s">
        <v>6</v>
      </c>
      <c r="U25" t="s">
        <v>6</v>
      </c>
      <c r="V25" t="s">
        <v>99</v>
      </c>
      <c r="W25" t="s">
        <v>84</v>
      </c>
      <c r="X25" t="s">
        <v>84</v>
      </c>
      <c r="Y25" t="s">
        <v>6</v>
      </c>
      <c r="Z25" t="s">
        <v>65</v>
      </c>
      <c r="AA25" t="s">
        <v>65</v>
      </c>
      <c r="AB25" t="s">
        <v>101</v>
      </c>
      <c r="AC25" t="s">
        <v>41</v>
      </c>
      <c r="AD25" t="s">
        <v>101</v>
      </c>
      <c r="AE25" t="s">
        <v>102</v>
      </c>
      <c r="AF25" t="s">
        <v>41</v>
      </c>
      <c r="AG25" t="s">
        <v>656</v>
      </c>
      <c r="AH25" t="s">
        <v>656</v>
      </c>
      <c r="AI25" t="s">
        <v>659</v>
      </c>
      <c r="AJ25" t="s">
        <v>657</v>
      </c>
      <c r="AK25" t="s">
        <v>659</v>
      </c>
      <c r="AL25" t="s">
        <v>146</v>
      </c>
      <c r="AM25">
        <v>1</v>
      </c>
      <c r="AO25">
        <f>INDEX(MaxCapacity!C:C,MATCH($D25,MaxCapacity!$B:$B,0))</f>
        <v>20</v>
      </c>
      <c r="AP25" t="e">
        <f>INDEX(LHVs!F:F,MATCH($B25,LHVs!$C:$C,0))</f>
        <v>#N/A</v>
      </c>
      <c r="AQ25" t="e">
        <f>INDEX(MinStableLevel!C:C,MATCH($D25,MinStableLevel!$B:$B,0))</f>
        <v>#N/A</v>
      </c>
      <c r="AR25" t="e">
        <f>INDEX(MinStableLevel!D:D,MATCH($D25,MinStableLevel!$B:$B,0))</f>
        <v>#N/A</v>
      </c>
      <c r="AS25" t="e">
        <f>INDEX(MinStableLevel!E:E,MATCH($D25,MinStableLevel!$B:$B,0))</f>
        <v>#N/A</v>
      </c>
      <c r="AT25" t="e">
        <f>INDEX(RampRates!H:H,MATCH($D25,RampRates!$B:$B,0))</f>
        <v>#N/A</v>
      </c>
      <c r="AU25" t="e">
        <f>INDEX(RampRates!I:I,MATCH($D25,RampRates!$B:$B,0))</f>
        <v>#N/A</v>
      </c>
      <c r="AV25" t="e">
        <f>INDEX(RampRates!J:J,MATCH($D25,RampRates!$B:$B,0))</f>
        <v>#N/A</v>
      </c>
      <c r="AW25" t="e">
        <f>INDEX(StartUpTimes!$B:$B,MATCH($D25,StartUpTimes!$A:$A,0))*AT25</f>
        <v>#N/A</v>
      </c>
      <c r="AX25" t="e">
        <f>INDEX(StartUpTimes!$B:$B,MATCH($D25,StartUpTimes!$A:$A,0))*AU25</f>
        <v>#N/A</v>
      </c>
      <c r="AY25" t="e">
        <f>INDEX(StartUpTimes!$B:$B,MATCH($D25,StartUpTimes!$A:$A,0))*AV25</f>
        <v>#N/A</v>
      </c>
      <c r="AZ25" t="e">
        <f>NA()</f>
        <v>#N/A</v>
      </c>
      <c r="BA25" t="e">
        <f>INDEX(StartCosts!C:C,MATCH($D25,StartCosts!$B:$B,0))</f>
        <v>#N/A</v>
      </c>
      <c r="BB25" t="e">
        <f>INDEX(StartCosts!D:D,MATCH($D25,StartCosts!$B:$B,0))</f>
        <v>#N/A</v>
      </c>
      <c r="BC25" t="e">
        <f>INDEX(StartCosts!E:E,MATCH($D25,StartCosts!$B:$B,0))</f>
        <v>#N/A</v>
      </c>
      <c r="BD25" t="e">
        <f>INDEX(StartCosts!F:F,MATCH($D25,StartCosts!$B:$B,0))</f>
        <v>#N/A</v>
      </c>
      <c r="BE25" t="e">
        <f>INDEX(StartCosts!G:G,MATCH($D25,StartCosts!$B:$B,0))</f>
        <v>#N/A</v>
      </c>
      <c r="BF25" t="e">
        <f>INDEX(StartCosts!J:J,MATCH($D25,StartCosts!$B:$B,0))</f>
        <v>#N/A</v>
      </c>
      <c r="BG25" t="e">
        <f>INDEX(StartCosts!I:I,MATCH($D25,StartCosts!$B:$B,0))</f>
        <v>#N/A</v>
      </c>
      <c r="BH25" t="e">
        <f>INDEX(MinUpAndDown!B:B,MATCH($D25,MinUpAndDown!$A:$A,0))</f>
        <v>#N/A</v>
      </c>
      <c r="BI25" t="e">
        <f>INDEX(MinUpAndDown!B:B,MATCH($D25,MinUpAndDown!$A:$A,0))</f>
        <v>#N/A</v>
      </c>
      <c r="BJ25" t="e">
        <f>INDEX(RampCosts!$B:$B,MATCH($D25,RampCosts!$A:$A,0))</f>
        <v>#N/A</v>
      </c>
      <c r="BK25" t="e">
        <f>_xlfn.IFNA(INDEX('O&amp;M'!C:C,MATCH($F25,'O&amp;M'!$A:$A,0)),INDEX('O&amp;M'!G:G,MATCH($D25,'O&amp;M'!$B:$B,0)))</f>
        <v>#N/A</v>
      </c>
      <c r="BL25" t="e">
        <f>_xlfn.IFNA(INDEX('O&amp;M'!D:D,MATCH($F25,'O&amp;M'!$A:$A,0)),INDEX('O&amp;M'!H:H,MATCH($D25,'O&amp;M'!$B:$B,0)))</f>
        <v>#N/A</v>
      </c>
      <c r="BM25">
        <f>INDEX(AuxDemand!$B:$B,MATCH($D25,AuxDemand!$A:$A,0))</f>
        <v>0.96</v>
      </c>
      <c r="BN25">
        <f>INDEX(MFOR!C:C,MATCH($D25,MFOR!$B:$B,0))</f>
        <v>6</v>
      </c>
      <c r="BO25">
        <f>INDEX(MFOR!D:D,MATCH($D25,MFOR!$B:$B,0))</f>
        <v>360</v>
      </c>
      <c r="BP25">
        <f>INDEX(MFOR!E:E,MATCH($D25,MFOR!$B:$B,0))</f>
        <v>2</v>
      </c>
      <c r="BQ25">
        <f>INDEX(MFOR!F:F,MATCH($D25,MFOR!$B:$B,0))</f>
        <v>30</v>
      </c>
      <c r="BR25">
        <f>INDEX(MFOR!G:G,MATCH($D25,MFOR!$B:$B,0))</f>
        <v>1</v>
      </c>
      <c r="BS25">
        <f>INDEX(MFOR!H:H,MATCH($D25,MFOR!$B:$B,0))</f>
        <v>27</v>
      </c>
      <c r="BT25">
        <f>INDEX(MFOR!I:I,MATCH($D25,MFOR!$B:$B,0))</f>
        <v>30</v>
      </c>
      <c r="BU25">
        <f t="shared" si="0"/>
        <v>94</v>
      </c>
      <c r="BV25">
        <f>INDEX(CapFactors!$H:$H,MATCH($D25,CapFactors!$B:$B,0))</f>
        <v>0.4</v>
      </c>
      <c r="BW25" t="e">
        <f>INDEX(Capex!$C:$C,MATCH($F25,Capex!$A:$A,0))</f>
        <v>#N/A</v>
      </c>
      <c r="BX25" t="e">
        <f>NA()</f>
        <v>#N/A</v>
      </c>
      <c r="BY25" t="e">
        <f>NA()</f>
        <v>#N/A</v>
      </c>
      <c r="BZ25" t="e">
        <f>_xlfn.IFNA(INDEX(CapFactors!C:C,MATCH($F25,CapFactors!$A:$A,0))*100,INDEX(CapFactors!C:C,MATCH($E25,CapFactors!$B:$B,0))*100)</f>
        <v>#N/A</v>
      </c>
      <c r="CA25" t="e">
        <f>_xlfn.IFNA(INDEX(CapFactors!F:F,MATCH($F25,CapFactors!$A:$A,0))*100,INDEX(CapFactors!F:F,MATCH($E25,CapFactors!$B:$B,0))*100)</f>
        <v>#N/A</v>
      </c>
    </row>
    <row r="26" spans="1:79">
      <c r="A26" t="s">
        <v>101</v>
      </c>
      <c r="B26" t="s">
        <v>126</v>
      </c>
      <c r="C26" t="s">
        <v>0</v>
      </c>
      <c r="D26" t="s">
        <v>99</v>
      </c>
      <c r="E26" t="s">
        <v>99</v>
      </c>
      <c r="F26" t="s">
        <v>99</v>
      </c>
      <c r="G26" t="s">
        <v>6</v>
      </c>
      <c r="J26">
        <v>1</v>
      </c>
      <c r="K26" t="s">
        <v>636</v>
      </c>
      <c r="L26" t="s">
        <v>6</v>
      </c>
      <c r="M26" t="s">
        <v>100</v>
      </c>
      <c r="N26" t="s">
        <v>6</v>
      </c>
      <c r="O26" t="s">
        <v>65</v>
      </c>
      <c r="P26">
        <v>4</v>
      </c>
      <c r="Q26">
        <v>6</v>
      </c>
      <c r="S26" t="s">
        <v>6</v>
      </c>
      <c r="T26" t="s">
        <v>6</v>
      </c>
      <c r="U26" t="s">
        <v>6</v>
      </c>
      <c r="V26" t="s">
        <v>99</v>
      </c>
      <c r="W26" t="s">
        <v>84</v>
      </c>
      <c r="X26" t="s">
        <v>84</v>
      </c>
      <c r="Y26" t="s">
        <v>6</v>
      </c>
      <c r="Z26" t="s">
        <v>65</v>
      </c>
      <c r="AA26" t="s">
        <v>65</v>
      </c>
      <c r="AB26" t="s">
        <v>101</v>
      </c>
      <c r="AC26" t="s">
        <v>41</v>
      </c>
      <c r="AD26" t="s">
        <v>101</v>
      </c>
      <c r="AE26" t="s">
        <v>102</v>
      </c>
      <c r="AF26" t="s">
        <v>41</v>
      </c>
      <c r="AG26" t="s">
        <v>656</v>
      </c>
      <c r="AH26" t="s">
        <v>656</v>
      </c>
      <c r="AI26" t="s">
        <v>656</v>
      </c>
      <c r="AJ26" t="s">
        <v>657</v>
      </c>
      <c r="AK26" t="s">
        <v>6</v>
      </c>
      <c r="AL26" t="s">
        <v>126</v>
      </c>
      <c r="AM26">
        <v>1</v>
      </c>
      <c r="AO26">
        <f>INDEX(MaxCapacity!C:C,MATCH($D26,MaxCapacity!$B:$B,0))</f>
        <v>400</v>
      </c>
      <c r="AP26">
        <f>INDEX(LHVs!F:F,MATCH($B26,LHVs!$C:$C,0))</f>
        <v>13.877110477218411</v>
      </c>
      <c r="AQ26">
        <f>INDEX(MinStableLevel!C:C,MATCH($D26,MinStableLevel!$B:$B,0))</f>
        <v>50</v>
      </c>
      <c r="AR26">
        <f>INDEX(MinStableLevel!D:D,MATCH($D26,MinStableLevel!$B:$B,0))</f>
        <v>20</v>
      </c>
      <c r="AS26">
        <f>INDEX(MinStableLevel!E:E,MATCH($D26,MinStableLevel!$B:$B,0))</f>
        <v>10</v>
      </c>
      <c r="AT26">
        <f>INDEX(RampRates!H:H,MATCH($D26,RampRates!$B:$B,0))</f>
        <v>10</v>
      </c>
      <c r="AU26">
        <f>INDEX(RampRates!I:I,MATCH($D26,RampRates!$B:$B,0))</f>
        <v>20</v>
      </c>
      <c r="AV26">
        <f>INDEX(RampRates!J:J,MATCH($D26,RampRates!$B:$B,0))</f>
        <v>8</v>
      </c>
      <c r="AW26">
        <f>INDEX(StartUpTimes!$B:$B,MATCH($D26,StartUpTimes!$A:$A,0))*AT26</f>
        <v>9</v>
      </c>
      <c r="AX26">
        <f>INDEX(StartUpTimes!$B:$B,MATCH($D26,StartUpTimes!$A:$A,0))*AU26</f>
        <v>18</v>
      </c>
      <c r="AY26">
        <f>INDEX(StartUpTimes!$B:$B,MATCH($D26,StartUpTimes!$A:$A,0))*AV26</f>
        <v>7.2</v>
      </c>
      <c r="AZ26" t="e">
        <f>NA()</f>
        <v>#N/A</v>
      </c>
      <c r="BA26">
        <f>INDEX(StartCosts!C:C,MATCH($D26,StartCosts!$B:$B,0))</f>
        <v>32</v>
      </c>
      <c r="BB26">
        <f>INDEX(StartCosts!D:D,MATCH($D26,StartCosts!$B:$B,0))</f>
        <v>126</v>
      </c>
      <c r="BC26">
        <f>INDEX(StartCosts!E:E,MATCH($D26,StartCosts!$B:$B,0))</f>
        <v>103</v>
      </c>
      <c r="BD26">
        <f>INDEX(StartCosts!F:F,MATCH($D26,StartCosts!$B:$B,0))</f>
        <v>1</v>
      </c>
      <c r="BE26">
        <f>INDEX(StartCosts!G:G,MATCH($D26,StartCosts!$B:$B,0))</f>
        <v>1</v>
      </c>
      <c r="BF26">
        <f>INDEX(StartCosts!J:J,MATCH($D26,StartCosts!$B:$B,0))</f>
        <v>24</v>
      </c>
      <c r="BG26">
        <f>INDEX(StartCosts!I:I,MATCH($D26,StartCosts!$B:$B,0))</f>
        <v>0</v>
      </c>
      <c r="BH26">
        <f>INDEX(MinUpAndDown!B:B,MATCH($D26,MinUpAndDown!$A:$A,0))</f>
        <v>1</v>
      </c>
      <c r="BI26">
        <f>INDEX(MinUpAndDown!B:B,MATCH($D26,MinUpAndDown!$A:$A,0))</f>
        <v>1</v>
      </c>
      <c r="BJ26">
        <f>INDEX(RampCosts!$B:$B,MATCH($D26,RampCosts!$A:$A,0))</f>
        <v>2.9444444444444442</v>
      </c>
      <c r="BK26">
        <f>_xlfn.IFNA(INDEX('O&amp;M'!C:C,MATCH($F26,'O&amp;M'!$A:$A,0)),INDEX('O&amp;M'!G:G,MATCH($D26,'O&amp;M'!$B:$B,0)))</f>
        <v>7</v>
      </c>
      <c r="BL26">
        <f>_xlfn.IFNA(INDEX('O&amp;M'!D:D,MATCH($F26,'O&amp;M'!$A:$A,0)),INDEX('O&amp;M'!H:H,MATCH($D26,'O&amp;M'!$B:$B,0)))</f>
        <v>12</v>
      </c>
      <c r="BM26">
        <f>INDEX(AuxDemand!$B:$B,MATCH($D26,AuxDemand!$A:$A,0))</f>
        <v>0.96</v>
      </c>
      <c r="BN26">
        <f>INDEX(MFOR!C:C,MATCH($D26,MFOR!$B:$B,0))</f>
        <v>0.82191780821917804</v>
      </c>
      <c r="BO26">
        <f>INDEX(MFOR!D:D,MATCH($D26,MFOR!$B:$B,0))</f>
        <v>36</v>
      </c>
      <c r="BP26">
        <f>INDEX(MFOR!E:E,MATCH($D26,MFOR!$B:$B,0))</f>
        <v>2</v>
      </c>
      <c r="BQ26">
        <f>INDEX(MFOR!F:F,MATCH($D26,MFOR!$B:$B,0))</f>
        <v>30</v>
      </c>
      <c r="BR26">
        <f>INDEX(MFOR!G:G,MATCH($D26,MFOR!$B:$B,0))</f>
        <v>1</v>
      </c>
      <c r="BS26">
        <f>INDEX(MFOR!H:H,MATCH($D26,MFOR!$B:$B,0))</f>
        <v>27</v>
      </c>
      <c r="BT26">
        <f>INDEX(MFOR!I:I,MATCH($D26,MFOR!$B:$B,0))</f>
        <v>40</v>
      </c>
      <c r="BU26">
        <f t="shared" si="0"/>
        <v>99.178082191780817</v>
      </c>
      <c r="BV26" t="e">
        <f>INDEX(CapFactors!$H:$H,MATCH($D26,CapFactors!$B:$B,0))</f>
        <v>#N/A</v>
      </c>
      <c r="BW26" t="e">
        <f>INDEX(Capex!$C:$C,MATCH($F26,Capex!$A:$A,0))</f>
        <v>#N/A</v>
      </c>
      <c r="BX26" t="e">
        <f>NA()</f>
        <v>#N/A</v>
      </c>
      <c r="BY26" t="e">
        <f>NA()</f>
        <v>#N/A</v>
      </c>
      <c r="BZ26" t="e">
        <f>_xlfn.IFNA(INDEX(CapFactors!C:C,MATCH($F26,CapFactors!$A:$A,0))*100,INDEX(CapFactors!C:C,MATCH($E26,CapFactors!$B:$B,0))*100)</f>
        <v>#N/A</v>
      </c>
      <c r="CA26" t="e">
        <f>_xlfn.IFNA(INDEX(CapFactors!F:F,MATCH($F26,CapFactors!$A:$A,0))*100,INDEX(CapFactors!F:F,MATCH($E26,CapFactors!$B:$B,0))*100)</f>
        <v>#N/A</v>
      </c>
    </row>
    <row r="27" spans="1:79">
      <c r="A27" t="s">
        <v>668</v>
      </c>
      <c r="B27" t="s">
        <v>128</v>
      </c>
      <c r="C27" t="s">
        <v>0</v>
      </c>
      <c r="D27" t="s">
        <v>129</v>
      </c>
      <c r="E27" t="s">
        <v>99</v>
      </c>
      <c r="F27" t="s">
        <v>129</v>
      </c>
      <c r="G27" t="s">
        <v>6</v>
      </c>
      <c r="J27">
        <v>1</v>
      </c>
      <c r="K27" t="s">
        <v>636</v>
      </c>
      <c r="L27" t="s">
        <v>6</v>
      </c>
      <c r="M27" t="s">
        <v>130</v>
      </c>
      <c r="N27" t="s">
        <v>6</v>
      </c>
      <c r="O27" t="s">
        <v>65</v>
      </c>
      <c r="P27">
        <v>4</v>
      </c>
      <c r="Q27">
        <v>6</v>
      </c>
      <c r="S27" t="s">
        <v>6</v>
      </c>
      <c r="T27" t="s">
        <v>6</v>
      </c>
      <c r="U27" t="s">
        <v>6</v>
      </c>
      <c r="V27" t="s">
        <v>131</v>
      </c>
      <c r="W27" t="s">
        <v>84</v>
      </c>
      <c r="X27" t="s">
        <v>84</v>
      </c>
      <c r="Y27" t="s">
        <v>6</v>
      </c>
      <c r="Z27" t="s">
        <v>65</v>
      </c>
      <c r="AA27" t="s">
        <v>65</v>
      </c>
      <c r="AB27" t="s">
        <v>132</v>
      </c>
      <c r="AC27" t="s">
        <v>41</v>
      </c>
      <c r="AD27" t="s">
        <v>132</v>
      </c>
      <c r="AE27" t="s">
        <v>69</v>
      </c>
      <c r="AF27" t="s">
        <v>41</v>
      </c>
      <c r="AG27" t="s">
        <v>656</v>
      </c>
      <c r="AH27" t="s">
        <v>656</v>
      </c>
      <c r="AI27" t="s">
        <v>656</v>
      </c>
      <c r="AJ27" t="s">
        <v>657</v>
      </c>
      <c r="AK27" t="s">
        <v>6</v>
      </c>
      <c r="AL27" t="s">
        <v>128</v>
      </c>
      <c r="AM27">
        <v>1</v>
      </c>
      <c r="AO27">
        <f>INDEX(MaxCapacity!C:C,MATCH($D27,MaxCapacity!$B:$B,0))</f>
        <v>600</v>
      </c>
      <c r="AP27">
        <f>INDEX(LHVs!F:F,MATCH($B27,LHVs!$C:$C,0))</f>
        <v>13.51148476204774</v>
      </c>
      <c r="AQ27">
        <f>INDEX(MinStableLevel!C:C,MATCH($D27,MinStableLevel!$B:$B,0))</f>
        <v>50</v>
      </c>
      <c r="AR27">
        <f>INDEX(MinStableLevel!D:D,MATCH($D27,MinStableLevel!$B:$B,0))</f>
        <v>45</v>
      </c>
      <c r="AS27">
        <f>INDEX(MinStableLevel!E:E,MATCH($D27,MinStableLevel!$B:$B,0))</f>
        <v>20</v>
      </c>
      <c r="AT27">
        <f>INDEX(RampRates!H:H,MATCH($D27,RampRates!$B:$B,0))</f>
        <v>3</v>
      </c>
      <c r="AU27">
        <f>INDEX(RampRates!I:I,MATCH($D27,RampRates!$B:$B,0))</f>
        <v>20</v>
      </c>
      <c r="AV27">
        <f>INDEX(RampRates!J:J,MATCH($D27,RampRates!$B:$B,0))</f>
        <v>2</v>
      </c>
      <c r="AW27">
        <f>INDEX(StartUpTimes!$B:$B,MATCH($D27,StartUpTimes!$A:$A,0))*AT27</f>
        <v>2.7</v>
      </c>
      <c r="AX27">
        <f>INDEX(StartUpTimes!$B:$B,MATCH($D27,StartUpTimes!$A:$A,0))*AU27</f>
        <v>18</v>
      </c>
      <c r="AY27">
        <f>INDEX(StartUpTimes!$B:$B,MATCH($D27,StartUpTimes!$A:$A,0))*AV27</f>
        <v>1.8</v>
      </c>
      <c r="AZ27" t="e">
        <f>NA()</f>
        <v>#N/A</v>
      </c>
      <c r="BA27">
        <f>INDEX(StartCosts!C:C,MATCH($D27,StartCosts!$B:$B,0))</f>
        <v>36</v>
      </c>
      <c r="BB27">
        <f>INDEX(StartCosts!D:D,MATCH($D27,StartCosts!$B:$B,0))</f>
        <v>58</v>
      </c>
      <c r="BC27">
        <f>INDEX(StartCosts!E:E,MATCH($D27,StartCosts!$B:$B,0))</f>
        <v>75</v>
      </c>
      <c r="BD27">
        <f>INDEX(StartCosts!F:F,MATCH($D27,StartCosts!$B:$B,0))</f>
        <v>2</v>
      </c>
      <c r="BE27">
        <f>INDEX(StartCosts!G:G,MATCH($D27,StartCosts!$B:$B,0))</f>
        <v>4</v>
      </c>
      <c r="BF27">
        <f>INDEX(StartCosts!J:J,MATCH($D27,StartCosts!$B:$B,0))</f>
        <v>80</v>
      </c>
      <c r="BG27">
        <f>INDEX(StartCosts!I:I,MATCH($D27,StartCosts!$B:$B,0))</f>
        <v>0</v>
      </c>
      <c r="BH27">
        <f>INDEX(MinUpAndDown!B:B,MATCH($D27,MinUpAndDown!$A:$A,0))</f>
        <v>8</v>
      </c>
      <c r="BI27">
        <f>INDEX(MinUpAndDown!B:B,MATCH($D27,MinUpAndDown!$A:$A,0))</f>
        <v>8</v>
      </c>
      <c r="BJ27">
        <f>INDEX(RampCosts!$B:$B,MATCH($D27,RampCosts!$A:$A,0))</f>
        <v>3</v>
      </c>
      <c r="BK27">
        <f>_xlfn.IFNA(INDEX('O&amp;M'!C:C,MATCH($F27,'O&amp;M'!$A:$A,0)),INDEX('O&amp;M'!G:G,MATCH($D27,'O&amp;M'!$B:$B,0)))</f>
        <v>7</v>
      </c>
      <c r="BL27">
        <f>_xlfn.IFNA(INDEX('O&amp;M'!D:D,MATCH($F27,'O&amp;M'!$A:$A,0)),INDEX('O&amp;M'!H:H,MATCH($D27,'O&amp;M'!$B:$B,0)))</f>
        <v>12</v>
      </c>
      <c r="BM27">
        <f>INDEX(AuxDemand!$B:$B,MATCH($D27,AuxDemand!$A:$A,0))</f>
        <v>0.96</v>
      </c>
      <c r="BN27">
        <f>INDEX(MFOR!C:C,MATCH($D27,MFOR!$B:$B,0))</f>
        <v>8.2191780821917799</v>
      </c>
      <c r="BO27">
        <f>INDEX(MFOR!D:D,MATCH($D27,MFOR!$B:$B,0))</f>
        <v>360</v>
      </c>
      <c r="BP27">
        <f>INDEX(MFOR!E:E,MATCH($D27,MFOR!$B:$B,0))</f>
        <v>2</v>
      </c>
      <c r="BQ27">
        <f>INDEX(MFOR!F:F,MATCH($D27,MFOR!$B:$B,0))</f>
        <v>30</v>
      </c>
      <c r="BR27">
        <f>INDEX(MFOR!G:G,MATCH($D27,MFOR!$B:$B,0))</f>
        <v>1</v>
      </c>
      <c r="BS27">
        <f>INDEX(MFOR!H:H,MATCH($D27,MFOR!$B:$B,0))</f>
        <v>27</v>
      </c>
      <c r="BT27">
        <f>INDEX(MFOR!I:I,MATCH($D27,MFOR!$B:$B,0))</f>
        <v>40</v>
      </c>
      <c r="BU27">
        <f t="shared" si="0"/>
        <v>91.780821917808225</v>
      </c>
      <c r="BV27" t="e">
        <f>INDEX(CapFactors!$H:$H,MATCH($D27,CapFactors!$B:$B,0))</f>
        <v>#N/A</v>
      </c>
      <c r="BW27" t="e">
        <f>INDEX(Capex!$C:$C,MATCH($F27,Capex!$A:$A,0))</f>
        <v>#N/A</v>
      </c>
      <c r="BX27" t="e">
        <f>NA()</f>
        <v>#N/A</v>
      </c>
      <c r="BY27" t="e">
        <f>NA()</f>
        <v>#N/A</v>
      </c>
      <c r="BZ27" t="e">
        <f>_xlfn.IFNA(INDEX(CapFactors!C:C,MATCH($F27,CapFactors!$A:$A,0))*100,INDEX(CapFactors!C:C,MATCH($E27,CapFactors!$B:$B,0))*100)</f>
        <v>#N/A</v>
      </c>
      <c r="CA27" t="e">
        <f>_xlfn.IFNA(INDEX(CapFactors!F:F,MATCH($F27,CapFactors!$A:$A,0))*100,INDEX(CapFactors!F:F,MATCH($E27,CapFactors!$B:$B,0))*100)</f>
        <v>#N/A</v>
      </c>
    </row>
    <row r="28" spans="1:79">
      <c r="A28" t="s">
        <v>29</v>
      </c>
      <c r="B28" t="s">
        <v>28</v>
      </c>
      <c r="C28" t="s">
        <v>0</v>
      </c>
      <c r="D28" t="s">
        <v>29</v>
      </c>
      <c r="E28" t="s">
        <v>29</v>
      </c>
      <c r="F28" t="s">
        <v>29</v>
      </c>
      <c r="J28">
        <v>1</v>
      </c>
      <c r="K28" t="s">
        <v>636</v>
      </c>
      <c r="L28" t="s">
        <v>29</v>
      </c>
      <c r="M28" t="s">
        <v>29</v>
      </c>
      <c r="N28" t="s">
        <v>29</v>
      </c>
      <c r="O28" t="s">
        <v>65</v>
      </c>
      <c r="P28">
        <v>0</v>
      </c>
      <c r="Q28">
        <v>0</v>
      </c>
      <c r="S28" t="s">
        <v>29</v>
      </c>
      <c r="T28" t="s">
        <v>29</v>
      </c>
      <c r="U28" t="s">
        <v>29</v>
      </c>
      <c r="V28" t="s">
        <v>29</v>
      </c>
      <c r="W28" t="s">
        <v>84</v>
      </c>
      <c r="X28" t="s">
        <v>66</v>
      </c>
      <c r="Y28" t="s">
        <v>67</v>
      </c>
      <c r="Z28" t="s">
        <v>65</v>
      </c>
      <c r="AA28" t="s">
        <v>65</v>
      </c>
      <c r="AB28" t="s">
        <v>29</v>
      </c>
      <c r="AC28" t="s">
        <v>68</v>
      </c>
      <c r="AD28" t="s">
        <v>29</v>
      </c>
      <c r="AE28" t="s">
        <v>69</v>
      </c>
      <c r="AF28" t="s">
        <v>68</v>
      </c>
      <c r="AG28" t="s">
        <v>645</v>
      </c>
      <c r="AH28" t="s">
        <v>645</v>
      </c>
      <c r="AI28" t="s">
        <v>645</v>
      </c>
      <c r="AJ28" t="s">
        <v>645</v>
      </c>
      <c r="AK28" t="s">
        <v>29</v>
      </c>
      <c r="AL28" t="s">
        <v>28</v>
      </c>
      <c r="AM28">
        <v>1</v>
      </c>
      <c r="AO28">
        <f>INDEX(MaxCapacity!C:C,MATCH($D28,MaxCapacity!$B:$B,0))</f>
        <v>55</v>
      </c>
      <c r="AP28" t="e">
        <f>INDEX(LHVs!F:F,MATCH($B28,LHVs!$C:$C,0))</f>
        <v>#N/A</v>
      </c>
      <c r="AQ28" t="e">
        <f>INDEX(MinStableLevel!C:C,MATCH($D28,MinStableLevel!$B:$B,0))</f>
        <v>#N/A</v>
      </c>
      <c r="AR28" t="e">
        <f>INDEX(MinStableLevel!D:D,MATCH($D28,MinStableLevel!$B:$B,0))</f>
        <v>#N/A</v>
      </c>
      <c r="AS28" t="e">
        <f>INDEX(MinStableLevel!E:E,MATCH($D28,MinStableLevel!$B:$B,0))</f>
        <v>#N/A</v>
      </c>
      <c r="AT28">
        <f>INDEX(RampRates!H:H,MATCH($D28,RampRates!$B:$B,0))</f>
        <v>2.75</v>
      </c>
      <c r="AU28">
        <f>INDEX(RampRates!I:I,MATCH($D28,RampRates!$B:$B,0))</f>
        <v>3.5</v>
      </c>
      <c r="AV28">
        <f>INDEX(RampRates!J:J,MATCH($D28,RampRates!$B:$B,0))</f>
        <v>1.5</v>
      </c>
      <c r="AW28">
        <f>INDEX(StartUpTimes!$B:$B,MATCH($D28,StartUpTimes!$A:$A,0))*AT28</f>
        <v>2.4750000000000001</v>
      </c>
      <c r="AX28">
        <f>INDEX(StartUpTimes!$B:$B,MATCH($D28,StartUpTimes!$A:$A,0))*AU28</f>
        <v>3.15</v>
      </c>
      <c r="AY28">
        <f>INDEX(StartUpTimes!$B:$B,MATCH($D28,StartUpTimes!$A:$A,0))*AV28</f>
        <v>1.35</v>
      </c>
      <c r="AZ28" t="e">
        <f>NA()</f>
        <v>#N/A</v>
      </c>
      <c r="BA28">
        <f>INDEX(StartCosts!C:C,MATCH($D28,StartCosts!$B:$B,0))</f>
        <v>54</v>
      </c>
      <c r="BB28">
        <f>INDEX(StartCosts!D:D,MATCH($D28,StartCosts!$B:$B,0))</f>
        <v>64</v>
      </c>
      <c r="BC28">
        <f>INDEX(StartCosts!E:E,MATCH($D28,StartCosts!$B:$B,0))</f>
        <v>104</v>
      </c>
      <c r="BD28">
        <f>INDEX(StartCosts!F:F,MATCH($D28,StartCosts!$B:$B,0))</f>
        <v>2</v>
      </c>
      <c r="BE28">
        <f>INDEX(StartCosts!G:G,MATCH($D28,StartCosts!$B:$B,0))</f>
        <v>4</v>
      </c>
      <c r="BF28">
        <f>INDEX(StartCosts!J:J,MATCH($D28,StartCosts!$B:$B,0))</f>
        <v>110</v>
      </c>
      <c r="BG28">
        <f>INDEX(StartCosts!I:I,MATCH($D28,StartCosts!$B:$B,0))</f>
        <v>0</v>
      </c>
      <c r="BH28">
        <f>INDEX(MinUpAndDown!B:B,MATCH($D28,MinUpAndDown!$A:$A,0))</f>
        <v>4</v>
      </c>
      <c r="BI28">
        <f>INDEX(MinUpAndDown!B:B,MATCH($D28,MinUpAndDown!$A:$A,0))</f>
        <v>4</v>
      </c>
      <c r="BJ28">
        <f>INDEX(RampCosts!$B:$B,MATCH($D28,RampCosts!$A:$A,0))</f>
        <v>3.2666666666666666</v>
      </c>
      <c r="BK28">
        <f>_xlfn.IFNA(INDEX('O&amp;M'!C:C,MATCH($F28,'O&amp;M'!$A:$A,0)),INDEX('O&amp;M'!G:G,MATCH($D28,'O&amp;M'!$B:$B,0)))</f>
        <v>0</v>
      </c>
      <c r="BL28">
        <f>_xlfn.IFNA(INDEX('O&amp;M'!D:D,MATCH($F28,'O&amp;M'!$A:$A,0)),INDEX('O&amp;M'!H:H,MATCH($D28,'O&amp;M'!$B:$B,0)))</f>
        <v>131</v>
      </c>
      <c r="BM28">
        <f>INDEX(AuxDemand!$B:$B,MATCH($D28,AuxDemand!$A:$A,0))</f>
        <v>0.94</v>
      </c>
      <c r="BN28" t="e">
        <f>INDEX(MFOR!C:C,MATCH($D28,MFOR!$B:$B,0))</f>
        <v>#N/A</v>
      </c>
      <c r="BO28" t="e">
        <f>INDEX(MFOR!D:D,MATCH($D28,MFOR!$B:$B,0))</f>
        <v>#N/A</v>
      </c>
      <c r="BP28" t="e">
        <f>INDEX(MFOR!E:E,MATCH($D28,MFOR!$B:$B,0))</f>
        <v>#N/A</v>
      </c>
      <c r="BQ28" t="e">
        <f>INDEX(MFOR!F:F,MATCH($D28,MFOR!$B:$B,0))</f>
        <v>#N/A</v>
      </c>
      <c r="BR28" t="e">
        <f>INDEX(MFOR!G:G,MATCH($D28,MFOR!$B:$B,0))</f>
        <v>#N/A</v>
      </c>
      <c r="BS28" t="e">
        <f>INDEX(MFOR!H:H,MATCH($D28,MFOR!$B:$B,0))</f>
        <v>#N/A</v>
      </c>
      <c r="BT28" t="e">
        <f>INDEX(MFOR!I:I,MATCH($D28,MFOR!$B:$B,0))</f>
        <v>#N/A</v>
      </c>
      <c r="BU28" t="e">
        <f t="shared" si="0"/>
        <v>#N/A</v>
      </c>
      <c r="BV28">
        <f>INDEX(CapFactors!$H:$H,MATCH($D28,CapFactors!$B:$B,0))</f>
        <v>0.8</v>
      </c>
      <c r="BW28" t="e">
        <f>INDEX(Capex!$C:$C,MATCH($F28,Capex!$A:$A,0))</f>
        <v>#N/A</v>
      </c>
      <c r="BX28" t="e">
        <f>NA()</f>
        <v>#N/A</v>
      </c>
      <c r="BY28" t="e">
        <f>NA()</f>
        <v>#N/A</v>
      </c>
      <c r="BZ28">
        <f>_xlfn.IFNA(INDEX(CapFactors!C:C,MATCH($F28,CapFactors!$A:$A,0))*100,INDEX(CapFactors!C:C,MATCH($E28,CapFactors!$B:$B,0))*100)</f>
        <v>80</v>
      </c>
      <c r="CA28" t="e">
        <f>_xlfn.IFNA(INDEX(CapFactors!F:F,MATCH($F28,CapFactors!$A:$A,0))*100,INDEX(CapFactors!F:F,MATCH($E28,CapFactors!$B:$B,0))*100)</f>
        <v>#N/A</v>
      </c>
    </row>
    <row r="29" spans="1:79">
      <c r="A29" t="s">
        <v>669</v>
      </c>
      <c r="B29" t="s">
        <v>133</v>
      </c>
      <c r="C29" t="s">
        <v>0</v>
      </c>
      <c r="D29" t="s">
        <v>71</v>
      </c>
      <c r="E29" t="s">
        <v>29</v>
      </c>
      <c r="F29" t="s">
        <v>71</v>
      </c>
      <c r="J29">
        <v>1</v>
      </c>
      <c r="K29" t="s">
        <v>647</v>
      </c>
      <c r="L29" t="s">
        <v>29</v>
      </c>
      <c r="M29" t="s">
        <v>29</v>
      </c>
      <c r="N29" t="s">
        <v>29</v>
      </c>
      <c r="O29" t="s">
        <v>65</v>
      </c>
      <c r="P29">
        <v>0</v>
      </c>
      <c r="Q29">
        <v>0</v>
      </c>
      <c r="S29" t="s">
        <v>29</v>
      </c>
      <c r="T29" t="s">
        <v>29</v>
      </c>
      <c r="U29" t="s">
        <v>29</v>
      </c>
      <c r="V29" t="s">
        <v>29</v>
      </c>
      <c r="W29" t="s">
        <v>84</v>
      </c>
      <c r="X29" t="s">
        <v>66</v>
      </c>
      <c r="Y29" t="s">
        <v>67</v>
      </c>
      <c r="Z29" t="s">
        <v>65</v>
      </c>
      <c r="AA29" t="s">
        <v>65</v>
      </c>
      <c r="AB29" t="s">
        <v>29</v>
      </c>
      <c r="AC29" t="s">
        <v>68</v>
      </c>
      <c r="AD29" t="s">
        <v>29</v>
      </c>
      <c r="AE29" t="s">
        <v>69</v>
      </c>
      <c r="AF29" t="s">
        <v>68</v>
      </c>
      <c r="AG29" t="s">
        <v>645</v>
      </c>
      <c r="AH29" t="s">
        <v>645</v>
      </c>
      <c r="AI29" t="s">
        <v>645</v>
      </c>
      <c r="AJ29" t="s">
        <v>645</v>
      </c>
      <c r="AK29" t="s">
        <v>29</v>
      </c>
      <c r="AL29" t="s">
        <v>133</v>
      </c>
      <c r="AM29">
        <v>1</v>
      </c>
      <c r="AO29">
        <f>INDEX(MaxCapacity!C:C,MATCH($D29,MaxCapacity!$B:$B,0))</f>
        <v>20</v>
      </c>
      <c r="AP29" t="e">
        <f>INDEX(LHVs!F:F,MATCH($B29,LHVs!$C:$C,0))</f>
        <v>#N/A</v>
      </c>
      <c r="AQ29" t="e">
        <f>INDEX(MinStableLevel!C:C,MATCH($D29,MinStableLevel!$B:$B,0))</f>
        <v>#N/A</v>
      </c>
      <c r="AR29" t="e">
        <f>INDEX(MinStableLevel!D:D,MATCH($D29,MinStableLevel!$B:$B,0))</f>
        <v>#N/A</v>
      </c>
      <c r="AS29" t="e">
        <f>INDEX(MinStableLevel!E:E,MATCH($D29,MinStableLevel!$B:$B,0))</f>
        <v>#N/A</v>
      </c>
      <c r="AT29" t="e">
        <f>INDEX(RampRates!H:H,MATCH($D29,RampRates!$B:$B,0))</f>
        <v>#N/A</v>
      </c>
      <c r="AU29" t="e">
        <f>INDEX(RampRates!I:I,MATCH($D29,RampRates!$B:$B,0))</f>
        <v>#N/A</v>
      </c>
      <c r="AV29" t="e">
        <f>INDEX(RampRates!J:J,MATCH($D29,RampRates!$B:$B,0))</f>
        <v>#N/A</v>
      </c>
      <c r="AW29" t="e">
        <f>INDEX(StartUpTimes!$B:$B,MATCH($D29,StartUpTimes!$A:$A,0))*AT29</f>
        <v>#N/A</v>
      </c>
      <c r="AX29" t="e">
        <f>INDEX(StartUpTimes!$B:$B,MATCH($D29,StartUpTimes!$A:$A,0))*AU29</f>
        <v>#N/A</v>
      </c>
      <c r="AY29" t="e">
        <f>INDEX(StartUpTimes!$B:$B,MATCH($D29,StartUpTimes!$A:$A,0))*AV29</f>
        <v>#N/A</v>
      </c>
      <c r="AZ29" t="e">
        <f>NA()</f>
        <v>#N/A</v>
      </c>
      <c r="BA29" t="e">
        <f>INDEX(StartCosts!C:C,MATCH($D29,StartCosts!$B:$B,0))</f>
        <v>#N/A</v>
      </c>
      <c r="BB29" t="e">
        <f>INDEX(StartCosts!D:D,MATCH($D29,StartCosts!$B:$B,0))</f>
        <v>#N/A</v>
      </c>
      <c r="BC29" t="e">
        <f>INDEX(StartCosts!E:E,MATCH($D29,StartCosts!$B:$B,0))</f>
        <v>#N/A</v>
      </c>
      <c r="BD29" t="e">
        <f>INDEX(StartCosts!F:F,MATCH($D29,StartCosts!$B:$B,0))</f>
        <v>#N/A</v>
      </c>
      <c r="BE29" t="e">
        <f>INDEX(StartCosts!G:G,MATCH($D29,StartCosts!$B:$B,0))</f>
        <v>#N/A</v>
      </c>
      <c r="BF29" t="e">
        <f>INDEX(StartCosts!J:J,MATCH($D29,StartCosts!$B:$B,0))</f>
        <v>#N/A</v>
      </c>
      <c r="BG29" t="e">
        <f>INDEX(StartCosts!I:I,MATCH($D29,StartCosts!$B:$B,0))</f>
        <v>#N/A</v>
      </c>
      <c r="BH29" t="e">
        <f>INDEX(MinUpAndDown!B:B,MATCH($D29,MinUpAndDown!$A:$A,0))</f>
        <v>#N/A</v>
      </c>
      <c r="BI29" t="e">
        <f>INDEX(MinUpAndDown!B:B,MATCH($D29,MinUpAndDown!$A:$A,0))</f>
        <v>#N/A</v>
      </c>
      <c r="BJ29" t="e">
        <f>INDEX(RampCosts!$B:$B,MATCH($D29,RampCosts!$A:$A,0))</f>
        <v>#N/A</v>
      </c>
      <c r="BK29" t="e">
        <f>_xlfn.IFNA(INDEX('O&amp;M'!C:C,MATCH($F29,'O&amp;M'!$A:$A,0)),INDEX('O&amp;M'!G:G,MATCH($D29,'O&amp;M'!$B:$B,0)))</f>
        <v>#N/A</v>
      </c>
      <c r="BL29" t="e">
        <f>_xlfn.IFNA(INDEX('O&amp;M'!D:D,MATCH($F29,'O&amp;M'!$A:$A,0)),INDEX('O&amp;M'!H:H,MATCH($D29,'O&amp;M'!$B:$B,0)))</f>
        <v>#N/A</v>
      </c>
      <c r="BM29">
        <f>INDEX(AuxDemand!$B:$B,MATCH($D29,AuxDemand!$A:$A,0))</f>
        <v>0.94</v>
      </c>
      <c r="BN29">
        <f>INDEX(MFOR!C:C,MATCH($D29,MFOR!$B:$B,0))</f>
        <v>6</v>
      </c>
      <c r="BO29">
        <f>INDEX(MFOR!D:D,MATCH($D29,MFOR!$B:$B,0))</f>
        <v>360</v>
      </c>
      <c r="BP29">
        <f>INDEX(MFOR!E:E,MATCH($D29,MFOR!$B:$B,0))</f>
        <v>3.5</v>
      </c>
      <c r="BQ29">
        <f>INDEX(MFOR!F:F,MATCH($D29,MFOR!$B:$B,0))</f>
        <v>50</v>
      </c>
      <c r="BR29">
        <f>INDEX(MFOR!G:G,MATCH($D29,MFOR!$B:$B,0))</f>
        <v>6</v>
      </c>
      <c r="BS29">
        <f>INDEX(MFOR!H:H,MATCH($D29,MFOR!$B:$B,0))</f>
        <v>20</v>
      </c>
      <c r="BT29">
        <f>INDEX(MFOR!I:I,MATCH($D29,MFOR!$B:$B,0))</f>
        <v>30</v>
      </c>
      <c r="BU29">
        <f t="shared" si="0"/>
        <v>94</v>
      </c>
      <c r="BV29">
        <f>INDEX(CapFactors!$H:$H,MATCH($D29,CapFactors!$B:$B,0))</f>
        <v>0.6</v>
      </c>
      <c r="BW29" t="e">
        <f>INDEX(Capex!$C:$C,MATCH($F29,Capex!$A:$A,0))</f>
        <v>#N/A</v>
      </c>
      <c r="BX29" t="e">
        <f>NA()</f>
        <v>#N/A</v>
      </c>
      <c r="BY29" t="e">
        <f>NA()</f>
        <v>#N/A</v>
      </c>
      <c r="BZ29">
        <f>_xlfn.IFNA(INDEX(CapFactors!C:C,MATCH($F29,CapFactors!$A:$A,0))*100,INDEX(CapFactors!C:C,MATCH($E29,CapFactors!$B:$B,0))*100)</f>
        <v>80</v>
      </c>
      <c r="CA29" t="e">
        <f>_xlfn.IFNA(INDEX(CapFactors!F:F,MATCH($F29,CapFactors!$A:$A,0))*100,INDEX(CapFactors!F:F,MATCH($E29,CapFactors!$B:$B,0))*100)</f>
        <v>#N/A</v>
      </c>
    </row>
    <row r="30" spans="1:79">
      <c r="A30" t="s">
        <v>670</v>
      </c>
      <c r="B30" t="s">
        <v>16</v>
      </c>
      <c r="C30" t="s">
        <v>0</v>
      </c>
      <c r="D30" t="s">
        <v>16</v>
      </c>
      <c r="E30" t="s">
        <v>136</v>
      </c>
      <c r="F30" t="s">
        <v>135</v>
      </c>
      <c r="J30">
        <v>1</v>
      </c>
      <c r="K30" t="s">
        <v>636</v>
      </c>
      <c r="L30" t="s">
        <v>5</v>
      </c>
      <c r="M30" t="s">
        <v>5</v>
      </c>
      <c r="N30" t="s">
        <v>5</v>
      </c>
      <c r="O30" t="s">
        <v>65</v>
      </c>
      <c r="P30">
        <v>2</v>
      </c>
      <c r="Q30">
        <v>4</v>
      </c>
      <c r="R30">
        <v>10</v>
      </c>
      <c r="S30" t="s">
        <v>5</v>
      </c>
      <c r="T30" t="s">
        <v>5</v>
      </c>
      <c r="U30" t="s">
        <v>5</v>
      </c>
      <c r="V30" t="s">
        <v>137</v>
      </c>
      <c r="W30" t="s">
        <v>5</v>
      </c>
      <c r="X30" t="s">
        <v>5</v>
      </c>
      <c r="Y30" t="s">
        <v>5</v>
      </c>
      <c r="Z30" t="s">
        <v>65</v>
      </c>
      <c r="AA30" t="s">
        <v>65</v>
      </c>
      <c r="AB30" t="s">
        <v>5</v>
      </c>
      <c r="AC30" t="s">
        <v>1</v>
      </c>
      <c r="AD30" t="s">
        <v>5</v>
      </c>
      <c r="AE30" t="s">
        <v>102</v>
      </c>
      <c r="AF30" t="s">
        <v>1</v>
      </c>
      <c r="AG30" t="s">
        <v>645</v>
      </c>
      <c r="AH30" t="s">
        <v>645</v>
      </c>
      <c r="AI30" t="s">
        <v>645</v>
      </c>
      <c r="AJ30" t="s">
        <v>645</v>
      </c>
      <c r="AK30" t="s">
        <v>5</v>
      </c>
      <c r="AL30" t="s">
        <v>16</v>
      </c>
      <c r="AM30">
        <v>1</v>
      </c>
      <c r="AO30">
        <f>INDEX(MaxCapacity!C:C,MATCH($D30,MaxCapacity!$B:$B,0))</f>
        <v>250</v>
      </c>
      <c r="AP30" t="e">
        <f>INDEX(LHVs!F:F,MATCH($B30,LHVs!$C:$C,0))</f>
        <v>#N/A</v>
      </c>
      <c r="AQ30">
        <f>INDEX(MinStableLevel!C:C,MATCH($D30,MinStableLevel!$B:$B,0))</f>
        <v>33</v>
      </c>
      <c r="AR30">
        <f>INDEX(MinStableLevel!D:D,MATCH($D30,MinStableLevel!$B:$B,0))</f>
        <v>33</v>
      </c>
      <c r="AS30">
        <f>INDEX(MinStableLevel!E:E,MATCH($D30,MinStableLevel!$B:$B,0))</f>
        <v>0</v>
      </c>
      <c r="AT30">
        <f>INDEX(RampRates!H:H,MATCH($D30,RampRates!$B:$B,0))</f>
        <v>50</v>
      </c>
      <c r="AU30">
        <f>INDEX(RampRates!I:I,MATCH($D30,RampRates!$B:$B,0))</f>
        <v>50</v>
      </c>
      <c r="AV30">
        <f>INDEX(RampRates!J:J,MATCH($D30,RampRates!$B:$B,0))</f>
        <v>0</v>
      </c>
      <c r="AW30" t="e">
        <f>INDEX(StartUpTimes!$B:$B,MATCH($D30,StartUpTimes!$A:$A,0))*AT30</f>
        <v>#N/A</v>
      </c>
      <c r="AX30" t="e">
        <f>INDEX(StartUpTimes!$B:$B,MATCH($D30,StartUpTimes!$A:$A,0))*AU30</f>
        <v>#N/A</v>
      </c>
      <c r="AY30" t="e">
        <f>INDEX(StartUpTimes!$B:$B,MATCH($D30,StartUpTimes!$A:$A,0))*AV30</f>
        <v>#N/A</v>
      </c>
      <c r="AZ30">
        <v>12</v>
      </c>
      <c r="BA30" t="e">
        <f>INDEX(StartCosts!C:C,MATCH($D30,StartCosts!$B:$B,0))</f>
        <v>#N/A</v>
      </c>
      <c r="BB30" t="e">
        <f>INDEX(StartCosts!D:D,MATCH($D30,StartCosts!$B:$B,0))</f>
        <v>#N/A</v>
      </c>
      <c r="BC30" t="e">
        <f>INDEX(StartCosts!E:E,MATCH($D30,StartCosts!$B:$B,0))</f>
        <v>#N/A</v>
      </c>
      <c r="BD30" t="e">
        <f>INDEX(StartCosts!F:F,MATCH($D30,StartCosts!$B:$B,0))</f>
        <v>#N/A</v>
      </c>
      <c r="BE30" t="e">
        <f>INDEX(StartCosts!G:G,MATCH($D30,StartCosts!$B:$B,0))</f>
        <v>#N/A</v>
      </c>
      <c r="BF30" t="e">
        <f>INDEX(StartCosts!J:J,MATCH($D30,StartCosts!$B:$B,0))</f>
        <v>#N/A</v>
      </c>
      <c r="BG30" t="e">
        <f>INDEX(StartCosts!I:I,MATCH($D30,StartCosts!$B:$B,0))</f>
        <v>#N/A</v>
      </c>
      <c r="BH30" t="e">
        <f>INDEX(MinUpAndDown!B:B,MATCH($D30,MinUpAndDown!$A:$A,0))</f>
        <v>#N/A</v>
      </c>
      <c r="BI30" t="e">
        <f>INDEX(MinUpAndDown!B:B,MATCH($D30,MinUpAndDown!$A:$A,0))</f>
        <v>#N/A</v>
      </c>
      <c r="BJ30">
        <f>INDEX(RampCosts!$B:$B,MATCH($D30,RampCosts!$A:$A,0))</f>
        <v>0</v>
      </c>
      <c r="BK30">
        <f>_xlfn.IFNA(INDEX('O&amp;M'!C:C,MATCH($F30,'O&amp;M'!$A:$A,0)),INDEX('O&amp;M'!G:G,MATCH($D30,'O&amp;M'!$B:$B,0)))</f>
        <v>1.325</v>
      </c>
      <c r="BL30">
        <f>_xlfn.IFNA(INDEX('O&amp;M'!D:D,MATCH($F30,'O&amp;M'!$A:$A,0)),INDEX('O&amp;M'!H:H,MATCH($D30,'O&amp;M'!$B:$B,0)))</f>
        <v>8</v>
      </c>
      <c r="BM30">
        <f>INDEX(AuxDemand!$B:$B,MATCH($D30,AuxDemand!$A:$A,0))</f>
        <v>0.99</v>
      </c>
      <c r="BN30">
        <f>INDEX(MFOR!C:C,MATCH($D30,MFOR!$B:$B,0))</f>
        <v>1.9178082191780823</v>
      </c>
      <c r="BO30">
        <f>INDEX(MFOR!D:D,MATCH($D30,MFOR!$B:$B,0))</f>
        <v>84</v>
      </c>
      <c r="BP30">
        <f>INDEX(MFOR!E:E,MATCH($D30,MFOR!$B:$B,0))</f>
        <v>3.5</v>
      </c>
      <c r="BQ30">
        <f>INDEX(MFOR!F:F,MATCH($D30,MFOR!$B:$B,0))</f>
        <v>18</v>
      </c>
      <c r="BR30">
        <f>INDEX(MFOR!G:G,MATCH($D30,MFOR!$B:$B,0))</f>
        <v>2</v>
      </c>
      <c r="BS30">
        <f>INDEX(MFOR!H:H,MATCH($D30,MFOR!$B:$B,0))</f>
        <v>18</v>
      </c>
      <c r="BT30">
        <f>INDEX(MFOR!I:I,MATCH($D30,MFOR!$B:$B,0))</f>
        <v>30</v>
      </c>
      <c r="BU30">
        <f t="shared" si="0"/>
        <v>98.082191780821915</v>
      </c>
      <c r="BV30" t="e">
        <f>INDEX(CapFactors!$H:$H,MATCH($D30,CapFactors!$B:$B,0))</f>
        <v>#N/A</v>
      </c>
      <c r="BW30">
        <f>INDEX(Capex!$C:$C,MATCH($F30,Capex!$A:$A,0))</f>
        <v>860</v>
      </c>
      <c r="BX30">
        <v>75</v>
      </c>
      <c r="BY30">
        <v>100</v>
      </c>
      <c r="BZ30" t="e">
        <f>_xlfn.IFNA(INDEX(CapFactors!C:C,MATCH($F30,CapFactors!$A:$A,0))*100,INDEX(CapFactors!C:C,MATCH($E30,CapFactors!$B:$B,0))*100)</f>
        <v>#N/A</v>
      </c>
      <c r="CA30" t="e">
        <f>_xlfn.IFNA(INDEX(CapFactors!F:F,MATCH($F30,CapFactors!$A:$A,0))*100,INDEX(CapFactors!F:F,MATCH($E30,CapFactors!$B:$B,0))*100)</f>
        <v>#N/A</v>
      </c>
    </row>
    <row r="31" spans="1:79">
      <c r="A31" t="s">
        <v>671</v>
      </c>
      <c r="B31" t="s">
        <v>172</v>
      </c>
      <c r="C31" t="s">
        <v>0</v>
      </c>
      <c r="D31" t="s">
        <v>671</v>
      </c>
      <c r="E31" t="s">
        <v>136</v>
      </c>
      <c r="F31" t="s">
        <v>135</v>
      </c>
      <c r="J31">
        <v>1</v>
      </c>
      <c r="K31" t="s">
        <v>636</v>
      </c>
      <c r="L31" t="s">
        <v>5</v>
      </c>
      <c r="M31" t="s">
        <v>5</v>
      </c>
      <c r="N31" t="s">
        <v>5</v>
      </c>
      <c r="O31" t="s">
        <v>65</v>
      </c>
      <c r="P31">
        <v>2</v>
      </c>
      <c r="Q31">
        <v>4</v>
      </c>
      <c r="R31">
        <v>10</v>
      </c>
      <c r="S31" t="s">
        <v>5</v>
      </c>
      <c r="T31" t="s">
        <v>5</v>
      </c>
      <c r="U31" t="s">
        <v>5</v>
      </c>
      <c r="V31" t="s">
        <v>137</v>
      </c>
      <c r="W31" t="s">
        <v>5</v>
      </c>
      <c r="X31" t="s">
        <v>5</v>
      </c>
      <c r="Y31" t="s">
        <v>5</v>
      </c>
      <c r="Z31" t="s">
        <v>65</v>
      </c>
      <c r="AA31" t="s">
        <v>65</v>
      </c>
      <c r="AB31" t="s">
        <v>5</v>
      </c>
      <c r="AC31" t="s">
        <v>1</v>
      </c>
      <c r="AD31" t="s">
        <v>5</v>
      </c>
      <c r="AE31" t="s">
        <v>102</v>
      </c>
      <c r="AF31" t="s">
        <v>1</v>
      </c>
      <c r="AG31" t="s">
        <v>645</v>
      </c>
      <c r="AH31" t="s">
        <v>645</v>
      </c>
      <c r="AI31" t="s">
        <v>645</v>
      </c>
      <c r="AJ31" t="s">
        <v>645</v>
      </c>
      <c r="AK31" t="s">
        <v>5</v>
      </c>
      <c r="AL31" t="s">
        <v>172</v>
      </c>
      <c r="AM31">
        <v>1</v>
      </c>
      <c r="AO31" t="e">
        <f>INDEX(MaxCapacity!C:C,MATCH($D31,MaxCapacity!$B:$B,0))</f>
        <v>#N/A</v>
      </c>
      <c r="AP31" t="e">
        <f>INDEX(LHVs!F:F,MATCH($B31,LHVs!$C:$C,0))</f>
        <v>#N/A</v>
      </c>
      <c r="AQ31" t="e">
        <f>INDEX(MinStableLevel!C:C,MATCH($D31,MinStableLevel!$B:$B,0))</f>
        <v>#N/A</v>
      </c>
      <c r="AR31" t="e">
        <f>INDEX(MinStableLevel!D:D,MATCH($D31,MinStableLevel!$B:$B,0))</f>
        <v>#N/A</v>
      </c>
      <c r="AS31" t="e">
        <f>INDEX(MinStableLevel!E:E,MATCH($D31,MinStableLevel!$B:$B,0))</f>
        <v>#N/A</v>
      </c>
      <c r="AT31" t="e">
        <f>INDEX(RampRates!H:H,MATCH($D31,RampRates!$B:$B,0))</f>
        <v>#N/A</v>
      </c>
      <c r="AU31" t="e">
        <f>INDEX(RampRates!I:I,MATCH($D31,RampRates!$B:$B,0))</f>
        <v>#N/A</v>
      </c>
      <c r="AV31" t="e">
        <f>INDEX(RampRates!J:J,MATCH($D31,RampRates!$B:$B,0))</f>
        <v>#N/A</v>
      </c>
      <c r="AW31" t="e">
        <f>INDEX(StartUpTimes!$B:$B,MATCH($D31,StartUpTimes!$A:$A,0))*AT31</f>
        <v>#N/A</v>
      </c>
      <c r="AX31" t="e">
        <f>INDEX(StartUpTimes!$B:$B,MATCH($D31,StartUpTimes!$A:$A,0))*AU31</f>
        <v>#N/A</v>
      </c>
      <c r="AY31" t="e">
        <f>INDEX(StartUpTimes!$B:$B,MATCH($D31,StartUpTimes!$A:$A,0))*AV31</f>
        <v>#N/A</v>
      </c>
      <c r="AZ31">
        <v>12</v>
      </c>
      <c r="BA31" t="e">
        <f>INDEX(StartCosts!C:C,MATCH($D31,StartCosts!$B:$B,0))</f>
        <v>#N/A</v>
      </c>
      <c r="BB31" t="e">
        <f>INDEX(StartCosts!D:D,MATCH($D31,StartCosts!$B:$B,0))</f>
        <v>#N/A</v>
      </c>
      <c r="BC31" t="e">
        <f>INDEX(StartCosts!E:E,MATCH($D31,StartCosts!$B:$B,0))</f>
        <v>#N/A</v>
      </c>
      <c r="BD31" t="e">
        <f>INDEX(StartCosts!F:F,MATCH($D31,StartCosts!$B:$B,0))</f>
        <v>#N/A</v>
      </c>
      <c r="BE31" t="e">
        <f>INDEX(StartCosts!G:G,MATCH($D31,StartCosts!$B:$B,0))</f>
        <v>#N/A</v>
      </c>
      <c r="BF31" t="e">
        <f>INDEX(StartCosts!J:J,MATCH($D31,StartCosts!$B:$B,0))</f>
        <v>#N/A</v>
      </c>
      <c r="BG31" t="e">
        <f>INDEX(StartCosts!I:I,MATCH($D31,StartCosts!$B:$B,0))</f>
        <v>#N/A</v>
      </c>
      <c r="BH31" t="e">
        <f>INDEX(MinUpAndDown!B:B,MATCH($D31,MinUpAndDown!$A:$A,0))</f>
        <v>#N/A</v>
      </c>
      <c r="BI31" t="e">
        <f>INDEX(MinUpAndDown!B:B,MATCH($D31,MinUpAndDown!$A:$A,0))</f>
        <v>#N/A</v>
      </c>
      <c r="BJ31" t="e">
        <f>INDEX(RampCosts!$B:$B,MATCH($D31,RampCosts!$A:$A,0))</f>
        <v>#N/A</v>
      </c>
      <c r="BK31">
        <f>_xlfn.IFNA(INDEX('O&amp;M'!C:C,MATCH($F31,'O&amp;M'!$A:$A,0)),INDEX('O&amp;M'!G:G,MATCH($D31,'O&amp;M'!$B:$B,0)))</f>
        <v>1.325</v>
      </c>
      <c r="BL31">
        <f>_xlfn.IFNA(INDEX('O&amp;M'!D:D,MATCH($F31,'O&amp;M'!$A:$A,0)),INDEX('O&amp;M'!H:H,MATCH($D31,'O&amp;M'!$B:$B,0)))</f>
        <v>8</v>
      </c>
      <c r="BM31" t="e">
        <f>INDEX(AuxDemand!$B:$B,MATCH($D31,AuxDemand!$A:$A,0))</f>
        <v>#N/A</v>
      </c>
      <c r="BN31" t="e">
        <f>INDEX(MFOR!C:C,MATCH($D31,MFOR!$B:$B,0))</f>
        <v>#N/A</v>
      </c>
      <c r="BO31" t="e">
        <f>INDEX(MFOR!D:D,MATCH($D31,MFOR!$B:$B,0))</f>
        <v>#N/A</v>
      </c>
      <c r="BP31" t="e">
        <f>INDEX(MFOR!E:E,MATCH($D31,MFOR!$B:$B,0))</f>
        <v>#N/A</v>
      </c>
      <c r="BQ31" t="e">
        <f>INDEX(MFOR!F:F,MATCH($D31,MFOR!$B:$B,0))</f>
        <v>#N/A</v>
      </c>
      <c r="BR31" t="e">
        <f>INDEX(MFOR!G:G,MATCH($D31,MFOR!$B:$B,0))</f>
        <v>#N/A</v>
      </c>
      <c r="BS31" t="e">
        <f>INDEX(MFOR!H:H,MATCH($D31,MFOR!$B:$B,0))</f>
        <v>#N/A</v>
      </c>
      <c r="BT31" t="e">
        <f>INDEX(MFOR!I:I,MATCH($D31,MFOR!$B:$B,0))</f>
        <v>#N/A</v>
      </c>
      <c r="BU31" t="e">
        <f t="shared" si="0"/>
        <v>#N/A</v>
      </c>
      <c r="BV31" t="e">
        <f>INDEX(CapFactors!$H:$H,MATCH($D31,CapFactors!$B:$B,0))</f>
        <v>#N/A</v>
      </c>
      <c r="BW31">
        <f>INDEX(Capex!$C:$C,MATCH($F31,Capex!$A:$A,0))</f>
        <v>860</v>
      </c>
      <c r="BX31">
        <v>75</v>
      </c>
      <c r="BY31">
        <v>100</v>
      </c>
      <c r="BZ31" t="e">
        <f>_xlfn.IFNA(INDEX(CapFactors!C:C,MATCH($F31,CapFactors!$A:$A,0))*100,INDEX(CapFactors!C:C,MATCH($E31,CapFactors!$B:$B,0))*100)</f>
        <v>#N/A</v>
      </c>
      <c r="CA31" t="e">
        <f>_xlfn.IFNA(INDEX(CapFactors!F:F,MATCH($F31,CapFactors!$A:$A,0))*100,INDEX(CapFactors!F:F,MATCH($E31,CapFactors!$B:$B,0))*100)</f>
        <v>#N/A</v>
      </c>
    </row>
    <row r="32" spans="1:79">
      <c r="A32" t="s">
        <v>490</v>
      </c>
      <c r="B32" t="s">
        <v>15</v>
      </c>
      <c r="C32" t="s">
        <v>0</v>
      </c>
      <c r="D32" t="s">
        <v>15</v>
      </c>
      <c r="E32" t="s">
        <v>5</v>
      </c>
      <c r="F32" t="s">
        <v>138</v>
      </c>
      <c r="J32">
        <v>1</v>
      </c>
      <c r="K32" t="s">
        <v>636</v>
      </c>
      <c r="L32" t="s">
        <v>5</v>
      </c>
      <c r="M32" t="s">
        <v>5</v>
      </c>
      <c r="N32" t="s">
        <v>5</v>
      </c>
      <c r="O32" t="s">
        <v>65</v>
      </c>
      <c r="P32">
        <v>2</v>
      </c>
      <c r="Q32">
        <v>4</v>
      </c>
      <c r="S32" t="s">
        <v>5</v>
      </c>
      <c r="T32" t="s">
        <v>5</v>
      </c>
      <c r="U32" t="s">
        <v>5</v>
      </c>
      <c r="V32" t="s">
        <v>5</v>
      </c>
      <c r="W32" t="s">
        <v>5</v>
      </c>
      <c r="X32" t="s">
        <v>5</v>
      </c>
      <c r="Y32" t="s">
        <v>5</v>
      </c>
      <c r="Z32" t="s">
        <v>65</v>
      </c>
      <c r="AA32" t="s">
        <v>65</v>
      </c>
      <c r="AB32" t="s">
        <v>5</v>
      </c>
      <c r="AC32" t="s">
        <v>41</v>
      </c>
      <c r="AD32" t="s">
        <v>5</v>
      </c>
      <c r="AE32" t="s">
        <v>102</v>
      </c>
      <c r="AF32" t="s">
        <v>41</v>
      </c>
      <c r="AG32" t="s">
        <v>645</v>
      </c>
      <c r="AH32" t="s">
        <v>645</v>
      </c>
      <c r="AI32" t="s">
        <v>645</v>
      </c>
      <c r="AJ32" t="s">
        <v>645</v>
      </c>
      <c r="AK32" t="s">
        <v>5</v>
      </c>
      <c r="AL32" t="s">
        <v>15</v>
      </c>
      <c r="AM32">
        <v>1</v>
      </c>
      <c r="AO32">
        <f>INDEX(MaxCapacity!C:C,MATCH($D32,MaxCapacity!$B:$B,0))</f>
        <v>150</v>
      </c>
      <c r="AP32" t="e">
        <f>INDEX(LHVs!F:F,MATCH($B32,LHVs!$C:$C,0))</f>
        <v>#N/A</v>
      </c>
      <c r="AQ32">
        <f>INDEX(MinStableLevel!C:C,MATCH($D32,MinStableLevel!$B:$B,0))</f>
        <v>0</v>
      </c>
      <c r="AR32">
        <f>INDEX(MinStableLevel!D:D,MATCH($D32,MinStableLevel!$B:$B,0))</f>
        <v>0</v>
      </c>
      <c r="AS32">
        <f>INDEX(MinStableLevel!E:E,MATCH($D32,MinStableLevel!$B:$B,0))</f>
        <v>0</v>
      </c>
      <c r="AT32">
        <f>INDEX(RampRates!H:H,MATCH($D32,RampRates!$B:$B,0))</f>
        <v>50</v>
      </c>
      <c r="AU32">
        <f>INDEX(RampRates!I:I,MATCH($D32,RampRates!$B:$B,0))</f>
        <v>50</v>
      </c>
      <c r="AV32">
        <f>INDEX(RampRates!J:J,MATCH($D32,RampRates!$B:$B,0))</f>
        <v>0</v>
      </c>
      <c r="AW32" t="e">
        <f>INDEX(StartUpTimes!$B:$B,MATCH($D32,StartUpTimes!$A:$A,0))*AT32</f>
        <v>#N/A</v>
      </c>
      <c r="AX32" t="e">
        <f>INDEX(StartUpTimes!$B:$B,MATCH($D32,StartUpTimes!$A:$A,0))*AU32</f>
        <v>#N/A</v>
      </c>
      <c r="AY32" t="e">
        <f>INDEX(StartUpTimes!$B:$B,MATCH($D32,StartUpTimes!$A:$A,0))*AV32</f>
        <v>#N/A</v>
      </c>
      <c r="AZ32" t="e">
        <f>NA()</f>
        <v>#N/A</v>
      </c>
      <c r="BA32" t="e">
        <f>INDEX(StartCosts!C:C,MATCH($D32,StartCosts!$B:$B,0))</f>
        <v>#N/A</v>
      </c>
      <c r="BB32" t="e">
        <f>INDEX(StartCosts!D:D,MATCH($D32,StartCosts!$B:$B,0))</f>
        <v>#N/A</v>
      </c>
      <c r="BC32" t="e">
        <f>INDEX(StartCosts!E:E,MATCH($D32,StartCosts!$B:$B,0))</f>
        <v>#N/A</v>
      </c>
      <c r="BD32" t="e">
        <f>INDEX(StartCosts!F:F,MATCH($D32,StartCosts!$B:$B,0))</f>
        <v>#N/A</v>
      </c>
      <c r="BE32" t="e">
        <f>INDEX(StartCosts!G:G,MATCH($D32,StartCosts!$B:$B,0))</f>
        <v>#N/A</v>
      </c>
      <c r="BF32" t="e">
        <f>INDEX(StartCosts!J:J,MATCH($D32,StartCosts!$B:$B,0))</f>
        <v>#N/A</v>
      </c>
      <c r="BG32" t="e">
        <f>INDEX(StartCosts!I:I,MATCH($D32,StartCosts!$B:$B,0))</f>
        <v>#N/A</v>
      </c>
      <c r="BH32" t="e">
        <f>INDEX(MinUpAndDown!B:B,MATCH($D32,MinUpAndDown!$A:$A,0))</f>
        <v>#N/A</v>
      </c>
      <c r="BI32" t="e">
        <f>INDEX(MinUpAndDown!B:B,MATCH($D32,MinUpAndDown!$A:$A,0))</f>
        <v>#N/A</v>
      </c>
      <c r="BJ32">
        <f>INDEX(RampCosts!$B:$B,MATCH($D32,RampCosts!$A:$A,0))</f>
        <v>0</v>
      </c>
      <c r="BK32">
        <f>_xlfn.IFNA(INDEX('O&amp;M'!C:C,MATCH($F32,'O&amp;M'!$A:$A,0)),INDEX('O&amp;M'!G:G,MATCH($D32,'O&amp;M'!$B:$B,0)))</f>
        <v>0.65</v>
      </c>
      <c r="BL32">
        <f>_xlfn.IFNA(INDEX('O&amp;M'!D:D,MATCH($F32,'O&amp;M'!$A:$A,0)),INDEX('O&amp;M'!H:H,MATCH($D32,'O&amp;M'!$B:$B,0)))</f>
        <v>37.700000000000003</v>
      </c>
      <c r="BM32">
        <f>INDEX(AuxDemand!$B:$B,MATCH($D32,AuxDemand!$A:$A,0))</f>
        <v>0.99</v>
      </c>
      <c r="BN32">
        <f>INDEX(MFOR!C:C,MATCH($D32,MFOR!$B:$B,0))</f>
        <v>1.9178082191780823</v>
      </c>
      <c r="BO32">
        <f>INDEX(MFOR!D:D,MATCH($D32,MFOR!$B:$B,0))</f>
        <v>84</v>
      </c>
      <c r="BP32">
        <f>INDEX(MFOR!E:E,MATCH($D32,MFOR!$B:$B,0))</f>
        <v>3.5</v>
      </c>
      <c r="BQ32">
        <f>INDEX(MFOR!F:F,MATCH($D32,MFOR!$B:$B,0))</f>
        <v>18</v>
      </c>
      <c r="BR32">
        <f>INDEX(MFOR!G:G,MATCH($D32,MFOR!$B:$B,0))</f>
        <v>2</v>
      </c>
      <c r="BS32">
        <f>INDEX(MFOR!H:H,MATCH($D32,MFOR!$B:$B,0))</f>
        <v>18</v>
      </c>
      <c r="BT32">
        <f>INDEX(MFOR!I:I,MATCH($D32,MFOR!$B:$B,0))</f>
        <v>30</v>
      </c>
      <c r="BU32">
        <f t="shared" si="0"/>
        <v>98.082191780821915</v>
      </c>
      <c r="BV32">
        <f>INDEX(CapFactors!$H:$H,MATCH($D32,CapFactors!$B:$B,0))</f>
        <v>0.35884615384615304</v>
      </c>
      <c r="BW32">
        <f>INDEX(Capex!$C:$C,MATCH($F32,Capex!$A:$A,0))</f>
        <v>2080</v>
      </c>
      <c r="BX32" t="e">
        <f>NA()</f>
        <v>#N/A</v>
      </c>
      <c r="BY32" t="e">
        <f>NA()</f>
        <v>#N/A</v>
      </c>
      <c r="BZ32">
        <f>_xlfn.IFNA(INDEX(CapFactors!C:C,MATCH($F32,CapFactors!$A:$A,0))*100,INDEX(CapFactors!C:C,MATCH($E32,CapFactors!$B:$B,0))*100)</f>
        <v>35.884615384615302</v>
      </c>
      <c r="CA32" t="e">
        <f>_xlfn.IFNA(INDEX(CapFactors!F:F,MATCH($F32,CapFactors!$A:$A,0))*100,INDEX(CapFactors!F:F,MATCH($E32,CapFactors!$B:$B,0))*100)</f>
        <v>#N/A</v>
      </c>
    </row>
    <row r="33" spans="1:79">
      <c r="A33" t="s">
        <v>488</v>
      </c>
      <c r="B33" t="s">
        <v>27</v>
      </c>
      <c r="C33" t="s">
        <v>0</v>
      </c>
      <c r="D33" t="s">
        <v>27</v>
      </c>
      <c r="E33" t="s">
        <v>5</v>
      </c>
      <c r="F33" t="s">
        <v>139</v>
      </c>
      <c r="J33">
        <v>1</v>
      </c>
      <c r="K33" t="s">
        <v>636</v>
      </c>
      <c r="L33" t="s">
        <v>5</v>
      </c>
      <c r="M33" t="s">
        <v>5</v>
      </c>
      <c r="N33" t="s">
        <v>5</v>
      </c>
      <c r="O33" t="s">
        <v>65</v>
      </c>
      <c r="P33">
        <v>2</v>
      </c>
      <c r="Q33">
        <v>4</v>
      </c>
      <c r="S33" t="s">
        <v>5</v>
      </c>
      <c r="T33" t="s">
        <v>5</v>
      </c>
      <c r="U33" t="s">
        <v>5</v>
      </c>
      <c r="V33" t="s">
        <v>5</v>
      </c>
      <c r="W33" t="s">
        <v>5</v>
      </c>
      <c r="X33" t="s">
        <v>5</v>
      </c>
      <c r="Y33" t="s">
        <v>5</v>
      </c>
      <c r="Z33" t="s">
        <v>65</v>
      </c>
      <c r="AA33" t="s">
        <v>65</v>
      </c>
      <c r="AB33" t="s">
        <v>5</v>
      </c>
      <c r="AC33" t="s">
        <v>68</v>
      </c>
      <c r="AD33" t="s">
        <v>5</v>
      </c>
      <c r="AE33" t="s">
        <v>69</v>
      </c>
      <c r="AF33" t="s">
        <v>68</v>
      </c>
      <c r="AG33" t="s">
        <v>645</v>
      </c>
      <c r="AH33" t="s">
        <v>645</v>
      </c>
      <c r="AI33" t="s">
        <v>645</v>
      </c>
      <c r="AJ33" t="s">
        <v>645</v>
      </c>
      <c r="AK33" t="s">
        <v>5</v>
      </c>
      <c r="AL33" t="s">
        <v>27</v>
      </c>
      <c r="AM33">
        <v>1</v>
      </c>
      <c r="AO33">
        <f>INDEX(MaxCapacity!C:C,MATCH($D33,MaxCapacity!$B:$B,0))</f>
        <v>5</v>
      </c>
      <c r="AP33" t="e">
        <f>INDEX(LHVs!F:F,MATCH($B33,LHVs!$C:$C,0))</f>
        <v>#N/A</v>
      </c>
      <c r="AQ33">
        <f>INDEX(MinStableLevel!C:C,MATCH($D33,MinStableLevel!$B:$B,0))</f>
        <v>0</v>
      </c>
      <c r="AR33">
        <f>INDEX(MinStableLevel!D:D,MATCH($D33,MinStableLevel!$B:$B,0))</f>
        <v>0</v>
      </c>
      <c r="AS33">
        <f>INDEX(MinStableLevel!E:E,MATCH($D33,MinStableLevel!$B:$B,0))</f>
        <v>0</v>
      </c>
      <c r="AT33" t="e">
        <f>INDEX(RampRates!H:H,MATCH($D33,RampRates!$B:$B,0))</f>
        <v>#N/A</v>
      </c>
      <c r="AU33" t="e">
        <f>INDEX(RampRates!I:I,MATCH($D33,RampRates!$B:$B,0))</f>
        <v>#N/A</v>
      </c>
      <c r="AV33">
        <f>INDEX(RampRates!J:J,MATCH($D33,RampRates!$B:$B,0))</f>
        <v>0</v>
      </c>
      <c r="AW33" t="e">
        <f>INDEX(StartUpTimes!$B:$B,MATCH($D33,StartUpTimes!$A:$A,0))*AT33</f>
        <v>#N/A</v>
      </c>
      <c r="AX33" t="e">
        <f>INDEX(StartUpTimes!$B:$B,MATCH($D33,StartUpTimes!$A:$A,0))*AU33</f>
        <v>#N/A</v>
      </c>
      <c r="AY33" t="e">
        <f>INDEX(StartUpTimes!$B:$B,MATCH($D33,StartUpTimes!$A:$A,0))*AV33</f>
        <v>#N/A</v>
      </c>
      <c r="AZ33" t="e">
        <f>NA()</f>
        <v>#N/A</v>
      </c>
      <c r="BA33" t="e">
        <f>INDEX(StartCosts!C:C,MATCH($D33,StartCosts!$B:$B,0))</f>
        <v>#N/A</v>
      </c>
      <c r="BB33" t="e">
        <f>INDEX(StartCosts!D:D,MATCH($D33,StartCosts!$B:$B,0))</f>
        <v>#N/A</v>
      </c>
      <c r="BC33" t="e">
        <f>INDEX(StartCosts!E:E,MATCH($D33,StartCosts!$B:$B,0))</f>
        <v>#N/A</v>
      </c>
      <c r="BD33" t="e">
        <f>INDEX(StartCosts!F:F,MATCH($D33,StartCosts!$B:$B,0))</f>
        <v>#N/A</v>
      </c>
      <c r="BE33" t="e">
        <f>INDEX(StartCosts!G:G,MATCH($D33,StartCosts!$B:$B,0))</f>
        <v>#N/A</v>
      </c>
      <c r="BF33" t="e">
        <f>INDEX(StartCosts!J:J,MATCH($D33,StartCosts!$B:$B,0))</f>
        <v>#N/A</v>
      </c>
      <c r="BG33" t="e">
        <f>INDEX(StartCosts!I:I,MATCH($D33,StartCosts!$B:$B,0))</f>
        <v>#N/A</v>
      </c>
      <c r="BH33" t="e">
        <f>INDEX(MinUpAndDown!B:B,MATCH($D33,MinUpAndDown!$A:$A,0))</f>
        <v>#N/A</v>
      </c>
      <c r="BI33" t="e">
        <f>INDEX(MinUpAndDown!B:B,MATCH($D33,MinUpAndDown!$A:$A,0))</f>
        <v>#N/A</v>
      </c>
      <c r="BJ33">
        <f>INDEX(RampCosts!$B:$B,MATCH($D33,RampCosts!$A:$A,0))</f>
        <v>0</v>
      </c>
      <c r="BK33">
        <f>_xlfn.IFNA(INDEX('O&amp;M'!C:C,MATCH($F33,'O&amp;M'!$A:$A,0)),INDEX('O&amp;M'!G:G,MATCH($D33,'O&amp;M'!$B:$B,0)))</f>
        <v>0.5</v>
      </c>
      <c r="BL33">
        <f>_xlfn.IFNA(INDEX('O&amp;M'!D:D,MATCH($F33,'O&amp;M'!$A:$A,0)),INDEX('O&amp;M'!H:H,MATCH($D33,'O&amp;M'!$B:$B,0)))</f>
        <v>53</v>
      </c>
      <c r="BM33">
        <f>INDEX(AuxDemand!$B:$B,MATCH($D33,AuxDemand!$A:$A,0))</f>
        <v>0.99</v>
      </c>
      <c r="BN33">
        <f>INDEX(MFOR!C:C,MATCH($D33,MFOR!$B:$B,0))</f>
        <v>1.9178082191780823</v>
      </c>
      <c r="BO33">
        <f>INDEX(MFOR!D:D,MATCH($D33,MFOR!$B:$B,0))</f>
        <v>84</v>
      </c>
      <c r="BP33">
        <f>INDEX(MFOR!E:E,MATCH($D33,MFOR!$B:$B,0))</f>
        <v>3.5</v>
      </c>
      <c r="BQ33">
        <f>INDEX(MFOR!F:F,MATCH($D33,MFOR!$B:$B,0))</f>
        <v>18</v>
      </c>
      <c r="BR33">
        <f>INDEX(MFOR!G:G,MATCH($D33,MFOR!$B:$B,0))</f>
        <v>2</v>
      </c>
      <c r="BS33">
        <f>INDEX(MFOR!H:H,MATCH($D33,MFOR!$B:$B,0))</f>
        <v>18</v>
      </c>
      <c r="BT33">
        <f>INDEX(MFOR!I:I,MATCH($D33,MFOR!$B:$B,0))</f>
        <v>30</v>
      </c>
      <c r="BU33">
        <f t="shared" si="0"/>
        <v>98.082191780821915</v>
      </c>
      <c r="BV33">
        <f>INDEX(CapFactors!$H:$H,MATCH($D33,CapFactors!$B:$B,0))</f>
        <v>0.75884615384615306</v>
      </c>
      <c r="BW33">
        <f>INDEX(Capex!$C:$C,MATCH($F33,Capex!$A:$A,0))</f>
        <v>2700</v>
      </c>
      <c r="BX33" t="e">
        <f>NA()</f>
        <v>#N/A</v>
      </c>
      <c r="BY33" t="e">
        <f>NA()</f>
        <v>#N/A</v>
      </c>
      <c r="BZ33">
        <f>_xlfn.IFNA(INDEX(CapFactors!C:C,MATCH($F33,CapFactors!$A:$A,0))*100,INDEX(CapFactors!C:C,MATCH($E33,CapFactors!$B:$B,0))*100)</f>
        <v>75.884615384615302</v>
      </c>
      <c r="CA33" t="e">
        <f>_xlfn.IFNA(INDEX(CapFactors!F:F,MATCH($F33,CapFactors!$A:$A,0))*100,INDEX(CapFactors!F:F,MATCH($E33,CapFactors!$B:$B,0))*100)</f>
        <v>#N/A</v>
      </c>
    </row>
    <row r="34" spans="1:79">
      <c r="A34" t="s">
        <v>489</v>
      </c>
      <c r="B34" t="s">
        <v>19</v>
      </c>
      <c r="C34" t="s">
        <v>0</v>
      </c>
      <c r="D34" t="s">
        <v>19</v>
      </c>
      <c r="E34" t="s">
        <v>5</v>
      </c>
      <c r="F34" t="s">
        <v>140</v>
      </c>
      <c r="J34">
        <v>1</v>
      </c>
      <c r="K34" t="s">
        <v>636</v>
      </c>
      <c r="L34" t="s">
        <v>5</v>
      </c>
      <c r="M34" t="s">
        <v>5</v>
      </c>
      <c r="N34" t="s">
        <v>5</v>
      </c>
      <c r="O34" t="s">
        <v>65</v>
      </c>
      <c r="P34">
        <v>2</v>
      </c>
      <c r="Q34">
        <v>4</v>
      </c>
      <c r="S34" t="s">
        <v>5</v>
      </c>
      <c r="T34" t="s">
        <v>5</v>
      </c>
      <c r="U34" t="s">
        <v>5</v>
      </c>
      <c r="V34" t="s">
        <v>5</v>
      </c>
      <c r="W34" t="s">
        <v>5</v>
      </c>
      <c r="X34" t="s">
        <v>5</v>
      </c>
      <c r="Y34" t="s">
        <v>5</v>
      </c>
      <c r="Z34" t="s">
        <v>65</v>
      </c>
      <c r="AA34" t="s">
        <v>65</v>
      </c>
      <c r="AB34" t="s">
        <v>5</v>
      </c>
      <c r="AC34" t="s">
        <v>41</v>
      </c>
      <c r="AD34" t="s">
        <v>5</v>
      </c>
      <c r="AE34" t="s">
        <v>102</v>
      </c>
      <c r="AF34" t="s">
        <v>41</v>
      </c>
      <c r="AG34" t="s">
        <v>645</v>
      </c>
      <c r="AH34" t="s">
        <v>645</v>
      </c>
      <c r="AI34" t="s">
        <v>645</v>
      </c>
      <c r="AJ34" t="s">
        <v>645</v>
      </c>
      <c r="AK34" t="s">
        <v>5</v>
      </c>
      <c r="AL34" t="s">
        <v>19</v>
      </c>
      <c r="AM34">
        <v>1</v>
      </c>
      <c r="AO34">
        <f>INDEX(MaxCapacity!C:C,MATCH($D34,MaxCapacity!$B:$B,0))</f>
        <v>50</v>
      </c>
      <c r="AP34" t="e">
        <f>INDEX(LHVs!F:F,MATCH($B34,LHVs!$C:$C,0))</f>
        <v>#N/A</v>
      </c>
      <c r="AQ34">
        <f>INDEX(MinStableLevel!C:C,MATCH($D34,MinStableLevel!$B:$B,0))</f>
        <v>0</v>
      </c>
      <c r="AR34">
        <f>INDEX(MinStableLevel!D:D,MATCH($D34,MinStableLevel!$B:$B,0))</f>
        <v>0</v>
      </c>
      <c r="AS34">
        <f>INDEX(MinStableLevel!E:E,MATCH($D34,MinStableLevel!$B:$B,0))</f>
        <v>0</v>
      </c>
      <c r="AT34">
        <f>INDEX(RampRates!H:H,MATCH($D34,RampRates!$B:$B,0))</f>
        <v>50</v>
      </c>
      <c r="AU34">
        <f>INDEX(RampRates!I:I,MATCH($D34,RampRates!$B:$B,0))</f>
        <v>50</v>
      </c>
      <c r="AV34">
        <f>INDEX(RampRates!J:J,MATCH($D34,RampRates!$B:$B,0))</f>
        <v>0</v>
      </c>
      <c r="AW34" t="e">
        <f>INDEX(StartUpTimes!$B:$B,MATCH($D34,StartUpTimes!$A:$A,0))*AT34</f>
        <v>#N/A</v>
      </c>
      <c r="AX34" t="e">
        <f>INDEX(StartUpTimes!$B:$B,MATCH($D34,StartUpTimes!$A:$A,0))*AU34</f>
        <v>#N/A</v>
      </c>
      <c r="AY34" t="e">
        <f>INDEX(StartUpTimes!$B:$B,MATCH($D34,StartUpTimes!$A:$A,0))*AV34</f>
        <v>#N/A</v>
      </c>
      <c r="AZ34" t="e">
        <f>NA()</f>
        <v>#N/A</v>
      </c>
      <c r="BA34" t="e">
        <f>INDEX(StartCosts!C:C,MATCH($D34,StartCosts!$B:$B,0))</f>
        <v>#N/A</v>
      </c>
      <c r="BB34" t="e">
        <f>INDEX(StartCosts!D:D,MATCH($D34,StartCosts!$B:$B,0))</f>
        <v>#N/A</v>
      </c>
      <c r="BC34" t="e">
        <f>INDEX(StartCosts!E:E,MATCH($D34,StartCosts!$B:$B,0))</f>
        <v>#N/A</v>
      </c>
      <c r="BD34" t="e">
        <f>INDEX(StartCosts!F:F,MATCH($D34,StartCosts!$B:$B,0))</f>
        <v>#N/A</v>
      </c>
      <c r="BE34" t="e">
        <f>INDEX(StartCosts!G:G,MATCH($D34,StartCosts!$B:$B,0))</f>
        <v>#N/A</v>
      </c>
      <c r="BF34" t="e">
        <f>INDEX(StartCosts!J:J,MATCH($D34,StartCosts!$B:$B,0))</f>
        <v>#N/A</v>
      </c>
      <c r="BG34" t="e">
        <f>INDEX(StartCosts!I:I,MATCH($D34,StartCosts!$B:$B,0))</f>
        <v>#N/A</v>
      </c>
      <c r="BH34" t="e">
        <f>INDEX(MinUpAndDown!B:B,MATCH($D34,MinUpAndDown!$A:$A,0))</f>
        <v>#N/A</v>
      </c>
      <c r="BI34" t="e">
        <f>INDEX(MinUpAndDown!B:B,MATCH($D34,MinUpAndDown!$A:$A,0))</f>
        <v>#N/A</v>
      </c>
      <c r="BJ34">
        <f>INDEX(RampCosts!$B:$B,MATCH($D34,RampCosts!$A:$A,0))</f>
        <v>0</v>
      </c>
      <c r="BK34">
        <f>_xlfn.IFNA(INDEX('O&amp;M'!C:C,MATCH($F34,'O&amp;M'!$A:$A,0)),INDEX('O&amp;M'!G:G,MATCH($D34,'O&amp;M'!$B:$B,0)))</f>
        <v>0.5</v>
      </c>
      <c r="BL34">
        <f>_xlfn.IFNA(INDEX('O&amp;M'!D:D,MATCH($F34,'O&amp;M'!$A:$A,0)),INDEX('O&amp;M'!H:H,MATCH($D34,'O&amp;M'!$B:$B,0)))</f>
        <v>41.9</v>
      </c>
      <c r="BM34">
        <f>INDEX(AuxDemand!$B:$B,MATCH($D34,AuxDemand!$A:$A,0))</f>
        <v>0.99</v>
      </c>
      <c r="BN34">
        <f>INDEX(MFOR!C:C,MATCH($D34,MFOR!$B:$B,0))</f>
        <v>1.9178082191780823</v>
      </c>
      <c r="BO34">
        <f>INDEX(MFOR!D:D,MATCH($D34,MFOR!$B:$B,0))</f>
        <v>84</v>
      </c>
      <c r="BP34">
        <f>INDEX(MFOR!E:E,MATCH($D34,MFOR!$B:$B,0))</f>
        <v>3.5</v>
      </c>
      <c r="BQ34">
        <f>INDEX(MFOR!F:F,MATCH($D34,MFOR!$B:$B,0))</f>
        <v>18</v>
      </c>
      <c r="BR34">
        <f>INDEX(MFOR!G:G,MATCH($D34,MFOR!$B:$B,0))</f>
        <v>2</v>
      </c>
      <c r="BS34">
        <f>INDEX(MFOR!H:H,MATCH($D34,MFOR!$B:$B,0))</f>
        <v>18</v>
      </c>
      <c r="BT34">
        <f>INDEX(MFOR!I:I,MATCH($D34,MFOR!$B:$B,0))</f>
        <v>30</v>
      </c>
      <c r="BU34">
        <f t="shared" si="0"/>
        <v>98.082191780821915</v>
      </c>
      <c r="BV34">
        <f>INDEX(CapFactors!$H:$H,MATCH($D34,CapFactors!$B:$B,0))</f>
        <v>0.75884615384615306</v>
      </c>
      <c r="BW34">
        <f>INDEX(Capex!$C:$C,MATCH($F34,Capex!$A:$A,0))</f>
        <v>2290</v>
      </c>
      <c r="BX34" t="e">
        <f>NA()</f>
        <v>#N/A</v>
      </c>
      <c r="BY34" t="e">
        <f>NA()</f>
        <v>#N/A</v>
      </c>
      <c r="BZ34">
        <f>_xlfn.IFNA(INDEX(CapFactors!C:C,MATCH($F34,CapFactors!$A:$A,0))*100,INDEX(CapFactors!C:C,MATCH($E34,CapFactors!$B:$B,0))*100)</f>
        <v>75.884615384615302</v>
      </c>
      <c r="CA34">
        <f>_xlfn.IFNA(INDEX(CapFactors!F:F,MATCH($F34,CapFactors!$A:$A,0))*100,INDEX(CapFactors!F:F,MATCH($E34,CapFactors!$B:$B,0))*100)</f>
        <v>75.884615384615302</v>
      </c>
    </row>
    <row r="35" spans="1:79">
      <c r="A35" t="s">
        <v>162</v>
      </c>
      <c r="B35" t="s">
        <v>159</v>
      </c>
      <c r="C35" t="s">
        <v>0</v>
      </c>
      <c r="D35" t="s">
        <v>161</v>
      </c>
      <c r="E35" t="s">
        <v>161</v>
      </c>
      <c r="F35" t="s">
        <v>160</v>
      </c>
      <c r="J35">
        <v>1</v>
      </c>
      <c r="K35" t="s">
        <v>636</v>
      </c>
      <c r="L35" t="s">
        <v>162</v>
      </c>
      <c r="M35" t="s">
        <v>163</v>
      </c>
      <c r="N35" t="s">
        <v>163</v>
      </c>
      <c r="O35" t="s">
        <v>65</v>
      </c>
      <c r="P35">
        <v>0</v>
      </c>
      <c r="Q35">
        <v>0</v>
      </c>
      <c r="S35" t="s">
        <v>672</v>
      </c>
      <c r="T35" t="s">
        <v>162</v>
      </c>
      <c r="U35" t="s">
        <v>67</v>
      </c>
      <c r="V35" t="s">
        <v>163</v>
      </c>
      <c r="W35" t="s">
        <v>162</v>
      </c>
      <c r="X35" t="s">
        <v>66</v>
      </c>
      <c r="Y35" t="s">
        <v>67</v>
      </c>
      <c r="Z35" t="s">
        <v>163</v>
      </c>
      <c r="AA35" t="s">
        <v>163</v>
      </c>
      <c r="AB35" t="s">
        <v>162</v>
      </c>
      <c r="AC35" t="s">
        <v>68</v>
      </c>
      <c r="AD35" t="s">
        <v>162</v>
      </c>
      <c r="AE35" t="s">
        <v>69</v>
      </c>
      <c r="AF35" t="s">
        <v>68</v>
      </c>
      <c r="AG35" t="s">
        <v>645</v>
      </c>
      <c r="AH35" t="s">
        <v>645</v>
      </c>
      <c r="AI35" t="s">
        <v>645</v>
      </c>
      <c r="AJ35" t="s">
        <v>645</v>
      </c>
      <c r="AK35" t="s">
        <v>162</v>
      </c>
      <c r="AL35" t="s">
        <v>159</v>
      </c>
      <c r="AM35">
        <v>1</v>
      </c>
      <c r="AO35">
        <f>INDEX(MaxCapacity!C:C,MATCH($D35,MaxCapacity!$B:$B,0))</f>
        <v>1</v>
      </c>
      <c r="AP35" t="e">
        <f>INDEX(LHVs!F:F,MATCH($B35,LHVs!$C:$C,0))</f>
        <v>#N/A</v>
      </c>
      <c r="AQ35" t="e">
        <f>INDEX(MinStableLevel!C:C,MATCH($D35,MinStableLevel!$B:$B,0))</f>
        <v>#N/A</v>
      </c>
      <c r="AR35" t="e">
        <f>INDEX(MinStableLevel!D:D,MATCH($D35,MinStableLevel!$B:$B,0))</f>
        <v>#N/A</v>
      </c>
      <c r="AS35" t="e">
        <f>INDEX(MinStableLevel!E:E,MATCH($D35,MinStableLevel!$B:$B,0))</f>
        <v>#N/A</v>
      </c>
      <c r="AT35" t="e">
        <f>INDEX(RampRates!H:H,MATCH($D35,RampRates!$B:$B,0))</f>
        <v>#N/A</v>
      </c>
      <c r="AU35" t="e">
        <f>INDEX(RampRates!I:I,MATCH($D35,RampRates!$B:$B,0))</f>
        <v>#N/A</v>
      </c>
      <c r="AV35" t="e">
        <f>INDEX(RampRates!J:J,MATCH($D35,RampRates!$B:$B,0))</f>
        <v>#N/A</v>
      </c>
      <c r="AW35" t="e">
        <f>INDEX(StartUpTimes!$B:$B,MATCH($D35,StartUpTimes!$A:$A,0))*AT35</f>
        <v>#N/A</v>
      </c>
      <c r="AX35" t="e">
        <f>INDEX(StartUpTimes!$B:$B,MATCH($D35,StartUpTimes!$A:$A,0))*AU35</f>
        <v>#N/A</v>
      </c>
      <c r="AY35" t="e">
        <f>INDEX(StartUpTimes!$B:$B,MATCH($D35,StartUpTimes!$A:$A,0))*AV35</f>
        <v>#N/A</v>
      </c>
      <c r="AZ35" t="e">
        <f>NA()</f>
        <v>#N/A</v>
      </c>
      <c r="BA35" t="e">
        <f>INDEX(StartCosts!C:C,MATCH($D35,StartCosts!$B:$B,0))</f>
        <v>#N/A</v>
      </c>
      <c r="BB35" t="e">
        <f>INDEX(StartCosts!D:D,MATCH($D35,StartCosts!$B:$B,0))</f>
        <v>#N/A</v>
      </c>
      <c r="BC35" t="e">
        <f>INDEX(StartCosts!E:E,MATCH($D35,StartCosts!$B:$B,0))</f>
        <v>#N/A</v>
      </c>
      <c r="BD35" t="e">
        <f>INDEX(StartCosts!F:F,MATCH($D35,StartCosts!$B:$B,0))</f>
        <v>#N/A</v>
      </c>
      <c r="BE35" t="e">
        <f>INDEX(StartCosts!G:G,MATCH($D35,StartCosts!$B:$B,0))</f>
        <v>#N/A</v>
      </c>
      <c r="BF35" t="e">
        <f>INDEX(StartCosts!J:J,MATCH($D35,StartCosts!$B:$B,0))</f>
        <v>#N/A</v>
      </c>
      <c r="BG35" t="e">
        <f>INDEX(StartCosts!I:I,MATCH($D35,StartCosts!$B:$B,0))</f>
        <v>#N/A</v>
      </c>
      <c r="BH35" t="e">
        <f>INDEX(MinUpAndDown!B:B,MATCH($D35,MinUpAndDown!$A:$A,0))</f>
        <v>#N/A</v>
      </c>
      <c r="BI35" t="e">
        <f>INDEX(MinUpAndDown!B:B,MATCH($D35,MinUpAndDown!$A:$A,0))</f>
        <v>#N/A</v>
      </c>
      <c r="BJ35" t="e">
        <f>INDEX(RampCosts!$B:$B,MATCH($D35,RampCosts!$A:$A,0))</f>
        <v>#N/A</v>
      </c>
      <c r="BK35">
        <f>_xlfn.IFNA(INDEX('O&amp;M'!C:C,MATCH($F35,'O&amp;M'!$A:$A,0)),INDEX('O&amp;M'!G:G,MATCH($D35,'O&amp;M'!$B:$B,0)))</f>
        <v>11.725714285714201</v>
      </c>
      <c r="BL35">
        <f>_xlfn.IFNA(INDEX('O&amp;M'!D:D,MATCH($F35,'O&amp;M'!$A:$A,0)),INDEX('O&amp;M'!H:H,MATCH($D35,'O&amp;M'!$B:$B,0)))</f>
        <v>283</v>
      </c>
      <c r="BM35">
        <f>INDEX(AuxDemand!$B:$B,MATCH($D35,AuxDemand!$A:$A,0))</f>
        <v>0.99</v>
      </c>
      <c r="BN35" t="e">
        <f>INDEX(MFOR!C:C,MATCH($D35,MFOR!$B:$B,0))</f>
        <v>#N/A</v>
      </c>
      <c r="BO35" t="e">
        <f>INDEX(MFOR!D:D,MATCH($D35,MFOR!$B:$B,0))</f>
        <v>#N/A</v>
      </c>
      <c r="BP35" t="e">
        <f>INDEX(MFOR!E:E,MATCH($D35,MFOR!$B:$B,0))</f>
        <v>#N/A</v>
      </c>
      <c r="BQ35" t="e">
        <f>INDEX(MFOR!F:F,MATCH($D35,MFOR!$B:$B,0))</f>
        <v>#N/A</v>
      </c>
      <c r="BR35" t="e">
        <f>INDEX(MFOR!G:G,MATCH($D35,MFOR!$B:$B,0))</f>
        <v>#N/A</v>
      </c>
      <c r="BS35" t="e">
        <f>INDEX(MFOR!H:H,MATCH($D35,MFOR!$B:$B,0))</f>
        <v>#N/A</v>
      </c>
      <c r="BT35" t="e">
        <f>INDEX(MFOR!I:I,MATCH($D35,MFOR!$B:$B,0))</f>
        <v>#N/A</v>
      </c>
      <c r="BU35" t="e">
        <f t="shared" si="0"/>
        <v>#N/A</v>
      </c>
      <c r="BV35">
        <f>INDEX(CapFactors!$H:$H,MATCH($D35,CapFactors!$B:$B,0))</f>
        <v>0.33</v>
      </c>
      <c r="BW35">
        <f>INDEX(Capex!$C:$C,MATCH($F35,Capex!$A:$A,0))</f>
        <v>5300</v>
      </c>
      <c r="BX35" t="e">
        <f>NA()</f>
        <v>#N/A</v>
      </c>
      <c r="BY35" t="e">
        <f>NA()</f>
        <v>#N/A</v>
      </c>
      <c r="BZ35">
        <f>_xlfn.IFNA(INDEX(CapFactors!C:C,MATCH($F35,CapFactors!$A:$A,0))*100,INDEX(CapFactors!C:C,MATCH($E35,CapFactors!$B:$B,0))*100)</f>
        <v>33</v>
      </c>
      <c r="CA35" t="e">
        <f>_xlfn.IFNA(INDEX(CapFactors!F:F,MATCH($F35,CapFactors!$A:$A,0))*100,INDEX(CapFactors!F:F,MATCH($E35,CapFactors!$B:$B,0))*100)</f>
        <v>#N/A</v>
      </c>
    </row>
    <row r="36" spans="1:79">
      <c r="A36" t="s">
        <v>105</v>
      </c>
      <c r="B36" t="s">
        <v>673</v>
      </c>
      <c r="C36" t="s">
        <v>0</v>
      </c>
      <c r="D36" t="s">
        <v>105</v>
      </c>
      <c r="E36" t="s">
        <v>105</v>
      </c>
      <c r="F36" t="s">
        <v>105</v>
      </c>
      <c r="G36" t="s">
        <v>44</v>
      </c>
      <c r="J36">
        <v>1</v>
      </c>
      <c r="K36" t="s">
        <v>636</v>
      </c>
      <c r="L36" t="s">
        <v>105</v>
      </c>
      <c r="M36" t="s">
        <v>44</v>
      </c>
      <c r="N36" t="s">
        <v>44</v>
      </c>
      <c r="O36" t="s">
        <v>65</v>
      </c>
      <c r="P36">
        <v>2</v>
      </c>
      <c r="Q36">
        <v>4</v>
      </c>
      <c r="S36" t="s">
        <v>105</v>
      </c>
      <c r="T36" t="s">
        <v>105</v>
      </c>
      <c r="U36" t="s">
        <v>105</v>
      </c>
      <c r="V36" t="s">
        <v>105</v>
      </c>
      <c r="W36" t="s">
        <v>105</v>
      </c>
      <c r="X36" t="s">
        <v>105</v>
      </c>
      <c r="Y36" t="s">
        <v>105</v>
      </c>
      <c r="Z36" t="s">
        <v>65</v>
      </c>
      <c r="AA36" t="s">
        <v>65</v>
      </c>
      <c r="AB36" t="s">
        <v>105</v>
      </c>
      <c r="AC36" t="s">
        <v>41</v>
      </c>
      <c r="AD36" t="s">
        <v>105</v>
      </c>
      <c r="AE36" t="s">
        <v>69</v>
      </c>
      <c r="AF36" t="s">
        <v>41</v>
      </c>
      <c r="AG36" t="s">
        <v>105</v>
      </c>
      <c r="AH36" t="s">
        <v>105</v>
      </c>
      <c r="AI36" t="s">
        <v>105</v>
      </c>
      <c r="AJ36" t="s">
        <v>657</v>
      </c>
      <c r="AK36" t="s">
        <v>105</v>
      </c>
      <c r="AL36" t="s">
        <v>673</v>
      </c>
      <c r="AM36">
        <v>1</v>
      </c>
      <c r="AO36">
        <f>INDEX(MaxCapacity!C:C,MATCH($D36,MaxCapacity!$B:$B,0))</f>
        <v>1000</v>
      </c>
      <c r="AP36" t="e">
        <f>INDEX(LHVs!F:F,MATCH($B36,LHVs!$C:$C,0))</f>
        <v>#N/A</v>
      </c>
      <c r="AQ36">
        <f>INDEX(MinStableLevel!C:C,MATCH($D36,MinStableLevel!$B:$B,0))</f>
        <v>50</v>
      </c>
      <c r="AR36">
        <f>INDEX(MinStableLevel!D:D,MATCH($D36,MinStableLevel!$B:$B,0))</f>
        <v>40</v>
      </c>
      <c r="AS36">
        <f>INDEX(MinStableLevel!E:E,MATCH($D36,MinStableLevel!$B:$B,0))</f>
        <v>30</v>
      </c>
      <c r="AT36">
        <f>INDEX(RampRates!H:H,MATCH($D36,RampRates!$B:$B,0))</f>
        <v>0.5</v>
      </c>
      <c r="AU36">
        <f>INDEX(RampRates!I:I,MATCH($D36,RampRates!$B:$B,0))</f>
        <v>3</v>
      </c>
      <c r="AV36">
        <f>INDEX(RampRates!J:J,MATCH($D36,RampRates!$B:$B,0))</f>
        <v>0.5</v>
      </c>
      <c r="AW36">
        <f>INDEX(StartUpTimes!$B:$B,MATCH($D36,StartUpTimes!$A:$A,0))*AT36</f>
        <v>0.45</v>
      </c>
      <c r="AX36">
        <f>INDEX(StartUpTimes!$B:$B,MATCH($D36,StartUpTimes!$A:$A,0))*AU36</f>
        <v>2.7</v>
      </c>
      <c r="AY36">
        <f>INDEX(StartUpTimes!$B:$B,MATCH($D36,StartUpTimes!$A:$A,0))*AV36</f>
        <v>0.45</v>
      </c>
      <c r="AZ36" t="e">
        <f>NA()</f>
        <v>#N/A</v>
      </c>
      <c r="BA36">
        <f>INDEX(StartCosts!C:C,MATCH($D36,StartCosts!$B:$B,0))</f>
        <v>162</v>
      </c>
      <c r="BB36">
        <f>INDEX(StartCosts!D:D,MATCH($D36,StartCosts!$B:$B,0))</f>
        <v>192</v>
      </c>
      <c r="BC36">
        <f>INDEX(StartCosts!E:E,MATCH($D36,StartCosts!$B:$B,0))</f>
        <v>312</v>
      </c>
      <c r="BD36">
        <f>INDEX(StartCosts!F:F,MATCH($D36,StartCosts!$B:$B,0))</f>
        <v>2</v>
      </c>
      <c r="BE36">
        <f>INDEX(StartCosts!G:G,MATCH($D36,StartCosts!$B:$B,0))</f>
        <v>4</v>
      </c>
      <c r="BF36">
        <f>INDEX(StartCosts!J:J,MATCH($D36,StartCosts!$B:$B,0))</f>
        <v>330</v>
      </c>
      <c r="BG36">
        <f>INDEX(StartCosts!I:I,MATCH($D36,StartCosts!$B:$B,0))</f>
        <v>0</v>
      </c>
      <c r="BH36">
        <f>INDEX(MinUpAndDown!B:B,MATCH($D36,MinUpAndDown!$A:$A,0))</f>
        <v>120</v>
      </c>
      <c r="BI36">
        <f>INDEX(MinUpAndDown!B:B,MATCH($D36,MinUpAndDown!$A:$A,0))</f>
        <v>120</v>
      </c>
      <c r="BJ36">
        <f>INDEX(RampCosts!$B:$B,MATCH($D36,RampCosts!$A:$A,0))</f>
        <v>3.2666666666666666</v>
      </c>
      <c r="BK36">
        <f>_xlfn.IFNA(INDEX('O&amp;M'!C:C,MATCH($F36,'O&amp;M'!$A:$A,0)),INDEX('O&amp;M'!G:G,MATCH($D36,'O&amp;M'!$B:$B,0)))</f>
        <v>2</v>
      </c>
      <c r="BL36">
        <f>_xlfn.IFNA(INDEX('O&amp;M'!D:D,MATCH($F36,'O&amp;M'!$A:$A,0)),INDEX('O&amp;M'!H:H,MATCH($D36,'O&amp;M'!$B:$B,0)))</f>
        <v>99</v>
      </c>
      <c r="BM36">
        <f>INDEX(AuxDemand!$B:$B,MATCH($D36,AuxDemand!$A:$A,0))</f>
        <v>0.94</v>
      </c>
      <c r="BN36">
        <f>INDEX(MFOR!C:C,MATCH($D36,MFOR!$B:$B,0))</f>
        <v>0.1095890410958904</v>
      </c>
      <c r="BO36">
        <f>INDEX(MFOR!D:D,MATCH($D36,MFOR!$B:$B,0))</f>
        <v>960</v>
      </c>
      <c r="BP36">
        <f>INDEX(MFOR!E:E,MATCH($D36,MFOR!$B:$B,0))</f>
        <v>2.5</v>
      </c>
      <c r="BQ36">
        <f>INDEX(MFOR!F:F,MATCH($D36,MFOR!$B:$B,0))</f>
        <v>50</v>
      </c>
      <c r="BR36">
        <f>INDEX(MFOR!G:G,MATCH($D36,MFOR!$B:$B,0))</f>
        <v>6</v>
      </c>
      <c r="BS36">
        <f>INDEX(MFOR!H:H,MATCH($D36,MFOR!$B:$B,0))</f>
        <v>20</v>
      </c>
      <c r="BT36">
        <f>INDEX(MFOR!I:I,MATCH($D36,MFOR!$B:$B,0))</f>
        <v>30</v>
      </c>
      <c r="BU36">
        <f t="shared" si="0"/>
        <v>99.890410958904113</v>
      </c>
      <c r="BV36" t="e">
        <f>INDEX(CapFactors!$H:$H,MATCH($D36,CapFactors!$B:$B,0))</f>
        <v>#N/A</v>
      </c>
      <c r="BW36" t="e">
        <f>INDEX(Capex!$C:$C,MATCH($F36,Capex!$A:$A,0))</f>
        <v>#N/A</v>
      </c>
      <c r="BX36" t="e">
        <f>NA()</f>
        <v>#N/A</v>
      </c>
      <c r="BY36" t="e">
        <f>NA()</f>
        <v>#N/A</v>
      </c>
      <c r="BZ36" t="e">
        <f>_xlfn.IFNA(INDEX(CapFactors!C:C,MATCH($F36,CapFactors!$A:$A,0))*100,INDEX(CapFactors!C:C,MATCH($E36,CapFactors!$B:$B,0))*100)</f>
        <v>#N/A</v>
      </c>
      <c r="CA36" t="e">
        <f>_xlfn.IFNA(INDEX(CapFactors!F:F,MATCH($F36,CapFactors!$A:$A,0))*100,INDEX(CapFactors!F:F,MATCH($E36,CapFactors!$B:$B,0))*100)</f>
        <v>#N/A</v>
      </c>
    </row>
    <row r="37" spans="1:79">
      <c r="A37" t="s">
        <v>674</v>
      </c>
      <c r="B37" t="s">
        <v>104</v>
      </c>
      <c r="C37" t="s">
        <v>0</v>
      </c>
      <c r="D37" t="s">
        <v>71</v>
      </c>
      <c r="E37" t="s">
        <v>105</v>
      </c>
      <c r="F37" t="s">
        <v>71</v>
      </c>
      <c r="G37" t="s">
        <v>44</v>
      </c>
      <c r="J37">
        <v>1</v>
      </c>
      <c r="K37" t="s">
        <v>647</v>
      </c>
      <c r="L37" t="s">
        <v>105</v>
      </c>
      <c r="M37" t="s">
        <v>44</v>
      </c>
      <c r="N37" t="s">
        <v>44</v>
      </c>
      <c r="O37" t="s">
        <v>65</v>
      </c>
      <c r="P37">
        <v>2</v>
      </c>
      <c r="Q37">
        <v>4</v>
      </c>
      <c r="S37" t="s">
        <v>105</v>
      </c>
      <c r="T37" t="s">
        <v>105</v>
      </c>
      <c r="U37" t="s">
        <v>105</v>
      </c>
      <c r="V37" t="s">
        <v>105</v>
      </c>
      <c r="W37" t="s">
        <v>105</v>
      </c>
      <c r="X37" t="s">
        <v>105</v>
      </c>
      <c r="Y37" t="s">
        <v>105</v>
      </c>
      <c r="Z37" t="s">
        <v>65</v>
      </c>
      <c r="AA37" t="s">
        <v>65</v>
      </c>
      <c r="AB37" t="s">
        <v>105</v>
      </c>
      <c r="AC37" t="s">
        <v>68</v>
      </c>
      <c r="AD37" t="s">
        <v>105</v>
      </c>
      <c r="AE37" t="s">
        <v>69</v>
      </c>
      <c r="AF37" t="s">
        <v>68</v>
      </c>
      <c r="AG37" t="s">
        <v>105</v>
      </c>
      <c r="AH37" t="s">
        <v>105</v>
      </c>
      <c r="AI37" t="s">
        <v>105</v>
      </c>
      <c r="AJ37" t="s">
        <v>657</v>
      </c>
      <c r="AK37" t="s">
        <v>105</v>
      </c>
      <c r="AL37" t="s">
        <v>104</v>
      </c>
      <c r="AM37">
        <v>1</v>
      </c>
      <c r="AO37">
        <f>INDEX(MaxCapacity!C:C,MATCH($D37,MaxCapacity!$B:$B,0))</f>
        <v>20</v>
      </c>
      <c r="AP37" t="e">
        <f>INDEX(LHVs!F:F,MATCH($B37,LHVs!$C:$C,0))</f>
        <v>#N/A</v>
      </c>
      <c r="AQ37" t="e">
        <f>INDEX(MinStableLevel!C:C,MATCH($D37,MinStableLevel!$B:$B,0))</f>
        <v>#N/A</v>
      </c>
      <c r="AR37" t="e">
        <f>INDEX(MinStableLevel!D:D,MATCH($D37,MinStableLevel!$B:$B,0))</f>
        <v>#N/A</v>
      </c>
      <c r="AS37" t="e">
        <f>INDEX(MinStableLevel!E:E,MATCH($D37,MinStableLevel!$B:$B,0))</f>
        <v>#N/A</v>
      </c>
      <c r="AT37" t="e">
        <f>INDEX(RampRates!H:H,MATCH($D37,RampRates!$B:$B,0))</f>
        <v>#N/A</v>
      </c>
      <c r="AU37" t="e">
        <f>INDEX(RampRates!I:I,MATCH($D37,RampRates!$B:$B,0))</f>
        <v>#N/A</v>
      </c>
      <c r="AV37" t="e">
        <f>INDEX(RampRates!J:J,MATCH($D37,RampRates!$B:$B,0))</f>
        <v>#N/A</v>
      </c>
      <c r="AW37" t="e">
        <f>INDEX(StartUpTimes!$B:$B,MATCH($D37,StartUpTimes!$A:$A,0))*AT37</f>
        <v>#N/A</v>
      </c>
      <c r="AX37" t="e">
        <f>INDEX(StartUpTimes!$B:$B,MATCH($D37,StartUpTimes!$A:$A,0))*AU37</f>
        <v>#N/A</v>
      </c>
      <c r="AY37" t="e">
        <f>INDEX(StartUpTimes!$B:$B,MATCH($D37,StartUpTimes!$A:$A,0))*AV37</f>
        <v>#N/A</v>
      </c>
      <c r="AZ37" t="e">
        <f>NA()</f>
        <v>#N/A</v>
      </c>
      <c r="BA37" t="e">
        <f>INDEX(StartCosts!C:C,MATCH($D37,StartCosts!$B:$B,0))</f>
        <v>#N/A</v>
      </c>
      <c r="BB37" t="e">
        <f>INDEX(StartCosts!D:D,MATCH($D37,StartCosts!$B:$B,0))</f>
        <v>#N/A</v>
      </c>
      <c r="BC37" t="e">
        <f>INDEX(StartCosts!E:E,MATCH($D37,StartCosts!$B:$B,0))</f>
        <v>#N/A</v>
      </c>
      <c r="BD37" t="e">
        <f>INDEX(StartCosts!F:F,MATCH($D37,StartCosts!$B:$B,0))</f>
        <v>#N/A</v>
      </c>
      <c r="BE37" t="e">
        <f>INDEX(StartCosts!G:G,MATCH($D37,StartCosts!$B:$B,0))</f>
        <v>#N/A</v>
      </c>
      <c r="BF37" t="e">
        <f>INDEX(StartCosts!J:J,MATCH($D37,StartCosts!$B:$B,0))</f>
        <v>#N/A</v>
      </c>
      <c r="BG37" t="e">
        <f>INDEX(StartCosts!I:I,MATCH($D37,StartCosts!$B:$B,0))</f>
        <v>#N/A</v>
      </c>
      <c r="BH37" t="e">
        <f>INDEX(MinUpAndDown!B:B,MATCH($D37,MinUpAndDown!$A:$A,0))</f>
        <v>#N/A</v>
      </c>
      <c r="BI37" t="e">
        <f>INDEX(MinUpAndDown!B:B,MATCH($D37,MinUpAndDown!$A:$A,0))</f>
        <v>#N/A</v>
      </c>
      <c r="BJ37" t="e">
        <f>INDEX(RampCosts!$B:$B,MATCH($D37,RampCosts!$A:$A,0))</f>
        <v>#N/A</v>
      </c>
      <c r="BK37" t="e">
        <f>_xlfn.IFNA(INDEX('O&amp;M'!C:C,MATCH($F37,'O&amp;M'!$A:$A,0)),INDEX('O&amp;M'!G:G,MATCH($D37,'O&amp;M'!$B:$B,0)))</f>
        <v>#N/A</v>
      </c>
      <c r="BL37" t="e">
        <f>_xlfn.IFNA(INDEX('O&amp;M'!D:D,MATCH($F37,'O&amp;M'!$A:$A,0)),INDEX('O&amp;M'!H:H,MATCH($D37,'O&amp;M'!$B:$B,0)))</f>
        <v>#N/A</v>
      </c>
      <c r="BM37">
        <f>INDEX(AuxDemand!$B:$B,MATCH($D37,AuxDemand!$A:$A,0))</f>
        <v>0.94</v>
      </c>
      <c r="BN37">
        <f>INDEX(MFOR!C:C,MATCH($D37,MFOR!$B:$B,0))</f>
        <v>6</v>
      </c>
      <c r="BO37">
        <f>INDEX(MFOR!D:D,MATCH($D37,MFOR!$B:$B,0))</f>
        <v>360</v>
      </c>
      <c r="BP37">
        <f>INDEX(MFOR!E:E,MATCH($D37,MFOR!$B:$B,0))</f>
        <v>3.5</v>
      </c>
      <c r="BQ37">
        <f>INDEX(MFOR!F:F,MATCH($D37,MFOR!$B:$B,0))</f>
        <v>50</v>
      </c>
      <c r="BR37">
        <f>INDEX(MFOR!G:G,MATCH($D37,MFOR!$B:$B,0))</f>
        <v>6</v>
      </c>
      <c r="BS37">
        <f>INDEX(MFOR!H:H,MATCH($D37,MFOR!$B:$B,0))</f>
        <v>20</v>
      </c>
      <c r="BT37">
        <f>INDEX(MFOR!I:I,MATCH($D37,MFOR!$B:$B,0))</f>
        <v>30</v>
      </c>
      <c r="BU37">
        <f t="shared" si="0"/>
        <v>94</v>
      </c>
      <c r="BV37">
        <f>INDEX(CapFactors!$H:$H,MATCH($D37,CapFactors!$B:$B,0))</f>
        <v>0.6</v>
      </c>
      <c r="BW37" t="e">
        <f>INDEX(Capex!$C:$C,MATCH($F37,Capex!$A:$A,0))</f>
        <v>#N/A</v>
      </c>
      <c r="BX37" t="e">
        <f>NA()</f>
        <v>#N/A</v>
      </c>
      <c r="BY37" t="e">
        <f>NA()</f>
        <v>#N/A</v>
      </c>
      <c r="BZ37" t="e">
        <f>_xlfn.IFNA(INDEX(CapFactors!C:C,MATCH($F37,CapFactors!$A:$A,0))*100,INDEX(CapFactors!C:C,MATCH($E37,CapFactors!$B:$B,0))*100)</f>
        <v>#N/A</v>
      </c>
      <c r="CA37" t="e">
        <f>_xlfn.IFNA(INDEX(CapFactors!F:F,MATCH($F37,CapFactors!$A:$A,0))*100,INDEX(CapFactors!F:F,MATCH($E37,CapFactors!$B:$B,0))*100)</f>
        <v>#N/A</v>
      </c>
    </row>
    <row r="38" spans="1:79">
      <c r="A38" t="s">
        <v>675</v>
      </c>
      <c r="B38" t="s">
        <v>106</v>
      </c>
      <c r="C38" t="s">
        <v>0</v>
      </c>
      <c r="D38" t="s">
        <v>106</v>
      </c>
      <c r="E38" t="s">
        <v>99</v>
      </c>
      <c r="F38" t="s">
        <v>129</v>
      </c>
      <c r="G38" t="s">
        <v>20</v>
      </c>
      <c r="J38">
        <v>1</v>
      </c>
      <c r="K38" t="s">
        <v>647</v>
      </c>
      <c r="L38" t="s">
        <v>20</v>
      </c>
      <c r="M38" t="s">
        <v>20</v>
      </c>
      <c r="N38" t="s">
        <v>20</v>
      </c>
      <c r="O38" t="s">
        <v>65</v>
      </c>
      <c r="P38">
        <v>2</v>
      </c>
      <c r="Q38">
        <v>4</v>
      </c>
      <c r="S38" t="s">
        <v>20</v>
      </c>
      <c r="T38" t="s">
        <v>20</v>
      </c>
      <c r="U38" t="s">
        <v>20</v>
      </c>
      <c r="V38" t="s">
        <v>20</v>
      </c>
      <c r="W38" t="s">
        <v>84</v>
      </c>
      <c r="X38" t="s">
        <v>84</v>
      </c>
      <c r="Y38" t="s">
        <v>20</v>
      </c>
      <c r="Z38" t="s">
        <v>65</v>
      </c>
      <c r="AA38" t="s">
        <v>65</v>
      </c>
      <c r="AB38" t="s">
        <v>20</v>
      </c>
      <c r="AC38" t="s">
        <v>68</v>
      </c>
      <c r="AD38" t="s">
        <v>20</v>
      </c>
      <c r="AE38" t="s">
        <v>102</v>
      </c>
      <c r="AF38" t="s">
        <v>68</v>
      </c>
      <c r="AG38" t="s">
        <v>656</v>
      </c>
      <c r="AH38" t="s">
        <v>656</v>
      </c>
      <c r="AI38" t="s">
        <v>659</v>
      </c>
      <c r="AJ38" t="s">
        <v>657</v>
      </c>
      <c r="AK38" t="s">
        <v>659</v>
      </c>
      <c r="AL38" t="s">
        <v>106</v>
      </c>
      <c r="AM38">
        <v>1</v>
      </c>
      <c r="AO38">
        <f>INDEX(MaxCapacity!C:C,MATCH($D38,MaxCapacity!$B:$B,0))</f>
        <v>5</v>
      </c>
      <c r="AP38">
        <f>INDEX(LHVs!F:F,MATCH($B38,LHVs!$C:$C,0))</f>
        <v>12.859898549689218</v>
      </c>
      <c r="AQ38" t="e">
        <f>INDEX(MinStableLevel!C:C,MATCH($D38,MinStableLevel!$B:$B,0))</f>
        <v>#N/A</v>
      </c>
      <c r="AR38" t="e">
        <f>INDEX(MinStableLevel!D:D,MATCH($D38,MinStableLevel!$B:$B,0))</f>
        <v>#N/A</v>
      </c>
      <c r="AS38" t="e">
        <f>INDEX(MinStableLevel!E:E,MATCH($D38,MinStableLevel!$B:$B,0))</f>
        <v>#N/A</v>
      </c>
      <c r="AT38" t="e">
        <f>INDEX(RampRates!H:H,MATCH($D38,RampRates!$B:$B,0))</f>
        <v>#N/A</v>
      </c>
      <c r="AU38" t="e">
        <f>INDEX(RampRates!I:I,MATCH($D38,RampRates!$B:$B,0))</f>
        <v>#N/A</v>
      </c>
      <c r="AV38" t="e">
        <f>INDEX(RampRates!J:J,MATCH($D38,RampRates!$B:$B,0))</f>
        <v>#N/A</v>
      </c>
      <c r="AW38" t="e">
        <f>INDEX(StartUpTimes!$B:$B,MATCH($D38,StartUpTimes!$A:$A,0))*AT38</f>
        <v>#N/A</v>
      </c>
      <c r="AX38" t="e">
        <f>INDEX(StartUpTimes!$B:$B,MATCH($D38,StartUpTimes!$A:$A,0))*AU38</f>
        <v>#N/A</v>
      </c>
      <c r="AY38" t="e">
        <f>INDEX(StartUpTimes!$B:$B,MATCH($D38,StartUpTimes!$A:$A,0))*AV38</f>
        <v>#N/A</v>
      </c>
      <c r="AZ38" t="e">
        <f>NA()</f>
        <v>#N/A</v>
      </c>
      <c r="BA38" t="e">
        <f>INDEX(StartCosts!C:C,MATCH($D38,StartCosts!$B:$B,0))</f>
        <v>#N/A</v>
      </c>
      <c r="BB38" t="e">
        <f>INDEX(StartCosts!D:D,MATCH($D38,StartCosts!$B:$B,0))</f>
        <v>#N/A</v>
      </c>
      <c r="BC38" t="e">
        <f>INDEX(StartCosts!E:E,MATCH($D38,StartCosts!$B:$B,0))</f>
        <v>#N/A</v>
      </c>
      <c r="BD38" t="e">
        <f>INDEX(StartCosts!F:F,MATCH($D38,StartCosts!$B:$B,0))</f>
        <v>#N/A</v>
      </c>
      <c r="BE38" t="e">
        <f>INDEX(StartCosts!G:G,MATCH($D38,StartCosts!$B:$B,0))</f>
        <v>#N/A</v>
      </c>
      <c r="BF38" t="e">
        <f>INDEX(StartCosts!J:J,MATCH($D38,StartCosts!$B:$B,0))</f>
        <v>#N/A</v>
      </c>
      <c r="BG38" t="e">
        <f>INDEX(StartCosts!I:I,MATCH($D38,StartCosts!$B:$B,0))</f>
        <v>#N/A</v>
      </c>
      <c r="BH38" t="e">
        <f>INDEX(MinUpAndDown!B:B,MATCH($D38,MinUpAndDown!$A:$A,0))</f>
        <v>#N/A</v>
      </c>
      <c r="BI38" t="e">
        <f>INDEX(MinUpAndDown!B:B,MATCH($D38,MinUpAndDown!$A:$A,0))</f>
        <v>#N/A</v>
      </c>
      <c r="BJ38" t="e">
        <f>INDEX(RampCosts!$B:$B,MATCH($D38,RampCosts!$A:$A,0))</f>
        <v>#N/A</v>
      </c>
      <c r="BK38" t="e">
        <f>_xlfn.IFNA(INDEX('O&amp;M'!C:C,MATCH($F38,'O&amp;M'!$A:$A,0)),INDEX('O&amp;M'!G:G,MATCH($D38,'O&amp;M'!$B:$B,0)))</f>
        <v>#N/A</v>
      </c>
      <c r="BL38" t="e">
        <f>_xlfn.IFNA(INDEX('O&amp;M'!D:D,MATCH($F38,'O&amp;M'!$A:$A,0)),INDEX('O&amp;M'!H:H,MATCH($D38,'O&amp;M'!$B:$B,0)))</f>
        <v>#N/A</v>
      </c>
      <c r="BM38">
        <f>INDEX(AuxDemand!$B:$B,MATCH($D38,AuxDemand!$A:$A,0))</f>
        <v>0.96</v>
      </c>
      <c r="BN38">
        <f>INDEX(MFOR!C:C,MATCH($D38,MFOR!$B:$B,0))</f>
        <v>6</v>
      </c>
      <c r="BO38">
        <f>INDEX(MFOR!D:D,MATCH($D38,MFOR!$B:$B,0))</f>
        <v>360</v>
      </c>
      <c r="BP38">
        <f>INDEX(MFOR!E:E,MATCH($D38,MFOR!$B:$B,0))</f>
        <v>2</v>
      </c>
      <c r="BQ38">
        <f>INDEX(MFOR!F:F,MATCH($D38,MFOR!$B:$B,0))</f>
        <v>30</v>
      </c>
      <c r="BR38">
        <f>INDEX(MFOR!G:G,MATCH($D38,MFOR!$B:$B,0))</f>
        <v>1</v>
      </c>
      <c r="BS38">
        <f>INDEX(MFOR!H:H,MATCH($D38,MFOR!$B:$B,0))</f>
        <v>27</v>
      </c>
      <c r="BT38">
        <f>INDEX(MFOR!I:I,MATCH($D38,MFOR!$B:$B,0))</f>
        <v>30</v>
      </c>
      <c r="BU38">
        <f t="shared" si="0"/>
        <v>94</v>
      </c>
      <c r="BV38">
        <f>INDEX(CapFactors!$H:$H,MATCH($D38,CapFactors!$B:$B,0))</f>
        <v>0.4</v>
      </c>
      <c r="BW38" t="e">
        <f>INDEX(Capex!$C:$C,MATCH($F38,Capex!$A:$A,0))</f>
        <v>#N/A</v>
      </c>
      <c r="BX38" t="e">
        <f>NA()</f>
        <v>#N/A</v>
      </c>
      <c r="BY38" t="e">
        <f>NA()</f>
        <v>#N/A</v>
      </c>
      <c r="BZ38" t="e">
        <f>_xlfn.IFNA(INDEX(CapFactors!C:C,MATCH($F38,CapFactors!$A:$A,0))*100,INDEX(CapFactors!C:C,MATCH($E38,CapFactors!$B:$B,0))*100)</f>
        <v>#N/A</v>
      </c>
      <c r="CA38" t="e">
        <f>_xlfn.IFNA(INDEX(CapFactors!F:F,MATCH($F38,CapFactors!$A:$A,0))*100,INDEX(CapFactors!F:F,MATCH($E38,CapFactors!$B:$B,0))*100)</f>
        <v>#N/A</v>
      </c>
    </row>
    <row r="39" spans="1:79">
      <c r="A39" t="s">
        <v>150</v>
      </c>
      <c r="B39" t="s">
        <v>153</v>
      </c>
      <c r="C39" t="s">
        <v>0</v>
      </c>
      <c r="D39" t="s">
        <v>99</v>
      </c>
      <c r="E39" t="s">
        <v>99</v>
      </c>
      <c r="F39" t="s">
        <v>99</v>
      </c>
      <c r="G39" t="s">
        <v>20</v>
      </c>
      <c r="J39">
        <v>1</v>
      </c>
      <c r="K39" t="s">
        <v>636</v>
      </c>
      <c r="L39" t="s">
        <v>20</v>
      </c>
      <c r="M39" t="s">
        <v>20</v>
      </c>
      <c r="N39" t="s">
        <v>20</v>
      </c>
      <c r="O39" t="s">
        <v>65</v>
      </c>
      <c r="P39">
        <v>2</v>
      </c>
      <c r="Q39">
        <v>4</v>
      </c>
      <c r="S39" t="s">
        <v>20</v>
      </c>
      <c r="T39" t="s">
        <v>20</v>
      </c>
      <c r="U39" t="s">
        <v>20</v>
      </c>
      <c r="V39" t="s">
        <v>20</v>
      </c>
      <c r="W39" t="s">
        <v>84</v>
      </c>
      <c r="X39" t="s">
        <v>84</v>
      </c>
      <c r="Y39" t="s">
        <v>20</v>
      </c>
      <c r="Z39" t="s">
        <v>65</v>
      </c>
      <c r="AA39" t="s">
        <v>65</v>
      </c>
      <c r="AB39" t="s">
        <v>20</v>
      </c>
      <c r="AC39" t="s">
        <v>41</v>
      </c>
      <c r="AD39" t="s">
        <v>20</v>
      </c>
      <c r="AE39" t="s">
        <v>102</v>
      </c>
      <c r="AF39" t="s">
        <v>41</v>
      </c>
      <c r="AG39" t="s">
        <v>656</v>
      </c>
      <c r="AH39" t="s">
        <v>656</v>
      </c>
      <c r="AI39" t="s">
        <v>656</v>
      </c>
      <c r="AJ39" t="s">
        <v>657</v>
      </c>
      <c r="AK39" t="s">
        <v>20</v>
      </c>
      <c r="AL39" t="s">
        <v>153</v>
      </c>
      <c r="AM39">
        <v>1</v>
      </c>
      <c r="AO39">
        <f>INDEX(MaxCapacity!C:C,MATCH($D39,MaxCapacity!$B:$B,0))</f>
        <v>400</v>
      </c>
      <c r="AP39">
        <f>INDEX(LHVs!F:F,MATCH($B39,LHVs!$C:$C,0))</f>
        <v>15.479876160990713</v>
      </c>
      <c r="AQ39">
        <f>INDEX(MinStableLevel!C:C,MATCH($D39,MinStableLevel!$B:$B,0))</f>
        <v>50</v>
      </c>
      <c r="AR39">
        <f>INDEX(MinStableLevel!D:D,MATCH($D39,MinStableLevel!$B:$B,0))</f>
        <v>20</v>
      </c>
      <c r="AS39">
        <f>INDEX(MinStableLevel!E:E,MATCH($D39,MinStableLevel!$B:$B,0))</f>
        <v>10</v>
      </c>
      <c r="AT39">
        <f>INDEX(RampRates!H:H,MATCH($D39,RampRates!$B:$B,0))</f>
        <v>10</v>
      </c>
      <c r="AU39">
        <f>INDEX(RampRates!I:I,MATCH($D39,RampRates!$B:$B,0))</f>
        <v>20</v>
      </c>
      <c r="AV39">
        <f>INDEX(RampRates!J:J,MATCH($D39,RampRates!$B:$B,0))</f>
        <v>8</v>
      </c>
      <c r="AW39">
        <f>INDEX(StartUpTimes!$B:$B,MATCH($D39,StartUpTimes!$A:$A,0))*AT39</f>
        <v>9</v>
      </c>
      <c r="AX39">
        <f>INDEX(StartUpTimes!$B:$B,MATCH($D39,StartUpTimes!$A:$A,0))*AU39</f>
        <v>18</v>
      </c>
      <c r="AY39">
        <f>INDEX(StartUpTimes!$B:$B,MATCH($D39,StartUpTimes!$A:$A,0))*AV39</f>
        <v>7.2</v>
      </c>
      <c r="AZ39" t="e">
        <f>NA()</f>
        <v>#N/A</v>
      </c>
      <c r="BA39">
        <f>INDEX(StartCosts!C:C,MATCH($D39,StartCosts!$B:$B,0))</f>
        <v>32</v>
      </c>
      <c r="BB39">
        <f>INDEX(StartCosts!D:D,MATCH($D39,StartCosts!$B:$B,0))</f>
        <v>126</v>
      </c>
      <c r="BC39">
        <f>INDEX(StartCosts!E:E,MATCH($D39,StartCosts!$B:$B,0))</f>
        <v>103</v>
      </c>
      <c r="BD39">
        <f>INDEX(StartCosts!F:F,MATCH($D39,StartCosts!$B:$B,0))</f>
        <v>1</v>
      </c>
      <c r="BE39">
        <f>INDEX(StartCosts!G:G,MATCH($D39,StartCosts!$B:$B,0))</f>
        <v>1</v>
      </c>
      <c r="BF39">
        <f>INDEX(StartCosts!J:J,MATCH($D39,StartCosts!$B:$B,0))</f>
        <v>24</v>
      </c>
      <c r="BG39">
        <f>INDEX(StartCosts!I:I,MATCH($D39,StartCosts!$B:$B,0))</f>
        <v>0</v>
      </c>
      <c r="BH39">
        <f>INDEX(MinUpAndDown!B:B,MATCH($D39,MinUpAndDown!$A:$A,0))</f>
        <v>1</v>
      </c>
      <c r="BI39">
        <f>INDEX(MinUpAndDown!B:B,MATCH($D39,MinUpAndDown!$A:$A,0))</f>
        <v>1</v>
      </c>
      <c r="BJ39">
        <f>INDEX(RampCosts!$B:$B,MATCH($D39,RampCosts!$A:$A,0))</f>
        <v>2.9444444444444442</v>
      </c>
      <c r="BK39">
        <f>_xlfn.IFNA(INDEX('O&amp;M'!C:C,MATCH($F39,'O&amp;M'!$A:$A,0)),INDEX('O&amp;M'!G:G,MATCH($D39,'O&amp;M'!$B:$B,0)))</f>
        <v>7</v>
      </c>
      <c r="BL39">
        <f>_xlfn.IFNA(INDEX('O&amp;M'!D:D,MATCH($F39,'O&amp;M'!$A:$A,0)),INDEX('O&amp;M'!H:H,MATCH($D39,'O&amp;M'!$B:$B,0)))</f>
        <v>12</v>
      </c>
      <c r="BM39">
        <f>INDEX(AuxDemand!$B:$B,MATCH($D39,AuxDemand!$A:$A,0))</f>
        <v>0.96</v>
      </c>
      <c r="BN39">
        <f>INDEX(MFOR!C:C,MATCH($D39,MFOR!$B:$B,0))</f>
        <v>0.82191780821917804</v>
      </c>
      <c r="BO39">
        <f>INDEX(MFOR!D:D,MATCH($D39,MFOR!$B:$B,0))</f>
        <v>36</v>
      </c>
      <c r="BP39">
        <f>INDEX(MFOR!E:E,MATCH($D39,MFOR!$B:$B,0))</f>
        <v>2</v>
      </c>
      <c r="BQ39">
        <f>INDEX(MFOR!F:F,MATCH($D39,MFOR!$B:$B,0))</f>
        <v>30</v>
      </c>
      <c r="BR39">
        <f>INDEX(MFOR!G:G,MATCH($D39,MFOR!$B:$B,0))</f>
        <v>1</v>
      </c>
      <c r="BS39">
        <f>INDEX(MFOR!H:H,MATCH($D39,MFOR!$B:$B,0))</f>
        <v>27</v>
      </c>
      <c r="BT39">
        <f>INDEX(MFOR!I:I,MATCH($D39,MFOR!$B:$B,0))</f>
        <v>40</v>
      </c>
      <c r="BU39">
        <f t="shared" si="0"/>
        <v>99.178082191780817</v>
      </c>
      <c r="BV39" t="e">
        <f>INDEX(CapFactors!$H:$H,MATCH($D39,CapFactors!$B:$B,0))</f>
        <v>#N/A</v>
      </c>
      <c r="BW39" t="e">
        <f>INDEX(Capex!$C:$C,MATCH($F39,Capex!$A:$A,0))</f>
        <v>#N/A</v>
      </c>
      <c r="BX39" t="e">
        <f>NA()</f>
        <v>#N/A</v>
      </c>
      <c r="BY39" t="e">
        <f>NA()</f>
        <v>#N/A</v>
      </c>
      <c r="BZ39" t="e">
        <f>_xlfn.IFNA(INDEX(CapFactors!C:C,MATCH($F39,CapFactors!$A:$A,0))*100,INDEX(CapFactors!C:C,MATCH($E39,CapFactors!$B:$B,0))*100)</f>
        <v>#N/A</v>
      </c>
      <c r="CA39" t="e">
        <f>_xlfn.IFNA(INDEX(CapFactors!F:F,MATCH($F39,CapFactors!$A:$A,0))*100,INDEX(CapFactors!F:F,MATCH($E39,CapFactors!$B:$B,0))*100)</f>
        <v>#N/A</v>
      </c>
    </row>
    <row r="40" spans="1:79">
      <c r="A40" t="s">
        <v>152</v>
      </c>
      <c r="B40" t="s">
        <v>154</v>
      </c>
      <c r="C40" t="s">
        <v>0</v>
      </c>
      <c r="D40" t="s">
        <v>129</v>
      </c>
      <c r="E40" t="s">
        <v>99</v>
      </c>
      <c r="F40" t="s">
        <v>129</v>
      </c>
      <c r="G40" t="s">
        <v>20</v>
      </c>
      <c r="J40">
        <v>1</v>
      </c>
      <c r="K40" t="s">
        <v>636</v>
      </c>
      <c r="L40" t="s">
        <v>20</v>
      </c>
      <c r="M40" t="s">
        <v>20</v>
      </c>
      <c r="N40" t="s">
        <v>20</v>
      </c>
      <c r="O40" t="s">
        <v>65</v>
      </c>
      <c r="P40">
        <v>4</v>
      </c>
      <c r="Q40">
        <v>6</v>
      </c>
      <c r="S40" t="s">
        <v>20</v>
      </c>
      <c r="T40" t="s">
        <v>20</v>
      </c>
      <c r="U40" t="s">
        <v>20</v>
      </c>
      <c r="V40" t="s">
        <v>20</v>
      </c>
      <c r="W40" t="s">
        <v>84</v>
      </c>
      <c r="X40" t="s">
        <v>84</v>
      </c>
      <c r="Y40" t="s">
        <v>20</v>
      </c>
      <c r="Z40" t="s">
        <v>65</v>
      </c>
      <c r="AA40" t="s">
        <v>65</v>
      </c>
      <c r="AB40" t="s">
        <v>20</v>
      </c>
      <c r="AC40" t="s">
        <v>41</v>
      </c>
      <c r="AD40" t="s">
        <v>20</v>
      </c>
      <c r="AE40" t="s">
        <v>69</v>
      </c>
      <c r="AF40" t="s">
        <v>41</v>
      </c>
      <c r="AG40" t="s">
        <v>656</v>
      </c>
      <c r="AH40" t="s">
        <v>656</v>
      </c>
      <c r="AI40" t="s">
        <v>656</v>
      </c>
      <c r="AJ40" t="s">
        <v>657</v>
      </c>
      <c r="AK40" t="s">
        <v>20</v>
      </c>
      <c r="AL40" t="s">
        <v>154</v>
      </c>
      <c r="AM40">
        <v>1</v>
      </c>
      <c r="AO40">
        <f>INDEX(MaxCapacity!C:C,MATCH($D40,MaxCapacity!$B:$B,0))</f>
        <v>600</v>
      </c>
      <c r="AP40">
        <f>INDEX(LHVs!F:F,MATCH($B40,LHVs!$C:$C,0))</f>
        <v>15.446666094567924</v>
      </c>
      <c r="AQ40">
        <f>INDEX(MinStableLevel!C:C,MATCH($D40,MinStableLevel!$B:$B,0))</f>
        <v>50</v>
      </c>
      <c r="AR40">
        <f>INDEX(MinStableLevel!D:D,MATCH($D40,MinStableLevel!$B:$B,0))</f>
        <v>45</v>
      </c>
      <c r="AS40">
        <f>INDEX(MinStableLevel!E:E,MATCH($D40,MinStableLevel!$B:$B,0))</f>
        <v>20</v>
      </c>
      <c r="AT40">
        <f>INDEX(RampRates!H:H,MATCH($D40,RampRates!$B:$B,0))</f>
        <v>3</v>
      </c>
      <c r="AU40">
        <f>INDEX(RampRates!I:I,MATCH($D40,RampRates!$B:$B,0))</f>
        <v>20</v>
      </c>
      <c r="AV40">
        <f>INDEX(RampRates!J:J,MATCH($D40,RampRates!$B:$B,0))</f>
        <v>2</v>
      </c>
      <c r="AW40">
        <f>INDEX(StartUpTimes!$B:$B,MATCH($D40,StartUpTimes!$A:$A,0))*AT40</f>
        <v>2.7</v>
      </c>
      <c r="AX40">
        <f>INDEX(StartUpTimes!$B:$B,MATCH($D40,StartUpTimes!$A:$A,0))*AU40</f>
        <v>18</v>
      </c>
      <c r="AY40">
        <f>INDEX(StartUpTimes!$B:$B,MATCH($D40,StartUpTimes!$A:$A,0))*AV40</f>
        <v>1.8</v>
      </c>
      <c r="AZ40" t="e">
        <f>NA()</f>
        <v>#N/A</v>
      </c>
      <c r="BA40">
        <f>INDEX(StartCosts!C:C,MATCH($D40,StartCosts!$B:$B,0))</f>
        <v>36</v>
      </c>
      <c r="BB40">
        <f>INDEX(StartCosts!D:D,MATCH($D40,StartCosts!$B:$B,0))</f>
        <v>58</v>
      </c>
      <c r="BC40">
        <f>INDEX(StartCosts!E:E,MATCH($D40,StartCosts!$B:$B,0))</f>
        <v>75</v>
      </c>
      <c r="BD40">
        <f>INDEX(StartCosts!F:F,MATCH($D40,StartCosts!$B:$B,0))</f>
        <v>2</v>
      </c>
      <c r="BE40">
        <f>INDEX(StartCosts!G:G,MATCH($D40,StartCosts!$B:$B,0))</f>
        <v>4</v>
      </c>
      <c r="BF40">
        <f>INDEX(StartCosts!J:J,MATCH($D40,StartCosts!$B:$B,0))</f>
        <v>80</v>
      </c>
      <c r="BG40">
        <f>INDEX(StartCosts!I:I,MATCH($D40,StartCosts!$B:$B,0))</f>
        <v>0</v>
      </c>
      <c r="BH40">
        <f>INDEX(MinUpAndDown!B:B,MATCH($D40,MinUpAndDown!$A:$A,0))</f>
        <v>8</v>
      </c>
      <c r="BI40">
        <f>INDEX(MinUpAndDown!B:B,MATCH($D40,MinUpAndDown!$A:$A,0))</f>
        <v>8</v>
      </c>
      <c r="BJ40">
        <f>INDEX(RampCosts!$B:$B,MATCH($D40,RampCosts!$A:$A,0))</f>
        <v>3</v>
      </c>
      <c r="BK40">
        <f>_xlfn.IFNA(INDEX('O&amp;M'!C:C,MATCH($F40,'O&amp;M'!$A:$A,0)),INDEX('O&amp;M'!G:G,MATCH($D40,'O&amp;M'!$B:$B,0)))</f>
        <v>7</v>
      </c>
      <c r="BL40">
        <f>_xlfn.IFNA(INDEX('O&amp;M'!D:D,MATCH($F40,'O&amp;M'!$A:$A,0)),INDEX('O&amp;M'!H:H,MATCH($D40,'O&amp;M'!$B:$B,0)))</f>
        <v>12</v>
      </c>
      <c r="BM40">
        <f>INDEX(AuxDemand!$B:$B,MATCH($D40,AuxDemand!$A:$A,0))</f>
        <v>0.96</v>
      </c>
      <c r="BN40">
        <f>INDEX(MFOR!C:C,MATCH($D40,MFOR!$B:$B,0))</f>
        <v>8.2191780821917799</v>
      </c>
      <c r="BO40">
        <f>INDEX(MFOR!D:D,MATCH($D40,MFOR!$B:$B,0))</f>
        <v>360</v>
      </c>
      <c r="BP40">
        <f>INDEX(MFOR!E:E,MATCH($D40,MFOR!$B:$B,0))</f>
        <v>2</v>
      </c>
      <c r="BQ40">
        <f>INDEX(MFOR!F:F,MATCH($D40,MFOR!$B:$B,0))</f>
        <v>30</v>
      </c>
      <c r="BR40">
        <f>INDEX(MFOR!G:G,MATCH($D40,MFOR!$B:$B,0))</f>
        <v>1</v>
      </c>
      <c r="BS40">
        <f>INDEX(MFOR!H:H,MATCH($D40,MFOR!$B:$B,0))</f>
        <v>27</v>
      </c>
      <c r="BT40">
        <f>INDEX(MFOR!I:I,MATCH($D40,MFOR!$B:$B,0))</f>
        <v>40</v>
      </c>
      <c r="BU40">
        <f t="shared" si="0"/>
        <v>91.780821917808225</v>
      </c>
      <c r="BV40" t="e">
        <f>INDEX(CapFactors!$H:$H,MATCH($D40,CapFactors!$B:$B,0))</f>
        <v>#N/A</v>
      </c>
      <c r="BW40" t="e">
        <f>INDEX(Capex!$C:$C,MATCH($F40,Capex!$A:$A,0))</f>
        <v>#N/A</v>
      </c>
      <c r="BX40" t="e">
        <f>NA()</f>
        <v>#N/A</v>
      </c>
      <c r="BY40" t="e">
        <f>NA()</f>
        <v>#N/A</v>
      </c>
      <c r="BZ40" t="e">
        <f>_xlfn.IFNA(INDEX(CapFactors!C:C,MATCH($F40,CapFactors!$A:$A,0))*100,INDEX(CapFactors!C:C,MATCH($E40,CapFactors!$B:$B,0))*100)</f>
        <v>#N/A</v>
      </c>
      <c r="CA40" t="e">
        <f>_xlfn.IFNA(INDEX(CapFactors!F:F,MATCH($F40,CapFactors!$A:$A,0))*100,INDEX(CapFactors!F:F,MATCH($E40,CapFactors!$B:$B,0))*100)</f>
        <v>#N/A</v>
      </c>
    </row>
    <row r="41" spans="1:79">
      <c r="A41" t="s">
        <v>676</v>
      </c>
      <c r="B41" t="s">
        <v>109</v>
      </c>
      <c r="C41" t="s">
        <v>0</v>
      </c>
      <c r="D41" t="s">
        <v>109</v>
      </c>
      <c r="E41" t="s">
        <v>109</v>
      </c>
      <c r="F41" t="s">
        <v>109</v>
      </c>
      <c r="J41">
        <v>1</v>
      </c>
      <c r="K41" t="s">
        <v>636</v>
      </c>
      <c r="L41" t="s">
        <v>7</v>
      </c>
      <c r="M41" t="s">
        <v>7</v>
      </c>
      <c r="N41" t="s">
        <v>7</v>
      </c>
      <c r="O41" t="s">
        <v>65</v>
      </c>
      <c r="P41">
        <v>0</v>
      </c>
      <c r="Q41">
        <v>0</v>
      </c>
      <c r="S41" t="s">
        <v>7</v>
      </c>
      <c r="T41" t="s">
        <v>7</v>
      </c>
      <c r="U41" t="s">
        <v>7</v>
      </c>
      <c r="V41" t="s">
        <v>7</v>
      </c>
      <c r="W41" t="s">
        <v>7</v>
      </c>
      <c r="X41" t="s">
        <v>66</v>
      </c>
      <c r="Y41" t="s">
        <v>67</v>
      </c>
      <c r="Z41" t="s">
        <v>65</v>
      </c>
      <c r="AA41" t="s">
        <v>65</v>
      </c>
      <c r="AB41" t="s">
        <v>111</v>
      </c>
      <c r="AC41" t="s">
        <v>41</v>
      </c>
      <c r="AD41" t="s">
        <v>111</v>
      </c>
      <c r="AE41" t="s">
        <v>69</v>
      </c>
      <c r="AF41" t="s">
        <v>41</v>
      </c>
      <c r="AG41" t="s">
        <v>645</v>
      </c>
      <c r="AH41" t="s">
        <v>645</v>
      </c>
      <c r="AI41" t="s">
        <v>645</v>
      </c>
      <c r="AJ41" t="s">
        <v>645</v>
      </c>
      <c r="AK41" t="s">
        <v>7</v>
      </c>
      <c r="AL41" t="s">
        <v>109</v>
      </c>
      <c r="AM41">
        <v>1</v>
      </c>
      <c r="AO41">
        <f>INDEX(MaxCapacity!C:C,MATCH($D41,MaxCapacity!$B:$B,0))</f>
        <v>100</v>
      </c>
      <c r="AP41" t="e">
        <f>INDEX(LHVs!F:F,MATCH($B41,LHVs!$C:$C,0))</f>
        <v>#N/A</v>
      </c>
      <c r="AQ41" t="e">
        <f>INDEX(MinStableLevel!C:C,MATCH($D41,MinStableLevel!$B:$B,0))</f>
        <v>#N/A</v>
      </c>
      <c r="AR41" t="e">
        <f>INDEX(MinStableLevel!D:D,MATCH($D41,MinStableLevel!$B:$B,0))</f>
        <v>#N/A</v>
      </c>
      <c r="AS41" t="e">
        <f>INDEX(MinStableLevel!E:E,MATCH($D41,MinStableLevel!$B:$B,0))</f>
        <v>#N/A</v>
      </c>
      <c r="AT41" t="e">
        <f>INDEX(RampRates!H:H,MATCH($D41,RampRates!$B:$B,0))</f>
        <v>#N/A</v>
      </c>
      <c r="AU41" t="e">
        <f>INDEX(RampRates!I:I,MATCH($D41,RampRates!$B:$B,0))</f>
        <v>#N/A</v>
      </c>
      <c r="AV41" t="e">
        <f>INDEX(RampRates!J:J,MATCH($D41,RampRates!$B:$B,0))</f>
        <v>#N/A</v>
      </c>
      <c r="AW41" t="e">
        <f>INDEX(StartUpTimes!$B:$B,MATCH($D41,StartUpTimes!$A:$A,0))*AT41</f>
        <v>#N/A</v>
      </c>
      <c r="AX41" t="e">
        <f>INDEX(StartUpTimes!$B:$B,MATCH($D41,StartUpTimes!$A:$A,0))*AU41</f>
        <v>#N/A</v>
      </c>
      <c r="AY41" t="e">
        <f>INDEX(StartUpTimes!$B:$B,MATCH($D41,StartUpTimes!$A:$A,0))*AV41</f>
        <v>#N/A</v>
      </c>
      <c r="AZ41" t="e">
        <f>NA()</f>
        <v>#N/A</v>
      </c>
      <c r="BA41" t="e">
        <f>INDEX(StartCosts!C:C,MATCH($D41,StartCosts!$B:$B,0))</f>
        <v>#N/A</v>
      </c>
      <c r="BB41" t="e">
        <f>INDEX(StartCosts!D:D,MATCH($D41,StartCosts!$B:$B,0))</f>
        <v>#N/A</v>
      </c>
      <c r="BC41" t="e">
        <f>INDEX(StartCosts!E:E,MATCH($D41,StartCosts!$B:$B,0))</f>
        <v>#N/A</v>
      </c>
      <c r="BD41" t="e">
        <f>INDEX(StartCosts!F:F,MATCH($D41,StartCosts!$B:$B,0))</f>
        <v>#N/A</v>
      </c>
      <c r="BE41" t="e">
        <f>INDEX(StartCosts!G:G,MATCH($D41,StartCosts!$B:$B,0))</f>
        <v>#N/A</v>
      </c>
      <c r="BF41" t="e">
        <f>INDEX(StartCosts!J:J,MATCH($D41,StartCosts!$B:$B,0))</f>
        <v>#N/A</v>
      </c>
      <c r="BG41" t="e">
        <f>INDEX(StartCosts!I:I,MATCH($D41,StartCosts!$B:$B,0))</f>
        <v>#N/A</v>
      </c>
      <c r="BH41" t="e">
        <f>INDEX(MinUpAndDown!B:B,MATCH($D41,MinUpAndDown!$A:$A,0))</f>
        <v>#N/A</v>
      </c>
      <c r="BI41" t="e">
        <f>INDEX(MinUpAndDown!B:B,MATCH($D41,MinUpAndDown!$A:$A,0))</f>
        <v>#N/A</v>
      </c>
      <c r="BJ41" t="e">
        <f>INDEX(RampCosts!$B:$B,MATCH($D41,RampCosts!$A:$A,0))</f>
        <v>#N/A</v>
      </c>
      <c r="BK41">
        <f>_xlfn.IFNA(INDEX('O&amp;M'!C:C,MATCH($F41,'O&amp;M'!$A:$A,0)),INDEX('O&amp;M'!G:G,MATCH($D41,'O&amp;M'!$B:$B,0)))</f>
        <v>4.0999999999999996</v>
      </c>
      <c r="BL41">
        <f>_xlfn.IFNA(INDEX('O&amp;M'!D:D,MATCH($F41,'O&amp;M'!$A:$A,0)),INDEX('O&amp;M'!H:H,MATCH($D41,'O&amp;M'!$B:$B,0)))</f>
        <v>67</v>
      </c>
      <c r="BM41">
        <f>INDEX(AuxDemand!$B:$B,MATCH($D41,AuxDemand!$A:$A,0))</f>
        <v>0.97</v>
      </c>
      <c r="BN41" t="e">
        <f>INDEX(MFOR!C:C,MATCH($D41,MFOR!$B:$B,0))</f>
        <v>#N/A</v>
      </c>
      <c r="BO41" t="e">
        <f>INDEX(MFOR!D:D,MATCH($D41,MFOR!$B:$B,0))</f>
        <v>#N/A</v>
      </c>
      <c r="BP41" t="e">
        <f>INDEX(MFOR!E:E,MATCH($D41,MFOR!$B:$B,0))</f>
        <v>#N/A</v>
      </c>
      <c r="BQ41" t="e">
        <f>INDEX(MFOR!F:F,MATCH($D41,MFOR!$B:$B,0))</f>
        <v>#N/A</v>
      </c>
      <c r="BR41" t="e">
        <f>INDEX(MFOR!G:G,MATCH($D41,MFOR!$B:$B,0))</f>
        <v>#N/A</v>
      </c>
      <c r="BS41" t="e">
        <f>INDEX(MFOR!H:H,MATCH($D41,MFOR!$B:$B,0))</f>
        <v>#N/A</v>
      </c>
      <c r="BT41" t="e">
        <f>INDEX(MFOR!I:I,MATCH($D41,MFOR!$B:$B,0))</f>
        <v>#N/A</v>
      </c>
      <c r="BU41" t="e">
        <f t="shared" si="0"/>
        <v>#N/A</v>
      </c>
      <c r="BV41">
        <f>INDEX(CapFactors!$H:$H,MATCH($D41,CapFactors!$B:$B,0))</f>
        <v>0.34</v>
      </c>
      <c r="BW41" t="e">
        <f>INDEX(Capex!$C:$C,MATCH($F41,Capex!$A:$A,0))</f>
        <v>#N/A</v>
      </c>
      <c r="BX41" t="e">
        <f>NA()</f>
        <v>#N/A</v>
      </c>
      <c r="BY41" t="e">
        <f>NA()</f>
        <v>#N/A</v>
      </c>
      <c r="BZ41">
        <f>_xlfn.IFNA(INDEX(CapFactors!C:C,MATCH($F41,CapFactors!$A:$A,0))*100,INDEX(CapFactors!C:C,MATCH($E41,CapFactors!$B:$B,0))*100)</f>
        <v>34</v>
      </c>
      <c r="CA41">
        <f>_xlfn.IFNA(INDEX(CapFactors!F:F,MATCH($F41,CapFactors!$A:$A,0))*100,INDEX(CapFactors!F:F,MATCH($E41,CapFactors!$B:$B,0))*100)</f>
        <v>34</v>
      </c>
    </row>
    <row r="42" spans="1:79">
      <c r="A42" t="s">
        <v>677</v>
      </c>
      <c r="B42" t="s">
        <v>108</v>
      </c>
      <c r="C42" t="s">
        <v>0</v>
      </c>
      <c r="D42" t="s">
        <v>71</v>
      </c>
      <c r="E42" t="s">
        <v>109</v>
      </c>
      <c r="F42" t="s">
        <v>71</v>
      </c>
      <c r="J42">
        <v>1</v>
      </c>
      <c r="K42" t="s">
        <v>647</v>
      </c>
      <c r="L42" t="s">
        <v>7</v>
      </c>
      <c r="M42" t="s">
        <v>7</v>
      </c>
      <c r="N42" t="s">
        <v>7</v>
      </c>
      <c r="O42" t="s">
        <v>65</v>
      </c>
      <c r="P42">
        <v>0</v>
      </c>
      <c r="Q42">
        <v>0</v>
      </c>
      <c r="S42" t="s">
        <v>7</v>
      </c>
      <c r="T42" t="s">
        <v>7</v>
      </c>
      <c r="U42" t="s">
        <v>7</v>
      </c>
      <c r="V42" t="s">
        <v>7</v>
      </c>
      <c r="W42" t="s">
        <v>7</v>
      </c>
      <c r="X42" t="s">
        <v>110</v>
      </c>
      <c r="Y42" t="s">
        <v>67</v>
      </c>
      <c r="Z42" t="s">
        <v>65</v>
      </c>
      <c r="AA42" t="s">
        <v>65</v>
      </c>
      <c r="AB42" t="s">
        <v>111</v>
      </c>
      <c r="AC42" t="s">
        <v>68</v>
      </c>
      <c r="AD42" t="s">
        <v>111</v>
      </c>
      <c r="AE42" t="s">
        <v>69</v>
      </c>
      <c r="AF42" t="s">
        <v>68</v>
      </c>
      <c r="AG42" t="s">
        <v>645</v>
      </c>
      <c r="AH42" t="s">
        <v>645</v>
      </c>
      <c r="AI42" t="s">
        <v>645</v>
      </c>
      <c r="AJ42" t="s">
        <v>645</v>
      </c>
      <c r="AK42" t="s">
        <v>7</v>
      </c>
      <c r="AL42" t="s">
        <v>108</v>
      </c>
      <c r="AM42">
        <v>1</v>
      </c>
      <c r="AO42">
        <f>INDEX(MaxCapacity!C:C,MATCH($D42,MaxCapacity!$B:$B,0))</f>
        <v>20</v>
      </c>
      <c r="AP42" t="e">
        <f>INDEX(LHVs!F:F,MATCH($B42,LHVs!$C:$C,0))</f>
        <v>#N/A</v>
      </c>
      <c r="AQ42" t="e">
        <f>INDEX(MinStableLevel!C:C,MATCH($D42,MinStableLevel!$B:$B,0))</f>
        <v>#N/A</v>
      </c>
      <c r="AR42" t="e">
        <f>INDEX(MinStableLevel!D:D,MATCH($D42,MinStableLevel!$B:$B,0))</f>
        <v>#N/A</v>
      </c>
      <c r="AS42" t="e">
        <f>INDEX(MinStableLevel!E:E,MATCH($D42,MinStableLevel!$B:$B,0))</f>
        <v>#N/A</v>
      </c>
      <c r="AT42" t="e">
        <f>INDEX(RampRates!H:H,MATCH($D42,RampRates!$B:$B,0))</f>
        <v>#N/A</v>
      </c>
      <c r="AU42" t="e">
        <f>INDEX(RampRates!I:I,MATCH($D42,RampRates!$B:$B,0))</f>
        <v>#N/A</v>
      </c>
      <c r="AV42" t="e">
        <f>INDEX(RampRates!J:J,MATCH($D42,RampRates!$B:$B,0))</f>
        <v>#N/A</v>
      </c>
      <c r="AW42" t="e">
        <f>INDEX(StartUpTimes!$B:$B,MATCH($D42,StartUpTimes!$A:$A,0))*AT42</f>
        <v>#N/A</v>
      </c>
      <c r="AX42" t="e">
        <f>INDEX(StartUpTimes!$B:$B,MATCH($D42,StartUpTimes!$A:$A,0))*AU42</f>
        <v>#N/A</v>
      </c>
      <c r="AY42" t="e">
        <f>INDEX(StartUpTimes!$B:$B,MATCH($D42,StartUpTimes!$A:$A,0))*AV42</f>
        <v>#N/A</v>
      </c>
      <c r="AZ42" t="e">
        <f>NA()</f>
        <v>#N/A</v>
      </c>
      <c r="BA42" t="e">
        <f>INDEX(StartCosts!C:C,MATCH($D42,StartCosts!$B:$B,0))</f>
        <v>#N/A</v>
      </c>
      <c r="BB42" t="e">
        <f>INDEX(StartCosts!D:D,MATCH($D42,StartCosts!$B:$B,0))</f>
        <v>#N/A</v>
      </c>
      <c r="BC42" t="e">
        <f>INDEX(StartCosts!E:E,MATCH($D42,StartCosts!$B:$B,0))</f>
        <v>#N/A</v>
      </c>
      <c r="BD42" t="e">
        <f>INDEX(StartCosts!F:F,MATCH($D42,StartCosts!$B:$B,0))</f>
        <v>#N/A</v>
      </c>
      <c r="BE42" t="e">
        <f>INDEX(StartCosts!G:G,MATCH($D42,StartCosts!$B:$B,0))</f>
        <v>#N/A</v>
      </c>
      <c r="BF42" t="e">
        <f>INDEX(StartCosts!J:J,MATCH($D42,StartCosts!$B:$B,0))</f>
        <v>#N/A</v>
      </c>
      <c r="BG42" t="e">
        <f>INDEX(StartCosts!I:I,MATCH($D42,StartCosts!$B:$B,0))</f>
        <v>#N/A</v>
      </c>
      <c r="BH42" t="e">
        <f>INDEX(MinUpAndDown!B:B,MATCH($D42,MinUpAndDown!$A:$A,0))</f>
        <v>#N/A</v>
      </c>
      <c r="BI42" t="e">
        <f>INDEX(MinUpAndDown!B:B,MATCH($D42,MinUpAndDown!$A:$A,0))</f>
        <v>#N/A</v>
      </c>
      <c r="BJ42" t="e">
        <f>INDEX(RampCosts!$B:$B,MATCH($D42,RampCosts!$A:$A,0))</f>
        <v>#N/A</v>
      </c>
      <c r="BK42" t="e">
        <f>_xlfn.IFNA(INDEX('O&amp;M'!C:C,MATCH($F42,'O&amp;M'!$A:$A,0)),INDEX('O&amp;M'!G:G,MATCH($D42,'O&amp;M'!$B:$B,0)))</f>
        <v>#N/A</v>
      </c>
      <c r="BL42" t="e">
        <f>_xlfn.IFNA(INDEX('O&amp;M'!D:D,MATCH($F42,'O&amp;M'!$A:$A,0)),INDEX('O&amp;M'!H:H,MATCH($D42,'O&amp;M'!$B:$B,0)))</f>
        <v>#N/A</v>
      </c>
      <c r="BM42">
        <f>INDEX(AuxDemand!$B:$B,MATCH($D42,AuxDemand!$A:$A,0))</f>
        <v>0.94</v>
      </c>
      <c r="BN42">
        <f>INDEX(MFOR!C:C,MATCH($D42,MFOR!$B:$B,0))</f>
        <v>6</v>
      </c>
      <c r="BO42">
        <f>INDEX(MFOR!D:D,MATCH($D42,MFOR!$B:$B,0))</f>
        <v>360</v>
      </c>
      <c r="BP42">
        <f>INDEX(MFOR!E:E,MATCH($D42,MFOR!$B:$B,0))</f>
        <v>3.5</v>
      </c>
      <c r="BQ42">
        <f>INDEX(MFOR!F:F,MATCH($D42,MFOR!$B:$B,0))</f>
        <v>50</v>
      </c>
      <c r="BR42">
        <f>INDEX(MFOR!G:G,MATCH($D42,MFOR!$B:$B,0))</f>
        <v>6</v>
      </c>
      <c r="BS42">
        <f>INDEX(MFOR!H:H,MATCH($D42,MFOR!$B:$B,0))</f>
        <v>20</v>
      </c>
      <c r="BT42">
        <f>INDEX(MFOR!I:I,MATCH($D42,MFOR!$B:$B,0))</f>
        <v>30</v>
      </c>
      <c r="BU42">
        <f t="shared" si="0"/>
        <v>94</v>
      </c>
      <c r="BV42">
        <f>INDEX(CapFactors!$H:$H,MATCH($D42,CapFactors!$B:$B,0))</f>
        <v>0.6</v>
      </c>
      <c r="BW42" t="e">
        <f>INDEX(Capex!$C:$C,MATCH($F42,Capex!$A:$A,0))</f>
        <v>#N/A</v>
      </c>
      <c r="BX42" t="e">
        <f>NA()</f>
        <v>#N/A</v>
      </c>
      <c r="BY42" t="e">
        <f>NA()</f>
        <v>#N/A</v>
      </c>
      <c r="BZ42">
        <f>_xlfn.IFNA(INDEX(CapFactors!C:C,MATCH($F42,CapFactors!$A:$A,0))*100,INDEX(CapFactors!C:C,MATCH($E42,CapFactors!$B:$B,0))*100)</f>
        <v>34</v>
      </c>
      <c r="CA42">
        <f>_xlfn.IFNA(INDEX(CapFactors!F:F,MATCH($F42,CapFactors!$A:$A,0))*100,INDEX(CapFactors!F:F,MATCH($E42,CapFactors!$B:$B,0))*100)</f>
        <v>34</v>
      </c>
    </row>
    <row r="43" spans="1:79">
      <c r="A43" t="s">
        <v>678</v>
      </c>
      <c r="B43" t="s">
        <v>30</v>
      </c>
      <c r="C43" t="s">
        <v>0</v>
      </c>
      <c r="D43" t="s">
        <v>30</v>
      </c>
      <c r="E43" t="s">
        <v>30</v>
      </c>
      <c r="F43" t="s">
        <v>155</v>
      </c>
      <c r="J43">
        <v>1</v>
      </c>
      <c r="K43" t="s">
        <v>636</v>
      </c>
      <c r="L43" t="s">
        <v>7</v>
      </c>
      <c r="M43" t="s">
        <v>7</v>
      </c>
      <c r="N43" t="s">
        <v>7</v>
      </c>
      <c r="O43" t="s">
        <v>54</v>
      </c>
      <c r="P43">
        <v>0</v>
      </c>
      <c r="Q43">
        <v>0</v>
      </c>
      <c r="S43" t="s">
        <v>7</v>
      </c>
      <c r="T43" t="s">
        <v>678</v>
      </c>
      <c r="U43" t="s">
        <v>7</v>
      </c>
      <c r="V43" t="s">
        <v>7</v>
      </c>
      <c r="W43" t="s">
        <v>7</v>
      </c>
      <c r="X43" t="s">
        <v>66</v>
      </c>
      <c r="Y43" t="s">
        <v>156</v>
      </c>
      <c r="Z43" t="s">
        <v>7</v>
      </c>
      <c r="AA43" t="s">
        <v>7</v>
      </c>
      <c r="AB43" t="s">
        <v>156</v>
      </c>
      <c r="AC43" t="s">
        <v>54</v>
      </c>
      <c r="AD43" t="s">
        <v>156</v>
      </c>
      <c r="AE43" t="s">
        <v>69</v>
      </c>
      <c r="AF43" t="s">
        <v>54</v>
      </c>
      <c r="AG43" t="s">
        <v>7</v>
      </c>
      <c r="AH43" t="s">
        <v>679</v>
      </c>
      <c r="AI43" t="s">
        <v>7</v>
      </c>
      <c r="AJ43" t="s">
        <v>7</v>
      </c>
      <c r="AK43" t="s">
        <v>7</v>
      </c>
      <c r="AL43" t="s">
        <v>30</v>
      </c>
      <c r="AM43">
        <v>1</v>
      </c>
      <c r="AO43">
        <f>INDEX(MaxCapacity!C:C,MATCH($D43,MaxCapacity!$B:$B,0))</f>
        <v>1</v>
      </c>
      <c r="AP43" t="e">
        <f>INDEX(LHVs!F:F,MATCH($B43,LHVs!$C:$C,0))</f>
        <v>#N/A</v>
      </c>
      <c r="AQ43" t="e">
        <f>INDEX(MinStableLevel!C:C,MATCH($D43,MinStableLevel!$B:$B,0))</f>
        <v>#N/A</v>
      </c>
      <c r="AR43" t="e">
        <f>INDEX(MinStableLevel!D:D,MATCH($D43,MinStableLevel!$B:$B,0))</f>
        <v>#N/A</v>
      </c>
      <c r="AS43" t="e">
        <f>INDEX(MinStableLevel!E:E,MATCH($D43,MinStableLevel!$B:$B,0))</f>
        <v>#N/A</v>
      </c>
      <c r="AT43" t="e">
        <f>INDEX(RampRates!H:H,MATCH($D43,RampRates!$B:$B,0))</f>
        <v>#N/A</v>
      </c>
      <c r="AU43" t="e">
        <f>INDEX(RampRates!I:I,MATCH($D43,RampRates!$B:$B,0))</f>
        <v>#N/A</v>
      </c>
      <c r="AV43" t="e">
        <f>INDEX(RampRates!J:J,MATCH($D43,RampRates!$B:$B,0))</f>
        <v>#N/A</v>
      </c>
      <c r="AW43" t="e">
        <f>INDEX(StartUpTimes!$B:$B,MATCH($D43,StartUpTimes!$A:$A,0))*AT43</f>
        <v>#N/A</v>
      </c>
      <c r="AX43" t="e">
        <f>INDEX(StartUpTimes!$B:$B,MATCH($D43,StartUpTimes!$A:$A,0))*AU43</f>
        <v>#N/A</v>
      </c>
      <c r="AY43" t="e">
        <f>INDEX(StartUpTimes!$B:$B,MATCH($D43,StartUpTimes!$A:$A,0))*AV43</f>
        <v>#N/A</v>
      </c>
      <c r="AZ43" t="e">
        <f>NA()</f>
        <v>#N/A</v>
      </c>
      <c r="BA43" t="e">
        <f>INDEX(StartCosts!C:C,MATCH($D43,StartCosts!$B:$B,0))</f>
        <v>#N/A</v>
      </c>
      <c r="BB43" t="e">
        <f>INDEX(StartCosts!D:D,MATCH($D43,StartCosts!$B:$B,0))</f>
        <v>#N/A</v>
      </c>
      <c r="BC43" t="e">
        <f>INDEX(StartCosts!E:E,MATCH($D43,StartCosts!$B:$B,0))</f>
        <v>#N/A</v>
      </c>
      <c r="BD43" t="e">
        <f>INDEX(StartCosts!F:F,MATCH($D43,StartCosts!$B:$B,0))</f>
        <v>#N/A</v>
      </c>
      <c r="BE43" t="e">
        <f>INDEX(StartCosts!G:G,MATCH($D43,StartCosts!$B:$B,0))</f>
        <v>#N/A</v>
      </c>
      <c r="BF43" t="e">
        <f>INDEX(StartCosts!J:J,MATCH($D43,StartCosts!$B:$B,0))</f>
        <v>#N/A</v>
      </c>
      <c r="BG43" t="e">
        <f>INDEX(StartCosts!I:I,MATCH($D43,StartCosts!$B:$B,0))</f>
        <v>#N/A</v>
      </c>
      <c r="BH43" t="e">
        <f>INDEX(MinUpAndDown!B:B,MATCH($D43,MinUpAndDown!$A:$A,0))</f>
        <v>#N/A</v>
      </c>
      <c r="BI43" t="e">
        <f>INDEX(MinUpAndDown!B:B,MATCH($D43,MinUpAndDown!$A:$A,0))</f>
        <v>#N/A</v>
      </c>
      <c r="BJ43" t="e">
        <f>INDEX(RampCosts!$B:$B,MATCH($D43,RampCosts!$A:$A,0))</f>
        <v>#N/A</v>
      </c>
      <c r="BK43">
        <f>_xlfn.IFNA(INDEX('O&amp;M'!C:C,MATCH($F43,'O&amp;M'!$A:$A,0)),INDEX('O&amp;M'!G:G,MATCH($D43,'O&amp;M'!$B:$B,0)))</f>
        <v>0</v>
      </c>
      <c r="BL43">
        <f>_xlfn.IFNA(INDEX('O&amp;M'!D:D,MATCH($F43,'O&amp;M'!$A:$A,0)),INDEX('O&amp;M'!H:H,MATCH($D43,'O&amp;M'!$B:$B,0)))</f>
        <v>14.4</v>
      </c>
      <c r="BM43">
        <f>INDEX(AuxDemand!$B:$B,MATCH($D43,AuxDemand!$A:$A,0))</f>
        <v>0.99</v>
      </c>
      <c r="BN43" t="e">
        <f>INDEX(MFOR!C:C,MATCH($D43,MFOR!$B:$B,0))</f>
        <v>#N/A</v>
      </c>
      <c r="BO43" t="e">
        <f>INDEX(MFOR!D:D,MATCH($D43,MFOR!$B:$B,0))</f>
        <v>#N/A</v>
      </c>
      <c r="BP43" t="e">
        <f>INDEX(MFOR!E:E,MATCH($D43,MFOR!$B:$B,0))</f>
        <v>#N/A</v>
      </c>
      <c r="BQ43" t="e">
        <f>INDEX(MFOR!F:F,MATCH($D43,MFOR!$B:$B,0))</f>
        <v>#N/A</v>
      </c>
      <c r="BR43" t="e">
        <f>INDEX(MFOR!G:G,MATCH($D43,MFOR!$B:$B,0))</f>
        <v>#N/A</v>
      </c>
      <c r="BS43" t="e">
        <f>INDEX(MFOR!H:H,MATCH($D43,MFOR!$B:$B,0))</f>
        <v>#N/A</v>
      </c>
      <c r="BT43" t="e">
        <f>INDEX(MFOR!I:I,MATCH($D43,MFOR!$B:$B,0))</f>
        <v>#N/A</v>
      </c>
      <c r="BU43" t="e">
        <f t="shared" si="0"/>
        <v>#N/A</v>
      </c>
      <c r="BV43">
        <f>INDEX(CapFactors!$H:$H,MATCH($D43,CapFactors!$B:$B,0))</f>
        <v>0</v>
      </c>
      <c r="BW43">
        <f>INDEX(Capex!$C:$C,MATCH($F43,Capex!$A:$A,0))</f>
        <v>0</v>
      </c>
      <c r="BX43" t="e">
        <f>NA()</f>
        <v>#N/A</v>
      </c>
      <c r="BY43" t="e">
        <f>NA()</f>
        <v>#N/A</v>
      </c>
      <c r="BZ43">
        <f>_xlfn.IFNA(INDEX(CapFactors!C:C,MATCH($F43,CapFactors!$A:$A,0))*100,INDEX(CapFactors!C:C,MATCH($E43,CapFactors!$B:$B,0))*100)</f>
        <v>17.694063926940601</v>
      </c>
      <c r="CA43" t="e">
        <f>_xlfn.IFNA(INDEX(CapFactors!F:F,MATCH($F43,CapFactors!$A:$A,0))*100,INDEX(CapFactors!F:F,MATCH($E43,CapFactors!$B:$B,0))*100)</f>
        <v>#N/A</v>
      </c>
    </row>
    <row r="44" spans="1:79">
      <c r="A44" t="s">
        <v>680</v>
      </c>
      <c r="B44" t="s">
        <v>26</v>
      </c>
      <c r="C44" t="s">
        <v>0</v>
      </c>
      <c r="D44" t="s">
        <v>26</v>
      </c>
      <c r="E44" t="s">
        <v>26</v>
      </c>
      <c r="F44" t="s">
        <v>157</v>
      </c>
      <c r="J44">
        <v>1</v>
      </c>
      <c r="K44" t="s">
        <v>636</v>
      </c>
      <c r="L44" t="s">
        <v>7</v>
      </c>
      <c r="M44" t="s">
        <v>7</v>
      </c>
      <c r="N44" t="s">
        <v>7</v>
      </c>
      <c r="O44" t="s">
        <v>54</v>
      </c>
      <c r="P44">
        <v>0</v>
      </c>
      <c r="Q44">
        <v>0</v>
      </c>
      <c r="S44" t="s">
        <v>7</v>
      </c>
      <c r="T44" t="s">
        <v>680</v>
      </c>
      <c r="U44" t="s">
        <v>7</v>
      </c>
      <c r="V44" t="s">
        <v>7</v>
      </c>
      <c r="W44" t="s">
        <v>7</v>
      </c>
      <c r="X44" t="s">
        <v>66</v>
      </c>
      <c r="Y44" t="s">
        <v>156</v>
      </c>
      <c r="Z44" t="s">
        <v>7</v>
      </c>
      <c r="AA44" t="s">
        <v>7</v>
      </c>
      <c r="AB44" t="s">
        <v>156</v>
      </c>
      <c r="AC44" t="s">
        <v>54</v>
      </c>
      <c r="AD44" t="s">
        <v>156</v>
      </c>
      <c r="AE44" t="s">
        <v>69</v>
      </c>
      <c r="AF44" t="s">
        <v>54</v>
      </c>
      <c r="AG44" t="s">
        <v>7</v>
      </c>
      <c r="AH44" t="s">
        <v>681</v>
      </c>
      <c r="AI44" t="s">
        <v>7</v>
      </c>
      <c r="AJ44" t="s">
        <v>7</v>
      </c>
      <c r="AK44" t="s">
        <v>7</v>
      </c>
      <c r="AL44" t="s">
        <v>26</v>
      </c>
      <c r="AM44">
        <v>1</v>
      </c>
      <c r="AO44">
        <f>INDEX(MaxCapacity!C:C,MATCH($D44,MaxCapacity!$B:$B,0))</f>
        <v>1</v>
      </c>
      <c r="AP44" t="e">
        <f>INDEX(LHVs!F:F,MATCH($B44,LHVs!$C:$C,0))</f>
        <v>#N/A</v>
      </c>
      <c r="AQ44" t="e">
        <f>INDEX(MinStableLevel!C:C,MATCH($D44,MinStableLevel!$B:$B,0))</f>
        <v>#N/A</v>
      </c>
      <c r="AR44" t="e">
        <f>INDEX(MinStableLevel!D:D,MATCH($D44,MinStableLevel!$B:$B,0))</f>
        <v>#N/A</v>
      </c>
      <c r="AS44" t="e">
        <f>INDEX(MinStableLevel!E:E,MATCH($D44,MinStableLevel!$B:$B,0))</f>
        <v>#N/A</v>
      </c>
      <c r="AT44" t="e">
        <f>INDEX(RampRates!H:H,MATCH($D44,RampRates!$B:$B,0))</f>
        <v>#N/A</v>
      </c>
      <c r="AU44" t="e">
        <f>INDEX(RampRates!I:I,MATCH($D44,RampRates!$B:$B,0))</f>
        <v>#N/A</v>
      </c>
      <c r="AV44" t="e">
        <f>INDEX(RampRates!J:J,MATCH($D44,RampRates!$B:$B,0))</f>
        <v>#N/A</v>
      </c>
      <c r="AW44" t="e">
        <f>INDEX(StartUpTimes!$B:$B,MATCH($D44,StartUpTimes!$A:$A,0))*AT44</f>
        <v>#N/A</v>
      </c>
      <c r="AX44" t="e">
        <f>INDEX(StartUpTimes!$B:$B,MATCH($D44,StartUpTimes!$A:$A,0))*AU44</f>
        <v>#N/A</v>
      </c>
      <c r="AY44" t="e">
        <f>INDEX(StartUpTimes!$B:$B,MATCH($D44,StartUpTimes!$A:$A,0))*AV44</f>
        <v>#N/A</v>
      </c>
      <c r="AZ44" t="e">
        <f>NA()</f>
        <v>#N/A</v>
      </c>
      <c r="BA44" t="e">
        <f>INDEX(StartCosts!C:C,MATCH($D44,StartCosts!$B:$B,0))</f>
        <v>#N/A</v>
      </c>
      <c r="BB44" t="e">
        <f>INDEX(StartCosts!D:D,MATCH($D44,StartCosts!$B:$B,0))</f>
        <v>#N/A</v>
      </c>
      <c r="BC44" t="e">
        <f>INDEX(StartCosts!E:E,MATCH($D44,StartCosts!$B:$B,0))</f>
        <v>#N/A</v>
      </c>
      <c r="BD44" t="e">
        <f>INDEX(StartCosts!F:F,MATCH($D44,StartCosts!$B:$B,0))</f>
        <v>#N/A</v>
      </c>
      <c r="BE44" t="e">
        <f>INDEX(StartCosts!G:G,MATCH($D44,StartCosts!$B:$B,0))</f>
        <v>#N/A</v>
      </c>
      <c r="BF44" t="e">
        <f>INDEX(StartCosts!J:J,MATCH($D44,StartCosts!$B:$B,0))</f>
        <v>#N/A</v>
      </c>
      <c r="BG44" t="e">
        <f>INDEX(StartCosts!I:I,MATCH($D44,StartCosts!$B:$B,0))</f>
        <v>#N/A</v>
      </c>
      <c r="BH44" t="e">
        <f>INDEX(MinUpAndDown!B:B,MATCH($D44,MinUpAndDown!$A:$A,0))</f>
        <v>#N/A</v>
      </c>
      <c r="BI44" t="e">
        <f>INDEX(MinUpAndDown!B:B,MATCH($D44,MinUpAndDown!$A:$A,0))</f>
        <v>#N/A</v>
      </c>
      <c r="BJ44" t="e">
        <f>INDEX(RampCosts!$B:$B,MATCH($D44,RampCosts!$A:$A,0))</f>
        <v>#N/A</v>
      </c>
      <c r="BK44">
        <f>_xlfn.IFNA(INDEX('O&amp;M'!C:C,MATCH($F44,'O&amp;M'!$A:$A,0)),INDEX('O&amp;M'!G:G,MATCH($D44,'O&amp;M'!$B:$B,0)))</f>
        <v>0</v>
      </c>
      <c r="BL44">
        <f>_xlfn.IFNA(INDEX('O&amp;M'!D:D,MATCH($F44,'O&amp;M'!$A:$A,0)),INDEX('O&amp;M'!H:H,MATCH($D44,'O&amp;M'!$B:$B,0)))</f>
        <v>14.4</v>
      </c>
      <c r="BM44">
        <f>INDEX(AuxDemand!$B:$B,MATCH($D44,AuxDemand!$A:$A,0))</f>
        <v>0.99</v>
      </c>
      <c r="BN44" t="e">
        <f>INDEX(MFOR!C:C,MATCH($D44,MFOR!$B:$B,0))</f>
        <v>#N/A</v>
      </c>
      <c r="BO44" t="e">
        <f>INDEX(MFOR!D:D,MATCH($D44,MFOR!$B:$B,0))</f>
        <v>#N/A</v>
      </c>
      <c r="BP44" t="e">
        <f>INDEX(MFOR!E:E,MATCH($D44,MFOR!$B:$B,0))</f>
        <v>#N/A</v>
      </c>
      <c r="BQ44" t="e">
        <f>INDEX(MFOR!F:F,MATCH($D44,MFOR!$B:$B,0))</f>
        <v>#N/A</v>
      </c>
      <c r="BR44" t="e">
        <f>INDEX(MFOR!G:G,MATCH($D44,MFOR!$B:$B,0))</f>
        <v>#N/A</v>
      </c>
      <c r="BS44" t="e">
        <f>INDEX(MFOR!H:H,MATCH($D44,MFOR!$B:$B,0))</f>
        <v>#N/A</v>
      </c>
      <c r="BT44" t="e">
        <f>INDEX(MFOR!I:I,MATCH($D44,MFOR!$B:$B,0))</f>
        <v>#N/A</v>
      </c>
      <c r="BU44" t="e">
        <f t="shared" si="0"/>
        <v>#N/A</v>
      </c>
      <c r="BV44">
        <f>INDEX(CapFactors!$H:$H,MATCH($D44,CapFactors!$B:$B,0))</f>
        <v>0</v>
      </c>
      <c r="BW44">
        <f>INDEX(Capex!$C:$C,MATCH($F44,Capex!$A:$A,0))</f>
        <v>0</v>
      </c>
      <c r="BX44" t="e">
        <f>NA()</f>
        <v>#N/A</v>
      </c>
      <c r="BY44" t="e">
        <f>NA()</f>
        <v>#N/A</v>
      </c>
      <c r="BZ44">
        <f>_xlfn.IFNA(INDEX(CapFactors!C:C,MATCH($F44,CapFactors!$A:$A,0))*100,INDEX(CapFactors!C:C,MATCH($E44,CapFactors!$B:$B,0))*100)</f>
        <v>19.4063926940639</v>
      </c>
      <c r="CA44" t="e">
        <f>_xlfn.IFNA(INDEX(CapFactors!F:F,MATCH($F44,CapFactors!$A:$A,0))*100,INDEX(CapFactors!F:F,MATCH($E44,CapFactors!$B:$B,0))*100)</f>
        <v>#N/A</v>
      </c>
    </row>
    <row r="45" spans="1:79">
      <c r="A45" t="s">
        <v>682</v>
      </c>
      <c r="B45" t="s">
        <v>25</v>
      </c>
      <c r="C45" t="s">
        <v>0</v>
      </c>
      <c r="D45" t="s">
        <v>79</v>
      </c>
      <c r="E45" t="s">
        <v>3</v>
      </c>
      <c r="F45" t="s">
        <v>79</v>
      </c>
      <c r="J45">
        <v>1</v>
      </c>
      <c r="K45" t="s">
        <v>636</v>
      </c>
      <c r="L45" t="s">
        <v>683</v>
      </c>
      <c r="M45" t="s">
        <v>683</v>
      </c>
      <c r="N45" t="s">
        <v>683</v>
      </c>
      <c r="O45" t="s">
        <v>65</v>
      </c>
      <c r="P45">
        <v>2</v>
      </c>
      <c r="Q45">
        <v>4</v>
      </c>
      <c r="S45" t="s">
        <v>67</v>
      </c>
      <c r="T45" t="s">
        <v>683</v>
      </c>
      <c r="U45" t="s">
        <v>67</v>
      </c>
      <c r="V45" t="s">
        <v>683</v>
      </c>
      <c r="W45" t="s">
        <v>683</v>
      </c>
      <c r="X45" t="s">
        <v>66</v>
      </c>
      <c r="Y45" t="s">
        <v>67</v>
      </c>
      <c r="Z45" t="s">
        <v>65</v>
      </c>
      <c r="AA45" t="s">
        <v>65</v>
      </c>
      <c r="AB45" t="s">
        <v>22</v>
      </c>
      <c r="AC45" t="s">
        <v>41</v>
      </c>
      <c r="AD45" t="s">
        <v>22</v>
      </c>
      <c r="AE45" t="s">
        <v>69</v>
      </c>
      <c r="AF45" t="s">
        <v>41</v>
      </c>
      <c r="AG45" t="s">
        <v>645</v>
      </c>
      <c r="AH45" t="s">
        <v>645</v>
      </c>
      <c r="AI45" t="s">
        <v>645</v>
      </c>
      <c r="AJ45" t="s">
        <v>645</v>
      </c>
      <c r="AK45" t="s">
        <v>22</v>
      </c>
      <c r="AL45" t="s">
        <v>25</v>
      </c>
      <c r="AM45">
        <v>1</v>
      </c>
      <c r="AO45">
        <f>INDEX(MaxCapacity!C:C,MATCH($D45,MaxCapacity!$B:$B,0))</f>
        <v>25</v>
      </c>
      <c r="AP45">
        <f>INDEX(LHVs!F:F,MATCH($B45,LHVs!$C:$C,0))</f>
        <v>9.9828073872774663</v>
      </c>
      <c r="AQ45">
        <f>INDEX(MinStableLevel!C:C,MATCH($D45,MinStableLevel!$B:$B,0))</f>
        <v>30</v>
      </c>
      <c r="AR45">
        <f>INDEX(MinStableLevel!D:D,MATCH($D45,MinStableLevel!$B:$B,0))</f>
        <v>30</v>
      </c>
      <c r="AS45">
        <f>INDEX(MinStableLevel!E:E,MATCH($D45,MinStableLevel!$B:$B,0))</f>
        <v>25</v>
      </c>
      <c r="AT45">
        <f>INDEX(RampRates!H:H,MATCH($D45,RampRates!$B:$B,0))</f>
        <v>2.75</v>
      </c>
      <c r="AU45">
        <f>INDEX(RampRates!I:I,MATCH($D45,RampRates!$B:$B,0))</f>
        <v>3.5</v>
      </c>
      <c r="AV45">
        <f>INDEX(RampRates!J:J,MATCH($D45,RampRates!$B:$B,0))</f>
        <v>1.5</v>
      </c>
      <c r="AW45">
        <f>INDEX(StartUpTimes!$B:$B,MATCH($D45,StartUpTimes!$A:$A,0))*AT45</f>
        <v>2.4750000000000001</v>
      </c>
      <c r="AX45">
        <f>INDEX(StartUpTimes!$B:$B,MATCH($D45,StartUpTimes!$A:$A,0))*AU45</f>
        <v>3.15</v>
      </c>
      <c r="AY45">
        <f>INDEX(StartUpTimes!$B:$B,MATCH($D45,StartUpTimes!$A:$A,0))*AV45</f>
        <v>1.35</v>
      </c>
      <c r="AZ45" t="e">
        <f>NA()</f>
        <v>#N/A</v>
      </c>
      <c r="BA45">
        <f>INDEX(StartCosts!C:C,MATCH($D45,StartCosts!$B:$B,0))</f>
        <v>54</v>
      </c>
      <c r="BB45">
        <f>INDEX(StartCosts!D:D,MATCH($D45,StartCosts!$B:$B,0))</f>
        <v>64</v>
      </c>
      <c r="BC45">
        <f>INDEX(StartCosts!E:E,MATCH($D45,StartCosts!$B:$B,0))</f>
        <v>104</v>
      </c>
      <c r="BD45">
        <f>INDEX(StartCosts!F:F,MATCH($D45,StartCosts!$B:$B,0))</f>
        <v>2</v>
      </c>
      <c r="BE45">
        <f>INDEX(StartCosts!G:G,MATCH($D45,StartCosts!$B:$B,0))</f>
        <v>4</v>
      </c>
      <c r="BF45">
        <f>INDEX(StartCosts!J:J,MATCH($D45,StartCosts!$B:$B,0))</f>
        <v>110</v>
      </c>
      <c r="BG45">
        <f>INDEX(StartCosts!I:I,MATCH($D45,StartCosts!$B:$B,0))</f>
        <v>0</v>
      </c>
      <c r="BH45">
        <f>INDEX(MinUpAndDown!B:B,MATCH($D45,MinUpAndDown!$A:$A,0))</f>
        <v>4</v>
      </c>
      <c r="BI45">
        <f>INDEX(MinUpAndDown!B:B,MATCH($D45,MinUpAndDown!$A:$A,0))</f>
        <v>4</v>
      </c>
      <c r="BJ45">
        <f>INDEX(RampCosts!$B:$B,MATCH($D45,RampCosts!$A:$A,0))</f>
        <v>3.2666666666666666</v>
      </c>
      <c r="BK45" t="e">
        <f>_xlfn.IFNA(INDEX('O&amp;M'!C:C,MATCH($F45,'O&amp;M'!$A:$A,0)),INDEX('O&amp;M'!G:G,MATCH($D45,'O&amp;M'!$B:$B,0)))</f>
        <v>#N/A</v>
      </c>
      <c r="BL45" t="e">
        <f>_xlfn.IFNA(INDEX('O&amp;M'!D:D,MATCH($F45,'O&amp;M'!$A:$A,0)),INDEX('O&amp;M'!H:H,MATCH($D45,'O&amp;M'!$B:$B,0)))</f>
        <v>#N/A</v>
      </c>
      <c r="BM45">
        <f>INDEX(AuxDemand!$B:$B,MATCH($D45,AuxDemand!$A:$A,0))</f>
        <v>0.94</v>
      </c>
      <c r="BN45">
        <f>INDEX(MFOR!C:C,MATCH($D45,MFOR!$B:$B,0))</f>
        <v>8.2191780821917799</v>
      </c>
      <c r="BO45">
        <f>INDEX(MFOR!D:D,MATCH($D45,MFOR!$B:$B,0))</f>
        <v>360</v>
      </c>
      <c r="BP45">
        <f>INDEX(MFOR!E:E,MATCH($D45,MFOR!$B:$B,0))</f>
        <v>3</v>
      </c>
      <c r="BQ45">
        <f>INDEX(MFOR!F:F,MATCH($D45,MFOR!$B:$B,0))</f>
        <v>50</v>
      </c>
      <c r="BR45">
        <f>INDEX(MFOR!G:G,MATCH($D45,MFOR!$B:$B,0))</f>
        <v>10</v>
      </c>
      <c r="BS45">
        <f>INDEX(MFOR!H:H,MATCH($D45,MFOR!$B:$B,0))</f>
        <v>20</v>
      </c>
      <c r="BT45">
        <f>INDEX(MFOR!I:I,MATCH($D45,MFOR!$B:$B,0))</f>
        <v>30</v>
      </c>
      <c r="BU45">
        <f t="shared" si="0"/>
        <v>91.780821917808225</v>
      </c>
      <c r="BV45">
        <f>INDEX(CapFactors!$H:$H,MATCH($D45,CapFactors!$B:$B,0))</f>
        <v>0.6</v>
      </c>
      <c r="BW45" t="e">
        <f>INDEX(Capex!$C:$C,MATCH($F45,Capex!$A:$A,0))</f>
        <v>#N/A</v>
      </c>
      <c r="BX45" t="e">
        <f>NA()</f>
        <v>#N/A</v>
      </c>
      <c r="BY45" t="e">
        <f>NA()</f>
        <v>#N/A</v>
      </c>
      <c r="BZ45" t="e">
        <f>_xlfn.IFNA(INDEX(CapFactors!C:C,MATCH($F45,CapFactors!$A:$A,0))*100,INDEX(CapFactors!C:C,MATCH($E45,CapFactors!$B:$B,0))*100)</f>
        <v>#N/A</v>
      </c>
      <c r="CA45" t="e">
        <f>_xlfn.IFNA(INDEX(CapFactors!F:F,MATCH($F45,CapFactors!$A:$A,0))*100,INDEX(CapFactors!F:F,MATCH($E45,CapFactors!$B:$B,0))*100)</f>
        <v>#N/A</v>
      </c>
    </row>
    <row r="46" spans="1:79">
      <c r="A46" t="s">
        <v>684</v>
      </c>
      <c r="B46" t="s">
        <v>147</v>
      </c>
      <c r="C46" t="s">
        <v>0</v>
      </c>
      <c r="D46" t="s">
        <v>71</v>
      </c>
      <c r="E46" t="s">
        <v>3</v>
      </c>
      <c r="F46" t="s">
        <v>71</v>
      </c>
      <c r="J46">
        <v>1</v>
      </c>
      <c r="K46" t="s">
        <v>649</v>
      </c>
      <c r="L46" t="s">
        <v>683</v>
      </c>
      <c r="M46" t="s">
        <v>683</v>
      </c>
      <c r="N46" t="s">
        <v>683</v>
      </c>
      <c r="O46" t="s">
        <v>65</v>
      </c>
      <c r="P46">
        <v>2</v>
      </c>
      <c r="Q46">
        <v>4</v>
      </c>
      <c r="S46" t="s">
        <v>67</v>
      </c>
      <c r="T46" t="s">
        <v>683</v>
      </c>
      <c r="U46" t="s">
        <v>67</v>
      </c>
      <c r="V46" t="s">
        <v>683</v>
      </c>
      <c r="W46" t="s">
        <v>683</v>
      </c>
      <c r="X46" t="s">
        <v>66</v>
      </c>
      <c r="Y46" t="s">
        <v>67</v>
      </c>
      <c r="Z46" t="s">
        <v>65</v>
      </c>
      <c r="AA46" t="s">
        <v>65</v>
      </c>
      <c r="AB46" t="s">
        <v>22</v>
      </c>
      <c r="AC46" t="s">
        <v>68</v>
      </c>
      <c r="AD46" t="s">
        <v>22</v>
      </c>
      <c r="AE46" t="s">
        <v>69</v>
      </c>
      <c r="AF46" t="s">
        <v>68</v>
      </c>
      <c r="AG46" t="s">
        <v>656</v>
      </c>
      <c r="AH46" t="s">
        <v>656</v>
      </c>
      <c r="AI46" t="s">
        <v>659</v>
      </c>
      <c r="AJ46" t="s">
        <v>657</v>
      </c>
      <c r="AK46" t="s">
        <v>659</v>
      </c>
      <c r="AL46" t="s">
        <v>147</v>
      </c>
      <c r="AM46">
        <v>1</v>
      </c>
      <c r="AO46">
        <f>INDEX(MaxCapacity!C:C,MATCH($D46,MaxCapacity!$B:$B,0))</f>
        <v>20</v>
      </c>
      <c r="AP46" t="e">
        <f>INDEX(LHVs!F:F,MATCH($B46,LHVs!$C:$C,0))</f>
        <v>#N/A</v>
      </c>
      <c r="AQ46" t="e">
        <f>INDEX(MinStableLevel!C:C,MATCH($D46,MinStableLevel!$B:$B,0))</f>
        <v>#N/A</v>
      </c>
      <c r="AR46" t="e">
        <f>INDEX(MinStableLevel!D:D,MATCH($D46,MinStableLevel!$B:$B,0))</f>
        <v>#N/A</v>
      </c>
      <c r="AS46" t="e">
        <f>INDEX(MinStableLevel!E:E,MATCH($D46,MinStableLevel!$B:$B,0))</f>
        <v>#N/A</v>
      </c>
      <c r="AT46" t="e">
        <f>INDEX(RampRates!H:H,MATCH($D46,RampRates!$B:$B,0))</f>
        <v>#N/A</v>
      </c>
      <c r="AU46" t="e">
        <f>INDEX(RampRates!I:I,MATCH($D46,RampRates!$B:$B,0))</f>
        <v>#N/A</v>
      </c>
      <c r="AV46" t="e">
        <f>INDEX(RampRates!J:J,MATCH($D46,RampRates!$B:$B,0))</f>
        <v>#N/A</v>
      </c>
      <c r="AW46" t="e">
        <f>INDEX(StartUpTimes!$B:$B,MATCH($D46,StartUpTimes!$A:$A,0))*AT46</f>
        <v>#N/A</v>
      </c>
      <c r="AX46" t="e">
        <f>INDEX(StartUpTimes!$B:$B,MATCH($D46,StartUpTimes!$A:$A,0))*AU46</f>
        <v>#N/A</v>
      </c>
      <c r="AY46" t="e">
        <f>INDEX(StartUpTimes!$B:$B,MATCH($D46,StartUpTimes!$A:$A,0))*AV46</f>
        <v>#N/A</v>
      </c>
      <c r="AZ46" t="e">
        <f>NA()</f>
        <v>#N/A</v>
      </c>
      <c r="BA46" t="e">
        <f>INDEX(StartCosts!C:C,MATCH($D46,StartCosts!$B:$B,0))</f>
        <v>#N/A</v>
      </c>
      <c r="BB46" t="e">
        <f>INDEX(StartCosts!D:D,MATCH($D46,StartCosts!$B:$B,0))</f>
        <v>#N/A</v>
      </c>
      <c r="BC46" t="e">
        <f>INDEX(StartCosts!E:E,MATCH($D46,StartCosts!$B:$B,0))</f>
        <v>#N/A</v>
      </c>
      <c r="BD46" t="e">
        <f>INDEX(StartCosts!F:F,MATCH($D46,StartCosts!$B:$B,0))</f>
        <v>#N/A</v>
      </c>
      <c r="BE46" t="e">
        <f>INDEX(StartCosts!G:G,MATCH($D46,StartCosts!$B:$B,0))</f>
        <v>#N/A</v>
      </c>
      <c r="BF46" t="e">
        <f>INDEX(StartCosts!J:J,MATCH($D46,StartCosts!$B:$B,0))</f>
        <v>#N/A</v>
      </c>
      <c r="BG46" t="e">
        <f>INDEX(StartCosts!I:I,MATCH($D46,StartCosts!$B:$B,0))</f>
        <v>#N/A</v>
      </c>
      <c r="BH46" t="e">
        <f>INDEX(MinUpAndDown!B:B,MATCH($D46,MinUpAndDown!$A:$A,0))</f>
        <v>#N/A</v>
      </c>
      <c r="BI46" t="e">
        <f>INDEX(MinUpAndDown!B:B,MATCH($D46,MinUpAndDown!$A:$A,0))</f>
        <v>#N/A</v>
      </c>
      <c r="BJ46" t="e">
        <f>INDEX(RampCosts!$B:$B,MATCH($D46,RampCosts!$A:$A,0))</f>
        <v>#N/A</v>
      </c>
      <c r="BK46" t="e">
        <f>_xlfn.IFNA(INDEX('O&amp;M'!C:C,MATCH($F46,'O&amp;M'!$A:$A,0)),INDEX('O&amp;M'!G:G,MATCH($D46,'O&amp;M'!$B:$B,0)))</f>
        <v>#N/A</v>
      </c>
      <c r="BL46" t="e">
        <f>_xlfn.IFNA(INDEX('O&amp;M'!D:D,MATCH($F46,'O&amp;M'!$A:$A,0)),INDEX('O&amp;M'!H:H,MATCH($D46,'O&amp;M'!$B:$B,0)))</f>
        <v>#N/A</v>
      </c>
      <c r="BM46">
        <f>INDEX(AuxDemand!$B:$B,MATCH($D46,AuxDemand!$A:$A,0))</f>
        <v>0.94</v>
      </c>
      <c r="BN46">
        <f>INDEX(MFOR!C:C,MATCH($D46,MFOR!$B:$B,0))</f>
        <v>6</v>
      </c>
      <c r="BO46">
        <f>INDEX(MFOR!D:D,MATCH($D46,MFOR!$B:$B,0))</f>
        <v>360</v>
      </c>
      <c r="BP46">
        <f>INDEX(MFOR!E:E,MATCH($D46,MFOR!$B:$B,0))</f>
        <v>3.5</v>
      </c>
      <c r="BQ46">
        <f>INDEX(MFOR!F:F,MATCH($D46,MFOR!$B:$B,0))</f>
        <v>50</v>
      </c>
      <c r="BR46">
        <f>INDEX(MFOR!G:G,MATCH($D46,MFOR!$B:$B,0))</f>
        <v>6</v>
      </c>
      <c r="BS46">
        <f>INDEX(MFOR!H:H,MATCH($D46,MFOR!$B:$B,0))</f>
        <v>20</v>
      </c>
      <c r="BT46">
        <f>INDEX(MFOR!I:I,MATCH($D46,MFOR!$B:$B,0))</f>
        <v>30</v>
      </c>
      <c r="BU46">
        <f t="shared" si="0"/>
        <v>94</v>
      </c>
      <c r="BV46">
        <f>INDEX(CapFactors!$H:$H,MATCH($D46,CapFactors!$B:$B,0))</f>
        <v>0.6</v>
      </c>
      <c r="BW46" t="e">
        <f>INDEX(Capex!$C:$C,MATCH($F46,Capex!$A:$A,0))</f>
        <v>#N/A</v>
      </c>
      <c r="BX46" t="e">
        <f>NA()</f>
        <v>#N/A</v>
      </c>
      <c r="BY46" t="e">
        <f>NA()</f>
        <v>#N/A</v>
      </c>
      <c r="BZ46" t="e">
        <f>_xlfn.IFNA(INDEX(CapFactors!C:C,MATCH($F46,CapFactors!$A:$A,0))*100,INDEX(CapFactors!C:C,MATCH($E46,CapFactors!$B:$B,0))*100)</f>
        <v>#N/A</v>
      </c>
      <c r="CA46" t="e">
        <f>_xlfn.IFNA(INDEX(CapFactors!F:F,MATCH($F46,CapFactors!$A:$A,0))*100,INDEX(CapFactors!F:F,MATCH($E46,CapFactors!$B:$B,0))*100)</f>
        <v>#N/A</v>
      </c>
    </row>
    <row r="47" spans="1:79">
      <c r="A47" t="s">
        <v>685</v>
      </c>
      <c r="B47" t="s">
        <v>145</v>
      </c>
      <c r="C47" t="s">
        <v>0</v>
      </c>
      <c r="D47" t="s">
        <v>686</v>
      </c>
      <c r="E47" t="s">
        <v>3</v>
      </c>
      <c r="F47" t="s">
        <v>78</v>
      </c>
      <c r="J47">
        <v>1</v>
      </c>
      <c r="K47" t="s">
        <v>649</v>
      </c>
      <c r="L47" t="s">
        <v>22</v>
      </c>
      <c r="M47" t="s">
        <v>3</v>
      </c>
      <c r="N47" t="s">
        <v>3</v>
      </c>
      <c r="O47" t="s">
        <v>65</v>
      </c>
      <c r="P47">
        <v>2</v>
      </c>
      <c r="Q47">
        <v>4</v>
      </c>
      <c r="S47" t="s">
        <v>22</v>
      </c>
      <c r="T47" t="s">
        <v>22</v>
      </c>
      <c r="U47" t="s">
        <v>22</v>
      </c>
      <c r="V47" t="s">
        <v>3</v>
      </c>
      <c r="W47" t="s">
        <v>84</v>
      </c>
      <c r="X47" t="s">
        <v>66</v>
      </c>
      <c r="Y47" t="s">
        <v>67</v>
      </c>
      <c r="Z47" t="s">
        <v>65</v>
      </c>
      <c r="AA47" t="s">
        <v>65</v>
      </c>
      <c r="AB47" t="s">
        <v>22</v>
      </c>
      <c r="AC47" t="s">
        <v>41</v>
      </c>
      <c r="AD47" t="s">
        <v>22</v>
      </c>
      <c r="AE47" t="s">
        <v>69</v>
      </c>
      <c r="AF47" t="s">
        <v>41</v>
      </c>
      <c r="AG47" t="s">
        <v>645</v>
      </c>
      <c r="AH47" t="s">
        <v>645</v>
      </c>
      <c r="AI47" t="s">
        <v>645</v>
      </c>
      <c r="AJ47" t="s">
        <v>645</v>
      </c>
      <c r="AK47" t="s">
        <v>22</v>
      </c>
      <c r="AL47" t="s">
        <v>145</v>
      </c>
      <c r="AM47">
        <v>1</v>
      </c>
      <c r="AO47" t="e">
        <f>INDEX(MaxCapacity!C:C,MATCH($D47,MaxCapacity!$B:$B,0))</f>
        <v>#N/A</v>
      </c>
      <c r="AP47" t="e">
        <f>INDEX(LHVs!F:F,MATCH($B47,LHVs!$C:$C,0))</f>
        <v>#N/A</v>
      </c>
      <c r="AQ47" t="e">
        <f>INDEX(MinStableLevel!C:C,MATCH($D47,MinStableLevel!$B:$B,0))</f>
        <v>#N/A</v>
      </c>
      <c r="AR47" t="e">
        <f>INDEX(MinStableLevel!D:D,MATCH($D47,MinStableLevel!$B:$B,0))</f>
        <v>#N/A</v>
      </c>
      <c r="AS47" t="e">
        <f>INDEX(MinStableLevel!E:E,MATCH($D47,MinStableLevel!$B:$B,0))</f>
        <v>#N/A</v>
      </c>
      <c r="AT47" t="e">
        <f>INDEX(RampRates!H:H,MATCH($D47,RampRates!$B:$B,0))</f>
        <v>#N/A</v>
      </c>
      <c r="AU47" t="e">
        <f>INDEX(RampRates!I:I,MATCH($D47,RampRates!$B:$B,0))</f>
        <v>#N/A</v>
      </c>
      <c r="AV47" t="e">
        <f>INDEX(RampRates!J:J,MATCH($D47,RampRates!$B:$B,0))</f>
        <v>#N/A</v>
      </c>
      <c r="AW47" t="e">
        <f>INDEX(StartUpTimes!$B:$B,MATCH($D47,StartUpTimes!$A:$A,0))*AT47</f>
        <v>#N/A</v>
      </c>
      <c r="AX47" t="e">
        <f>INDEX(StartUpTimes!$B:$B,MATCH($D47,StartUpTimes!$A:$A,0))*AU47</f>
        <v>#N/A</v>
      </c>
      <c r="AY47" t="e">
        <f>INDEX(StartUpTimes!$B:$B,MATCH($D47,StartUpTimes!$A:$A,0))*AV47</f>
        <v>#N/A</v>
      </c>
      <c r="AZ47" t="e">
        <f>NA()</f>
        <v>#N/A</v>
      </c>
      <c r="BA47" t="e">
        <f>INDEX(StartCosts!C:C,MATCH($D47,StartCosts!$B:$B,0))</f>
        <v>#N/A</v>
      </c>
      <c r="BB47" t="e">
        <f>INDEX(StartCosts!D:D,MATCH($D47,StartCosts!$B:$B,0))</f>
        <v>#N/A</v>
      </c>
      <c r="BC47" t="e">
        <f>INDEX(StartCosts!E:E,MATCH($D47,StartCosts!$B:$B,0))</f>
        <v>#N/A</v>
      </c>
      <c r="BD47" t="e">
        <f>INDEX(StartCosts!F:F,MATCH($D47,StartCosts!$B:$B,0))</f>
        <v>#N/A</v>
      </c>
      <c r="BE47" t="e">
        <f>INDEX(StartCosts!G:G,MATCH($D47,StartCosts!$B:$B,0))</f>
        <v>#N/A</v>
      </c>
      <c r="BF47" t="e">
        <f>INDEX(StartCosts!J:J,MATCH($D47,StartCosts!$B:$B,0))</f>
        <v>#N/A</v>
      </c>
      <c r="BG47" t="e">
        <f>INDEX(StartCosts!I:I,MATCH($D47,StartCosts!$B:$B,0))</f>
        <v>#N/A</v>
      </c>
      <c r="BH47" t="e">
        <f>INDEX(MinUpAndDown!B:B,MATCH($D47,MinUpAndDown!$A:$A,0))</f>
        <v>#N/A</v>
      </c>
      <c r="BI47" t="e">
        <f>INDEX(MinUpAndDown!B:B,MATCH($D47,MinUpAndDown!$A:$A,0))</f>
        <v>#N/A</v>
      </c>
      <c r="BJ47" t="e">
        <f>INDEX(RampCosts!$B:$B,MATCH($D47,RampCosts!$A:$A,0))</f>
        <v>#N/A</v>
      </c>
      <c r="BK47">
        <f>_xlfn.IFNA(INDEX('O&amp;M'!C:C,MATCH($F47,'O&amp;M'!$A:$A,0)),INDEX('O&amp;M'!G:G,MATCH($D47,'O&amp;M'!$B:$B,0)))</f>
        <v>3.0430000000000001</v>
      </c>
      <c r="BL47">
        <f>_xlfn.IFNA(INDEX('O&amp;M'!D:D,MATCH($F47,'O&amp;M'!$A:$A,0)),INDEX('O&amp;M'!H:H,MATCH($D47,'O&amp;M'!$B:$B,0)))</f>
        <v>47.6</v>
      </c>
      <c r="BM47" t="e">
        <f>INDEX(AuxDemand!$B:$B,MATCH($D47,AuxDemand!$A:$A,0))</f>
        <v>#N/A</v>
      </c>
      <c r="BN47" t="e">
        <f>INDEX(MFOR!C:C,MATCH($D47,MFOR!$B:$B,0))</f>
        <v>#N/A</v>
      </c>
      <c r="BO47" t="e">
        <f>INDEX(MFOR!D:D,MATCH($D47,MFOR!$B:$B,0))</f>
        <v>#N/A</v>
      </c>
      <c r="BP47" t="e">
        <f>INDEX(MFOR!E:E,MATCH($D47,MFOR!$B:$B,0))</f>
        <v>#N/A</v>
      </c>
      <c r="BQ47" t="e">
        <f>INDEX(MFOR!F:F,MATCH($D47,MFOR!$B:$B,0))</f>
        <v>#N/A</v>
      </c>
      <c r="BR47" t="e">
        <f>INDEX(MFOR!G:G,MATCH($D47,MFOR!$B:$B,0))</f>
        <v>#N/A</v>
      </c>
      <c r="BS47" t="e">
        <f>INDEX(MFOR!H:H,MATCH($D47,MFOR!$B:$B,0))</f>
        <v>#N/A</v>
      </c>
      <c r="BT47" t="e">
        <f>INDEX(MFOR!I:I,MATCH($D47,MFOR!$B:$B,0))</f>
        <v>#N/A</v>
      </c>
      <c r="BU47" t="e">
        <f t="shared" si="0"/>
        <v>#N/A</v>
      </c>
      <c r="BV47" t="e">
        <f>INDEX(CapFactors!$H:$H,MATCH($D47,CapFactors!$B:$B,0))</f>
        <v>#N/A</v>
      </c>
      <c r="BW47">
        <f>INDEX(Capex!$C:$C,MATCH($F47,Capex!$A:$A,0))</f>
        <v>2000</v>
      </c>
      <c r="BX47" t="e">
        <f>NA()</f>
        <v>#N/A</v>
      </c>
      <c r="BY47" t="e">
        <f>NA()</f>
        <v>#N/A</v>
      </c>
      <c r="BZ47">
        <f>_xlfn.IFNA(INDEX(CapFactors!C:C,MATCH($F47,CapFactors!$A:$A,0))*100,INDEX(CapFactors!C:C,MATCH($E47,CapFactors!$B:$B,0))*100)</f>
        <v>60</v>
      </c>
      <c r="CA47" t="e">
        <f>_xlfn.IFNA(INDEX(CapFactors!F:F,MATCH($F47,CapFactors!$A:$A,0))*100,INDEX(CapFactors!F:F,MATCH($E47,CapFactors!$B:$B,0))*100)</f>
        <v>#N/A</v>
      </c>
    </row>
    <row r="48" spans="1:79">
      <c r="A48" t="s">
        <v>687</v>
      </c>
      <c r="B48" t="s">
        <v>145</v>
      </c>
      <c r="C48" t="s">
        <v>0</v>
      </c>
      <c r="D48" t="s">
        <v>71</v>
      </c>
      <c r="E48" t="s">
        <v>3</v>
      </c>
      <c r="F48" t="s">
        <v>71</v>
      </c>
      <c r="J48">
        <v>1</v>
      </c>
      <c r="K48" t="s">
        <v>649</v>
      </c>
      <c r="L48" t="s">
        <v>22</v>
      </c>
      <c r="M48" t="s">
        <v>3</v>
      </c>
      <c r="N48" t="s">
        <v>3</v>
      </c>
      <c r="O48" t="s">
        <v>65</v>
      </c>
      <c r="P48">
        <v>2</v>
      </c>
      <c r="Q48">
        <v>4</v>
      </c>
      <c r="S48" t="s">
        <v>22</v>
      </c>
      <c r="T48" t="s">
        <v>22</v>
      </c>
      <c r="U48" t="s">
        <v>22</v>
      </c>
      <c r="V48" t="s">
        <v>3</v>
      </c>
      <c r="W48" t="s">
        <v>84</v>
      </c>
      <c r="X48" t="s">
        <v>66</v>
      </c>
      <c r="Y48" t="s">
        <v>67</v>
      </c>
      <c r="Z48" t="s">
        <v>65</v>
      </c>
      <c r="AA48" t="s">
        <v>65</v>
      </c>
      <c r="AB48" t="s">
        <v>22</v>
      </c>
      <c r="AC48" t="s">
        <v>68</v>
      </c>
      <c r="AD48" t="s">
        <v>22</v>
      </c>
      <c r="AE48" t="s">
        <v>69</v>
      </c>
      <c r="AF48" t="s">
        <v>68</v>
      </c>
      <c r="AG48" t="s">
        <v>645</v>
      </c>
      <c r="AH48" t="s">
        <v>645</v>
      </c>
      <c r="AI48" t="s">
        <v>645</v>
      </c>
      <c r="AJ48" t="s">
        <v>645</v>
      </c>
      <c r="AK48" t="s">
        <v>22</v>
      </c>
      <c r="AL48" t="s">
        <v>145</v>
      </c>
      <c r="AM48">
        <v>1</v>
      </c>
      <c r="AO48">
        <f>INDEX(MaxCapacity!C:C,MATCH($D48,MaxCapacity!$B:$B,0))</f>
        <v>20</v>
      </c>
      <c r="AP48" t="e">
        <f>INDEX(LHVs!F:F,MATCH($B48,LHVs!$C:$C,0))</f>
        <v>#N/A</v>
      </c>
      <c r="AQ48" t="e">
        <f>INDEX(MinStableLevel!C:C,MATCH($D48,MinStableLevel!$B:$B,0))</f>
        <v>#N/A</v>
      </c>
      <c r="AR48" t="e">
        <f>INDEX(MinStableLevel!D:D,MATCH($D48,MinStableLevel!$B:$B,0))</f>
        <v>#N/A</v>
      </c>
      <c r="AS48" t="e">
        <f>INDEX(MinStableLevel!E:E,MATCH($D48,MinStableLevel!$B:$B,0))</f>
        <v>#N/A</v>
      </c>
      <c r="AT48" t="e">
        <f>INDEX(RampRates!H:H,MATCH($D48,RampRates!$B:$B,0))</f>
        <v>#N/A</v>
      </c>
      <c r="AU48" t="e">
        <f>INDEX(RampRates!I:I,MATCH($D48,RampRates!$B:$B,0))</f>
        <v>#N/A</v>
      </c>
      <c r="AV48" t="e">
        <f>INDEX(RampRates!J:J,MATCH($D48,RampRates!$B:$B,0))</f>
        <v>#N/A</v>
      </c>
      <c r="AW48" t="e">
        <f>INDEX(StartUpTimes!$B:$B,MATCH($D48,StartUpTimes!$A:$A,0))*AT48</f>
        <v>#N/A</v>
      </c>
      <c r="AX48" t="e">
        <f>INDEX(StartUpTimes!$B:$B,MATCH($D48,StartUpTimes!$A:$A,0))*AU48</f>
        <v>#N/A</v>
      </c>
      <c r="AY48" t="e">
        <f>INDEX(StartUpTimes!$B:$B,MATCH($D48,StartUpTimes!$A:$A,0))*AV48</f>
        <v>#N/A</v>
      </c>
      <c r="AZ48" t="e">
        <f>NA()</f>
        <v>#N/A</v>
      </c>
      <c r="BA48" t="e">
        <f>INDEX(StartCosts!C:C,MATCH($D48,StartCosts!$B:$B,0))</f>
        <v>#N/A</v>
      </c>
      <c r="BB48" t="e">
        <f>INDEX(StartCosts!D:D,MATCH($D48,StartCosts!$B:$B,0))</f>
        <v>#N/A</v>
      </c>
      <c r="BC48" t="e">
        <f>INDEX(StartCosts!E:E,MATCH($D48,StartCosts!$B:$B,0))</f>
        <v>#N/A</v>
      </c>
      <c r="BD48" t="e">
        <f>INDEX(StartCosts!F:F,MATCH($D48,StartCosts!$B:$B,0))</f>
        <v>#N/A</v>
      </c>
      <c r="BE48" t="e">
        <f>INDEX(StartCosts!G:G,MATCH($D48,StartCosts!$B:$B,0))</f>
        <v>#N/A</v>
      </c>
      <c r="BF48" t="e">
        <f>INDEX(StartCosts!J:J,MATCH($D48,StartCosts!$B:$B,0))</f>
        <v>#N/A</v>
      </c>
      <c r="BG48" t="e">
        <f>INDEX(StartCosts!I:I,MATCH($D48,StartCosts!$B:$B,0))</f>
        <v>#N/A</v>
      </c>
      <c r="BH48" t="e">
        <f>INDEX(MinUpAndDown!B:B,MATCH($D48,MinUpAndDown!$A:$A,0))</f>
        <v>#N/A</v>
      </c>
      <c r="BI48" t="e">
        <f>INDEX(MinUpAndDown!B:B,MATCH($D48,MinUpAndDown!$A:$A,0))</f>
        <v>#N/A</v>
      </c>
      <c r="BJ48" t="e">
        <f>INDEX(RampCosts!$B:$B,MATCH($D48,RampCosts!$A:$A,0))</f>
        <v>#N/A</v>
      </c>
      <c r="BK48" t="e">
        <f>_xlfn.IFNA(INDEX('O&amp;M'!C:C,MATCH($F48,'O&amp;M'!$A:$A,0)),INDEX('O&amp;M'!G:G,MATCH($D48,'O&amp;M'!$B:$B,0)))</f>
        <v>#N/A</v>
      </c>
      <c r="BL48" t="e">
        <f>_xlfn.IFNA(INDEX('O&amp;M'!D:D,MATCH($F48,'O&amp;M'!$A:$A,0)),INDEX('O&amp;M'!H:H,MATCH($D48,'O&amp;M'!$B:$B,0)))</f>
        <v>#N/A</v>
      </c>
      <c r="BM48">
        <f>INDEX(AuxDemand!$B:$B,MATCH($D48,AuxDemand!$A:$A,0))</f>
        <v>0.94</v>
      </c>
      <c r="BN48">
        <f>INDEX(MFOR!C:C,MATCH($D48,MFOR!$B:$B,0))</f>
        <v>6</v>
      </c>
      <c r="BO48">
        <f>INDEX(MFOR!D:D,MATCH($D48,MFOR!$B:$B,0))</f>
        <v>360</v>
      </c>
      <c r="BP48">
        <f>INDEX(MFOR!E:E,MATCH($D48,MFOR!$B:$B,0))</f>
        <v>3.5</v>
      </c>
      <c r="BQ48">
        <f>INDEX(MFOR!F:F,MATCH($D48,MFOR!$B:$B,0))</f>
        <v>50</v>
      </c>
      <c r="BR48">
        <f>INDEX(MFOR!G:G,MATCH($D48,MFOR!$B:$B,0))</f>
        <v>6</v>
      </c>
      <c r="BS48">
        <f>INDEX(MFOR!H:H,MATCH($D48,MFOR!$B:$B,0))</f>
        <v>20</v>
      </c>
      <c r="BT48">
        <f>INDEX(MFOR!I:I,MATCH($D48,MFOR!$B:$B,0))</f>
        <v>30</v>
      </c>
      <c r="BU48">
        <f t="shared" si="0"/>
        <v>94</v>
      </c>
      <c r="BV48">
        <f>INDEX(CapFactors!$H:$H,MATCH($D48,CapFactors!$B:$B,0))</f>
        <v>0.6</v>
      </c>
      <c r="BW48" t="e">
        <f>INDEX(Capex!$C:$C,MATCH($F48,Capex!$A:$A,0))</f>
        <v>#N/A</v>
      </c>
      <c r="BX48" t="e">
        <f>NA()</f>
        <v>#N/A</v>
      </c>
      <c r="BY48" t="e">
        <f>NA()</f>
        <v>#N/A</v>
      </c>
      <c r="BZ48" t="e">
        <f>_xlfn.IFNA(INDEX(CapFactors!C:C,MATCH($F48,CapFactors!$A:$A,0))*100,INDEX(CapFactors!C:C,MATCH($E48,CapFactors!$B:$B,0))*100)</f>
        <v>#N/A</v>
      </c>
      <c r="CA48" t="e">
        <f>_xlfn.IFNA(INDEX(CapFactors!F:F,MATCH($F48,CapFactors!$A:$A,0))*100,INDEX(CapFactors!F:F,MATCH($E48,CapFactors!$B:$B,0))*100)</f>
        <v>#N/A</v>
      </c>
    </row>
    <row r="49" spans="1:79">
      <c r="A49" t="s">
        <v>688</v>
      </c>
      <c r="B49" t="s">
        <v>164</v>
      </c>
      <c r="C49" t="s">
        <v>0</v>
      </c>
      <c r="D49" t="s">
        <v>165</v>
      </c>
      <c r="E49" t="s">
        <v>164</v>
      </c>
      <c r="F49" t="s">
        <v>164</v>
      </c>
      <c r="J49">
        <v>1</v>
      </c>
      <c r="K49" t="s">
        <v>636</v>
      </c>
      <c r="L49" t="s">
        <v>8</v>
      </c>
      <c r="M49" t="s">
        <v>8</v>
      </c>
      <c r="N49" t="s">
        <v>8</v>
      </c>
      <c r="O49" t="s">
        <v>54</v>
      </c>
      <c r="P49">
        <v>0</v>
      </c>
      <c r="Q49">
        <v>0</v>
      </c>
      <c r="S49" t="s">
        <v>8</v>
      </c>
      <c r="T49" t="s">
        <v>688</v>
      </c>
      <c r="U49" t="s">
        <v>8</v>
      </c>
      <c r="V49" t="s">
        <v>8</v>
      </c>
      <c r="W49" t="s">
        <v>8</v>
      </c>
      <c r="X49" t="s">
        <v>66</v>
      </c>
      <c r="Y49" t="s">
        <v>8</v>
      </c>
      <c r="Z49" t="s">
        <v>8</v>
      </c>
      <c r="AA49" t="s">
        <v>8</v>
      </c>
      <c r="AB49" t="s">
        <v>8</v>
      </c>
      <c r="AC49" t="s">
        <v>54</v>
      </c>
      <c r="AD49" t="s">
        <v>8</v>
      </c>
      <c r="AE49" t="s">
        <v>69</v>
      </c>
      <c r="AF49" t="s">
        <v>54</v>
      </c>
      <c r="AG49" t="s">
        <v>8</v>
      </c>
      <c r="AH49" t="s">
        <v>689</v>
      </c>
      <c r="AI49" t="s">
        <v>8</v>
      </c>
      <c r="AJ49" t="s">
        <v>8</v>
      </c>
      <c r="AK49" t="s">
        <v>8</v>
      </c>
      <c r="AL49" t="s">
        <v>164</v>
      </c>
      <c r="AM49">
        <v>1</v>
      </c>
      <c r="AO49">
        <f>INDEX(MaxCapacity!C:C,MATCH($D49,MaxCapacity!$B:$B,0))</f>
        <v>1</v>
      </c>
      <c r="AP49" t="e">
        <f>INDEX(LHVs!F:F,MATCH($B49,LHVs!$C:$C,0))</f>
        <v>#N/A</v>
      </c>
      <c r="AQ49" t="e">
        <f>INDEX(MinStableLevel!C:C,MATCH($D49,MinStableLevel!$B:$B,0))</f>
        <v>#N/A</v>
      </c>
      <c r="AR49" t="e">
        <f>INDEX(MinStableLevel!D:D,MATCH($D49,MinStableLevel!$B:$B,0))</f>
        <v>#N/A</v>
      </c>
      <c r="AS49" t="e">
        <f>INDEX(MinStableLevel!E:E,MATCH($D49,MinStableLevel!$B:$B,0))</f>
        <v>#N/A</v>
      </c>
      <c r="AT49" t="e">
        <f>INDEX(RampRates!H:H,MATCH($D49,RampRates!$B:$B,0))</f>
        <v>#N/A</v>
      </c>
      <c r="AU49" t="e">
        <f>INDEX(RampRates!I:I,MATCH($D49,RampRates!$B:$B,0))</f>
        <v>#N/A</v>
      </c>
      <c r="AV49" t="e">
        <f>INDEX(RampRates!J:J,MATCH($D49,RampRates!$B:$B,0))</f>
        <v>#N/A</v>
      </c>
      <c r="AW49" t="e">
        <f>INDEX(StartUpTimes!$B:$B,MATCH($D49,StartUpTimes!$A:$A,0))*AT49</f>
        <v>#N/A</v>
      </c>
      <c r="AX49" t="e">
        <f>INDEX(StartUpTimes!$B:$B,MATCH($D49,StartUpTimes!$A:$A,0))*AU49</f>
        <v>#N/A</v>
      </c>
      <c r="AY49" t="e">
        <f>INDEX(StartUpTimes!$B:$B,MATCH($D49,StartUpTimes!$A:$A,0))*AV49</f>
        <v>#N/A</v>
      </c>
      <c r="AZ49" t="e">
        <f>NA()</f>
        <v>#N/A</v>
      </c>
      <c r="BA49" t="e">
        <f>INDEX(StartCosts!C:C,MATCH($D49,StartCosts!$B:$B,0))</f>
        <v>#N/A</v>
      </c>
      <c r="BB49" t="e">
        <f>INDEX(StartCosts!D:D,MATCH($D49,StartCosts!$B:$B,0))</f>
        <v>#N/A</v>
      </c>
      <c r="BC49" t="e">
        <f>INDEX(StartCosts!E:E,MATCH($D49,StartCosts!$B:$B,0))</f>
        <v>#N/A</v>
      </c>
      <c r="BD49" t="e">
        <f>INDEX(StartCosts!F:F,MATCH($D49,StartCosts!$B:$B,0))</f>
        <v>#N/A</v>
      </c>
      <c r="BE49" t="e">
        <f>INDEX(StartCosts!G:G,MATCH($D49,StartCosts!$B:$B,0))</f>
        <v>#N/A</v>
      </c>
      <c r="BF49" t="e">
        <f>INDEX(StartCosts!J:J,MATCH($D49,StartCosts!$B:$B,0))</f>
        <v>#N/A</v>
      </c>
      <c r="BG49" t="e">
        <f>INDEX(StartCosts!I:I,MATCH($D49,StartCosts!$B:$B,0))</f>
        <v>#N/A</v>
      </c>
      <c r="BH49" t="e">
        <f>INDEX(MinUpAndDown!B:B,MATCH($D49,MinUpAndDown!$A:$A,0))</f>
        <v>#N/A</v>
      </c>
      <c r="BI49" t="e">
        <f>INDEX(MinUpAndDown!B:B,MATCH($D49,MinUpAndDown!$A:$A,0))</f>
        <v>#N/A</v>
      </c>
      <c r="BJ49" t="e">
        <f>INDEX(RampCosts!$B:$B,MATCH($D49,RampCosts!$A:$A,0))</f>
        <v>#N/A</v>
      </c>
      <c r="BK49">
        <f>_xlfn.IFNA(INDEX('O&amp;M'!C:C,MATCH($F49,'O&amp;M'!$A:$A,0)),INDEX('O&amp;M'!G:G,MATCH($D49,'O&amp;M'!$B:$B,0)))</f>
        <v>5.5</v>
      </c>
      <c r="BL49">
        <f>_xlfn.IFNA(INDEX('O&amp;M'!D:D,MATCH($F49,'O&amp;M'!$A:$A,0)),INDEX('O&amp;M'!H:H,MATCH($D49,'O&amp;M'!$B:$B,0)))</f>
        <v>72.599999999999994</v>
      </c>
      <c r="BM49">
        <f>INDEX(AuxDemand!$B:$B,MATCH($D49,AuxDemand!$A:$A,0))</f>
        <v>0.99</v>
      </c>
      <c r="BN49" t="e">
        <f>INDEX(MFOR!C:C,MATCH($D49,MFOR!$B:$B,0))</f>
        <v>#N/A</v>
      </c>
      <c r="BO49" t="e">
        <f>INDEX(MFOR!D:D,MATCH($D49,MFOR!$B:$B,0))</f>
        <v>#N/A</v>
      </c>
      <c r="BP49" t="e">
        <f>INDEX(MFOR!E:E,MATCH($D49,MFOR!$B:$B,0))</f>
        <v>#N/A</v>
      </c>
      <c r="BQ49" t="e">
        <f>INDEX(MFOR!F:F,MATCH($D49,MFOR!$B:$B,0))</f>
        <v>#N/A</v>
      </c>
      <c r="BR49" t="e">
        <f>INDEX(MFOR!G:G,MATCH($D49,MFOR!$B:$B,0))</f>
        <v>#N/A</v>
      </c>
      <c r="BS49" t="e">
        <f>INDEX(MFOR!H:H,MATCH($D49,MFOR!$B:$B,0))</f>
        <v>#N/A</v>
      </c>
      <c r="BT49" t="e">
        <f>INDEX(MFOR!I:I,MATCH($D49,MFOR!$B:$B,0))</f>
        <v>#N/A</v>
      </c>
      <c r="BU49" t="e">
        <f t="shared" si="0"/>
        <v>#N/A</v>
      </c>
      <c r="BV49">
        <f>INDEX(CapFactors!$H:$H,MATCH($D49,CapFactors!$B:$B,0))</f>
        <v>0.478523076923076</v>
      </c>
      <c r="BW49">
        <f>INDEX(Capex!$C:$C,MATCH($F49,Capex!$A:$A,0))</f>
        <v>3500</v>
      </c>
      <c r="BX49" t="e">
        <f>NA()</f>
        <v>#N/A</v>
      </c>
      <c r="BY49" t="e">
        <f>NA()</f>
        <v>#N/A</v>
      </c>
      <c r="BZ49">
        <f>_xlfn.IFNA(INDEX(CapFactors!C:C,MATCH($F49,CapFactors!$A:$A,0))*100,INDEX(CapFactors!C:C,MATCH($E49,CapFactors!$B:$B,0))*100)</f>
        <v>47.852307692307598</v>
      </c>
      <c r="CA49" t="e">
        <f>_xlfn.IFNA(INDEX(CapFactors!F:F,MATCH($F49,CapFactors!$A:$A,0))*100,INDEX(CapFactors!F:F,MATCH($E49,CapFactors!$B:$B,0))*100)</f>
        <v>#N/A</v>
      </c>
    </row>
    <row r="50" spans="1:79">
      <c r="A50" t="s">
        <v>690</v>
      </c>
      <c r="B50" t="s">
        <v>24</v>
      </c>
      <c r="C50" t="s">
        <v>0</v>
      </c>
      <c r="D50" t="s">
        <v>166</v>
      </c>
      <c r="E50" t="s">
        <v>24</v>
      </c>
      <c r="F50" t="s">
        <v>24</v>
      </c>
      <c r="J50">
        <v>1</v>
      </c>
      <c r="K50" t="s">
        <v>636</v>
      </c>
      <c r="L50" t="s">
        <v>8</v>
      </c>
      <c r="M50" t="s">
        <v>8</v>
      </c>
      <c r="N50" t="s">
        <v>8</v>
      </c>
      <c r="O50" t="s">
        <v>54</v>
      </c>
      <c r="P50">
        <v>0</v>
      </c>
      <c r="Q50">
        <v>0</v>
      </c>
      <c r="S50" t="s">
        <v>8</v>
      </c>
      <c r="T50" t="s">
        <v>690</v>
      </c>
      <c r="U50" t="s">
        <v>8</v>
      </c>
      <c r="V50" t="s">
        <v>8</v>
      </c>
      <c r="W50" t="s">
        <v>8</v>
      </c>
      <c r="X50" t="s">
        <v>66</v>
      </c>
      <c r="Y50" t="s">
        <v>8</v>
      </c>
      <c r="Z50" t="s">
        <v>8</v>
      </c>
      <c r="AA50" t="s">
        <v>8</v>
      </c>
      <c r="AB50" t="s">
        <v>8</v>
      </c>
      <c r="AC50" t="s">
        <v>54</v>
      </c>
      <c r="AD50" t="s">
        <v>8</v>
      </c>
      <c r="AE50" t="s">
        <v>69</v>
      </c>
      <c r="AF50" t="s">
        <v>54</v>
      </c>
      <c r="AG50" t="s">
        <v>8</v>
      </c>
      <c r="AH50" t="s">
        <v>691</v>
      </c>
      <c r="AI50" t="s">
        <v>8</v>
      </c>
      <c r="AJ50" t="s">
        <v>8</v>
      </c>
      <c r="AK50" t="s">
        <v>8</v>
      </c>
      <c r="AL50" t="s">
        <v>24</v>
      </c>
      <c r="AM50">
        <v>1</v>
      </c>
      <c r="AO50">
        <f>INDEX(MaxCapacity!C:C,MATCH($D50,MaxCapacity!$B:$B,0))</f>
        <v>1</v>
      </c>
      <c r="AP50" t="e">
        <f>INDEX(LHVs!F:F,MATCH($B50,LHVs!$C:$C,0))</f>
        <v>#N/A</v>
      </c>
      <c r="AQ50" t="e">
        <f>INDEX(MinStableLevel!C:C,MATCH($D50,MinStableLevel!$B:$B,0))</f>
        <v>#N/A</v>
      </c>
      <c r="AR50" t="e">
        <f>INDEX(MinStableLevel!D:D,MATCH($D50,MinStableLevel!$B:$B,0))</f>
        <v>#N/A</v>
      </c>
      <c r="AS50" t="e">
        <f>INDEX(MinStableLevel!E:E,MATCH($D50,MinStableLevel!$B:$B,0))</f>
        <v>#N/A</v>
      </c>
      <c r="AT50" t="e">
        <f>INDEX(RampRates!H:H,MATCH($D50,RampRates!$B:$B,0))</f>
        <v>#N/A</v>
      </c>
      <c r="AU50" t="e">
        <f>INDEX(RampRates!I:I,MATCH($D50,RampRates!$B:$B,0))</f>
        <v>#N/A</v>
      </c>
      <c r="AV50" t="e">
        <f>INDEX(RampRates!J:J,MATCH($D50,RampRates!$B:$B,0))</f>
        <v>#N/A</v>
      </c>
      <c r="AW50" t="e">
        <f>INDEX(StartUpTimes!$B:$B,MATCH($D50,StartUpTimes!$A:$A,0))*AT50</f>
        <v>#N/A</v>
      </c>
      <c r="AX50" t="e">
        <f>INDEX(StartUpTimes!$B:$B,MATCH($D50,StartUpTimes!$A:$A,0))*AU50</f>
        <v>#N/A</v>
      </c>
      <c r="AY50" t="e">
        <f>INDEX(StartUpTimes!$B:$B,MATCH($D50,StartUpTimes!$A:$A,0))*AV50</f>
        <v>#N/A</v>
      </c>
      <c r="AZ50" t="e">
        <f>NA()</f>
        <v>#N/A</v>
      </c>
      <c r="BA50" t="e">
        <f>INDEX(StartCosts!C:C,MATCH($D50,StartCosts!$B:$B,0))</f>
        <v>#N/A</v>
      </c>
      <c r="BB50" t="e">
        <f>INDEX(StartCosts!D:D,MATCH($D50,StartCosts!$B:$B,0))</f>
        <v>#N/A</v>
      </c>
      <c r="BC50" t="e">
        <f>INDEX(StartCosts!E:E,MATCH($D50,StartCosts!$B:$B,0))</f>
        <v>#N/A</v>
      </c>
      <c r="BD50" t="e">
        <f>INDEX(StartCosts!F:F,MATCH($D50,StartCosts!$B:$B,0))</f>
        <v>#N/A</v>
      </c>
      <c r="BE50" t="e">
        <f>INDEX(StartCosts!G:G,MATCH($D50,StartCosts!$B:$B,0))</f>
        <v>#N/A</v>
      </c>
      <c r="BF50" t="e">
        <f>INDEX(StartCosts!J:J,MATCH($D50,StartCosts!$B:$B,0))</f>
        <v>#N/A</v>
      </c>
      <c r="BG50" t="e">
        <f>INDEX(StartCosts!I:I,MATCH($D50,StartCosts!$B:$B,0))</f>
        <v>#N/A</v>
      </c>
      <c r="BH50" t="e">
        <f>INDEX(MinUpAndDown!B:B,MATCH($D50,MinUpAndDown!$A:$A,0))</f>
        <v>#N/A</v>
      </c>
      <c r="BI50" t="e">
        <f>INDEX(MinUpAndDown!B:B,MATCH($D50,MinUpAndDown!$A:$A,0))</f>
        <v>#N/A</v>
      </c>
      <c r="BJ50" t="e">
        <f>INDEX(RampCosts!$B:$B,MATCH($D50,RampCosts!$A:$A,0))</f>
        <v>#N/A</v>
      </c>
      <c r="BK50">
        <f>_xlfn.IFNA(INDEX('O&amp;M'!C:C,MATCH($F50,'O&amp;M'!$A:$A,0)),INDEX('O&amp;M'!G:G,MATCH($D50,'O&amp;M'!$B:$B,0)))</f>
        <v>0</v>
      </c>
      <c r="BL50">
        <f>_xlfn.IFNA(INDEX('O&amp;M'!D:D,MATCH($F50,'O&amp;M'!$A:$A,0)),INDEX('O&amp;M'!H:H,MATCH($D50,'O&amp;M'!$B:$B,0)))</f>
        <v>60</v>
      </c>
      <c r="BM50">
        <f>INDEX(AuxDemand!$B:$B,MATCH($D50,AuxDemand!$A:$A,0))</f>
        <v>0.99</v>
      </c>
      <c r="BN50" t="e">
        <f>INDEX(MFOR!C:C,MATCH($D50,MFOR!$B:$B,0))</f>
        <v>#N/A</v>
      </c>
      <c r="BO50" t="e">
        <f>INDEX(MFOR!D:D,MATCH($D50,MFOR!$B:$B,0))</f>
        <v>#N/A</v>
      </c>
      <c r="BP50" t="e">
        <f>INDEX(MFOR!E:E,MATCH($D50,MFOR!$B:$B,0))</f>
        <v>#N/A</v>
      </c>
      <c r="BQ50" t="e">
        <f>INDEX(MFOR!F:F,MATCH($D50,MFOR!$B:$B,0))</f>
        <v>#N/A</v>
      </c>
      <c r="BR50" t="e">
        <f>INDEX(MFOR!G:G,MATCH($D50,MFOR!$B:$B,0))</f>
        <v>#N/A</v>
      </c>
      <c r="BS50" t="e">
        <f>INDEX(MFOR!H:H,MATCH($D50,MFOR!$B:$B,0))</f>
        <v>#N/A</v>
      </c>
      <c r="BT50" t="e">
        <f>INDEX(MFOR!I:I,MATCH($D50,MFOR!$B:$B,0))</f>
        <v>#N/A</v>
      </c>
      <c r="BU50" t="e">
        <f t="shared" si="0"/>
        <v>#N/A</v>
      </c>
      <c r="BV50">
        <f>INDEX(CapFactors!$H:$H,MATCH($D50,CapFactors!$B:$B,0))</f>
        <v>0.34020000000000006</v>
      </c>
      <c r="BW50">
        <f>INDEX(Capex!$C:$C,MATCH($F50,Capex!$A:$A,0))</f>
        <v>1500</v>
      </c>
      <c r="BX50" t="e">
        <f>NA()</f>
        <v>#N/A</v>
      </c>
      <c r="BY50" t="e">
        <f>NA()</f>
        <v>#N/A</v>
      </c>
      <c r="BZ50">
        <f>_xlfn.IFNA(INDEX(CapFactors!C:C,MATCH($F50,CapFactors!$A:$A,0))*100,INDEX(CapFactors!C:C,MATCH($E50,CapFactors!$B:$B,0))*100)</f>
        <v>34.020000000000003</v>
      </c>
      <c r="CA50" t="e">
        <f>_xlfn.IFNA(INDEX(CapFactors!F:F,MATCH($F50,CapFactors!$A:$A,0))*100,INDEX(CapFactors!F:F,MATCH($E50,CapFactors!$B:$B,0))*100)</f>
        <v>#N/A</v>
      </c>
    </row>
    <row r="51" spans="1:79">
      <c r="A51" t="s">
        <v>167</v>
      </c>
      <c r="B51" t="s">
        <v>692</v>
      </c>
      <c r="C51" t="s">
        <v>0</v>
      </c>
      <c r="D51" t="s">
        <v>168</v>
      </c>
      <c r="E51" t="s">
        <v>168</v>
      </c>
      <c r="F51" t="s">
        <v>168</v>
      </c>
      <c r="J51">
        <v>1</v>
      </c>
      <c r="K51" t="s">
        <v>636</v>
      </c>
      <c r="L51" t="s">
        <v>169</v>
      </c>
      <c r="M51" t="s">
        <v>169</v>
      </c>
      <c r="N51" t="s">
        <v>169</v>
      </c>
      <c r="O51" t="s">
        <v>169</v>
      </c>
      <c r="P51">
        <v>0</v>
      </c>
      <c r="Q51">
        <v>0</v>
      </c>
      <c r="S51" t="s">
        <v>169</v>
      </c>
      <c r="T51" t="s">
        <v>169</v>
      </c>
      <c r="U51" t="s">
        <v>169</v>
      </c>
      <c r="V51" t="s">
        <v>169</v>
      </c>
      <c r="W51" t="s">
        <v>169</v>
      </c>
      <c r="X51" t="s">
        <v>169</v>
      </c>
      <c r="Y51" t="s">
        <v>67</v>
      </c>
      <c r="Z51" t="s">
        <v>169</v>
      </c>
      <c r="AA51" t="s">
        <v>169</v>
      </c>
      <c r="AB51" t="s">
        <v>169</v>
      </c>
      <c r="AC51" t="s">
        <v>169</v>
      </c>
      <c r="AD51" t="s">
        <v>169</v>
      </c>
      <c r="AE51" t="s">
        <v>69</v>
      </c>
      <c r="AF51" t="s">
        <v>169</v>
      </c>
      <c r="AG51" t="s">
        <v>644</v>
      </c>
      <c r="AH51" t="s">
        <v>644</v>
      </c>
      <c r="AI51" t="s">
        <v>644</v>
      </c>
      <c r="AJ51" t="s">
        <v>644</v>
      </c>
      <c r="AK51" t="s">
        <v>169</v>
      </c>
      <c r="AL51" t="s">
        <v>167</v>
      </c>
      <c r="AM51">
        <v>1</v>
      </c>
      <c r="AO51" t="e">
        <f>INDEX(MaxCapacity!C:C,MATCH($D51,MaxCapacity!$B:$B,0))</f>
        <v>#N/A</v>
      </c>
      <c r="AP51" t="e">
        <f>INDEX(LHVs!F:F,MATCH($B51,LHVs!$C:$C,0))</f>
        <v>#N/A</v>
      </c>
      <c r="AQ51" t="e">
        <f>INDEX(MinStableLevel!C:C,MATCH($D51,MinStableLevel!$B:$B,0))</f>
        <v>#N/A</v>
      </c>
      <c r="AR51" t="e">
        <f>INDEX(MinStableLevel!D:D,MATCH($D51,MinStableLevel!$B:$B,0))</f>
        <v>#N/A</v>
      </c>
      <c r="AS51" t="e">
        <f>INDEX(MinStableLevel!E:E,MATCH($D51,MinStableLevel!$B:$B,0))</f>
        <v>#N/A</v>
      </c>
      <c r="AT51" t="e">
        <f>INDEX(RampRates!H:H,MATCH($D51,RampRates!$B:$B,0))</f>
        <v>#N/A</v>
      </c>
      <c r="AU51" t="e">
        <f>INDEX(RampRates!I:I,MATCH($D51,RampRates!$B:$B,0))</f>
        <v>#N/A</v>
      </c>
      <c r="AV51" t="e">
        <f>INDEX(RampRates!J:J,MATCH($D51,RampRates!$B:$B,0))</f>
        <v>#N/A</v>
      </c>
      <c r="AW51" t="e">
        <f>INDEX(StartUpTimes!$B:$B,MATCH($D51,StartUpTimes!$A:$A,0))*AT51</f>
        <v>#N/A</v>
      </c>
      <c r="AX51" t="e">
        <f>INDEX(StartUpTimes!$B:$B,MATCH($D51,StartUpTimes!$A:$A,0))*AU51</f>
        <v>#N/A</v>
      </c>
      <c r="AY51" t="e">
        <f>INDEX(StartUpTimes!$B:$B,MATCH($D51,StartUpTimes!$A:$A,0))*AV51</f>
        <v>#N/A</v>
      </c>
      <c r="AZ51" t="e">
        <f>NA()</f>
        <v>#N/A</v>
      </c>
      <c r="BA51" t="e">
        <f>INDEX(StartCosts!C:C,MATCH($D51,StartCosts!$B:$B,0))</f>
        <v>#N/A</v>
      </c>
      <c r="BB51" t="e">
        <f>INDEX(StartCosts!D:D,MATCH($D51,StartCosts!$B:$B,0))</f>
        <v>#N/A</v>
      </c>
      <c r="BC51" t="e">
        <f>INDEX(StartCosts!E:E,MATCH($D51,StartCosts!$B:$B,0))</f>
        <v>#N/A</v>
      </c>
      <c r="BD51" t="e">
        <f>INDEX(StartCosts!F:F,MATCH($D51,StartCosts!$B:$B,0))</f>
        <v>#N/A</v>
      </c>
      <c r="BE51" t="e">
        <f>INDEX(StartCosts!G:G,MATCH($D51,StartCosts!$B:$B,0))</f>
        <v>#N/A</v>
      </c>
      <c r="BF51" t="e">
        <f>INDEX(StartCosts!J:J,MATCH($D51,StartCosts!$B:$B,0))</f>
        <v>#N/A</v>
      </c>
      <c r="BG51" t="e">
        <f>INDEX(StartCosts!I:I,MATCH($D51,StartCosts!$B:$B,0))</f>
        <v>#N/A</v>
      </c>
      <c r="BH51" t="e">
        <f>INDEX(MinUpAndDown!B:B,MATCH($D51,MinUpAndDown!$A:$A,0))</f>
        <v>#N/A</v>
      </c>
      <c r="BI51" t="e">
        <f>INDEX(MinUpAndDown!B:B,MATCH($D51,MinUpAndDown!$A:$A,0))</f>
        <v>#N/A</v>
      </c>
      <c r="BJ51" t="e">
        <f>INDEX(RampCosts!$B:$B,MATCH($D51,RampCosts!$A:$A,0))</f>
        <v>#N/A</v>
      </c>
      <c r="BK51" t="e">
        <f>_xlfn.IFNA(INDEX('O&amp;M'!C:C,MATCH($F51,'O&amp;M'!$A:$A,0)),INDEX('O&amp;M'!G:G,MATCH($D51,'O&amp;M'!$B:$B,0)))</f>
        <v>#N/A</v>
      </c>
      <c r="BL51" t="e">
        <f>_xlfn.IFNA(INDEX('O&amp;M'!D:D,MATCH($F51,'O&amp;M'!$A:$A,0)),INDEX('O&amp;M'!H:H,MATCH($D51,'O&amp;M'!$B:$B,0)))</f>
        <v>#N/A</v>
      </c>
      <c r="BM51" t="e">
        <f>INDEX(AuxDemand!$B:$B,MATCH($D51,AuxDemand!$A:$A,0))</f>
        <v>#N/A</v>
      </c>
      <c r="BN51" t="e">
        <f>INDEX(MFOR!C:C,MATCH($D51,MFOR!$B:$B,0))</f>
        <v>#N/A</v>
      </c>
      <c r="BO51" t="e">
        <f>INDEX(MFOR!D:D,MATCH($D51,MFOR!$B:$B,0))</f>
        <v>#N/A</v>
      </c>
      <c r="BP51" t="e">
        <f>INDEX(MFOR!E:E,MATCH($D51,MFOR!$B:$B,0))</f>
        <v>#N/A</v>
      </c>
      <c r="BQ51" t="e">
        <f>INDEX(MFOR!F:F,MATCH($D51,MFOR!$B:$B,0))</f>
        <v>#N/A</v>
      </c>
      <c r="BR51" t="e">
        <f>INDEX(MFOR!G:G,MATCH($D51,MFOR!$B:$B,0))</f>
        <v>#N/A</v>
      </c>
      <c r="BS51" t="e">
        <f>INDEX(MFOR!H:H,MATCH($D51,MFOR!$B:$B,0))</f>
        <v>#N/A</v>
      </c>
      <c r="BT51" t="e">
        <f>INDEX(MFOR!I:I,MATCH($D51,MFOR!$B:$B,0))</f>
        <v>#N/A</v>
      </c>
      <c r="BU51" t="e">
        <f t="shared" si="0"/>
        <v>#N/A</v>
      </c>
      <c r="BV51" t="e">
        <f>INDEX(CapFactors!$H:$H,MATCH($D51,CapFactors!$B:$B,0))</f>
        <v>#N/A</v>
      </c>
      <c r="BW51" t="e">
        <f>INDEX(Capex!$C:$C,MATCH($F51,Capex!$A:$A,0))</f>
        <v>#N/A</v>
      </c>
      <c r="BX51" t="e">
        <f>NA()</f>
        <v>#N/A</v>
      </c>
      <c r="BY51" t="e">
        <f>NA()</f>
        <v>#N/A</v>
      </c>
      <c r="BZ51" t="e">
        <f>_xlfn.IFNA(INDEX(CapFactors!C:C,MATCH($F51,CapFactors!$A:$A,0))*100,INDEX(CapFactors!C:C,MATCH($E51,CapFactors!$B:$B,0))*100)</f>
        <v>#N/A</v>
      </c>
      <c r="CA51" t="e">
        <f>_xlfn.IFNA(INDEX(CapFactors!F:F,MATCH($F51,CapFactors!$A:$A,0))*100,INDEX(CapFactors!F:F,MATCH($E51,CapFactors!$B:$B,0))*100)</f>
        <v>#N/A</v>
      </c>
    </row>
    <row r="52" spans="1:79">
      <c r="A52" t="s">
        <v>170</v>
      </c>
      <c r="B52" t="s">
        <v>692</v>
      </c>
      <c r="C52" t="s">
        <v>0</v>
      </c>
      <c r="D52" t="s">
        <v>168</v>
      </c>
      <c r="E52" t="s">
        <v>168</v>
      </c>
      <c r="F52" t="s">
        <v>168</v>
      </c>
      <c r="J52">
        <v>1</v>
      </c>
      <c r="K52" t="s">
        <v>636</v>
      </c>
      <c r="L52" t="s">
        <v>169</v>
      </c>
      <c r="M52" t="s">
        <v>169</v>
      </c>
      <c r="N52" t="s">
        <v>169</v>
      </c>
      <c r="O52" t="s">
        <v>169</v>
      </c>
      <c r="P52">
        <v>0</v>
      </c>
      <c r="Q52">
        <v>0</v>
      </c>
      <c r="S52" t="s">
        <v>169</v>
      </c>
      <c r="T52" t="s">
        <v>169</v>
      </c>
      <c r="U52" t="s">
        <v>169</v>
      </c>
      <c r="V52" t="s">
        <v>169</v>
      </c>
      <c r="W52" t="s">
        <v>169</v>
      </c>
      <c r="X52" t="s">
        <v>169</v>
      </c>
      <c r="Y52" t="s">
        <v>67</v>
      </c>
      <c r="Z52" t="s">
        <v>169</v>
      </c>
      <c r="AA52" t="s">
        <v>169</v>
      </c>
      <c r="AB52" t="s">
        <v>169</v>
      </c>
      <c r="AC52" t="s">
        <v>169</v>
      </c>
      <c r="AD52" t="s">
        <v>169</v>
      </c>
      <c r="AE52" t="s">
        <v>69</v>
      </c>
      <c r="AF52" t="s">
        <v>169</v>
      </c>
      <c r="AG52" t="s">
        <v>644</v>
      </c>
      <c r="AH52" t="s">
        <v>644</v>
      </c>
      <c r="AI52" t="s">
        <v>644</v>
      </c>
      <c r="AJ52" t="s">
        <v>644</v>
      </c>
      <c r="AK52" t="s">
        <v>169</v>
      </c>
      <c r="AL52" t="s">
        <v>170</v>
      </c>
      <c r="AM52">
        <v>1</v>
      </c>
      <c r="AO52" t="e">
        <f>INDEX(MaxCapacity!C:C,MATCH($D52,MaxCapacity!$B:$B,0))</f>
        <v>#N/A</v>
      </c>
      <c r="AP52" t="e">
        <f>INDEX(LHVs!F:F,MATCH($B52,LHVs!$C:$C,0))</f>
        <v>#N/A</v>
      </c>
      <c r="AQ52" t="e">
        <f>INDEX(MinStableLevel!C:C,MATCH($D52,MinStableLevel!$B:$B,0))</f>
        <v>#N/A</v>
      </c>
      <c r="AR52" t="e">
        <f>INDEX(MinStableLevel!D:D,MATCH($D52,MinStableLevel!$B:$B,0))</f>
        <v>#N/A</v>
      </c>
      <c r="AS52" t="e">
        <f>INDEX(MinStableLevel!E:E,MATCH($D52,MinStableLevel!$B:$B,0))</f>
        <v>#N/A</v>
      </c>
      <c r="AT52" t="e">
        <f>INDEX(RampRates!H:H,MATCH($D52,RampRates!$B:$B,0))</f>
        <v>#N/A</v>
      </c>
      <c r="AU52" t="e">
        <f>INDEX(RampRates!I:I,MATCH($D52,RampRates!$B:$B,0))</f>
        <v>#N/A</v>
      </c>
      <c r="AV52" t="e">
        <f>INDEX(RampRates!J:J,MATCH($D52,RampRates!$B:$B,0))</f>
        <v>#N/A</v>
      </c>
      <c r="AW52" t="e">
        <f>INDEX(StartUpTimes!$B:$B,MATCH($D52,StartUpTimes!$A:$A,0))*AT52</f>
        <v>#N/A</v>
      </c>
      <c r="AX52" t="e">
        <f>INDEX(StartUpTimes!$B:$B,MATCH($D52,StartUpTimes!$A:$A,0))*AU52</f>
        <v>#N/A</v>
      </c>
      <c r="AY52" t="e">
        <f>INDEX(StartUpTimes!$B:$B,MATCH($D52,StartUpTimes!$A:$A,0))*AV52</f>
        <v>#N/A</v>
      </c>
      <c r="AZ52" t="e">
        <f>NA()</f>
        <v>#N/A</v>
      </c>
      <c r="BA52" t="e">
        <f>INDEX(StartCosts!C:C,MATCH($D52,StartCosts!$B:$B,0))</f>
        <v>#N/A</v>
      </c>
      <c r="BB52" t="e">
        <f>INDEX(StartCosts!D:D,MATCH($D52,StartCosts!$B:$B,0))</f>
        <v>#N/A</v>
      </c>
      <c r="BC52" t="e">
        <f>INDEX(StartCosts!E:E,MATCH($D52,StartCosts!$B:$B,0))</f>
        <v>#N/A</v>
      </c>
      <c r="BD52" t="e">
        <f>INDEX(StartCosts!F:F,MATCH($D52,StartCosts!$B:$B,0))</f>
        <v>#N/A</v>
      </c>
      <c r="BE52" t="e">
        <f>INDEX(StartCosts!G:G,MATCH($D52,StartCosts!$B:$B,0))</f>
        <v>#N/A</v>
      </c>
      <c r="BF52" t="e">
        <f>INDEX(StartCosts!J:J,MATCH($D52,StartCosts!$B:$B,0))</f>
        <v>#N/A</v>
      </c>
      <c r="BG52" t="e">
        <f>INDEX(StartCosts!I:I,MATCH($D52,StartCosts!$B:$B,0))</f>
        <v>#N/A</v>
      </c>
      <c r="BH52" t="e">
        <f>INDEX(MinUpAndDown!B:B,MATCH($D52,MinUpAndDown!$A:$A,0))</f>
        <v>#N/A</v>
      </c>
      <c r="BI52" t="e">
        <f>INDEX(MinUpAndDown!B:B,MATCH($D52,MinUpAndDown!$A:$A,0))</f>
        <v>#N/A</v>
      </c>
      <c r="BJ52" t="e">
        <f>INDEX(RampCosts!$B:$B,MATCH($D52,RampCosts!$A:$A,0))</f>
        <v>#N/A</v>
      </c>
      <c r="BK52" t="e">
        <f>_xlfn.IFNA(INDEX('O&amp;M'!C:C,MATCH($F52,'O&amp;M'!$A:$A,0)),INDEX('O&amp;M'!G:G,MATCH($D52,'O&amp;M'!$B:$B,0)))</f>
        <v>#N/A</v>
      </c>
      <c r="BL52" t="e">
        <f>_xlfn.IFNA(INDEX('O&amp;M'!D:D,MATCH($F52,'O&amp;M'!$A:$A,0)),INDEX('O&amp;M'!H:H,MATCH($D52,'O&amp;M'!$B:$B,0)))</f>
        <v>#N/A</v>
      </c>
      <c r="BM52" t="e">
        <f>INDEX(AuxDemand!$B:$B,MATCH($D52,AuxDemand!$A:$A,0))</f>
        <v>#N/A</v>
      </c>
      <c r="BN52" t="e">
        <f>INDEX(MFOR!C:C,MATCH($D52,MFOR!$B:$B,0))</f>
        <v>#N/A</v>
      </c>
      <c r="BO52" t="e">
        <f>INDEX(MFOR!D:D,MATCH($D52,MFOR!$B:$B,0))</f>
        <v>#N/A</v>
      </c>
      <c r="BP52" t="e">
        <f>INDEX(MFOR!E:E,MATCH($D52,MFOR!$B:$B,0))</f>
        <v>#N/A</v>
      </c>
      <c r="BQ52" t="e">
        <f>INDEX(MFOR!F:F,MATCH($D52,MFOR!$B:$B,0))</f>
        <v>#N/A</v>
      </c>
      <c r="BR52" t="e">
        <f>INDEX(MFOR!G:G,MATCH($D52,MFOR!$B:$B,0))</f>
        <v>#N/A</v>
      </c>
      <c r="BS52" t="e">
        <f>INDEX(MFOR!H:H,MATCH($D52,MFOR!$B:$B,0))</f>
        <v>#N/A</v>
      </c>
      <c r="BT52" t="e">
        <f>INDEX(MFOR!I:I,MATCH($D52,MFOR!$B:$B,0))</f>
        <v>#N/A</v>
      </c>
      <c r="BU52" t="e">
        <f t="shared" si="0"/>
        <v>#N/A</v>
      </c>
      <c r="BV52" t="e">
        <f>INDEX(CapFactors!$H:$H,MATCH($D52,CapFactors!$B:$B,0))</f>
        <v>#N/A</v>
      </c>
      <c r="BW52" t="e">
        <f>INDEX(Capex!$C:$C,MATCH($F52,Capex!$A:$A,0))</f>
        <v>#N/A</v>
      </c>
      <c r="BX52" t="e">
        <f>NA()</f>
        <v>#N/A</v>
      </c>
      <c r="BY52" t="e">
        <f>NA()</f>
        <v>#N/A</v>
      </c>
      <c r="BZ52" t="e">
        <f>_xlfn.IFNA(INDEX(CapFactors!C:C,MATCH($F52,CapFactors!$A:$A,0))*100,INDEX(CapFactors!C:C,MATCH($E52,CapFactors!$B:$B,0))*100)</f>
        <v>#N/A</v>
      </c>
      <c r="CA52" t="e">
        <f>_xlfn.IFNA(INDEX(CapFactors!F:F,MATCH($F52,CapFactors!$A:$A,0))*100,INDEX(CapFactors!F:F,MATCH($E52,CapFactors!$B:$B,0))*100)</f>
        <v>#N/A</v>
      </c>
    </row>
    <row r="53" spans="1:79">
      <c r="A53" t="s">
        <v>171</v>
      </c>
      <c r="B53" t="s">
        <v>692</v>
      </c>
      <c r="C53" t="s">
        <v>0</v>
      </c>
      <c r="D53" t="s">
        <v>168</v>
      </c>
      <c r="E53" t="s">
        <v>168</v>
      </c>
      <c r="F53" t="s">
        <v>168</v>
      </c>
      <c r="J53">
        <v>1</v>
      </c>
      <c r="K53" t="s">
        <v>636</v>
      </c>
      <c r="L53" t="s">
        <v>169</v>
      </c>
      <c r="M53" t="s">
        <v>169</v>
      </c>
      <c r="N53" t="s">
        <v>169</v>
      </c>
      <c r="O53" t="s">
        <v>169</v>
      </c>
      <c r="P53">
        <v>0</v>
      </c>
      <c r="Q53">
        <v>0</v>
      </c>
      <c r="S53" t="s">
        <v>169</v>
      </c>
      <c r="T53" t="s">
        <v>169</v>
      </c>
      <c r="U53" t="s">
        <v>169</v>
      </c>
      <c r="V53" t="s">
        <v>169</v>
      </c>
      <c r="W53" t="s">
        <v>169</v>
      </c>
      <c r="X53" t="s">
        <v>169</v>
      </c>
      <c r="Y53" t="s">
        <v>67</v>
      </c>
      <c r="Z53" t="s">
        <v>169</v>
      </c>
      <c r="AA53" t="s">
        <v>169</v>
      </c>
      <c r="AB53" t="s">
        <v>169</v>
      </c>
      <c r="AC53" t="s">
        <v>169</v>
      </c>
      <c r="AD53" t="s">
        <v>169</v>
      </c>
      <c r="AE53" t="s">
        <v>69</v>
      </c>
      <c r="AF53" t="s">
        <v>169</v>
      </c>
      <c r="AG53" t="s">
        <v>644</v>
      </c>
      <c r="AH53" t="s">
        <v>644</v>
      </c>
      <c r="AI53" t="s">
        <v>644</v>
      </c>
      <c r="AJ53" t="s">
        <v>644</v>
      </c>
      <c r="AK53" t="s">
        <v>169</v>
      </c>
      <c r="AL53" t="s">
        <v>171</v>
      </c>
      <c r="AM53">
        <v>1</v>
      </c>
      <c r="AO53" t="e">
        <f>INDEX(MaxCapacity!C:C,MATCH($D53,MaxCapacity!$B:$B,0))</f>
        <v>#N/A</v>
      </c>
      <c r="AP53" t="e">
        <f>INDEX(LHVs!F:F,MATCH($B53,LHVs!$C:$C,0))</f>
        <v>#N/A</v>
      </c>
      <c r="AQ53" t="e">
        <f>INDEX(MinStableLevel!C:C,MATCH($D53,MinStableLevel!$B:$B,0))</f>
        <v>#N/A</v>
      </c>
      <c r="AR53" t="e">
        <f>INDEX(MinStableLevel!D:D,MATCH($D53,MinStableLevel!$B:$B,0))</f>
        <v>#N/A</v>
      </c>
      <c r="AS53" t="e">
        <f>INDEX(MinStableLevel!E:E,MATCH($D53,MinStableLevel!$B:$B,0))</f>
        <v>#N/A</v>
      </c>
      <c r="AT53" t="e">
        <f>INDEX(RampRates!H:H,MATCH($D53,RampRates!$B:$B,0))</f>
        <v>#N/A</v>
      </c>
      <c r="AU53" t="e">
        <f>INDEX(RampRates!I:I,MATCH($D53,RampRates!$B:$B,0))</f>
        <v>#N/A</v>
      </c>
      <c r="AV53" t="e">
        <f>INDEX(RampRates!J:J,MATCH($D53,RampRates!$B:$B,0))</f>
        <v>#N/A</v>
      </c>
      <c r="AW53" t="e">
        <f>INDEX(StartUpTimes!$B:$B,MATCH($D53,StartUpTimes!$A:$A,0))*AT53</f>
        <v>#N/A</v>
      </c>
      <c r="AX53" t="e">
        <f>INDEX(StartUpTimes!$B:$B,MATCH($D53,StartUpTimes!$A:$A,0))*AU53</f>
        <v>#N/A</v>
      </c>
      <c r="AY53" t="e">
        <f>INDEX(StartUpTimes!$B:$B,MATCH($D53,StartUpTimes!$A:$A,0))*AV53</f>
        <v>#N/A</v>
      </c>
      <c r="AZ53" t="e">
        <f>NA()</f>
        <v>#N/A</v>
      </c>
      <c r="BA53" t="e">
        <f>INDEX(StartCosts!C:C,MATCH($D53,StartCosts!$B:$B,0))</f>
        <v>#N/A</v>
      </c>
      <c r="BB53" t="e">
        <f>INDEX(StartCosts!D:D,MATCH($D53,StartCosts!$B:$B,0))</f>
        <v>#N/A</v>
      </c>
      <c r="BC53" t="e">
        <f>INDEX(StartCosts!E:E,MATCH($D53,StartCosts!$B:$B,0))</f>
        <v>#N/A</v>
      </c>
      <c r="BD53" t="e">
        <f>INDEX(StartCosts!F:F,MATCH($D53,StartCosts!$B:$B,0))</f>
        <v>#N/A</v>
      </c>
      <c r="BE53" t="e">
        <f>INDEX(StartCosts!G:G,MATCH($D53,StartCosts!$B:$B,0))</f>
        <v>#N/A</v>
      </c>
      <c r="BF53" t="e">
        <f>INDEX(StartCosts!J:J,MATCH($D53,StartCosts!$B:$B,0))</f>
        <v>#N/A</v>
      </c>
      <c r="BG53" t="e">
        <f>INDEX(StartCosts!I:I,MATCH($D53,StartCosts!$B:$B,0))</f>
        <v>#N/A</v>
      </c>
      <c r="BH53" t="e">
        <f>INDEX(MinUpAndDown!B:B,MATCH($D53,MinUpAndDown!$A:$A,0))</f>
        <v>#N/A</v>
      </c>
      <c r="BI53" t="e">
        <f>INDEX(MinUpAndDown!B:B,MATCH($D53,MinUpAndDown!$A:$A,0))</f>
        <v>#N/A</v>
      </c>
      <c r="BJ53" t="e">
        <f>INDEX(RampCosts!$B:$B,MATCH($D53,RampCosts!$A:$A,0))</f>
        <v>#N/A</v>
      </c>
      <c r="BK53" t="e">
        <f>_xlfn.IFNA(INDEX('O&amp;M'!C:C,MATCH($F53,'O&amp;M'!$A:$A,0)),INDEX('O&amp;M'!G:G,MATCH($D53,'O&amp;M'!$B:$B,0)))</f>
        <v>#N/A</v>
      </c>
      <c r="BL53" t="e">
        <f>_xlfn.IFNA(INDEX('O&amp;M'!D:D,MATCH($F53,'O&amp;M'!$A:$A,0)),INDEX('O&amp;M'!H:H,MATCH($D53,'O&amp;M'!$B:$B,0)))</f>
        <v>#N/A</v>
      </c>
      <c r="BM53" t="e">
        <f>INDEX(AuxDemand!$B:$B,MATCH($D53,AuxDemand!$A:$A,0))</f>
        <v>#N/A</v>
      </c>
      <c r="BN53" t="e">
        <f>INDEX(MFOR!C:C,MATCH($D53,MFOR!$B:$B,0))</f>
        <v>#N/A</v>
      </c>
      <c r="BO53" t="e">
        <f>INDEX(MFOR!D:D,MATCH($D53,MFOR!$B:$B,0))</f>
        <v>#N/A</v>
      </c>
      <c r="BP53" t="e">
        <f>INDEX(MFOR!E:E,MATCH($D53,MFOR!$B:$B,0))</f>
        <v>#N/A</v>
      </c>
      <c r="BQ53" t="e">
        <f>INDEX(MFOR!F:F,MATCH($D53,MFOR!$B:$B,0))</f>
        <v>#N/A</v>
      </c>
      <c r="BR53" t="e">
        <f>INDEX(MFOR!G:G,MATCH($D53,MFOR!$B:$B,0))</f>
        <v>#N/A</v>
      </c>
      <c r="BS53" t="e">
        <f>INDEX(MFOR!H:H,MATCH($D53,MFOR!$B:$B,0))</f>
        <v>#N/A</v>
      </c>
      <c r="BT53" t="e">
        <f>INDEX(MFOR!I:I,MATCH($D53,MFOR!$B:$B,0))</f>
        <v>#N/A</v>
      </c>
      <c r="BU53" t="e">
        <f t="shared" si="0"/>
        <v>#N/A</v>
      </c>
      <c r="BV53" t="e">
        <f>INDEX(CapFactors!$H:$H,MATCH($D53,CapFactors!$B:$B,0))</f>
        <v>#N/A</v>
      </c>
      <c r="BW53" t="e">
        <f>INDEX(Capex!$C:$C,MATCH($F53,Capex!$A:$A,0))</f>
        <v>#N/A</v>
      </c>
      <c r="BX53" t="e">
        <f>NA()</f>
        <v>#N/A</v>
      </c>
      <c r="BY53" t="e">
        <f>NA()</f>
        <v>#N/A</v>
      </c>
      <c r="BZ53" t="e">
        <f>_xlfn.IFNA(INDEX(CapFactors!C:C,MATCH($F53,CapFactors!$A:$A,0))*100,INDEX(CapFactors!C:C,MATCH($E53,CapFactors!$B:$B,0))*100)</f>
        <v>#N/A</v>
      </c>
      <c r="CA53" t="e">
        <f>_xlfn.IFNA(INDEX(CapFactors!F:F,MATCH($F53,CapFactors!$A:$A,0))*100,INDEX(CapFactors!F:F,MATCH($E53,CapFactors!$B:$B,0))*100)</f>
        <v>#N/A</v>
      </c>
    </row>
    <row r="54" spans="1:79">
      <c r="A54" t="s">
        <v>693</v>
      </c>
      <c r="B54" t="s">
        <v>694</v>
      </c>
      <c r="C54" t="s">
        <v>45</v>
      </c>
      <c r="D54" t="s">
        <v>64</v>
      </c>
      <c r="E54" t="e">
        <v>#N/A</v>
      </c>
      <c r="F54" t="e">
        <v>#N/A</v>
      </c>
      <c r="G54" t="e">
        <v>#N/A</v>
      </c>
      <c r="J54" t="e">
        <v>#N/A</v>
      </c>
      <c r="K54" t="s">
        <v>45</v>
      </c>
      <c r="L54" t="e">
        <v>#N/A</v>
      </c>
      <c r="M54" t="e">
        <v>#N/A</v>
      </c>
      <c r="N54" t="s">
        <v>45</v>
      </c>
      <c r="O54" t="s">
        <v>45</v>
      </c>
      <c r="Q54" t="e">
        <v>#N/A</v>
      </c>
      <c r="S54" t="e">
        <v>#N/A</v>
      </c>
      <c r="T54" t="e">
        <v>#N/A</v>
      </c>
      <c r="U54" t="e">
        <v>#N/A</v>
      </c>
      <c r="V54" t="e">
        <v>#N/A</v>
      </c>
      <c r="W54" t="e">
        <v>#N/A</v>
      </c>
      <c r="X54" t="s">
        <v>45</v>
      </c>
      <c r="Y54" t="s">
        <v>45</v>
      </c>
      <c r="Z54" t="s">
        <v>45</v>
      </c>
      <c r="AA54" t="s">
        <v>45</v>
      </c>
      <c r="AB54" t="e">
        <v>#N/A</v>
      </c>
      <c r="AC54" t="e">
        <v>#N/A</v>
      </c>
      <c r="AD54" t="e">
        <v>#N/A</v>
      </c>
      <c r="AE54" t="e">
        <v>#N/A</v>
      </c>
      <c r="AF54" t="s">
        <v>695</v>
      </c>
      <c r="AG54" t="e">
        <v>#N/A</v>
      </c>
      <c r="AH54" t="e">
        <v>#N/A</v>
      </c>
      <c r="AI54" t="e">
        <v>#N/A</v>
      </c>
      <c r="AJ54" t="e">
        <v>#N/A</v>
      </c>
      <c r="AK54" t="e">
        <v>#N/A</v>
      </c>
      <c r="AL54" t="e">
        <v>#N/A</v>
      </c>
      <c r="AM54">
        <v>1</v>
      </c>
      <c r="AO54" t="e">
        <f>INDEX(MaxCapacity!C:C,MATCH($D54,MaxCapacity!$B:$B,0))</f>
        <v>#N/A</v>
      </c>
      <c r="AP54" t="e">
        <f>INDEX(LHVs!F:F,MATCH($B54,LHVs!$C:$C,0))</f>
        <v>#N/A</v>
      </c>
      <c r="AQ54" t="e">
        <f>INDEX(MinStableLevel!C:C,MATCH($D54,MinStableLevel!$B:$B,0))</f>
        <v>#N/A</v>
      </c>
      <c r="AR54" t="e">
        <f>INDEX(MinStableLevel!D:D,MATCH($D54,MinStableLevel!$B:$B,0))</f>
        <v>#N/A</v>
      </c>
      <c r="AS54" t="e">
        <f>INDEX(MinStableLevel!E:E,MATCH($D54,MinStableLevel!$B:$B,0))</f>
        <v>#N/A</v>
      </c>
      <c r="AT54" t="e">
        <f>INDEX(RampRates!H:H,MATCH($D54,RampRates!$B:$B,0))</f>
        <v>#N/A</v>
      </c>
      <c r="AU54" t="e">
        <f>INDEX(RampRates!I:I,MATCH($D54,RampRates!$B:$B,0))</f>
        <v>#N/A</v>
      </c>
      <c r="AV54" t="e">
        <f>INDEX(RampRates!J:J,MATCH($D54,RampRates!$B:$B,0))</f>
        <v>#N/A</v>
      </c>
      <c r="AW54" t="e">
        <f>INDEX(StartUpTimes!$B:$B,MATCH($D54,StartUpTimes!$A:$A,0))*AT54</f>
        <v>#N/A</v>
      </c>
      <c r="AX54" t="e">
        <f>INDEX(StartUpTimes!$B:$B,MATCH($D54,StartUpTimes!$A:$A,0))*AU54</f>
        <v>#N/A</v>
      </c>
      <c r="AY54" t="e">
        <f>INDEX(StartUpTimes!$B:$B,MATCH($D54,StartUpTimes!$A:$A,0))*AV54</f>
        <v>#N/A</v>
      </c>
      <c r="AZ54" t="e">
        <f>NA()</f>
        <v>#N/A</v>
      </c>
      <c r="BA54" t="e">
        <f>INDEX(StartCosts!C:C,MATCH($D54,StartCosts!$B:$B,0))</f>
        <v>#N/A</v>
      </c>
      <c r="BB54" t="e">
        <f>INDEX(StartCosts!D:D,MATCH($D54,StartCosts!$B:$B,0))</f>
        <v>#N/A</v>
      </c>
      <c r="BC54" t="e">
        <f>INDEX(StartCosts!E:E,MATCH($D54,StartCosts!$B:$B,0))</f>
        <v>#N/A</v>
      </c>
      <c r="BD54" t="e">
        <f>INDEX(StartCosts!F:F,MATCH($D54,StartCosts!$B:$B,0))</f>
        <v>#N/A</v>
      </c>
      <c r="BE54" t="e">
        <f>INDEX(StartCosts!G:G,MATCH($D54,StartCosts!$B:$B,0))</f>
        <v>#N/A</v>
      </c>
      <c r="BF54" t="e">
        <f>INDEX(StartCosts!J:J,MATCH($D54,StartCosts!$B:$B,0))</f>
        <v>#N/A</v>
      </c>
      <c r="BG54" t="e">
        <f>INDEX(StartCosts!I:I,MATCH($D54,StartCosts!$B:$B,0))</f>
        <v>#N/A</v>
      </c>
      <c r="BH54" t="e">
        <f>INDEX(MinUpAndDown!B:B,MATCH($D54,MinUpAndDown!$A:$A,0))</f>
        <v>#N/A</v>
      </c>
      <c r="BI54" t="e">
        <f>INDEX(MinUpAndDown!B:B,MATCH($D54,MinUpAndDown!$A:$A,0))</f>
        <v>#N/A</v>
      </c>
      <c r="BJ54" t="e">
        <f>INDEX(RampCosts!$B:$B,MATCH($D54,RampCosts!$A:$A,0))</f>
        <v>#N/A</v>
      </c>
      <c r="BK54" t="e">
        <f>_xlfn.IFNA(INDEX('O&amp;M'!C:C,MATCH($F54,'O&amp;M'!$A:$A,0)),INDEX('O&amp;M'!G:G,MATCH($D54,'O&amp;M'!$B:$B,0)))</f>
        <v>#N/A</v>
      </c>
      <c r="BL54" t="e">
        <f>_xlfn.IFNA(INDEX('O&amp;M'!D:D,MATCH($F54,'O&amp;M'!$A:$A,0)),INDEX('O&amp;M'!H:H,MATCH($D54,'O&amp;M'!$B:$B,0)))</f>
        <v>#N/A</v>
      </c>
      <c r="BM54" t="e">
        <f>INDEX(AuxDemand!$B:$B,MATCH($D54,AuxDemand!$A:$A,0))</f>
        <v>#N/A</v>
      </c>
      <c r="BN54" t="e">
        <f>INDEX(MFOR!C:C,MATCH($D54,MFOR!$B:$B,0))</f>
        <v>#N/A</v>
      </c>
      <c r="BO54" t="e">
        <f>INDEX(MFOR!D:D,MATCH($D54,MFOR!$B:$B,0))</f>
        <v>#N/A</v>
      </c>
      <c r="BP54" t="e">
        <f>INDEX(MFOR!E:E,MATCH($D54,MFOR!$B:$B,0))</f>
        <v>#N/A</v>
      </c>
      <c r="BQ54" t="e">
        <f>INDEX(MFOR!F:F,MATCH($D54,MFOR!$B:$B,0))</f>
        <v>#N/A</v>
      </c>
      <c r="BR54" t="e">
        <f>INDEX(MFOR!G:G,MATCH($D54,MFOR!$B:$B,0))</f>
        <v>#N/A</v>
      </c>
      <c r="BS54" t="e">
        <f>INDEX(MFOR!H:H,MATCH($D54,MFOR!$B:$B,0))</f>
        <v>#N/A</v>
      </c>
      <c r="BT54" t="e">
        <f>INDEX(MFOR!I:I,MATCH($D54,MFOR!$B:$B,0))</f>
        <v>#N/A</v>
      </c>
      <c r="BU54" t="e">
        <f t="shared" si="0"/>
        <v>#N/A</v>
      </c>
      <c r="BV54" t="e">
        <f>INDEX(CapFactors!$H:$H,MATCH($D54,CapFactors!$B:$B,0))</f>
        <v>#N/A</v>
      </c>
      <c r="BW54" t="e">
        <f>INDEX(Capex!$C:$C,MATCH($F54,Capex!$A:$A,0))</f>
        <v>#N/A</v>
      </c>
      <c r="BX54" t="e">
        <f>NA()</f>
        <v>#N/A</v>
      </c>
      <c r="BY54" t="e">
        <f>NA()</f>
        <v>#N/A</v>
      </c>
      <c r="BZ54" t="e">
        <f>_xlfn.IFNA(INDEX(CapFactors!C:C,MATCH($F54,CapFactors!$A:$A,0))*100,INDEX(CapFactors!C:C,MATCH($E54,CapFactors!$B:$B,0))*100)</f>
        <v>#N/A</v>
      </c>
      <c r="CA54" t="e">
        <f>_xlfn.IFNA(INDEX(CapFactors!F:F,MATCH($F54,CapFactors!$A:$A,0))*100,INDEX(CapFactors!F:F,MATCH($E54,CapFactors!$B:$B,0))*100)</f>
        <v>#N/A</v>
      </c>
    </row>
    <row r="55" spans="1:79">
      <c r="A55" t="s">
        <v>696</v>
      </c>
      <c r="B55" t="s">
        <v>694</v>
      </c>
      <c r="C55" t="s">
        <v>45</v>
      </c>
      <c r="D55" t="s">
        <v>64</v>
      </c>
      <c r="E55" t="e">
        <v>#N/A</v>
      </c>
      <c r="F55" t="e">
        <v>#N/A</v>
      </c>
      <c r="G55" t="e">
        <v>#N/A</v>
      </c>
      <c r="J55" t="e">
        <v>#N/A</v>
      </c>
      <c r="K55" t="s">
        <v>45</v>
      </c>
      <c r="L55" t="e">
        <v>#N/A</v>
      </c>
      <c r="M55" t="e">
        <v>#N/A</v>
      </c>
      <c r="N55" t="s">
        <v>45</v>
      </c>
      <c r="O55" t="s">
        <v>45</v>
      </c>
      <c r="Q55" t="e">
        <v>#N/A</v>
      </c>
      <c r="S55" t="e">
        <v>#N/A</v>
      </c>
      <c r="T55" t="e">
        <v>#N/A</v>
      </c>
      <c r="U55" t="e">
        <v>#N/A</v>
      </c>
      <c r="V55" t="e">
        <v>#N/A</v>
      </c>
      <c r="W55" t="e">
        <v>#N/A</v>
      </c>
      <c r="X55" t="s">
        <v>45</v>
      </c>
      <c r="Y55" t="s">
        <v>45</v>
      </c>
      <c r="Z55" t="s">
        <v>45</v>
      </c>
      <c r="AA55" t="s">
        <v>45</v>
      </c>
      <c r="AB55" t="e">
        <v>#N/A</v>
      </c>
      <c r="AC55" t="e">
        <v>#N/A</v>
      </c>
      <c r="AD55" t="e">
        <v>#N/A</v>
      </c>
      <c r="AE55" t="e">
        <v>#N/A</v>
      </c>
      <c r="AF55" t="s">
        <v>697</v>
      </c>
      <c r="AG55" t="e">
        <v>#N/A</v>
      </c>
      <c r="AH55" t="e">
        <v>#N/A</v>
      </c>
      <c r="AI55" t="e">
        <v>#N/A</v>
      </c>
      <c r="AJ55" t="e">
        <v>#N/A</v>
      </c>
      <c r="AK55" t="e">
        <v>#N/A</v>
      </c>
      <c r="AL55" t="e">
        <v>#N/A</v>
      </c>
      <c r="AM55">
        <v>1</v>
      </c>
      <c r="AO55" t="e">
        <f>INDEX(MaxCapacity!C:C,MATCH($D55,MaxCapacity!$B:$B,0))</f>
        <v>#N/A</v>
      </c>
      <c r="AP55" t="e">
        <f>INDEX(LHVs!F:F,MATCH($B55,LHVs!$C:$C,0))</f>
        <v>#N/A</v>
      </c>
      <c r="AQ55" t="e">
        <f>INDEX(MinStableLevel!C:C,MATCH($D55,MinStableLevel!$B:$B,0))</f>
        <v>#N/A</v>
      </c>
      <c r="AR55" t="e">
        <f>INDEX(MinStableLevel!D:D,MATCH($D55,MinStableLevel!$B:$B,0))</f>
        <v>#N/A</v>
      </c>
      <c r="AS55" t="e">
        <f>INDEX(MinStableLevel!E:E,MATCH($D55,MinStableLevel!$B:$B,0))</f>
        <v>#N/A</v>
      </c>
      <c r="AT55" t="e">
        <f>INDEX(RampRates!H:H,MATCH($D55,RampRates!$B:$B,0))</f>
        <v>#N/A</v>
      </c>
      <c r="AU55" t="e">
        <f>INDEX(RampRates!I:I,MATCH($D55,RampRates!$B:$B,0))</f>
        <v>#N/A</v>
      </c>
      <c r="AV55" t="e">
        <f>INDEX(RampRates!J:J,MATCH($D55,RampRates!$B:$B,0))</f>
        <v>#N/A</v>
      </c>
      <c r="AW55" t="e">
        <f>INDEX(StartUpTimes!$B:$B,MATCH($D55,StartUpTimes!$A:$A,0))*AT55</f>
        <v>#N/A</v>
      </c>
      <c r="AX55" t="e">
        <f>INDEX(StartUpTimes!$B:$B,MATCH($D55,StartUpTimes!$A:$A,0))*AU55</f>
        <v>#N/A</v>
      </c>
      <c r="AY55" t="e">
        <f>INDEX(StartUpTimes!$B:$B,MATCH($D55,StartUpTimes!$A:$A,0))*AV55</f>
        <v>#N/A</v>
      </c>
      <c r="AZ55" t="e">
        <f>NA()</f>
        <v>#N/A</v>
      </c>
      <c r="BA55" t="e">
        <f>INDEX(StartCosts!C:C,MATCH($D55,StartCosts!$B:$B,0))</f>
        <v>#N/A</v>
      </c>
      <c r="BB55" t="e">
        <f>INDEX(StartCosts!D:D,MATCH($D55,StartCosts!$B:$B,0))</f>
        <v>#N/A</v>
      </c>
      <c r="BC55" t="e">
        <f>INDEX(StartCosts!E:E,MATCH($D55,StartCosts!$B:$B,0))</f>
        <v>#N/A</v>
      </c>
      <c r="BD55" t="e">
        <f>INDEX(StartCosts!F:F,MATCH($D55,StartCosts!$B:$B,0))</f>
        <v>#N/A</v>
      </c>
      <c r="BE55" t="e">
        <f>INDEX(StartCosts!G:G,MATCH($D55,StartCosts!$B:$B,0))</f>
        <v>#N/A</v>
      </c>
      <c r="BF55" t="e">
        <f>INDEX(StartCosts!J:J,MATCH($D55,StartCosts!$B:$B,0))</f>
        <v>#N/A</v>
      </c>
      <c r="BG55" t="e">
        <f>INDEX(StartCosts!I:I,MATCH($D55,StartCosts!$B:$B,0))</f>
        <v>#N/A</v>
      </c>
      <c r="BH55" t="e">
        <f>INDEX(MinUpAndDown!B:B,MATCH($D55,MinUpAndDown!$A:$A,0))</f>
        <v>#N/A</v>
      </c>
      <c r="BI55" t="e">
        <f>INDEX(MinUpAndDown!B:B,MATCH($D55,MinUpAndDown!$A:$A,0))</f>
        <v>#N/A</v>
      </c>
      <c r="BJ55" t="e">
        <f>INDEX(RampCosts!$B:$B,MATCH($D55,RampCosts!$A:$A,0))</f>
        <v>#N/A</v>
      </c>
      <c r="BK55" t="e">
        <f>_xlfn.IFNA(INDEX('O&amp;M'!C:C,MATCH($F55,'O&amp;M'!$A:$A,0)),INDEX('O&amp;M'!G:G,MATCH($D55,'O&amp;M'!$B:$B,0)))</f>
        <v>#N/A</v>
      </c>
      <c r="BL55" t="e">
        <f>_xlfn.IFNA(INDEX('O&amp;M'!D:D,MATCH($F55,'O&amp;M'!$A:$A,0)),INDEX('O&amp;M'!H:H,MATCH($D55,'O&amp;M'!$B:$B,0)))</f>
        <v>#N/A</v>
      </c>
      <c r="BM55" t="e">
        <f>INDEX(AuxDemand!$B:$B,MATCH($D55,AuxDemand!$A:$A,0))</f>
        <v>#N/A</v>
      </c>
      <c r="BN55" t="e">
        <f>INDEX(MFOR!C:C,MATCH($D55,MFOR!$B:$B,0))</f>
        <v>#N/A</v>
      </c>
      <c r="BO55" t="e">
        <f>INDEX(MFOR!D:D,MATCH($D55,MFOR!$B:$B,0))</f>
        <v>#N/A</v>
      </c>
      <c r="BP55" t="e">
        <f>INDEX(MFOR!E:E,MATCH($D55,MFOR!$B:$B,0))</f>
        <v>#N/A</v>
      </c>
      <c r="BQ55" t="e">
        <f>INDEX(MFOR!F:F,MATCH($D55,MFOR!$B:$B,0))</f>
        <v>#N/A</v>
      </c>
      <c r="BR55" t="e">
        <f>INDEX(MFOR!G:G,MATCH($D55,MFOR!$B:$B,0))</f>
        <v>#N/A</v>
      </c>
      <c r="BS55" t="e">
        <f>INDEX(MFOR!H:H,MATCH($D55,MFOR!$B:$B,0))</f>
        <v>#N/A</v>
      </c>
      <c r="BT55" t="e">
        <f>INDEX(MFOR!I:I,MATCH($D55,MFOR!$B:$B,0))</f>
        <v>#N/A</v>
      </c>
      <c r="BU55" t="e">
        <f t="shared" si="0"/>
        <v>#N/A</v>
      </c>
      <c r="BV55" t="e">
        <f>INDEX(CapFactors!$H:$H,MATCH($D55,CapFactors!$B:$B,0))</f>
        <v>#N/A</v>
      </c>
      <c r="BW55" t="e">
        <f>INDEX(Capex!$C:$C,MATCH($F55,Capex!$A:$A,0))</f>
        <v>#N/A</v>
      </c>
      <c r="BX55" t="e">
        <f>NA()</f>
        <v>#N/A</v>
      </c>
      <c r="BY55" t="e">
        <f>NA()</f>
        <v>#N/A</v>
      </c>
      <c r="BZ55" t="e">
        <f>_xlfn.IFNA(INDEX(CapFactors!C:C,MATCH($F55,CapFactors!$A:$A,0))*100,INDEX(CapFactors!C:C,MATCH($E55,CapFactors!$B:$B,0))*100)</f>
        <v>#N/A</v>
      </c>
      <c r="CA55" t="e">
        <f>_xlfn.IFNA(INDEX(CapFactors!F:F,MATCH($F55,CapFactors!$A:$A,0))*100,INDEX(CapFactors!F:F,MATCH($E55,CapFactors!$B:$B,0))*100)</f>
        <v>#N/A</v>
      </c>
    </row>
    <row r="56" spans="1:79">
      <c r="A56" t="s">
        <v>698</v>
      </c>
      <c r="B56" t="s">
        <v>694</v>
      </c>
      <c r="C56" t="s">
        <v>45</v>
      </c>
      <c r="D56" t="s">
        <v>64</v>
      </c>
      <c r="E56" t="e">
        <v>#N/A</v>
      </c>
      <c r="F56" t="e">
        <v>#N/A</v>
      </c>
      <c r="G56" t="e">
        <v>#N/A</v>
      </c>
      <c r="J56" t="e">
        <v>#N/A</v>
      </c>
      <c r="K56" t="s">
        <v>45</v>
      </c>
      <c r="L56" t="e">
        <v>#N/A</v>
      </c>
      <c r="M56" t="e">
        <v>#N/A</v>
      </c>
      <c r="N56" t="s">
        <v>45</v>
      </c>
      <c r="O56" t="s">
        <v>45</v>
      </c>
      <c r="Q56" t="e">
        <v>#N/A</v>
      </c>
      <c r="S56" t="e">
        <v>#N/A</v>
      </c>
      <c r="T56" t="e">
        <v>#N/A</v>
      </c>
      <c r="U56" t="e">
        <v>#N/A</v>
      </c>
      <c r="V56" t="e">
        <v>#N/A</v>
      </c>
      <c r="W56" t="e">
        <v>#N/A</v>
      </c>
      <c r="X56" t="s">
        <v>45</v>
      </c>
      <c r="Y56" t="s">
        <v>45</v>
      </c>
      <c r="Z56" t="s">
        <v>45</v>
      </c>
      <c r="AA56" t="s">
        <v>45</v>
      </c>
      <c r="AB56" t="e">
        <v>#N/A</v>
      </c>
      <c r="AC56" t="e">
        <v>#N/A</v>
      </c>
      <c r="AD56" t="e">
        <v>#N/A</v>
      </c>
      <c r="AE56" t="e">
        <v>#N/A</v>
      </c>
      <c r="AF56" t="s">
        <v>699</v>
      </c>
      <c r="AG56" t="e">
        <v>#N/A</v>
      </c>
      <c r="AH56" t="e">
        <v>#N/A</v>
      </c>
      <c r="AI56" t="e">
        <v>#N/A</v>
      </c>
      <c r="AJ56" t="e">
        <v>#N/A</v>
      </c>
      <c r="AK56" t="e">
        <v>#N/A</v>
      </c>
      <c r="AL56" t="e">
        <v>#N/A</v>
      </c>
      <c r="AM56">
        <v>1</v>
      </c>
      <c r="AO56" t="e">
        <f>INDEX(MaxCapacity!C:C,MATCH($D56,MaxCapacity!$B:$B,0))</f>
        <v>#N/A</v>
      </c>
      <c r="AP56" t="e">
        <f>INDEX(LHVs!F:F,MATCH($B56,LHVs!$C:$C,0))</f>
        <v>#N/A</v>
      </c>
      <c r="AQ56" t="e">
        <f>INDEX(MinStableLevel!C:C,MATCH($D56,MinStableLevel!$B:$B,0))</f>
        <v>#N/A</v>
      </c>
      <c r="AR56" t="e">
        <f>INDEX(MinStableLevel!D:D,MATCH($D56,MinStableLevel!$B:$B,0))</f>
        <v>#N/A</v>
      </c>
      <c r="AS56" t="e">
        <f>INDEX(MinStableLevel!E:E,MATCH($D56,MinStableLevel!$B:$B,0))</f>
        <v>#N/A</v>
      </c>
      <c r="AT56" t="e">
        <f>INDEX(RampRates!H:H,MATCH($D56,RampRates!$B:$B,0))</f>
        <v>#N/A</v>
      </c>
      <c r="AU56" t="e">
        <f>INDEX(RampRates!I:I,MATCH($D56,RampRates!$B:$B,0))</f>
        <v>#N/A</v>
      </c>
      <c r="AV56" t="e">
        <f>INDEX(RampRates!J:J,MATCH($D56,RampRates!$B:$B,0))</f>
        <v>#N/A</v>
      </c>
      <c r="AW56" t="e">
        <f>INDEX(StartUpTimes!$B:$B,MATCH($D56,StartUpTimes!$A:$A,0))*AT56</f>
        <v>#N/A</v>
      </c>
      <c r="AX56" t="e">
        <f>INDEX(StartUpTimes!$B:$B,MATCH($D56,StartUpTimes!$A:$A,0))*AU56</f>
        <v>#N/A</v>
      </c>
      <c r="AY56" t="e">
        <f>INDEX(StartUpTimes!$B:$B,MATCH($D56,StartUpTimes!$A:$A,0))*AV56</f>
        <v>#N/A</v>
      </c>
      <c r="AZ56" t="e">
        <f>NA()</f>
        <v>#N/A</v>
      </c>
      <c r="BA56" t="e">
        <f>INDEX(StartCosts!C:C,MATCH($D56,StartCosts!$B:$B,0))</f>
        <v>#N/A</v>
      </c>
      <c r="BB56" t="e">
        <f>INDEX(StartCosts!D:D,MATCH($D56,StartCosts!$B:$B,0))</f>
        <v>#N/A</v>
      </c>
      <c r="BC56" t="e">
        <f>INDEX(StartCosts!E:E,MATCH($D56,StartCosts!$B:$B,0))</f>
        <v>#N/A</v>
      </c>
      <c r="BD56" t="e">
        <f>INDEX(StartCosts!F:F,MATCH($D56,StartCosts!$B:$B,0))</f>
        <v>#N/A</v>
      </c>
      <c r="BE56" t="e">
        <f>INDEX(StartCosts!G:G,MATCH($D56,StartCosts!$B:$B,0))</f>
        <v>#N/A</v>
      </c>
      <c r="BF56" t="e">
        <f>INDEX(StartCosts!J:J,MATCH($D56,StartCosts!$B:$B,0))</f>
        <v>#N/A</v>
      </c>
      <c r="BG56" t="e">
        <f>INDEX(StartCosts!I:I,MATCH($D56,StartCosts!$B:$B,0))</f>
        <v>#N/A</v>
      </c>
      <c r="BH56" t="e">
        <f>INDEX(MinUpAndDown!B:B,MATCH($D56,MinUpAndDown!$A:$A,0))</f>
        <v>#N/A</v>
      </c>
      <c r="BI56" t="e">
        <f>INDEX(MinUpAndDown!B:B,MATCH($D56,MinUpAndDown!$A:$A,0))</f>
        <v>#N/A</v>
      </c>
      <c r="BJ56" t="e">
        <f>INDEX(RampCosts!$B:$B,MATCH($D56,RampCosts!$A:$A,0))</f>
        <v>#N/A</v>
      </c>
      <c r="BK56" t="e">
        <f>_xlfn.IFNA(INDEX('O&amp;M'!C:C,MATCH($F56,'O&amp;M'!$A:$A,0)),INDEX('O&amp;M'!G:G,MATCH($D56,'O&amp;M'!$B:$B,0)))</f>
        <v>#N/A</v>
      </c>
      <c r="BL56" t="e">
        <f>_xlfn.IFNA(INDEX('O&amp;M'!D:D,MATCH($F56,'O&amp;M'!$A:$A,0)),INDEX('O&amp;M'!H:H,MATCH($D56,'O&amp;M'!$B:$B,0)))</f>
        <v>#N/A</v>
      </c>
      <c r="BM56" t="e">
        <f>INDEX(AuxDemand!$B:$B,MATCH($D56,AuxDemand!$A:$A,0))</f>
        <v>#N/A</v>
      </c>
      <c r="BN56" t="e">
        <f>INDEX(MFOR!C:C,MATCH($D56,MFOR!$B:$B,0))</f>
        <v>#N/A</v>
      </c>
      <c r="BO56" t="e">
        <f>INDEX(MFOR!D:D,MATCH($D56,MFOR!$B:$B,0))</f>
        <v>#N/A</v>
      </c>
      <c r="BP56" t="e">
        <f>INDEX(MFOR!E:E,MATCH($D56,MFOR!$B:$B,0))</f>
        <v>#N/A</v>
      </c>
      <c r="BQ56" t="e">
        <f>INDEX(MFOR!F:F,MATCH($D56,MFOR!$B:$B,0))</f>
        <v>#N/A</v>
      </c>
      <c r="BR56" t="e">
        <f>INDEX(MFOR!G:G,MATCH($D56,MFOR!$B:$B,0))</f>
        <v>#N/A</v>
      </c>
      <c r="BS56" t="e">
        <f>INDEX(MFOR!H:H,MATCH($D56,MFOR!$B:$B,0))</f>
        <v>#N/A</v>
      </c>
      <c r="BT56" t="e">
        <f>INDEX(MFOR!I:I,MATCH($D56,MFOR!$B:$B,0))</f>
        <v>#N/A</v>
      </c>
      <c r="BU56" t="e">
        <f t="shared" si="0"/>
        <v>#N/A</v>
      </c>
      <c r="BV56" t="e">
        <f>INDEX(CapFactors!$H:$H,MATCH($D56,CapFactors!$B:$B,0))</f>
        <v>#N/A</v>
      </c>
      <c r="BW56" t="e">
        <f>INDEX(Capex!$C:$C,MATCH($F56,Capex!$A:$A,0))</f>
        <v>#N/A</v>
      </c>
      <c r="BX56" t="e">
        <f>NA()</f>
        <v>#N/A</v>
      </c>
      <c r="BY56" t="e">
        <f>NA()</f>
        <v>#N/A</v>
      </c>
      <c r="BZ56" t="e">
        <f>_xlfn.IFNA(INDEX(CapFactors!C:C,MATCH($F56,CapFactors!$A:$A,0))*100,INDEX(CapFactors!C:C,MATCH($E56,CapFactors!$B:$B,0))*100)</f>
        <v>#N/A</v>
      </c>
      <c r="CA56" t="e">
        <f>_xlfn.IFNA(INDEX(CapFactors!F:F,MATCH($F56,CapFactors!$A:$A,0))*100,INDEX(CapFactors!F:F,MATCH($E56,CapFactors!$B:$B,0))*100)</f>
        <v>#N/A</v>
      </c>
    </row>
    <row r="57" spans="1:79">
      <c r="A57" t="s">
        <v>700</v>
      </c>
      <c r="B57" t="s">
        <v>694</v>
      </c>
      <c r="C57" t="s">
        <v>45</v>
      </c>
      <c r="D57" t="s">
        <v>64</v>
      </c>
      <c r="E57" t="e">
        <v>#N/A</v>
      </c>
      <c r="F57" t="e">
        <v>#N/A</v>
      </c>
      <c r="G57" t="e">
        <v>#N/A</v>
      </c>
      <c r="J57" t="e">
        <v>#N/A</v>
      </c>
      <c r="K57" t="s">
        <v>45</v>
      </c>
      <c r="L57" t="e">
        <v>#N/A</v>
      </c>
      <c r="M57" t="e">
        <v>#N/A</v>
      </c>
      <c r="N57" t="s">
        <v>45</v>
      </c>
      <c r="O57" t="s">
        <v>45</v>
      </c>
      <c r="Q57" t="e">
        <v>#N/A</v>
      </c>
      <c r="S57" t="e">
        <v>#N/A</v>
      </c>
      <c r="T57" t="e">
        <v>#N/A</v>
      </c>
      <c r="U57" t="e">
        <v>#N/A</v>
      </c>
      <c r="V57" t="e">
        <v>#N/A</v>
      </c>
      <c r="W57" t="e">
        <v>#N/A</v>
      </c>
      <c r="X57" t="s">
        <v>45</v>
      </c>
      <c r="Y57" t="s">
        <v>45</v>
      </c>
      <c r="Z57" t="s">
        <v>45</v>
      </c>
      <c r="AA57" t="s">
        <v>45</v>
      </c>
      <c r="AB57" t="e">
        <v>#N/A</v>
      </c>
      <c r="AC57" t="e">
        <v>#N/A</v>
      </c>
      <c r="AD57" t="e">
        <v>#N/A</v>
      </c>
      <c r="AE57" t="e">
        <v>#N/A</v>
      </c>
      <c r="AF57" t="s">
        <v>701</v>
      </c>
      <c r="AG57" t="e">
        <v>#N/A</v>
      </c>
      <c r="AH57" t="e">
        <v>#N/A</v>
      </c>
      <c r="AI57" t="e">
        <v>#N/A</v>
      </c>
      <c r="AJ57" t="e">
        <v>#N/A</v>
      </c>
      <c r="AK57" t="e">
        <v>#N/A</v>
      </c>
      <c r="AL57" t="e">
        <v>#N/A</v>
      </c>
      <c r="AM57">
        <v>1</v>
      </c>
      <c r="AO57" t="e">
        <f>INDEX(MaxCapacity!C:C,MATCH($D57,MaxCapacity!$B:$B,0))</f>
        <v>#N/A</v>
      </c>
      <c r="AP57" t="e">
        <f>INDEX(LHVs!F:F,MATCH($B57,LHVs!$C:$C,0))</f>
        <v>#N/A</v>
      </c>
      <c r="AQ57" t="e">
        <f>INDEX(MinStableLevel!C:C,MATCH($D57,MinStableLevel!$B:$B,0))</f>
        <v>#N/A</v>
      </c>
      <c r="AR57" t="e">
        <f>INDEX(MinStableLevel!D:D,MATCH($D57,MinStableLevel!$B:$B,0))</f>
        <v>#N/A</v>
      </c>
      <c r="AS57" t="e">
        <f>INDEX(MinStableLevel!E:E,MATCH($D57,MinStableLevel!$B:$B,0))</f>
        <v>#N/A</v>
      </c>
      <c r="AT57" t="e">
        <f>INDEX(RampRates!H:H,MATCH($D57,RampRates!$B:$B,0))</f>
        <v>#N/A</v>
      </c>
      <c r="AU57" t="e">
        <f>INDEX(RampRates!I:I,MATCH($D57,RampRates!$B:$B,0))</f>
        <v>#N/A</v>
      </c>
      <c r="AV57" t="e">
        <f>INDEX(RampRates!J:J,MATCH($D57,RampRates!$B:$B,0))</f>
        <v>#N/A</v>
      </c>
      <c r="AW57" t="e">
        <f>INDEX(StartUpTimes!$B:$B,MATCH($D57,StartUpTimes!$A:$A,0))*AT57</f>
        <v>#N/A</v>
      </c>
      <c r="AX57" t="e">
        <f>INDEX(StartUpTimes!$B:$B,MATCH($D57,StartUpTimes!$A:$A,0))*AU57</f>
        <v>#N/A</v>
      </c>
      <c r="AY57" t="e">
        <f>INDEX(StartUpTimes!$B:$B,MATCH($D57,StartUpTimes!$A:$A,0))*AV57</f>
        <v>#N/A</v>
      </c>
      <c r="AZ57" t="e">
        <f>NA()</f>
        <v>#N/A</v>
      </c>
      <c r="BA57" t="e">
        <f>INDEX(StartCosts!C:C,MATCH($D57,StartCosts!$B:$B,0))</f>
        <v>#N/A</v>
      </c>
      <c r="BB57" t="e">
        <f>INDEX(StartCosts!D:D,MATCH($D57,StartCosts!$B:$B,0))</f>
        <v>#N/A</v>
      </c>
      <c r="BC57" t="e">
        <f>INDEX(StartCosts!E:E,MATCH($D57,StartCosts!$B:$B,0))</f>
        <v>#N/A</v>
      </c>
      <c r="BD57" t="e">
        <f>INDEX(StartCosts!F:F,MATCH($D57,StartCosts!$B:$B,0))</f>
        <v>#N/A</v>
      </c>
      <c r="BE57" t="e">
        <f>INDEX(StartCosts!G:G,MATCH($D57,StartCosts!$B:$B,0))</f>
        <v>#N/A</v>
      </c>
      <c r="BF57" t="e">
        <f>INDEX(StartCosts!J:J,MATCH($D57,StartCosts!$B:$B,0))</f>
        <v>#N/A</v>
      </c>
      <c r="BG57" t="e">
        <f>INDEX(StartCosts!I:I,MATCH($D57,StartCosts!$B:$B,0))</f>
        <v>#N/A</v>
      </c>
      <c r="BH57" t="e">
        <f>INDEX(MinUpAndDown!B:B,MATCH($D57,MinUpAndDown!$A:$A,0))</f>
        <v>#N/A</v>
      </c>
      <c r="BI57" t="e">
        <f>INDEX(MinUpAndDown!B:B,MATCH($D57,MinUpAndDown!$A:$A,0))</f>
        <v>#N/A</v>
      </c>
      <c r="BJ57" t="e">
        <f>INDEX(RampCosts!$B:$B,MATCH($D57,RampCosts!$A:$A,0))</f>
        <v>#N/A</v>
      </c>
      <c r="BK57" t="e">
        <f>_xlfn.IFNA(INDEX('O&amp;M'!C:C,MATCH($F57,'O&amp;M'!$A:$A,0)),INDEX('O&amp;M'!G:G,MATCH($D57,'O&amp;M'!$B:$B,0)))</f>
        <v>#N/A</v>
      </c>
      <c r="BL57" t="e">
        <f>_xlfn.IFNA(INDEX('O&amp;M'!D:D,MATCH($F57,'O&amp;M'!$A:$A,0)),INDEX('O&amp;M'!H:H,MATCH($D57,'O&amp;M'!$B:$B,0)))</f>
        <v>#N/A</v>
      </c>
      <c r="BM57" t="e">
        <f>INDEX(AuxDemand!$B:$B,MATCH($D57,AuxDemand!$A:$A,0))</f>
        <v>#N/A</v>
      </c>
      <c r="BN57" t="e">
        <f>INDEX(MFOR!C:C,MATCH($D57,MFOR!$B:$B,0))</f>
        <v>#N/A</v>
      </c>
      <c r="BO57" t="e">
        <f>INDEX(MFOR!D:D,MATCH($D57,MFOR!$B:$B,0))</f>
        <v>#N/A</v>
      </c>
      <c r="BP57" t="e">
        <f>INDEX(MFOR!E:E,MATCH($D57,MFOR!$B:$B,0))</f>
        <v>#N/A</v>
      </c>
      <c r="BQ57" t="e">
        <f>INDEX(MFOR!F:F,MATCH($D57,MFOR!$B:$B,0))</f>
        <v>#N/A</v>
      </c>
      <c r="BR57" t="e">
        <f>INDEX(MFOR!G:G,MATCH($D57,MFOR!$B:$B,0))</f>
        <v>#N/A</v>
      </c>
      <c r="BS57" t="e">
        <f>INDEX(MFOR!H:H,MATCH($D57,MFOR!$B:$B,0))</f>
        <v>#N/A</v>
      </c>
      <c r="BT57" t="e">
        <f>INDEX(MFOR!I:I,MATCH($D57,MFOR!$B:$B,0))</f>
        <v>#N/A</v>
      </c>
      <c r="BU57" t="e">
        <f t="shared" si="0"/>
        <v>#N/A</v>
      </c>
      <c r="BV57" t="e">
        <f>INDEX(CapFactors!$H:$H,MATCH($D57,CapFactors!$B:$B,0))</f>
        <v>#N/A</v>
      </c>
      <c r="BW57" t="e">
        <f>INDEX(Capex!$C:$C,MATCH($F57,Capex!$A:$A,0))</f>
        <v>#N/A</v>
      </c>
      <c r="BX57" t="e">
        <f>NA()</f>
        <v>#N/A</v>
      </c>
      <c r="BY57" t="e">
        <f>NA()</f>
        <v>#N/A</v>
      </c>
      <c r="BZ57" t="e">
        <f>_xlfn.IFNA(INDEX(CapFactors!C:C,MATCH($F57,CapFactors!$A:$A,0))*100,INDEX(CapFactors!C:C,MATCH($E57,CapFactors!$B:$B,0))*100)</f>
        <v>#N/A</v>
      </c>
      <c r="CA57" t="e">
        <f>_xlfn.IFNA(INDEX(CapFactors!F:F,MATCH($F57,CapFactors!$A:$A,0))*100,INDEX(CapFactors!F:F,MATCH($E57,CapFactors!$B:$B,0))*100)</f>
        <v>#N/A</v>
      </c>
    </row>
    <row r="58" spans="1:79">
      <c r="A58" t="s">
        <v>702</v>
      </c>
      <c r="B58" t="s">
        <v>694</v>
      </c>
      <c r="C58" t="s">
        <v>45</v>
      </c>
      <c r="D58" t="s">
        <v>64</v>
      </c>
      <c r="E58" t="e">
        <v>#N/A</v>
      </c>
      <c r="F58" t="e">
        <v>#N/A</v>
      </c>
      <c r="G58" t="e">
        <v>#N/A</v>
      </c>
      <c r="J58" t="e">
        <v>#N/A</v>
      </c>
      <c r="K58" t="s">
        <v>45</v>
      </c>
      <c r="L58" t="e">
        <v>#N/A</v>
      </c>
      <c r="M58" t="e">
        <v>#N/A</v>
      </c>
      <c r="N58" t="s">
        <v>45</v>
      </c>
      <c r="O58" t="s">
        <v>45</v>
      </c>
      <c r="Q58" t="e">
        <v>#N/A</v>
      </c>
      <c r="S58" t="e">
        <v>#N/A</v>
      </c>
      <c r="T58" t="e">
        <v>#N/A</v>
      </c>
      <c r="U58" t="e">
        <v>#N/A</v>
      </c>
      <c r="V58" t="e">
        <v>#N/A</v>
      </c>
      <c r="W58" t="e">
        <v>#N/A</v>
      </c>
      <c r="X58" t="s">
        <v>45</v>
      </c>
      <c r="Y58" t="s">
        <v>45</v>
      </c>
      <c r="Z58" t="s">
        <v>45</v>
      </c>
      <c r="AA58" t="s">
        <v>45</v>
      </c>
      <c r="AB58" t="e">
        <v>#N/A</v>
      </c>
      <c r="AC58" t="e">
        <v>#N/A</v>
      </c>
      <c r="AD58" t="e">
        <v>#N/A</v>
      </c>
      <c r="AE58" t="e">
        <v>#N/A</v>
      </c>
      <c r="AF58" t="s">
        <v>703</v>
      </c>
      <c r="AG58" t="e">
        <v>#N/A</v>
      </c>
      <c r="AH58" t="e">
        <v>#N/A</v>
      </c>
      <c r="AI58" t="e">
        <v>#N/A</v>
      </c>
      <c r="AJ58" t="e">
        <v>#N/A</v>
      </c>
      <c r="AK58" t="e">
        <v>#N/A</v>
      </c>
      <c r="AL58" t="e">
        <v>#N/A</v>
      </c>
      <c r="AM58">
        <v>1</v>
      </c>
      <c r="AO58" t="e">
        <f>INDEX(MaxCapacity!C:C,MATCH($D58,MaxCapacity!$B:$B,0))</f>
        <v>#N/A</v>
      </c>
      <c r="AP58" t="e">
        <f>INDEX(LHVs!F:F,MATCH($B58,LHVs!$C:$C,0))</f>
        <v>#N/A</v>
      </c>
      <c r="AQ58" t="e">
        <f>INDEX(MinStableLevel!C:C,MATCH($D58,MinStableLevel!$B:$B,0))</f>
        <v>#N/A</v>
      </c>
      <c r="AR58" t="e">
        <f>INDEX(MinStableLevel!D:D,MATCH($D58,MinStableLevel!$B:$B,0))</f>
        <v>#N/A</v>
      </c>
      <c r="AS58" t="e">
        <f>INDEX(MinStableLevel!E:E,MATCH($D58,MinStableLevel!$B:$B,0))</f>
        <v>#N/A</v>
      </c>
      <c r="AT58" t="e">
        <f>INDEX(RampRates!H:H,MATCH($D58,RampRates!$B:$B,0))</f>
        <v>#N/A</v>
      </c>
      <c r="AU58" t="e">
        <f>INDEX(RampRates!I:I,MATCH($D58,RampRates!$B:$B,0))</f>
        <v>#N/A</v>
      </c>
      <c r="AV58" t="e">
        <f>INDEX(RampRates!J:J,MATCH($D58,RampRates!$B:$B,0))</f>
        <v>#N/A</v>
      </c>
      <c r="AW58" t="e">
        <f>INDEX(StartUpTimes!$B:$B,MATCH($D58,StartUpTimes!$A:$A,0))*AT58</f>
        <v>#N/A</v>
      </c>
      <c r="AX58" t="e">
        <f>INDEX(StartUpTimes!$B:$B,MATCH($D58,StartUpTimes!$A:$A,0))*AU58</f>
        <v>#N/A</v>
      </c>
      <c r="AY58" t="e">
        <f>INDEX(StartUpTimes!$B:$B,MATCH($D58,StartUpTimes!$A:$A,0))*AV58</f>
        <v>#N/A</v>
      </c>
      <c r="AZ58" t="e">
        <f>NA()</f>
        <v>#N/A</v>
      </c>
      <c r="BA58" t="e">
        <f>INDEX(StartCosts!C:C,MATCH($D58,StartCosts!$B:$B,0))</f>
        <v>#N/A</v>
      </c>
      <c r="BB58" t="e">
        <f>INDEX(StartCosts!D:D,MATCH($D58,StartCosts!$B:$B,0))</f>
        <v>#N/A</v>
      </c>
      <c r="BC58" t="e">
        <f>INDEX(StartCosts!E:E,MATCH($D58,StartCosts!$B:$B,0))</f>
        <v>#N/A</v>
      </c>
      <c r="BD58" t="e">
        <f>INDEX(StartCosts!F:F,MATCH($D58,StartCosts!$B:$B,0))</f>
        <v>#N/A</v>
      </c>
      <c r="BE58" t="e">
        <f>INDEX(StartCosts!G:G,MATCH($D58,StartCosts!$B:$B,0))</f>
        <v>#N/A</v>
      </c>
      <c r="BF58" t="e">
        <f>INDEX(StartCosts!J:J,MATCH($D58,StartCosts!$B:$B,0))</f>
        <v>#N/A</v>
      </c>
      <c r="BG58" t="e">
        <f>INDEX(StartCosts!I:I,MATCH($D58,StartCosts!$B:$B,0))</f>
        <v>#N/A</v>
      </c>
      <c r="BH58" t="e">
        <f>INDEX(MinUpAndDown!B:B,MATCH($D58,MinUpAndDown!$A:$A,0))</f>
        <v>#N/A</v>
      </c>
      <c r="BI58" t="e">
        <f>INDEX(MinUpAndDown!B:B,MATCH($D58,MinUpAndDown!$A:$A,0))</f>
        <v>#N/A</v>
      </c>
      <c r="BJ58" t="e">
        <f>INDEX(RampCosts!$B:$B,MATCH($D58,RampCosts!$A:$A,0))</f>
        <v>#N/A</v>
      </c>
      <c r="BK58" t="e">
        <f>_xlfn.IFNA(INDEX('O&amp;M'!C:C,MATCH($F58,'O&amp;M'!$A:$A,0)),INDEX('O&amp;M'!G:G,MATCH($D58,'O&amp;M'!$B:$B,0)))</f>
        <v>#N/A</v>
      </c>
      <c r="BL58" t="e">
        <f>_xlfn.IFNA(INDEX('O&amp;M'!D:D,MATCH($F58,'O&amp;M'!$A:$A,0)),INDEX('O&amp;M'!H:H,MATCH($D58,'O&amp;M'!$B:$B,0)))</f>
        <v>#N/A</v>
      </c>
      <c r="BM58" t="e">
        <f>INDEX(AuxDemand!$B:$B,MATCH($D58,AuxDemand!$A:$A,0))</f>
        <v>#N/A</v>
      </c>
      <c r="BN58" t="e">
        <f>INDEX(MFOR!C:C,MATCH($D58,MFOR!$B:$B,0))</f>
        <v>#N/A</v>
      </c>
      <c r="BO58" t="e">
        <f>INDEX(MFOR!D:D,MATCH($D58,MFOR!$B:$B,0))</f>
        <v>#N/A</v>
      </c>
      <c r="BP58" t="e">
        <f>INDEX(MFOR!E:E,MATCH($D58,MFOR!$B:$B,0))</f>
        <v>#N/A</v>
      </c>
      <c r="BQ58" t="e">
        <f>INDEX(MFOR!F:F,MATCH($D58,MFOR!$B:$B,0))</f>
        <v>#N/A</v>
      </c>
      <c r="BR58" t="e">
        <f>INDEX(MFOR!G:G,MATCH($D58,MFOR!$B:$B,0))</f>
        <v>#N/A</v>
      </c>
      <c r="BS58" t="e">
        <f>INDEX(MFOR!H:H,MATCH($D58,MFOR!$B:$B,0))</f>
        <v>#N/A</v>
      </c>
      <c r="BT58" t="e">
        <f>INDEX(MFOR!I:I,MATCH($D58,MFOR!$B:$B,0))</f>
        <v>#N/A</v>
      </c>
      <c r="BU58" t="e">
        <f t="shared" si="0"/>
        <v>#N/A</v>
      </c>
      <c r="BV58" t="e">
        <f>INDEX(CapFactors!$H:$H,MATCH($D58,CapFactors!$B:$B,0))</f>
        <v>#N/A</v>
      </c>
      <c r="BW58" t="e">
        <f>INDEX(Capex!$C:$C,MATCH($F58,Capex!$A:$A,0))</f>
        <v>#N/A</v>
      </c>
      <c r="BX58" t="e">
        <f>NA()</f>
        <v>#N/A</v>
      </c>
      <c r="BY58" t="e">
        <f>NA()</f>
        <v>#N/A</v>
      </c>
      <c r="BZ58" t="e">
        <f>_xlfn.IFNA(INDEX(CapFactors!C:C,MATCH($F58,CapFactors!$A:$A,0))*100,INDEX(CapFactors!C:C,MATCH($E58,CapFactors!$B:$B,0))*100)</f>
        <v>#N/A</v>
      </c>
      <c r="CA58" t="e">
        <f>_xlfn.IFNA(INDEX(CapFactors!F:F,MATCH($F58,CapFactors!$A:$A,0))*100,INDEX(CapFactors!F:F,MATCH($E58,CapFactors!$B:$B,0))*100)</f>
        <v>#N/A</v>
      </c>
    </row>
    <row r="59" spans="1:79">
      <c r="A59" t="s">
        <v>704</v>
      </c>
      <c r="B59" t="s">
        <v>694</v>
      </c>
      <c r="C59" t="s">
        <v>45</v>
      </c>
      <c r="D59" t="s">
        <v>64</v>
      </c>
      <c r="E59" t="e">
        <v>#N/A</v>
      </c>
      <c r="F59" t="e">
        <v>#N/A</v>
      </c>
      <c r="G59" t="e">
        <v>#N/A</v>
      </c>
      <c r="J59" t="e">
        <v>#N/A</v>
      </c>
      <c r="K59" t="s">
        <v>45</v>
      </c>
      <c r="L59" t="e">
        <v>#N/A</v>
      </c>
      <c r="M59" t="e">
        <v>#N/A</v>
      </c>
      <c r="N59" t="s">
        <v>45</v>
      </c>
      <c r="O59" t="s">
        <v>45</v>
      </c>
      <c r="Q59" t="e">
        <v>#N/A</v>
      </c>
      <c r="S59" t="e">
        <v>#N/A</v>
      </c>
      <c r="T59" t="e">
        <v>#N/A</v>
      </c>
      <c r="U59" t="e">
        <v>#N/A</v>
      </c>
      <c r="V59" t="e">
        <v>#N/A</v>
      </c>
      <c r="W59" t="e">
        <v>#N/A</v>
      </c>
      <c r="X59" t="s">
        <v>45</v>
      </c>
      <c r="Y59" t="s">
        <v>45</v>
      </c>
      <c r="Z59" t="s">
        <v>45</v>
      </c>
      <c r="AA59" t="s">
        <v>45</v>
      </c>
      <c r="AB59" t="e">
        <v>#N/A</v>
      </c>
      <c r="AC59" t="e">
        <v>#N/A</v>
      </c>
      <c r="AD59" t="e">
        <v>#N/A</v>
      </c>
      <c r="AE59" t="e">
        <v>#N/A</v>
      </c>
      <c r="AF59" t="s">
        <v>705</v>
      </c>
      <c r="AG59" t="e">
        <v>#N/A</v>
      </c>
      <c r="AH59" t="e">
        <v>#N/A</v>
      </c>
      <c r="AI59" t="e">
        <v>#N/A</v>
      </c>
      <c r="AJ59" t="e">
        <v>#N/A</v>
      </c>
      <c r="AK59" t="e">
        <v>#N/A</v>
      </c>
      <c r="AL59" t="e">
        <v>#N/A</v>
      </c>
      <c r="AM59">
        <v>1</v>
      </c>
      <c r="AO59" t="e">
        <f>INDEX(MaxCapacity!C:C,MATCH($D59,MaxCapacity!$B:$B,0))</f>
        <v>#N/A</v>
      </c>
      <c r="AP59" t="e">
        <f>INDEX(LHVs!F:F,MATCH($B59,LHVs!$C:$C,0))</f>
        <v>#N/A</v>
      </c>
      <c r="AQ59" t="e">
        <f>INDEX(MinStableLevel!C:C,MATCH($D59,MinStableLevel!$B:$B,0))</f>
        <v>#N/A</v>
      </c>
      <c r="AR59" t="e">
        <f>INDEX(MinStableLevel!D:D,MATCH($D59,MinStableLevel!$B:$B,0))</f>
        <v>#N/A</v>
      </c>
      <c r="AS59" t="e">
        <f>INDEX(MinStableLevel!E:E,MATCH($D59,MinStableLevel!$B:$B,0))</f>
        <v>#N/A</v>
      </c>
      <c r="AT59" t="e">
        <f>INDEX(RampRates!H:H,MATCH($D59,RampRates!$B:$B,0))</f>
        <v>#N/A</v>
      </c>
      <c r="AU59" t="e">
        <f>INDEX(RampRates!I:I,MATCH($D59,RampRates!$B:$B,0))</f>
        <v>#N/A</v>
      </c>
      <c r="AV59" t="e">
        <f>INDEX(RampRates!J:J,MATCH($D59,RampRates!$B:$B,0))</f>
        <v>#N/A</v>
      </c>
      <c r="AW59" t="e">
        <f>INDEX(StartUpTimes!$B:$B,MATCH($D59,StartUpTimes!$A:$A,0))*AT59</f>
        <v>#N/A</v>
      </c>
      <c r="AX59" t="e">
        <f>INDEX(StartUpTimes!$B:$B,MATCH($D59,StartUpTimes!$A:$A,0))*AU59</f>
        <v>#N/A</v>
      </c>
      <c r="AY59" t="e">
        <f>INDEX(StartUpTimes!$B:$B,MATCH($D59,StartUpTimes!$A:$A,0))*AV59</f>
        <v>#N/A</v>
      </c>
      <c r="AZ59" t="e">
        <f>NA()</f>
        <v>#N/A</v>
      </c>
      <c r="BA59" t="e">
        <f>INDEX(StartCosts!C:C,MATCH($D59,StartCosts!$B:$B,0))</f>
        <v>#N/A</v>
      </c>
      <c r="BB59" t="e">
        <f>INDEX(StartCosts!D:D,MATCH($D59,StartCosts!$B:$B,0))</f>
        <v>#N/A</v>
      </c>
      <c r="BC59" t="e">
        <f>INDEX(StartCosts!E:E,MATCH($D59,StartCosts!$B:$B,0))</f>
        <v>#N/A</v>
      </c>
      <c r="BD59" t="e">
        <f>INDEX(StartCosts!F:F,MATCH($D59,StartCosts!$B:$B,0))</f>
        <v>#N/A</v>
      </c>
      <c r="BE59" t="e">
        <f>INDEX(StartCosts!G:G,MATCH($D59,StartCosts!$B:$B,0))</f>
        <v>#N/A</v>
      </c>
      <c r="BF59" t="e">
        <f>INDEX(StartCosts!J:J,MATCH($D59,StartCosts!$B:$B,0))</f>
        <v>#N/A</v>
      </c>
      <c r="BG59" t="e">
        <f>INDEX(StartCosts!I:I,MATCH($D59,StartCosts!$B:$B,0))</f>
        <v>#N/A</v>
      </c>
      <c r="BH59" t="e">
        <f>INDEX(MinUpAndDown!B:B,MATCH($D59,MinUpAndDown!$A:$A,0))</f>
        <v>#N/A</v>
      </c>
      <c r="BI59" t="e">
        <f>INDEX(MinUpAndDown!B:B,MATCH($D59,MinUpAndDown!$A:$A,0))</f>
        <v>#N/A</v>
      </c>
      <c r="BJ59" t="e">
        <f>INDEX(RampCosts!$B:$B,MATCH($D59,RampCosts!$A:$A,0))</f>
        <v>#N/A</v>
      </c>
      <c r="BK59" t="e">
        <f>_xlfn.IFNA(INDEX('O&amp;M'!C:C,MATCH($F59,'O&amp;M'!$A:$A,0)),INDEX('O&amp;M'!G:G,MATCH($D59,'O&amp;M'!$B:$B,0)))</f>
        <v>#N/A</v>
      </c>
      <c r="BL59" t="e">
        <f>_xlfn.IFNA(INDEX('O&amp;M'!D:D,MATCH($F59,'O&amp;M'!$A:$A,0)),INDEX('O&amp;M'!H:H,MATCH($D59,'O&amp;M'!$B:$B,0)))</f>
        <v>#N/A</v>
      </c>
      <c r="BM59" t="e">
        <f>INDEX(AuxDemand!$B:$B,MATCH($D59,AuxDemand!$A:$A,0))</f>
        <v>#N/A</v>
      </c>
      <c r="BN59" t="e">
        <f>INDEX(MFOR!C:C,MATCH($D59,MFOR!$B:$B,0))</f>
        <v>#N/A</v>
      </c>
      <c r="BO59" t="e">
        <f>INDEX(MFOR!D:D,MATCH($D59,MFOR!$B:$B,0))</f>
        <v>#N/A</v>
      </c>
      <c r="BP59" t="e">
        <f>INDEX(MFOR!E:E,MATCH($D59,MFOR!$B:$B,0))</f>
        <v>#N/A</v>
      </c>
      <c r="BQ59" t="e">
        <f>INDEX(MFOR!F:F,MATCH($D59,MFOR!$B:$B,0))</f>
        <v>#N/A</v>
      </c>
      <c r="BR59" t="e">
        <f>INDEX(MFOR!G:G,MATCH($D59,MFOR!$B:$B,0))</f>
        <v>#N/A</v>
      </c>
      <c r="BS59" t="e">
        <f>INDEX(MFOR!H:H,MATCH($D59,MFOR!$B:$B,0))</f>
        <v>#N/A</v>
      </c>
      <c r="BT59" t="e">
        <f>INDEX(MFOR!I:I,MATCH($D59,MFOR!$B:$B,0))</f>
        <v>#N/A</v>
      </c>
      <c r="BU59" t="e">
        <f t="shared" si="0"/>
        <v>#N/A</v>
      </c>
      <c r="BV59" t="e">
        <f>INDEX(CapFactors!$H:$H,MATCH($D59,CapFactors!$B:$B,0))</f>
        <v>#N/A</v>
      </c>
      <c r="BW59" t="e">
        <f>INDEX(Capex!$C:$C,MATCH($F59,Capex!$A:$A,0))</f>
        <v>#N/A</v>
      </c>
      <c r="BX59" t="e">
        <f>NA()</f>
        <v>#N/A</v>
      </c>
      <c r="BY59" t="e">
        <f>NA()</f>
        <v>#N/A</v>
      </c>
      <c r="BZ59" t="e">
        <f>_xlfn.IFNA(INDEX(CapFactors!C:C,MATCH($F59,CapFactors!$A:$A,0))*100,INDEX(CapFactors!C:C,MATCH($E59,CapFactors!$B:$B,0))*100)</f>
        <v>#N/A</v>
      </c>
      <c r="CA59" t="e">
        <f>_xlfn.IFNA(INDEX(CapFactors!F:F,MATCH($F59,CapFactors!$A:$A,0))*100,INDEX(CapFactors!F:F,MATCH($E59,CapFactors!$B:$B,0))*100)</f>
        <v>#N/A</v>
      </c>
    </row>
    <row r="60" spans="1:79">
      <c r="A60" t="s">
        <v>706</v>
      </c>
      <c r="B60" t="s">
        <v>694</v>
      </c>
      <c r="C60" t="s">
        <v>45</v>
      </c>
      <c r="D60" t="s">
        <v>64</v>
      </c>
      <c r="E60" t="e">
        <v>#N/A</v>
      </c>
      <c r="F60" t="e">
        <v>#N/A</v>
      </c>
      <c r="G60" t="e">
        <v>#N/A</v>
      </c>
      <c r="J60" t="e">
        <v>#N/A</v>
      </c>
      <c r="K60" t="s">
        <v>45</v>
      </c>
      <c r="L60" t="e">
        <v>#N/A</v>
      </c>
      <c r="M60" t="e">
        <v>#N/A</v>
      </c>
      <c r="N60" t="s">
        <v>45</v>
      </c>
      <c r="O60" t="s">
        <v>45</v>
      </c>
      <c r="Q60" t="e">
        <v>#N/A</v>
      </c>
      <c r="S60" t="e">
        <v>#N/A</v>
      </c>
      <c r="T60" t="e">
        <v>#N/A</v>
      </c>
      <c r="U60" t="e">
        <v>#N/A</v>
      </c>
      <c r="V60" t="e">
        <v>#N/A</v>
      </c>
      <c r="W60" t="e">
        <v>#N/A</v>
      </c>
      <c r="X60" t="s">
        <v>45</v>
      </c>
      <c r="Y60" t="s">
        <v>45</v>
      </c>
      <c r="Z60" t="s">
        <v>45</v>
      </c>
      <c r="AA60" t="s">
        <v>45</v>
      </c>
      <c r="AB60" t="e">
        <v>#N/A</v>
      </c>
      <c r="AC60" t="e">
        <v>#N/A</v>
      </c>
      <c r="AD60" t="e">
        <v>#N/A</v>
      </c>
      <c r="AE60" t="e">
        <v>#N/A</v>
      </c>
      <c r="AF60" t="s">
        <v>707</v>
      </c>
      <c r="AG60" t="e">
        <v>#N/A</v>
      </c>
      <c r="AH60" t="e">
        <v>#N/A</v>
      </c>
      <c r="AI60" t="e">
        <v>#N/A</v>
      </c>
      <c r="AJ60" t="e">
        <v>#N/A</v>
      </c>
      <c r="AK60" t="e">
        <v>#N/A</v>
      </c>
      <c r="AL60" t="e">
        <v>#N/A</v>
      </c>
      <c r="AM60">
        <v>1</v>
      </c>
      <c r="AO60" t="e">
        <f>INDEX(MaxCapacity!C:C,MATCH($D60,MaxCapacity!$B:$B,0))</f>
        <v>#N/A</v>
      </c>
      <c r="AP60" t="e">
        <f>INDEX(LHVs!F:F,MATCH($B60,LHVs!$C:$C,0))</f>
        <v>#N/A</v>
      </c>
      <c r="AQ60" t="e">
        <f>INDEX(MinStableLevel!C:C,MATCH($D60,MinStableLevel!$B:$B,0))</f>
        <v>#N/A</v>
      </c>
      <c r="AR60" t="e">
        <f>INDEX(MinStableLevel!D:D,MATCH($D60,MinStableLevel!$B:$B,0))</f>
        <v>#N/A</v>
      </c>
      <c r="AS60" t="e">
        <f>INDEX(MinStableLevel!E:E,MATCH($D60,MinStableLevel!$B:$B,0))</f>
        <v>#N/A</v>
      </c>
      <c r="AT60" t="e">
        <f>INDEX(RampRates!H:H,MATCH($D60,RampRates!$B:$B,0))</f>
        <v>#N/A</v>
      </c>
      <c r="AU60" t="e">
        <f>INDEX(RampRates!I:I,MATCH($D60,RampRates!$B:$B,0))</f>
        <v>#N/A</v>
      </c>
      <c r="AV60" t="e">
        <f>INDEX(RampRates!J:J,MATCH($D60,RampRates!$B:$B,0))</f>
        <v>#N/A</v>
      </c>
      <c r="AW60" t="e">
        <f>INDEX(StartUpTimes!$B:$B,MATCH($D60,StartUpTimes!$A:$A,0))*AT60</f>
        <v>#N/A</v>
      </c>
      <c r="AX60" t="e">
        <f>INDEX(StartUpTimes!$B:$B,MATCH($D60,StartUpTimes!$A:$A,0))*AU60</f>
        <v>#N/A</v>
      </c>
      <c r="AY60" t="e">
        <f>INDEX(StartUpTimes!$B:$B,MATCH($D60,StartUpTimes!$A:$A,0))*AV60</f>
        <v>#N/A</v>
      </c>
      <c r="AZ60" t="e">
        <f>NA()</f>
        <v>#N/A</v>
      </c>
      <c r="BA60" t="e">
        <f>INDEX(StartCosts!C:C,MATCH($D60,StartCosts!$B:$B,0))</f>
        <v>#N/A</v>
      </c>
      <c r="BB60" t="e">
        <f>INDEX(StartCosts!D:D,MATCH($D60,StartCosts!$B:$B,0))</f>
        <v>#N/A</v>
      </c>
      <c r="BC60" t="e">
        <f>INDEX(StartCosts!E:E,MATCH($D60,StartCosts!$B:$B,0))</f>
        <v>#N/A</v>
      </c>
      <c r="BD60" t="e">
        <f>INDEX(StartCosts!F:F,MATCH($D60,StartCosts!$B:$B,0))</f>
        <v>#N/A</v>
      </c>
      <c r="BE60" t="e">
        <f>INDEX(StartCosts!G:G,MATCH($D60,StartCosts!$B:$B,0))</f>
        <v>#N/A</v>
      </c>
      <c r="BF60" t="e">
        <f>INDEX(StartCosts!J:J,MATCH($D60,StartCosts!$B:$B,0))</f>
        <v>#N/A</v>
      </c>
      <c r="BG60" t="e">
        <f>INDEX(StartCosts!I:I,MATCH($D60,StartCosts!$B:$B,0))</f>
        <v>#N/A</v>
      </c>
      <c r="BH60" t="e">
        <f>INDEX(MinUpAndDown!B:B,MATCH($D60,MinUpAndDown!$A:$A,0))</f>
        <v>#N/A</v>
      </c>
      <c r="BI60" t="e">
        <f>INDEX(MinUpAndDown!B:B,MATCH($D60,MinUpAndDown!$A:$A,0))</f>
        <v>#N/A</v>
      </c>
      <c r="BJ60" t="e">
        <f>INDEX(RampCosts!$B:$B,MATCH($D60,RampCosts!$A:$A,0))</f>
        <v>#N/A</v>
      </c>
      <c r="BK60" t="e">
        <f>_xlfn.IFNA(INDEX('O&amp;M'!C:C,MATCH($F60,'O&amp;M'!$A:$A,0)),INDEX('O&amp;M'!G:G,MATCH($D60,'O&amp;M'!$B:$B,0)))</f>
        <v>#N/A</v>
      </c>
      <c r="BL60" t="e">
        <f>_xlfn.IFNA(INDEX('O&amp;M'!D:D,MATCH($F60,'O&amp;M'!$A:$A,0)),INDEX('O&amp;M'!H:H,MATCH($D60,'O&amp;M'!$B:$B,0)))</f>
        <v>#N/A</v>
      </c>
      <c r="BM60" t="e">
        <f>INDEX(AuxDemand!$B:$B,MATCH($D60,AuxDemand!$A:$A,0))</f>
        <v>#N/A</v>
      </c>
      <c r="BN60" t="e">
        <f>INDEX(MFOR!C:C,MATCH($D60,MFOR!$B:$B,0))</f>
        <v>#N/A</v>
      </c>
      <c r="BO60" t="e">
        <f>INDEX(MFOR!D:D,MATCH($D60,MFOR!$B:$B,0))</f>
        <v>#N/A</v>
      </c>
      <c r="BP60" t="e">
        <f>INDEX(MFOR!E:E,MATCH($D60,MFOR!$B:$B,0))</f>
        <v>#N/A</v>
      </c>
      <c r="BQ60" t="e">
        <f>INDEX(MFOR!F:F,MATCH($D60,MFOR!$B:$B,0))</f>
        <v>#N/A</v>
      </c>
      <c r="BR60" t="e">
        <f>INDEX(MFOR!G:G,MATCH($D60,MFOR!$B:$B,0))</f>
        <v>#N/A</v>
      </c>
      <c r="BS60" t="e">
        <f>INDEX(MFOR!H:H,MATCH($D60,MFOR!$B:$B,0))</f>
        <v>#N/A</v>
      </c>
      <c r="BT60" t="e">
        <f>INDEX(MFOR!I:I,MATCH($D60,MFOR!$B:$B,0))</f>
        <v>#N/A</v>
      </c>
      <c r="BU60" t="e">
        <f t="shared" si="0"/>
        <v>#N/A</v>
      </c>
      <c r="BV60" t="e">
        <f>INDEX(CapFactors!$H:$H,MATCH($D60,CapFactors!$B:$B,0))</f>
        <v>#N/A</v>
      </c>
      <c r="BW60" t="e">
        <f>INDEX(Capex!$C:$C,MATCH($F60,Capex!$A:$A,0))</f>
        <v>#N/A</v>
      </c>
      <c r="BX60" t="e">
        <f>NA()</f>
        <v>#N/A</v>
      </c>
      <c r="BY60" t="e">
        <f>NA()</f>
        <v>#N/A</v>
      </c>
      <c r="BZ60" t="e">
        <f>_xlfn.IFNA(INDEX(CapFactors!C:C,MATCH($F60,CapFactors!$A:$A,0))*100,INDEX(CapFactors!C:C,MATCH($E60,CapFactors!$B:$B,0))*100)</f>
        <v>#N/A</v>
      </c>
      <c r="CA60" t="e">
        <f>_xlfn.IFNA(INDEX(CapFactors!F:F,MATCH($F60,CapFactors!$A:$A,0))*100,INDEX(CapFactors!F:F,MATCH($E60,CapFactors!$B:$B,0))*100)</f>
        <v>#N/A</v>
      </c>
    </row>
    <row r="61" spans="1:79">
      <c r="A61" t="s">
        <v>708</v>
      </c>
      <c r="B61" t="s">
        <v>694</v>
      </c>
      <c r="C61" t="s">
        <v>45</v>
      </c>
      <c r="D61" t="s">
        <v>64</v>
      </c>
      <c r="E61" t="e">
        <v>#N/A</v>
      </c>
      <c r="F61" t="e">
        <v>#N/A</v>
      </c>
      <c r="G61" t="e">
        <v>#N/A</v>
      </c>
      <c r="J61" t="e">
        <v>#N/A</v>
      </c>
      <c r="K61" t="s">
        <v>45</v>
      </c>
      <c r="L61" t="e">
        <v>#N/A</v>
      </c>
      <c r="M61" t="e">
        <v>#N/A</v>
      </c>
      <c r="N61" t="s">
        <v>45</v>
      </c>
      <c r="O61" t="s">
        <v>45</v>
      </c>
      <c r="Q61" t="e">
        <v>#N/A</v>
      </c>
      <c r="S61" t="e">
        <v>#N/A</v>
      </c>
      <c r="T61" t="e">
        <v>#N/A</v>
      </c>
      <c r="U61" t="e">
        <v>#N/A</v>
      </c>
      <c r="V61" t="e">
        <v>#N/A</v>
      </c>
      <c r="W61" t="e">
        <v>#N/A</v>
      </c>
      <c r="X61" t="s">
        <v>45</v>
      </c>
      <c r="Y61" t="s">
        <v>45</v>
      </c>
      <c r="Z61" t="s">
        <v>45</v>
      </c>
      <c r="AA61" t="s">
        <v>45</v>
      </c>
      <c r="AB61" t="e">
        <v>#N/A</v>
      </c>
      <c r="AC61" t="e">
        <v>#N/A</v>
      </c>
      <c r="AD61" t="e">
        <v>#N/A</v>
      </c>
      <c r="AE61" t="e">
        <v>#N/A</v>
      </c>
      <c r="AF61" t="s">
        <v>709</v>
      </c>
      <c r="AG61" t="e">
        <v>#N/A</v>
      </c>
      <c r="AH61" t="e">
        <v>#N/A</v>
      </c>
      <c r="AI61" t="e">
        <v>#N/A</v>
      </c>
      <c r="AJ61" t="e">
        <v>#N/A</v>
      </c>
      <c r="AK61" t="e">
        <v>#N/A</v>
      </c>
      <c r="AL61" t="e">
        <v>#N/A</v>
      </c>
      <c r="AM61">
        <v>1</v>
      </c>
      <c r="AO61" t="e">
        <f>INDEX(MaxCapacity!C:C,MATCH($D61,MaxCapacity!$B:$B,0))</f>
        <v>#N/A</v>
      </c>
      <c r="AP61" t="e">
        <f>INDEX(LHVs!F:F,MATCH($B61,LHVs!$C:$C,0))</f>
        <v>#N/A</v>
      </c>
      <c r="AQ61" t="e">
        <f>INDEX(MinStableLevel!C:C,MATCH($D61,MinStableLevel!$B:$B,0))</f>
        <v>#N/A</v>
      </c>
      <c r="AR61" t="e">
        <f>INDEX(MinStableLevel!D:D,MATCH($D61,MinStableLevel!$B:$B,0))</f>
        <v>#N/A</v>
      </c>
      <c r="AS61" t="e">
        <f>INDEX(MinStableLevel!E:E,MATCH($D61,MinStableLevel!$B:$B,0))</f>
        <v>#N/A</v>
      </c>
      <c r="AT61" t="e">
        <f>INDEX(RampRates!H:H,MATCH($D61,RampRates!$B:$B,0))</f>
        <v>#N/A</v>
      </c>
      <c r="AU61" t="e">
        <f>INDEX(RampRates!I:I,MATCH($D61,RampRates!$B:$B,0))</f>
        <v>#N/A</v>
      </c>
      <c r="AV61" t="e">
        <f>INDEX(RampRates!J:J,MATCH($D61,RampRates!$B:$B,0))</f>
        <v>#N/A</v>
      </c>
      <c r="AW61" t="e">
        <f>INDEX(StartUpTimes!$B:$B,MATCH($D61,StartUpTimes!$A:$A,0))*AT61</f>
        <v>#N/A</v>
      </c>
      <c r="AX61" t="e">
        <f>INDEX(StartUpTimes!$B:$B,MATCH($D61,StartUpTimes!$A:$A,0))*AU61</f>
        <v>#N/A</v>
      </c>
      <c r="AY61" t="e">
        <f>INDEX(StartUpTimes!$B:$B,MATCH($D61,StartUpTimes!$A:$A,0))*AV61</f>
        <v>#N/A</v>
      </c>
      <c r="AZ61" t="e">
        <f>NA()</f>
        <v>#N/A</v>
      </c>
      <c r="BA61" t="e">
        <f>INDEX(StartCosts!C:C,MATCH($D61,StartCosts!$B:$B,0))</f>
        <v>#N/A</v>
      </c>
      <c r="BB61" t="e">
        <f>INDEX(StartCosts!D:D,MATCH($D61,StartCosts!$B:$B,0))</f>
        <v>#N/A</v>
      </c>
      <c r="BC61" t="e">
        <f>INDEX(StartCosts!E:E,MATCH($D61,StartCosts!$B:$B,0))</f>
        <v>#N/A</v>
      </c>
      <c r="BD61" t="e">
        <f>INDEX(StartCosts!F:F,MATCH($D61,StartCosts!$B:$B,0))</f>
        <v>#N/A</v>
      </c>
      <c r="BE61" t="e">
        <f>INDEX(StartCosts!G:G,MATCH($D61,StartCosts!$B:$B,0))</f>
        <v>#N/A</v>
      </c>
      <c r="BF61" t="e">
        <f>INDEX(StartCosts!J:J,MATCH($D61,StartCosts!$B:$B,0))</f>
        <v>#N/A</v>
      </c>
      <c r="BG61" t="e">
        <f>INDEX(StartCosts!I:I,MATCH($D61,StartCosts!$B:$B,0))</f>
        <v>#N/A</v>
      </c>
      <c r="BH61" t="e">
        <f>INDEX(MinUpAndDown!B:B,MATCH($D61,MinUpAndDown!$A:$A,0))</f>
        <v>#N/A</v>
      </c>
      <c r="BI61" t="e">
        <f>INDEX(MinUpAndDown!B:B,MATCH($D61,MinUpAndDown!$A:$A,0))</f>
        <v>#N/A</v>
      </c>
      <c r="BJ61" t="e">
        <f>INDEX(RampCosts!$B:$B,MATCH($D61,RampCosts!$A:$A,0))</f>
        <v>#N/A</v>
      </c>
      <c r="BK61" t="e">
        <f>_xlfn.IFNA(INDEX('O&amp;M'!C:C,MATCH($F61,'O&amp;M'!$A:$A,0)),INDEX('O&amp;M'!G:G,MATCH($D61,'O&amp;M'!$B:$B,0)))</f>
        <v>#N/A</v>
      </c>
      <c r="BL61" t="e">
        <f>_xlfn.IFNA(INDEX('O&amp;M'!D:D,MATCH($F61,'O&amp;M'!$A:$A,0)),INDEX('O&amp;M'!H:H,MATCH($D61,'O&amp;M'!$B:$B,0)))</f>
        <v>#N/A</v>
      </c>
      <c r="BM61" t="e">
        <f>INDEX(AuxDemand!$B:$B,MATCH($D61,AuxDemand!$A:$A,0))</f>
        <v>#N/A</v>
      </c>
      <c r="BN61" t="e">
        <f>INDEX(MFOR!C:C,MATCH($D61,MFOR!$B:$B,0))</f>
        <v>#N/A</v>
      </c>
      <c r="BO61" t="e">
        <f>INDEX(MFOR!D:D,MATCH($D61,MFOR!$B:$B,0))</f>
        <v>#N/A</v>
      </c>
      <c r="BP61" t="e">
        <f>INDEX(MFOR!E:E,MATCH($D61,MFOR!$B:$B,0))</f>
        <v>#N/A</v>
      </c>
      <c r="BQ61" t="e">
        <f>INDEX(MFOR!F:F,MATCH($D61,MFOR!$B:$B,0))</f>
        <v>#N/A</v>
      </c>
      <c r="BR61" t="e">
        <f>INDEX(MFOR!G:G,MATCH($D61,MFOR!$B:$B,0))</f>
        <v>#N/A</v>
      </c>
      <c r="BS61" t="e">
        <f>INDEX(MFOR!H:H,MATCH($D61,MFOR!$B:$B,0))</f>
        <v>#N/A</v>
      </c>
      <c r="BT61" t="e">
        <f>INDEX(MFOR!I:I,MATCH($D61,MFOR!$B:$B,0))</f>
        <v>#N/A</v>
      </c>
      <c r="BU61" t="e">
        <f t="shared" si="0"/>
        <v>#N/A</v>
      </c>
      <c r="BV61" t="e">
        <f>INDEX(CapFactors!$H:$H,MATCH($D61,CapFactors!$B:$B,0))</f>
        <v>#N/A</v>
      </c>
      <c r="BW61" t="e">
        <f>INDEX(Capex!$C:$C,MATCH($F61,Capex!$A:$A,0))</f>
        <v>#N/A</v>
      </c>
      <c r="BX61" t="e">
        <f>NA()</f>
        <v>#N/A</v>
      </c>
      <c r="BY61" t="e">
        <f>NA()</f>
        <v>#N/A</v>
      </c>
      <c r="BZ61" t="e">
        <f>_xlfn.IFNA(INDEX(CapFactors!C:C,MATCH($F61,CapFactors!$A:$A,0))*100,INDEX(CapFactors!C:C,MATCH($E61,CapFactors!$B:$B,0))*100)</f>
        <v>#N/A</v>
      </c>
      <c r="CA61" t="e">
        <f>_xlfn.IFNA(INDEX(CapFactors!F:F,MATCH($F61,CapFactors!$A:$A,0))*100,INDEX(CapFactors!F:F,MATCH($E61,CapFactors!$B:$B,0))*100)</f>
        <v>#N/A</v>
      </c>
    </row>
    <row r="62" spans="1:79">
      <c r="A62" t="s">
        <v>710</v>
      </c>
      <c r="B62" t="s">
        <v>694</v>
      </c>
      <c r="C62" t="s">
        <v>45</v>
      </c>
      <c r="D62" t="s">
        <v>64</v>
      </c>
      <c r="E62" t="e">
        <v>#N/A</v>
      </c>
      <c r="F62" t="e">
        <v>#N/A</v>
      </c>
      <c r="G62" t="e">
        <v>#N/A</v>
      </c>
      <c r="J62" t="e">
        <v>#N/A</v>
      </c>
      <c r="K62" t="s">
        <v>45</v>
      </c>
      <c r="L62" t="e">
        <v>#N/A</v>
      </c>
      <c r="M62" t="e">
        <v>#N/A</v>
      </c>
      <c r="N62" t="s">
        <v>45</v>
      </c>
      <c r="O62" t="s">
        <v>45</v>
      </c>
      <c r="Q62" t="e">
        <v>#N/A</v>
      </c>
      <c r="S62" t="e">
        <v>#N/A</v>
      </c>
      <c r="T62" t="e">
        <v>#N/A</v>
      </c>
      <c r="U62" t="e">
        <v>#N/A</v>
      </c>
      <c r="V62" t="e">
        <v>#N/A</v>
      </c>
      <c r="W62" t="e">
        <v>#N/A</v>
      </c>
      <c r="X62" t="s">
        <v>45</v>
      </c>
      <c r="Y62" t="s">
        <v>45</v>
      </c>
      <c r="Z62" t="s">
        <v>45</v>
      </c>
      <c r="AA62" t="s">
        <v>45</v>
      </c>
      <c r="AB62" t="e">
        <v>#N/A</v>
      </c>
      <c r="AC62" t="e">
        <v>#N/A</v>
      </c>
      <c r="AD62" t="e">
        <v>#N/A</v>
      </c>
      <c r="AE62" t="e">
        <v>#N/A</v>
      </c>
      <c r="AF62" t="s">
        <v>711</v>
      </c>
      <c r="AG62" t="e">
        <v>#N/A</v>
      </c>
      <c r="AH62" t="e">
        <v>#N/A</v>
      </c>
      <c r="AI62" t="e">
        <v>#N/A</v>
      </c>
      <c r="AJ62" t="e">
        <v>#N/A</v>
      </c>
      <c r="AK62" t="e">
        <v>#N/A</v>
      </c>
      <c r="AL62" t="e">
        <v>#N/A</v>
      </c>
      <c r="AM62">
        <v>1</v>
      </c>
      <c r="AO62" t="e">
        <f>INDEX(MaxCapacity!C:C,MATCH($D62,MaxCapacity!$B:$B,0))</f>
        <v>#N/A</v>
      </c>
      <c r="AP62" t="e">
        <f>INDEX(LHVs!F:F,MATCH($B62,LHVs!$C:$C,0))</f>
        <v>#N/A</v>
      </c>
      <c r="AQ62" t="e">
        <f>INDEX(MinStableLevel!C:C,MATCH($D62,MinStableLevel!$B:$B,0))</f>
        <v>#N/A</v>
      </c>
      <c r="AR62" t="e">
        <f>INDEX(MinStableLevel!D:D,MATCH($D62,MinStableLevel!$B:$B,0))</f>
        <v>#N/A</v>
      </c>
      <c r="AS62" t="e">
        <f>INDEX(MinStableLevel!E:E,MATCH($D62,MinStableLevel!$B:$B,0))</f>
        <v>#N/A</v>
      </c>
      <c r="AT62" t="e">
        <f>INDEX(RampRates!H:H,MATCH($D62,RampRates!$B:$B,0))</f>
        <v>#N/A</v>
      </c>
      <c r="AU62" t="e">
        <f>INDEX(RampRates!I:I,MATCH($D62,RampRates!$B:$B,0))</f>
        <v>#N/A</v>
      </c>
      <c r="AV62" t="e">
        <f>INDEX(RampRates!J:J,MATCH($D62,RampRates!$B:$B,0))</f>
        <v>#N/A</v>
      </c>
      <c r="AW62" t="e">
        <f>INDEX(StartUpTimes!$B:$B,MATCH($D62,StartUpTimes!$A:$A,0))*AT62</f>
        <v>#N/A</v>
      </c>
      <c r="AX62" t="e">
        <f>INDEX(StartUpTimes!$B:$B,MATCH($D62,StartUpTimes!$A:$A,0))*AU62</f>
        <v>#N/A</v>
      </c>
      <c r="AY62" t="e">
        <f>INDEX(StartUpTimes!$B:$B,MATCH($D62,StartUpTimes!$A:$A,0))*AV62</f>
        <v>#N/A</v>
      </c>
      <c r="AZ62" t="e">
        <f>NA()</f>
        <v>#N/A</v>
      </c>
      <c r="BA62" t="e">
        <f>INDEX(StartCosts!C:C,MATCH($D62,StartCosts!$B:$B,0))</f>
        <v>#N/A</v>
      </c>
      <c r="BB62" t="e">
        <f>INDEX(StartCosts!D:D,MATCH($D62,StartCosts!$B:$B,0))</f>
        <v>#N/A</v>
      </c>
      <c r="BC62" t="e">
        <f>INDEX(StartCosts!E:E,MATCH($D62,StartCosts!$B:$B,0))</f>
        <v>#N/A</v>
      </c>
      <c r="BD62" t="e">
        <f>INDEX(StartCosts!F:F,MATCH($D62,StartCosts!$B:$B,0))</f>
        <v>#N/A</v>
      </c>
      <c r="BE62" t="e">
        <f>INDEX(StartCosts!G:G,MATCH($D62,StartCosts!$B:$B,0))</f>
        <v>#N/A</v>
      </c>
      <c r="BF62" t="e">
        <f>INDEX(StartCosts!J:J,MATCH($D62,StartCosts!$B:$B,0))</f>
        <v>#N/A</v>
      </c>
      <c r="BG62" t="e">
        <f>INDEX(StartCosts!I:I,MATCH($D62,StartCosts!$B:$B,0))</f>
        <v>#N/A</v>
      </c>
      <c r="BH62" t="e">
        <f>INDEX(MinUpAndDown!B:B,MATCH($D62,MinUpAndDown!$A:$A,0))</f>
        <v>#N/A</v>
      </c>
      <c r="BI62" t="e">
        <f>INDEX(MinUpAndDown!B:B,MATCH($D62,MinUpAndDown!$A:$A,0))</f>
        <v>#N/A</v>
      </c>
      <c r="BJ62" t="e">
        <f>INDEX(RampCosts!$B:$B,MATCH($D62,RampCosts!$A:$A,0))</f>
        <v>#N/A</v>
      </c>
      <c r="BK62" t="e">
        <f>_xlfn.IFNA(INDEX('O&amp;M'!C:C,MATCH($F62,'O&amp;M'!$A:$A,0)),INDEX('O&amp;M'!G:G,MATCH($D62,'O&amp;M'!$B:$B,0)))</f>
        <v>#N/A</v>
      </c>
      <c r="BL62" t="e">
        <f>_xlfn.IFNA(INDEX('O&amp;M'!D:D,MATCH($F62,'O&amp;M'!$A:$A,0)),INDEX('O&amp;M'!H:H,MATCH($D62,'O&amp;M'!$B:$B,0)))</f>
        <v>#N/A</v>
      </c>
      <c r="BM62" t="e">
        <f>INDEX(AuxDemand!$B:$B,MATCH($D62,AuxDemand!$A:$A,0))</f>
        <v>#N/A</v>
      </c>
      <c r="BN62" t="e">
        <f>INDEX(MFOR!C:C,MATCH($D62,MFOR!$B:$B,0))</f>
        <v>#N/A</v>
      </c>
      <c r="BO62" t="e">
        <f>INDEX(MFOR!D:D,MATCH($D62,MFOR!$B:$B,0))</f>
        <v>#N/A</v>
      </c>
      <c r="BP62" t="e">
        <f>INDEX(MFOR!E:E,MATCH($D62,MFOR!$B:$B,0))</f>
        <v>#N/A</v>
      </c>
      <c r="BQ62" t="e">
        <f>INDEX(MFOR!F:F,MATCH($D62,MFOR!$B:$B,0))</f>
        <v>#N/A</v>
      </c>
      <c r="BR62" t="e">
        <f>INDEX(MFOR!G:G,MATCH($D62,MFOR!$B:$B,0))</f>
        <v>#N/A</v>
      </c>
      <c r="BS62" t="e">
        <f>INDEX(MFOR!H:H,MATCH($D62,MFOR!$B:$B,0))</f>
        <v>#N/A</v>
      </c>
      <c r="BT62" t="e">
        <f>INDEX(MFOR!I:I,MATCH($D62,MFOR!$B:$B,0))</f>
        <v>#N/A</v>
      </c>
      <c r="BU62" t="e">
        <f t="shared" si="0"/>
        <v>#N/A</v>
      </c>
      <c r="BV62" t="e">
        <f>INDEX(CapFactors!$H:$H,MATCH($D62,CapFactors!$B:$B,0))</f>
        <v>#N/A</v>
      </c>
      <c r="BW62" t="e">
        <f>INDEX(Capex!$C:$C,MATCH($F62,Capex!$A:$A,0))</f>
        <v>#N/A</v>
      </c>
      <c r="BX62" t="e">
        <f>NA()</f>
        <v>#N/A</v>
      </c>
      <c r="BY62" t="e">
        <f>NA()</f>
        <v>#N/A</v>
      </c>
      <c r="BZ62" t="e">
        <f>_xlfn.IFNA(INDEX(CapFactors!C:C,MATCH($F62,CapFactors!$A:$A,0))*100,INDEX(CapFactors!C:C,MATCH($E62,CapFactors!$B:$B,0))*100)</f>
        <v>#N/A</v>
      </c>
      <c r="CA62" t="e">
        <f>_xlfn.IFNA(INDEX(CapFactors!F:F,MATCH($F62,CapFactors!$A:$A,0))*100,INDEX(CapFactors!F:F,MATCH($E62,CapFactors!$B:$B,0))*100)</f>
        <v>#N/A</v>
      </c>
    </row>
    <row r="63" spans="1:79">
      <c r="A63" t="s">
        <v>712</v>
      </c>
      <c r="B63" t="s">
        <v>694</v>
      </c>
      <c r="C63" t="s">
        <v>45</v>
      </c>
      <c r="D63" t="s">
        <v>64</v>
      </c>
      <c r="E63" t="e">
        <v>#N/A</v>
      </c>
      <c r="F63" t="e">
        <v>#N/A</v>
      </c>
      <c r="G63" t="e">
        <v>#N/A</v>
      </c>
      <c r="J63" t="e">
        <v>#N/A</v>
      </c>
      <c r="K63" t="s">
        <v>45</v>
      </c>
      <c r="L63" t="e">
        <v>#N/A</v>
      </c>
      <c r="M63" t="e">
        <v>#N/A</v>
      </c>
      <c r="N63" t="s">
        <v>45</v>
      </c>
      <c r="O63" t="s">
        <v>45</v>
      </c>
      <c r="Q63" t="e">
        <v>#N/A</v>
      </c>
      <c r="S63" t="e">
        <v>#N/A</v>
      </c>
      <c r="T63" t="e">
        <v>#N/A</v>
      </c>
      <c r="U63" t="e">
        <v>#N/A</v>
      </c>
      <c r="V63" t="e">
        <v>#N/A</v>
      </c>
      <c r="W63" t="e">
        <v>#N/A</v>
      </c>
      <c r="X63" t="s">
        <v>45</v>
      </c>
      <c r="Y63" t="s">
        <v>45</v>
      </c>
      <c r="Z63" t="s">
        <v>45</v>
      </c>
      <c r="AA63" t="s">
        <v>45</v>
      </c>
      <c r="AB63" t="e">
        <v>#N/A</v>
      </c>
      <c r="AC63" t="e">
        <v>#N/A</v>
      </c>
      <c r="AD63" t="e">
        <v>#N/A</v>
      </c>
      <c r="AE63" t="e">
        <v>#N/A</v>
      </c>
      <c r="AF63" t="s">
        <v>712</v>
      </c>
      <c r="AG63" t="e">
        <v>#N/A</v>
      </c>
      <c r="AH63" t="e">
        <v>#N/A</v>
      </c>
      <c r="AI63" t="e">
        <v>#N/A</v>
      </c>
      <c r="AJ63" t="e">
        <v>#N/A</v>
      </c>
      <c r="AK63" t="e">
        <v>#N/A</v>
      </c>
      <c r="AL63" t="e">
        <v>#N/A</v>
      </c>
      <c r="AM63">
        <v>1</v>
      </c>
      <c r="AO63" t="e">
        <f>INDEX(MaxCapacity!C:C,MATCH($D63,MaxCapacity!$B:$B,0))</f>
        <v>#N/A</v>
      </c>
      <c r="AP63" t="e">
        <f>INDEX(LHVs!F:F,MATCH($B63,LHVs!$C:$C,0))</f>
        <v>#N/A</v>
      </c>
      <c r="AQ63" t="e">
        <f>INDEX(MinStableLevel!C:C,MATCH($D63,MinStableLevel!$B:$B,0))</f>
        <v>#N/A</v>
      </c>
      <c r="AR63" t="e">
        <f>INDEX(MinStableLevel!D:D,MATCH($D63,MinStableLevel!$B:$B,0))</f>
        <v>#N/A</v>
      </c>
      <c r="AS63" t="e">
        <f>INDEX(MinStableLevel!E:E,MATCH($D63,MinStableLevel!$B:$B,0))</f>
        <v>#N/A</v>
      </c>
      <c r="AT63" t="e">
        <f>INDEX(RampRates!H:H,MATCH($D63,RampRates!$B:$B,0))</f>
        <v>#N/A</v>
      </c>
      <c r="AU63" t="e">
        <f>INDEX(RampRates!I:I,MATCH($D63,RampRates!$B:$B,0))</f>
        <v>#N/A</v>
      </c>
      <c r="AV63" t="e">
        <f>INDEX(RampRates!J:J,MATCH($D63,RampRates!$B:$B,0))</f>
        <v>#N/A</v>
      </c>
      <c r="AW63" t="e">
        <f>INDEX(StartUpTimes!$B:$B,MATCH($D63,StartUpTimes!$A:$A,0))*AT63</f>
        <v>#N/A</v>
      </c>
      <c r="AX63" t="e">
        <f>INDEX(StartUpTimes!$B:$B,MATCH($D63,StartUpTimes!$A:$A,0))*AU63</f>
        <v>#N/A</v>
      </c>
      <c r="AY63" t="e">
        <f>INDEX(StartUpTimes!$B:$B,MATCH($D63,StartUpTimes!$A:$A,0))*AV63</f>
        <v>#N/A</v>
      </c>
      <c r="AZ63" t="e">
        <f>NA()</f>
        <v>#N/A</v>
      </c>
      <c r="BA63" t="e">
        <f>INDEX(StartCosts!C:C,MATCH($D63,StartCosts!$B:$B,0))</f>
        <v>#N/A</v>
      </c>
      <c r="BB63" t="e">
        <f>INDEX(StartCosts!D:D,MATCH($D63,StartCosts!$B:$B,0))</f>
        <v>#N/A</v>
      </c>
      <c r="BC63" t="e">
        <f>INDEX(StartCosts!E:E,MATCH($D63,StartCosts!$B:$B,0))</f>
        <v>#N/A</v>
      </c>
      <c r="BD63" t="e">
        <f>INDEX(StartCosts!F:F,MATCH($D63,StartCosts!$B:$B,0))</f>
        <v>#N/A</v>
      </c>
      <c r="BE63" t="e">
        <f>INDEX(StartCosts!G:G,MATCH($D63,StartCosts!$B:$B,0))</f>
        <v>#N/A</v>
      </c>
      <c r="BF63" t="e">
        <f>INDEX(StartCosts!J:J,MATCH($D63,StartCosts!$B:$B,0))</f>
        <v>#N/A</v>
      </c>
      <c r="BG63" t="e">
        <f>INDEX(StartCosts!I:I,MATCH($D63,StartCosts!$B:$B,0))</f>
        <v>#N/A</v>
      </c>
      <c r="BH63" t="e">
        <f>INDEX(MinUpAndDown!B:B,MATCH($D63,MinUpAndDown!$A:$A,0))</f>
        <v>#N/A</v>
      </c>
      <c r="BI63" t="e">
        <f>INDEX(MinUpAndDown!B:B,MATCH($D63,MinUpAndDown!$A:$A,0))</f>
        <v>#N/A</v>
      </c>
      <c r="BJ63" t="e">
        <f>INDEX(RampCosts!$B:$B,MATCH($D63,RampCosts!$A:$A,0))</f>
        <v>#N/A</v>
      </c>
      <c r="BK63" t="e">
        <f>_xlfn.IFNA(INDEX('O&amp;M'!C:C,MATCH($F63,'O&amp;M'!$A:$A,0)),INDEX('O&amp;M'!G:G,MATCH($D63,'O&amp;M'!$B:$B,0)))</f>
        <v>#N/A</v>
      </c>
      <c r="BL63" t="e">
        <f>_xlfn.IFNA(INDEX('O&amp;M'!D:D,MATCH($F63,'O&amp;M'!$A:$A,0)),INDEX('O&amp;M'!H:H,MATCH($D63,'O&amp;M'!$B:$B,0)))</f>
        <v>#N/A</v>
      </c>
      <c r="BM63" t="e">
        <f>INDEX(AuxDemand!$B:$B,MATCH($D63,AuxDemand!$A:$A,0))</f>
        <v>#N/A</v>
      </c>
      <c r="BN63" t="e">
        <f>INDEX(MFOR!C:C,MATCH($D63,MFOR!$B:$B,0))</f>
        <v>#N/A</v>
      </c>
      <c r="BO63" t="e">
        <f>INDEX(MFOR!D:D,MATCH($D63,MFOR!$B:$B,0))</f>
        <v>#N/A</v>
      </c>
      <c r="BP63" t="e">
        <f>INDEX(MFOR!E:E,MATCH($D63,MFOR!$B:$B,0))</f>
        <v>#N/A</v>
      </c>
      <c r="BQ63" t="e">
        <f>INDEX(MFOR!F:F,MATCH($D63,MFOR!$B:$B,0))</f>
        <v>#N/A</v>
      </c>
      <c r="BR63" t="e">
        <f>INDEX(MFOR!G:G,MATCH($D63,MFOR!$B:$B,0))</f>
        <v>#N/A</v>
      </c>
      <c r="BS63" t="e">
        <f>INDEX(MFOR!H:H,MATCH($D63,MFOR!$B:$B,0))</f>
        <v>#N/A</v>
      </c>
      <c r="BT63" t="e">
        <f>INDEX(MFOR!I:I,MATCH($D63,MFOR!$B:$B,0))</f>
        <v>#N/A</v>
      </c>
      <c r="BU63" t="e">
        <f t="shared" si="0"/>
        <v>#N/A</v>
      </c>
      <c r="BV63" t="e">
        <f>INDEX(CapFactors!$H:$H,MATCH($D63,CapFactors!$B:$B,0))</f>
        <v>#N/A</v>
      </c>
      <c r="BW63" t="e">
        <f>INDEX(Capex!$C:$C,MATCH($F63,Capex!$A:$A,0))</f>
        <v>#N/A</v>
      </c>
      <c r="BX63" t="e">
        <f>NA()</f>
        <v>#N/A</v>
      </c>
      <c r="BY63" t="e">
        <f>NA()</f>
        <v>#N/A</v>
      </c>
      <c r="BZ63" t="e">
        <f>_xlfn.IFNA(INDEX(CapFactors!C:C,MATCH($F63,CapFactors!$A:$A,0))*100,INDEX(CapFactors!C:C,MATCH($E63,CapFactors!$B:$B,0))*100)</f>
        <v>#N/A</v>
      </c>
      <c r="CA63" t="e">
        <f>_xlfn.IFNA(INDEX(CapFactors!F:F,MATCH($F63,CapFactors!$A:$A,0))*100,INDEX(CapFactors!F:F,MATCH($E63,CapFactors!$B:$B,0))*100)</f>
        <v>#N/A</v>
      </c>
    </row>
    <row r="64" spans="1:79">
      <c r="A64" t="s">
        <v>713</v>
      </c>
      <c r="B64" t="s">
        <v>694</v>
      </c>
      <c r="C64" t="s">
        <v>45</v>
      </c>
      <c r="D64" t="s">
        <v>64</v>
      </c>
      <c r="E64" t="e">
        <v>#N/A</v>
      </c>
      <c r="F64" t="e">
        <v>#N/A</v>
      </c>
      <c r="G64" t="e">
        <v>#N/A</v>
      </c>
      <c r="J64" t="e">
        <v>#N/A</v>
      </c>
      <c r="K64" t="s">
        <v>45</v>
      </c>
      <c r="L64" t="e">
        <v>#N/A</v>
      </c>
      <c r="M64" t="e">
        <v>#N/A</v>
      </c>
      <c r="N64" t="s">
        <v>45</v>
      </c>
      <c r="O64" t="s">
        <v>45</v>
      </c>
      <c r="Q64" t="e">
        <v>#N/A</v>
      </c>
      <c r="S64" t="e">
        <v>#N/A</v>
      </c>
      <c r="T64" t="e">
        <v>#N/A</v>
      </c>
      <c r="U64" t="e">
        <v>#N/A</v>
      </c>
      <c r="V64" t="e">
        <v>#N/A</v>
      </c>
      <c r="W64" t="e">
        <v>#N/A</v>
      </c>
      <c r="X64" t="s">
        <v>45</v>
      </c>
      <c r="Y64" t="s">
        <v>45</v>
      </c>
      <c r="Z64" t="s">
        <v>45</v>
      </c>
      <c r="AA64" t="s">
        <v>45</v>
      </c>
      <c r="AB64" t="e">
        <v>#N/A</v>
      </c>
      <c r="AC64" t="e">
        <v>#N/A</v>
      </c>
      <c r="AD64" t="e">
        <v>#N/A</v>
      </c>
      <c r="AE64" t="e">
        <v>#N/A</v>
      </c>
      <c r="AF64" t="s">
        <v>713</v>
      </c>
      <c r="AG64" t="e">
        <v>#N/A</v>
      </c>
      <c r="AH64" t="e">
        <v>#N/A</v>
      </c>
      <c r="AI64" t="e">
        <v>#N/A</v>
      </c>
      <c r="AJ64" t="e">
        <v>#N/A</v>
      </c>
      <c r="AK64" t="e">
        <v>#N/A</v>
      </c>
      <c r="AL64" t="e">
        <v>#N/A</v>
      </c>
      <c r="AM64">
        <v>1</v>
      </c>
      <c r="AO64" t="e">
        <f>INDEX(MaxCapacity!C:C,MATCH($D64,MaxCapacity!$B:$B,0))</f>
        <v>#N/A</v>
      </c>
      <c r="AP64" t="e">
        <f>INDEX(LHVs!F:F,MATCH($B64,LHVs!$C:$C,0))</f>
        <v>#N/A</v>
      </c>
      <c r="AQ64" t="e">
        <f>INDEX(MinStableLevel!C:C,MATCH($D64,MinStableLevel!$B:$B,0))</f>
        <v>#N/A</v>
      </c>
      <c r="AR64" t="e">
        <f>INDEX(MinStableLevel!D:D,MATCH($D64,MinStableLevel!$B:$B,0))</f>
        <v>#N/A</v>
      </c>
      <c r="AS64" t="e">
        <f>INDEX(MinStableLevel!E:E,MATCH($D64,MinStableLevel!$B:$B,0))</f>
        <v>#N/A</v>
      </c>
      <c r="AT64" t="e">
        <f>INDEX(RampRates!H:H,MATCH($D64,RampRates!$B:$B,0))</f>
        <v>#N/A</v>
      </c>
      <c r="AU64" t="e">
        <f>INDEX(RampRates!I:I,MATCH($D64,RampRates!$B:$B,0))</f>
        <v>#N/A</v>
      </c>
      <c r="AV64" t="e">
        <f>INDEX(RampRates!J:J,MATCH($D64,RampRates!$B:$B,0))</f>
        <v>#N/A</v>
      </c>
      <c r="AW64" t="e">
        <f>INDEX(StartUpTimes!$B:$B,MATCH($D64,StartUpTimes!$A:$A,0))*AT64</f>
        <v>#N/A</v>
      </c>
      <c r="AX64" t="e">
        <f>INDEX(StartUpTimes!$B:$B,MATCH($D64,StartUpTimes!$A:$A,0))*AU64</f>
        <v>#N/A</v>
      </c>
      <c r="AY64" t="e">
        <f>INDEX(StartUpTimes!$B:$B,MATCH($D64,StartUpTimes!$A:$A,0))*AV64</f>
        <v>#N/A</v>
      </c>
      <c r="AZ64" t="e">
        <f>NA()</f>
        <v>#N/A</v>
      </c>
      <c r="BA64" t="e">
        <f>INDEX(StartCosts!C:C,MATCH($D64,StartCosts!$B:$B,0))</f>
        <v>#N/A</v>
      </c>
      <c r="BB64" t="e">
        <f>INDEX(StartCosts!D:D,MATCH($D64,StartCosts!$B:$B,0))</f>
        <v>#N/A</v>
      </c>
      <c r="BC64" t="e">
        <f>INDEX(StartCosts!E:E,MATCH($D64,StartCosts!$B:$B,0))</f>
        <v>#N/A</v>
      </c>
      <c r="BD64" t="e">
        <f>INDEX(StartCosts!F:F,MATCH($D64,StartCosts!$B:$B,0))</f>
        <v>#N/A</v>
      </c>
      <c r="BE64" t="e">
        <f>INDEX(StartCosts!G:G,MATCH($D64,StartCosts!$B:$B,0))</f>
        <v>#N/A</v>
      </c>
      <c r="BF64" t="e">
        <f>INDEX(StartCosts!J:J,MATCH($D64,StartCosts!$B:$B,0))</f>
        <v>#N/A</v>
      </c>
      <c r="BG64" t="e">
        <f>INDEX(StartCosts!I:I,MATCH($D64,StartCosts!$B:$B,0))</f>
        <v>#N/A</v>
      </c>
      <c r="BH64" t="e">
        <f>INDEX(MinUpAndDown!B:B,MATCH($D64,MinUpAndDown!$A:$A,0))</f>
        <v>#N/A</v>
      </c>
      <c r="BI64" t="e">
        <f>INDEX(MinUpAndDown!B:B,MATCH($D64,MinUpAndDown!$A:$A,0))</f>
        <v>#N/A</v>
      </c>
      <c r="BJ64" t="e">
        <f>INDEX(RampCosts!$B:$B,MATCH($D64,RampCosts!$A:$A,0))</f>
        <v>#N/A</v>
      </c>
      <c r="BK64" t="e">
        <f>_xlfn.IFNA(INDEX('O&amp;M'!C:C,MATCH($F64,'O&amp;M'!$A:$A,0)),INDEX('O&amp;M'!G:G,MATCH($D64,'O&amp;M'!$B:$B,0)))</f>
        <v>#N/A</v>
      </c>
      <c r="BL64" t="e">
        <f>_xlfn.IFNA(INDEX('O&amp;M'!D:D,MATCH($F64,'O&amp;M'!$A:$A,0)),INDEX('O&amp;M'!H:H,MATCH($D64,'O&amp;M'!$B:$B,0)))</f>
        <v>#N/A</v>
      </c>
      <c r="BM64" t="e">
        <f>INDEX(AuxDemand!$B:$B,MATCH($D64,AuxDemand!$A:$A,0))</f>
        <v>#N/A</v>
      </c>
      <c r="BN64" t="e">
        <f>INDEX(MFOR!C:C,MATCH($D64,MFOR!$B:$B,0))</f>
        <v>#N/A</v>
      </c>
      <c r="BO64" t="e">
        <f>INDEX(MFOR!D:D,MATCH($D64,MFOR!$B:$B,0))</f>
        <v>#N/A</v>
      </c>
      <c r="BP64" t="e">
        <f>INDEX(MFOR!E:E,MATCH($D64,MFOR!$B:$B,0))</f>
        <v>#N/A</v>
      </c>
      <c r="BQ64" t="e">
        <f>INDEX(MFOR!F:F,MATCH($D64,MFOR!$B:$B,0))</f>
        <v>#N/A</v>
      </c>
      <c r="BR64" t="e">
        <f>INDEX(MFOR!G:G,MATCH($D64,MFOR!$B:$B,0))</f>
        <v>#N/A</v>
      </c>
      <c r="BS64" t="e">
        <f>INDEX(MFOR!H:H,MATCH($D64,MFOR!$B:$B,0))</f>
        <v>#N/A</v>
      </c>
      <c r="BT64" t="e">
        <f>INDEX(MFOR!I:I,MATCH($D64,MFOR!$B:$B,0))</f>
        <v>#N/A</v>
      </c>
      <c r="BU64" t="e">
        <f t="shared" si="0"/>
        <v>#N/A</v>
      </c>
      <c r="BV64" t="e">
        <f>INDEX(CapFactors!$H:$H,MATCH($D64,CapFactors!$B:$B,0))</f>
        <v>#N/A</v>
      </c>
      <c r="BW64" t="e">
        <f>INDEX(Capex!$C:$C,MATCH($F64,Capex!$A:$A,0))</f>
        <v>#N/A</v>
      </c>
      <c r="BX64" t="e">
        <f>NA()</f>
        <v>#N/A</v>
      </c>
      <c r="BY64" t="e">
        <f>NA()</f>
        <v>#N/A</v>
      </c>
      <c r="BZ64" t="e">
        <f>_xlfn.IFNA(INDEX(CapFactors!C:C,MATCH($F64,CapFactors!$A:$A,0))*100,INDEX(CapFactors!C:C,MATCH($E64,CapFactors!$B:$B,0))*100)</f>
        <v>#N/A</v>
      </c>
      <c r="CA64" t="e">
        <f>_xlfn.IFNA(INDEX(CapFactors!F:F,MATCH($F64,CapFactors!$A:$A,0))*100,INDEX(CapFactors!F:F,MATCH($E64,CapFactors!$B:$B,0))*100)</f>
        <v>#N/A</v>
      </c>
    </row>
    <row r="65" spans="1:79">
      <c r="A65" t="s">
        <v>714</v>
      </c>
      <c r="B65" t="s">
        <v>715</v>
      </c>
      <c r="C65" t="s">
        <v>715</v>
      </c>
      <c r="D65" t="s">
        <v>64</v>
      </c>
      <c r="E65" t="e">
        <v>#N/A</v>
      </c>
      <c r="F65" t="e">
        <v>#N/A</v>
      </c>
      <c r="G65" t="e">
        <v>#N/A</v>
      </c>
      <c r="J65" t="e">
        <v>#N/A</v>
      </c>
      <c r="K65" t="s">
        <v>42</v>
      </c>
      <c r="L65" t="e">
        <v>#N/A</v>
      </c>
      <c r="M65" t="e">
        <v>#N/A</v>
      </c>
      <c r="N65" t="s">
        <v>42</v>
      </c>
      <c r="O65" t="s">
        <v>42</v>
      </c>
      <c r="Q65" t="e">
        <v>#N/A</v>
      </c>
      <c r="S65" t="e">
        <v>#N/A</v>
      </c>
      <c r="T65" t="e">
        <v>#N/A</v>
      </c>
      <c r="U65" t="e">
        <v>#N/A</v>
      </c>
      <c r="V65" t="e">
        <v>#N/A</v>
      </c>
      <c r="W65" t="e">
        <v>#N/A</v>
      </c>
      <c r="X65" t="s">
        <v>42</v>
      </c>
      <c r="Y65" t="s">
        <v>42</v>
      </c>
      <c r="Z65" t="s">
        <v>42</v>
      </c>
      <c r="AA65" t="s">
        <v>42</v>
      </c>
      <c r="AB65" t="e">
        <v>#N/A</v>
      </c>
      <c r="AC65" t="e">
        <v>#N/A</v>
      </c>
      <c r="AD65" t="e">
        <v>#N/A</v>
      </c>
      <c r="AE65" t="e">
        <v>#N/A</v>
      </c>
      <c r="AF65" t="s">
        <v>714</v>
      </c>
      <c r="AG65" t="e">
        <v>#N/A</v>
      </c>
      <c r="AH65" t="e">
        <v>#N/A</v>
      </c>
      <c r="AI65" t="e">
        <v>#N/A</v>
      </c>
      <c r="AJ65" t="e">
        <v>#N/A</v>
      </c>
      <c r="AK65" t="e">
        <v>#N/A</v>
      </c>
      <c r="AL65" t="e">
        <v>#N/A</v>
      </c>
      <c r="AM65">
        <v>1</v>
      </c>
      <c r="AO65" t="e">
        <f>INDEX(MaxCapacity!C:C,MATCH($D65,MaxCapacity!$B:$B,0))</f>
        <v>#N/A</v>
      </c>
      <c r="AP65" t="e">
        <f>INDEX(LHVs!F:F,MATCH($B65,LHVs!$C:$C,0))</f>
        <v>#N/A</v>
      </c>
      <c r="AQ65" t="e">
        <f>INDEX(MinStableLevel!C:C,MATCH($D65,MinStableLevel!$B:$B,0))</f>
        <v>#N/A</v>
      </c>
      <c r="AR65" t="e">
        <f>INDEX(MinStableLevel!D:D,MATCH($D65,MinStableLevel!$B:$B,0))</f>
        <v>#N/A</v>
      </c>
      <c r="AS65" t="e">
        <f>INDEX(MinStableLevel!E:E,MATCH($D65,MinStableLevel!$B:$B,0))</f>
        <v>#N/A</v>
      </c>
      <c r="AT65" t="e">
        <f>INDEX(RampRates!H:H,MATCH($D65,RampRates!$B:$B,0))</f>
        <v>#N/A</v>
      </c>
      <c r="AU65" t="e">
        <f>INDEX(RampRates!I:I,MATCH($D65,RampRates!$B:$B,0))</f>
        <v>#N/A</v>
      </c>
      <c r="AV65" t="e">
        <f>INDEX(RampRates!J:J,MATCH($D65,RampRates!$B:$B,0))</f>
        <v>#N/A</v>
      </c>
      <c r="AW65" t="e">
        <f>INDEX(StartUpTimes!$B:$B,MATCH($D65,StartUpTimes!$A:$A,0))*AT65</f>
        <v>#N/A</v>
      </c>
      <c r="AX65" t="e">
        <f>INDEX(StartUpTimes!$B:$B,MATCH($D65,StartUpTimes!$A:$A,0))*AU65</f>
        <v>#N/A</v>
      </c>
      <c r="AY65" t="e">
        <f>INDEX(StartUpTimes!$B:$B,MATCH($D65,StartUpTimes!$A:$A,0))*AV65</f>
        <v>#N/A</v>
      </c>
      <c r="AZ65" t="e">
        <f>NA()</f>
        <v>#N/A</v>
      </c>
      <c r="BA65" t="e">
        <f>INDEX(StartCosts!C:C,MATCH($D65,StartCosts!$B:$B,0))</f>
        <v>#N/A</v>
      </c>
      <c r="BB65" t="e">
        <f>INDEX(StartCosts!D:D,MATCH($D65,StartCosts!$B:$B,0))</f>
        <v>#N/A</v>
      </c>
      <c r="BC65" t="e">
        <f>INDEX(StartCosts!E:E,MATCH($D65,StartCosts!$B:$B,0))</f>
        <v>#N/A</v>
      </c>
      <c r="BD65" t="e">
        <f>INDEX(StartCosts!F:F,MATCH($D65,StartCosts!$B:$B,0))</f>
        <v>#N/A</v>
      </c>
      <c r="BE65" t="e">
        <f>INDEX(StartCosts!G:G,MATCH($D65,StartCosts!$B:$B,0))</f>
        <v>#N/A</v>
      </c>
      <c r="BF65" t="e">
        <f>INDEX(StartCosts!J:J,MATCH($D65,StartCosts!$B:$B,0))</f>
        <v>#N/A</v>
      </c>
      <c r="BG65" t="e">
        <f>INDEX(StartCosts!I:I,MATCH($D65,StartCosts!$B:$B,0))</f>
        <v>#N/A</v>
      </c>
      <c r="BH65" t="e">
        <f>INDEX(MinUpAndDown!B:B,MATCH($D65,MinUpAndDown!$A:$A,0))</f>
        <v>#N/A</v>
      </c>
      <c r="BI65" t="e">
        <f>INDEX(MinUpAndDown!B:B,MATCH($D65,MinUpAndDown!$A:$A,0))</f>
        <v>#N/A</v>
      </c>
      <c r="BJ65" t="e">
        <f>INDEX(RampCosts!$B:$B,MATCH($D65,RampCosts!$A:$A,0))</f>
        <v>#N/A</v>
      </c>
      <c r="BK65" t="e">
        <f>_xlfn.IFNA(INDEX('O&amp;M'!C:C,MATCH($F65,'O&amp;M'!$A:$A,0)),INDEX('O&amp;M'!G:G,MATCH($D65,'O&amp;M'!$B:$B,0)))</f>
        <v>#N/A</v>
      </c>
      <c r="BL65" t="e">
        <f>_xlfn.IFNA(INDEX('O&amp;M'!D:D,MATCH($F65,'O&amp;M'!$A:$A,0)),INDEX('O&amp;M'!H:H,MATCH($D65,'O&amp;M'!$B:$B,0)))</f>
        <v>#N/A</v>
      </c>
      <c r="BM65" t="e">
        <f>INDEX(AuxDemand!$B:$B,MATCH($D65,AuxDemand!$A:$A,0))</f>
        <v>#N/A</v>
      </c>
      <c r="BN65" t="e">
        <f>INDEX(MFOR!C:C,MATCH($D65,MFOR!$B:$B,0))</f>
        <v>#N/A</v>
      </c>
      <c r="BO65" t="e">
        <f>INDEX(MFOR!D:D,MATCH($D65,MFOR!$B:$B,0))</f>
        <v>#N/A</v>
      </c>
      <c r="BP65" t="e">
        <f>INDEX(MFOR!E:E,MATCH($D65,MFOR!$B:$B,0))</f>
        <v>#N/A</v>
      </c>
      <c r="BQ65" t="e">
        <f>INDEX(MFOR!F:F,MATCH($D65,MFOR!$B:$B,0))</f>
        <v>#N/A</v>
      </c>
      <c r="BR65" t="e">
        <f>INDEX(MFOR!G:G,MATCH($D65,MFOR!$B:$B,0))</f>
        <v>#N/A</v>
      </c>
      <c r="BS65" t="e">
        <f>INDEX(MFOR!H:H,MATCH($D65,MFOR!$B:$B,0))</f>
        <v>#N/A</v>
      </c>
      <c r="BT65" t="e">
        <f>INDEX(MFOR!I:I,MATCH($D65,MFOR!$B:$B,0))</f>
        <v>#N/A</v>
      </c>
      <c r="BU65" t="e">
        <f t="shared" si="0"/>
        <v>#N/A</v>
      </c>
      <c r="BV65" t="e">
        <f>INDEX(CapFactors!$H:$H,MATCH($D65,CapFactors!$B:$B,0))</f>
        <v>#N/A</v>
      </c>
      <c r="BW65" t="e">
        <f>INDEX(Capex!$C:$C,MATCH($F65,Capex!$A:$A,0))</f>
        <v>#N/A</v>
      </c>
      <c r="BX65" t="e">
        <f>NA()</f>
        <v>#N/A</v>
      </c>
      <c r="BY65" t="e">
        <f>NA()</f>
        <v>#N/A</v>
      </c>
      <c r="BZ65" t="e">
        <f>_xlfn.IFNA(INDEX(CapFactors!C:C,MATCH($F65,CapFactors!$A:$A,0))*100,INDEX(CapFactors!C:C,MATCH($E65,CapFactors!$B:$B,0))*100)</f>
        <v>#N/A</v>
      </c>
      <c r="CA65" t="e">
        <f>_xlfn.IFNA(INDEX(CapFactors!F:F,MATCH($F65,CapFactors!$A:$A,0))*100,INDEX(CapFactors!F:F,MATCH($E65,CapFactors!$B:$B,0))*100)</f>
        <v>#N/A</v>
      </c>
    </row>
    <row r="66" spans="1:79">
      <c r="A66" t="s">
        <v>716</v>
      </c>
      <c r="B66" t="s">
        <v>715</v>
      </c>
      <c r="C66" t="s">
        <v>715</v>
      </c>
      <c r="D66" t="s">
        <v>64</v>
      </c>
      <c r="E66" t="e">
        <v>#N/A</v>
      </c>
      <c r="F66" t="e">
        <v>#N/A</v>
      </c>
      <c r="G66" t="e">
        <v>#N/A</v>
      </c>
      <c r="J66" t="e">
        <v>#N/A</v>
      </c>
      <c r="K66" t="s">
        <v>42</v>
      </c>
      <c r="L66" t="e">
        <v>#N/A</v>
      </c>
      <c r="M66" t="e">
        <v>#N/A</v>
      </c>
      <c r="N66" t="s">
        <v>42</v>
      </c>
      <c r="O66" t="s">
        <v>42</v>
      </c>
      <c r="Q66" t="e">
        <v>#N/A</v>
      </c>
      <c r="S66" t="e">
        <v>#N/A</v>
      </c>
      <c r="T66" t="e">
        <v>#N/A</v>
      </c>
      <c r="U66" t="e">
        <v>#N/A</v>
      </c>
      <c r="V66" t="e">
        <v>#N/A</v>
      </c>
      <c r="W66" t="e">
        <v>#N/A</v>
      </c>
      <c r="X66" t="s">
        <v>42</v>
      </c>
      <c r="Y66" t="s">
        <v>42</v>
      </c>
      <c r="Z66" t="s">
        <v>42</v>
      </c>
      <c r="AA66" t="s">
        <v>42</v>
      </c>
      <c r="AB66" t="e">
        <v>#N/A</v>
      </c>
      <c r="AC66" t="e">
        <v>#N/A</v>
      </c>
      <c r="AD66" t="e">
        <v>#N/A</v>
      </c>
      <c r="AE66" t="e">
        <v>#N/A</v>
      </c>
      <c r="AF66" t="s">
        <v>716</v>
      </c>
      <c r="AG66" t="e">
        <v>#N/A</v>
      </c>
      <c r="AH66" t="e">
        <v>#N/A</v>
      </c>
      <c r="AI66" t="e">
        <v>#N/A</v>
      </c>
      <c r="AJ66" t="e">
        <v>#N/A</v>
      </c>
      <c r="AK66" t="e">
        <v>#N/A</v>
      </c>
      <c r="AL66" t="e">
        <v>#N/A</v>
      </c>
      <c r="AM66">
        <v>1</v>
      </c>
      <c r="AO66" t="e">
        <f>INDEX(MaxCapacity!C:C,MATCH($D66,MaxCapacity!$B:$B,0))</f>
        <v>#N/A</v>
      </c>
      <c r="AP66" t="e">
        <f>INDEX(LHVs!F:F,MATCH($B66,LHVs!$C:$C,0))</f>
        <v>#N/A</v>
      </c>
      <c r="AQ66" t="e">
        <f>INDEX(MinStableLevel!C:C,MATCH($D66,MinStableLevel!$B:$B,0))</f>
        <v>#N/A</v>
      </c>
      <c r="AR66" t="e">
        <f>INDEX(MinStableLevel!D:D,MATCH($D66,MinStableLevel!$B:$B,0))</f>
        <v>#N/A</v>
      </c>
      <c r="AS66" t="e">
        <f>INDEX(MinStableLevel!E:E,MATCH($D66,MinStableLevel!$B:$B,0))</f>
        <v>#N/A</v>
      </c>
      <c r="AT66" t="e">
        <f>INDEX(RampRates!H:H,MATCH($D66,RampRates!$B:$B,0))</f>
        <v>#N/A</v>
      </c>
      <c r="AU66" t="e">
        <f>INDEX(RampRates!I:I,MATCH($D66,RampRates!$B:$B,0))</f>
        <v>#N/A</v>
      </c>
      <c r="AV66" t="e">
        <f>INDEX(RampRates!J:J,MATCH($D66,RampRates!$B:$B,0))</f>
        <v>#N/A</v>
      </c>
      <c r="AW66" t="e">
        <f>INDEX(StartUpTimes!$B:$B,MATCH($D66,StartUpTimes!$A:$A,0))*AT66</f>
        <v>#N/A</v>
      </c>
      <c r="AX66" t="e">
        <f>INDEX(StartUpTimes!$B:$B,MATCH($D66,StartUpTimes!$A:$A,0))*AU66</f>
        <v>#N/A</v>
      </c>
      <c r="AY66" t="e">
        <f>INDEX(StartUpTimes!$B:$B,MATCH($D66,StartUpTimes!$A:$A,0))*AV66</f>
        <v>#N/A</v>
      </c>
      <c r="AZ66" t="e">
        <f>NA()</f>
        <v>#N/A</v>
      </c>
      <c r="BA66" t="e">
        <f>INDEX(StartCosts!C:C,MATCH($D66,StartCosts!$B:$B,0))</f>
        <v>#N/A</v>
      </c>
      <c r="BB66" t="e">
        <f>INDEX(StartCosts!D:D,MATCH($D66,StartCosts!$B:$B,0))</f>
        <v>#N/A</v>
      </c>
      <c r="BC66" t="e">
        <f>INDEX(StartCosts!E:E,MATCH($D66,StartCosts!$B:$B,0))</f>
        <v>#N/A</v>
      </c>
      <c r="BD66" t="e">
        <f>INDEX(StartCosts!F:F,MATCH($D66,StartCosts!$B:$B,0))</f>
        <v>#N/A</v>
      </c>
      <c r="BE66" t="e">
        <f>INDEX(StartCosts!G:G,MATCH($D66,StartCosts!$B:$B,0))</f>
        <v>#N/A</v>
      </c>
      <c r="BF66" t="e">
        <f>INDEX(StartCosts!J:J,MATCH($D66,StartCosts!$B:$B,0))</f>
        <v>#N/A</v>
      </c>
      <c r="BG66" t="e">
        <f>INDEX(StartCosts!I:I,MATCH($D66,StartCosts!$B:$B,0))</f>
        <v>#N/A</v>
      </c>
      <c r="BH66" t="e">
        <f>INDEX(MinUpAndDown!B:B,MATCH($D66,MinUpAndDown!$A:$A,0))</f>
        <v>#N/A</v>
      </c>
      <c r="BI66" t="e">
        <f>INDEX(MinUpAndDown!B:B,MATCH($D66,MinUpAndDown!$A:$A,0))</f>
        <v>#N/A</v>
      </c>
      <c r="BJ66" t="e">
        <f>INDEX(RampCosts!$B:$B,MATCH($D66,RampCosts!$A:$A,0))</f>
        <v>#N/A</v>
      </c>
      <c r="BK66" t="e">
        <f>_xlfn.IFNA(INDEX('O&amp;M'!C:C,MATCH($F66,'O&amp;M'!$A:$A,0)),INDEX('O&amp;M'!G:G,MATCH($D66,'O&amp;M'!$B:$B,0)))</f>
        <v>#N/A</v>
      </c>
      <c r="BL66" t="e">
        <f>_xlfn.IFNA(INDEX('O&amp;M'!D:D,MATCH($F66,'O&amp;M'!$A:$A,0)),INDEX('O&amp;M'!H:H,MATCH($D66,'O&amp;M'!$B:$B,0)))</f>
        <v>#N/A</v>
      </c>
      <c r="BM66" t="e">
        <f>INDEX(AuxDemand!$B:$B,MATCH($D66,AuxDemand!$A:$A,0))</f>
        <v>#N/A</v>
      </c>
      <c r="BN66" t="e">
        <f>INDEX(MFOR!C:C,MATCH($D66,MFOR!$B:$B,0))</f>
        <v>#N/A</v>
      </c>
      <c r="BO66" t="e">
        <f>INDEX(MFOR!D:D,MATCH($D66,MFOR!$B:$B,0))</f>
        <v>#N/A</v>
      </c>
      <c r="BP66" t="e">
        <f>INDEX(MFOR!E:E,MATCH($D66,MFOR!$B:$B,0))</f>
        <v>#N/A</v>
      </c>
      <c r="BQ66" t="e">
        <f>INDEX(MFOR!F:F,MATCH($D66,MFOR!$B:$B,0))</f>
        <v>#N/A</v>
      </c>
      <c r="BR66" t="e">
        <f>INDEX(MFOR!G:G,MATCH($D66,MFOR!$B:$B,0))</f>
        <v>#N/A</v>
      </c>
      <c r="BS66" t="e">
        <f>INDEX(MFOR!H:H,MATCH($D66,MFOR!$B:$B,0))</f>
        <v>#N/A</v>
      </c>
      <c r="BT66" t="e">
        <f>INDEX(MFOR!I:I,MATCH($D66,MFOR!$B:$B,0))</f>
        <v>#N/A</v>
      </c>
      <c r="BU66" t="e">
        <f t="shared" si="0"/>
        <v>#N/A</v>
      </c>
      <c r="BV66" t="e">
        <f>INDEX(CapFactors!$H:$H,MATCH($D66,CapFactors!$B:$B,0))</f>
        <v>#N/A</v>
      </c>
      <c r="BW66" t="e">
        <f>INDEX(Capex!$C:$C,MATCH($F66,Capex!$A:$A,0))</f>
        <v>#N/A</v>
      </c>
      <c r="BX66" t="e">
        <f>NA()</f>
        <v>#N/A</v>
      </c>
      <c r="BY66" t="e">
        <f>NA()</f>
        <v>#N/A</v>
      </c>
      <c r="BZ66" t="e">
        <f>_xlfn.IFNA(INDEX(CapFactors!C:C,MATCH($F66,CapFactors!$A:$A,0))*100,INDEX(CapFactors!C:C,MATCH($E66,CapFactors!$B:$B,0))*100)</f>
        <v>#N/A</v>
      </c>
      <c r="CA66" t="e">
        <f>_xlfn.IFNA(INDEX(CapFactors!F:F,MATCH($F66,CapFactors!$A:$A,0))*100,INDEX(CapFactors!F:F,MATCH($E66,CapFactors!$B:$B,0))*100)</f>
        <v>#N/A</v>
      </c>
    </row>
    <row r="67" spans="1:79">
      <c r="A67" t="s">
        <v>717</v>
      </c>
      <c r="B67" t="s">
        <v>715</v>
      </c>
      <c r="C67" t="s">
        <v>715</v>
      </c>
      <c r="D67" t="s">
        <v>64</v>
      </c>
      <c r="E67" t="e">
        <v>#N/A</v>
      </c>
      <c r="F67" t="e">
        <v>#N/A</v>
      </c>
      <c r="G67" t="e">
        <v>#N/A</v>
      </c>
      <c r="J67" t="e">
        <v>#N/A</v>
      </c>
      <c r="K67" t="s">
        <v>42</v>
      </c>
      <c r="L67" t="e">
        <v>#N/A</v>
      </c>
      <c r="M67" t="e">
        <v>#N/A</v>
      </c>
      <c r="N67" t="s">
        <v>42</v>
      </c>
      <c r="O67" t="s">
        <v>42</v>
      </c>
      <c r="Q67" t="e">
        <v>#N/A</v>
      </c>
      <c r="S67" t="e">
        <v>#N/A</v>
      </c>
      <c r="T67" t="e">
        <v>#N/A</v>
      </c>
      <c r="U67" t="e">
        <v>#N/A</v>
      </c>
      <c r="V67" t="e">
        <v>#N/A</v>
      </c>
      <c r="W67" t="e">
        <v>#N/A</v>
      </c>
      <c r="X67" t="s">
        <v>42</v>
      </c>
      <c r="Y67" t="s">
        <v>42</v>
      </c>
      <c r="Z67" t="s">
        <v>42</v>
      </c>
      <c r="AA67" t="s">
        <v>42</v>
      </c>
      <c r="AB67" t="e">
        <v>#N/A</v>
      </c>
      <c r="AC67" t="e">
        <v>#N/A</v>
      </c>
      <c r="AD67" t="e">
        <v>#N/A</v>
      </c>
      <c r="AE67" t="e">
        <v>#N/A</v>
      </c>
      <c r="AF67" t="s">
        <v>717</v>
      </c>
      <c r="AG67" t="e">
        <v>#N/A</v>
      </c>
      <c r="AH67" t="e">
        <v>#N/A</v>
      </c>
      <c r="AI67" t="e">
        <v>#N/A</v>
      </c>
      <c r="AJ67" t="e">
        <v>#N/A</v>
      </c>
      <c r="AK67" t="e">
        <v>#N/A</v>
      </c>
      <c r="AL67" t="e">
        <v>#N/A</v>
      </c>
      <c r="AM67">
        <v>1</v>
      </c>
      <c r="AO67" t="e">
        <f>INDEX(MaxCapacity!C:C,MATCH($D67,MaxCapacity!$B:$B,0))</f>
        <v>#N/A</v>
      </c>
      <c r="AP67" t="e">
        <f>INDEX(LHVs!F:F,MATCH($B67,LHVs!$C:$C,0))</f>
        <v>#N/A</v>
      </c>
      <c r="AQ67" t="e">
        <f>INDEX(MinStableLevel!C:C,MATCH($D67,MinStableLevel!$B:$B,0))</f>
        <v>#N/A</v>
      </c>
      <c r="AR67" t="e">
        <f>INDEX(MinStableLevel!D:D,MATCH($D67,MinStableLevel!$B:$B,0))</f>
        <v>#N/A</v>
      </c>
      <c r="AS67" t="e">
        <f>INDEX(MinStableLevel!E:E,MATCH($D67,MinStableLevel!$B:$B,0))</f>
        <v>#N/A</v>
      </c>
      <c r="AT67" t="e">
        <f>INDEX(RampRates!H:H,MATCH($D67,RampRates!$B:$B,0))</f>
        <v>#N/A</v>
      </c>
      <c r="AU67" t="e">
        <f>INDEX(RampRates!I:I,MATCH($D67,RampRates!$B:$B,0))</f>
        <v>#N/A</v>
      </c>
      <c r="AV67" t="e">
        <f>INDEX(RampRates!J:J,MATCH($D67,RampRates!$B:$B,0))</f>
        <v>#N/A</v>
      </c>
      <c r="AW67" t="e">
        <f>INDEX(StartUpTimes!$B:$B,MATCH($D67,StartUpTimes!$A:$A,0))*AT67</f>
        <v>#N/A</v>
      </c>
      <c r="AX67" t="e">
        <f>INDEX(StartUpTimes!$B:$B,MATCH($D67,StartUpTimes!$A:$A,0))*AU67</f>
        <v>#N/A</v>
      </c>
      <c r="AY67" t="e">
        <f>INDEX(StartUpTimes!$B:$B,MATCH($D67,StartUpTimes!$A:$A,0))*AV67</f>
        <v>#N/A</v>
      </c>
      <c r="AZ67" t="e">
        <f>NA()</f>
        <v>#N/A</v>
      </c>
      <c r="BA67" t="e">
        <f>INDEX(StartCosts!C:C,MATCH($D67,StartCosts!$B:$B,0))</f>
        <v>#N/A</v>
      </c>
      <c r="BB67" t="e">
        <f>INDEX(StartCosts!D:D,MATCH($D67,StartCosts!$B:$B,0))</f>
        <v>#N/A</v>
      </c>
      <c r="BC67" t="e">
        <f>INDEX(StartCosts!E:E,MATCH($D67,StartCosts!$B:$B,0))</f>
        <v>#N/A</v>
      </c>
      <c r="BD67" t="e">
        <f>INDEX(StartCosts!F:F,MATCH($D67,StartCosts!$B:$B,0))</f>
        <v>#N/A</v>
      </c>
      <c r="BE67" t="e">
        <f>INDEX(StartCosts!G:G,MATCH($D67,StartCosts!$B:$B,0))</f>
        <v>#N/A</v>
      </c>
      <c r="BF67" t="e">
        <f>INDEX(StartCosts!J:J,MATCH($D67,StartCosts!$B:$B,0))</f>
        <v>#N/A</v>
      </c>
      <c r="BG67" t="e">
        <f>INDEX(StartCosts!I:I,MATCH($D67,StartCosts!$B:$B,0))</f>
        <v>#N/A</v>
      </c>
      <c r="BH67" t="e">
        <f>INDEX(MinUpAndDown!B:B,MATCH($D67,MinUpAndDown!$A:$A,0))</f>
        <v>#N/A</v>
      </c>
      <c r="BI67" t="e">
        <f>INDEX(MinUpAndDown!B:B,MATCH($D67,MinUpAndDown!$A:$A,0))</f>
        <v>#N/A</v>
      </c>
      <c r="BJ67" t="e">
        <f>INDEX(RampCosts!$B:$B,MATCH($D67,RampCosts!$A:$A,0))</f>
        <v>#N/A</v>
      </c>
      <c r="BK67" t="e">
        <f>_xlfn.IFNA(INDEX('O&amp;M'!C:C,MATCH($F67,'O&amp;M'!$A:$A,0)),INDEX('O&amp;M'!G:G,MATCH($D67,'O&amp;M'!$B:$B,0)))</f>
        <v>#N/A</v>
      </c>
      <c r="BL67" t="e">
        <f>_xlfn.IFNA(INDEX('O&amp;M'!D:D,MATCH($F67,'O&amp;M'!$A:$A,0)),INDEX('O&amp;M'!H:H,MATCH($D67,'O&amp;M'!$B:$B,0)))</f>
        <v>#N/A</v>
      </c>
      <c r="BM67" t="e">
        <f>INDEX(AuxDemand!$B:$B,MATCH($D67,AuxDemand!$A:$A,0))</f>
        <v>#N/A</v>
      </c>
      <c r="BN67" t="e">
        <f>INDEX(MFOR!C:C,MATCH($D67,MFOR!$B:$B,0))</f>
        <v>#N/A</v>
      </c>
      <c r="BO67" t="e">
        <f>INDEX(MFOR!D:D,MATCH($D67,MFOR!$B:$B,0))</f>
        <v>#N/A</v>
      </c>
      <c r="BP67" t="e">
        <f>INDEX(MFOR!E:E,MATCH($D67,MFOR!$B:$B,0))</f>
        <v>#N/A</v>
      </c>
      <c r="BQ67" t="e">
        <f>INDEX(MFOR!F:F,MATCH($D67,MFOR!$B:$B,0))</f>
        <v>#N/A</v>
      </c>
      <c r="BR67" t="e">
        <f>INDEX(MFOR!G:G,MATCH($D67,MFOR!$B:$B,0))</f>
        <v>#N/A</v>
      </c>
      <c r="BS67" t="e">
        <f>INDEX(MFOR!H:H,MATCH($D67,MFOR!$B:$B,0))</f>
        <v>#N/A</v>
      </c>
      <c r="BT67" t="e">
        <f>INDEX(MFOR!I:I,MATCH($D67,MFOR!$B:$B,0))</f>
        <v>#N/A</v>
      </c>
      <c r="BU67" t="e">
        <f t="shared" ref="BU67:BU76" si="1">100-BN67</f>
        <v>#N/A</v>
      </c>
      <c r="BV67" t="e">
        <f>INDEX(CapFactors!$H:$H,MATCH($D67,CapFactors!$B:$B,0))</f>
        <v>#N/A</v>
      </c>
      <c r="BW67" t="e">
        <f>INDEX(Capex!$C:$C,MATCH($F67,Capex!$A:$A,0))</f>
        <v>#N/A</v>
      </c>
      <c r="BX67" t="e">
        <f>NA()</f>
        <v>#N/A</v>
      </c>
      <c r="BY67" t="e">
        <f>NA()</f>
        <v>#N/A</v>
      </c>
      <c r="BZ67" t="e">
        <f>_xlfn.IFNA(INDEX(CapFactors!C:C,MATCH($F67,CapFactors!$A:$A,0))*100,INDEX(CapFactors!C:C,MATCH($E67,CapFactors!$B:$B,0))*100)</f>
        <v>#N/A</v>
      </c>
      <c r="CA67" t="e">
        <f>_xlfn.IFNA(INDEX(CapFactors!F:F,MATCH($F67,CapFactors!$A:$A,0))*100,INDEX(CapFactors!F:F,MATCH($E67,CapFactors!$B:$B,0))*100)</f>
        <v>#N/A</v>
      </c>
    </row>
    <row r="68" spans="1:79">
      <c r="A68" t="s">
        <v>718</v>
      </c>
      <c r="B68" t="s">
        <v>715</v>
      </c>
      <c r="C68" t="s">
        <v>715</v>
      </c>
      <c r="D68" t="s">
        <v>64</v>
      </c>
      <c r="E68" t="e">
        <v>#N/A</v>
      </c>
      <c r="F68" t="e">
        <v>#N/A</v>
      </c>
      <c r="G68" t="e">
        <v>#N/A</v>
      </c>
      <c r="J68" t="e">
        <v>#N/A</v>
      </c>
      <c r="K68" t="s">
        <v>42</v>
      </c>
      <c r="L68" t="e">
        <v>#N/A</v>
      </c>
      <c r="M68" t="e">
        <v>#N/A</v>
      </c>
      <c r="N68" t="s">
        <v>42</v>
      </c>
      <c r="O68" t="s">
        <v>42</v>
      </c>
      <c r="Q68" t="e">
        <v>#N/A</v>
      </c>
      <c r="S68" t="e">
        <v>#N/A</v>
      </c>
      <c r="T68" t="e">
        <v>#N/A</v>
      </c>
      <c r="U68" t="e">
        <v>#N/A</v>
      </c>
      <c r="V68" t="e">
        <v>#N/A</v>
      </c>
      <c r="W68" t="e">
        <v>#N/A</v>
      </c>
      <c r="X68" t="s">
        <v>42</v>
      </c>
      <c r="Y68" t="s">
        <v>42</v>
      </c>
      <c r="Z68" t="s">
        <v>42</v>
      </c>
      <c r="AA68" t="s">
        <v>42</v>
      </c>
      <c r="AB68" t="e">
        <v>#N/A</v>
      </c>
      <c r="AC68" t="e">
        <v>#N/A</v>
      </c>
      <c r="AD68" t="e">
        <v>#N/A</v>
      </c>
      <c r="AE68" t="e">
        <v>#N/A</v>
      </c>
      <c r="AF68" t="s">
        <v>718</v>
      </c>
      <c r="AG68" t="e">
        <v>#N/A</v>
      </c>
      <c r="AH68" t="e">
        <v>#N/A</v>
      </c>
      <c r="AI68" t="e">
        <v>#N/A</v>
      </c>
      <c r="AJ68" t="e">
        <v>#N/A</v>
      </c>
      <c r="AK68" t="e">
        <v>#N/A</v>
      </c>
      <c r="AL68" t="e">
        <v>#N/A</v>
      </c>
      <c r="AM68">
        <v>1</v>
      </c>
      <c r="AO68" t="e">
        <f>INDEX(MaxCapacity!C:C,MATCH($D68,MaxCapacity!$B:$B,0))</f>
        <v>#N/A</v>
      </c>
      <c r="AP68" t="e">
        <f>INDEX(LHVs!F:F,MATCH($B68,LHVs!$C:$C,0))</f>
        <v>#N/A</v>
      </c>
      <c r="AQ68" t="e">
        <f>INDEX(MinStableLevel!C:C,MATCH($D68,MinStableLevel!$B:$B,0))</f>
        <v>#N/A</v>
      </c>
      <c r="AR68" t="e">
        <f>INDEX(MinStableLevel!D:D,MATCH($D68,MinStableLevel!$B:$B,0))</f>
        <v>#N/A</v>
      </c>
      <c r="AS68" t="e">
        <f>INDEX(MinStableLevel!E:E,MATCH($D68,MinStableLevel!$B:$B,0))</f>
        <v>#N/A</v>
      </c>
      <c r="AT68" t="e">
        <f>INDEX(RampRates!H:H,MATCH($D68,RampRates!$B:$B,0))</f>
        <v>#N/A</v>
      </c>
      <c r="AU68" t="e">
        <f>INDEX(RampRates!I:I,MATCH($D68,RampRates!$B:$B,0))</f>
        <v>#N/A</v>
      </c>
      <c r="AV68" t="e">
        <f>INDEX(RampRates!J:J,MATCH($D68,RampRates!$B:$B,0))</f>
        <v>#N/A</v>
      </c>
      <c r="AW68" t="e">
        <f>INDEX(StartUpTimes!$B:$B,MATCH($D68,StartUpTimes!$A:$A,0))*AT68</f>
        <v>#N/A</v>
      </c>
      <c r="AX68" t="e">
        <f>INDEX(StartUpTimes!$B:$B,MATCH($D68,StartUpTimes!$A:$A,0))*AU68</f>
        <v>#N/A</v>
      </c>
      <c r="AY68" t="e">
        <f>INDEX(StartUpTimes!$B:$B,MATCH($D68,StartUpTimes!$A:$A,0))*AV68</f>
        <v>#N/A</v>
      </c>
      <c r="AZ68" t="e">
        <f>NA()</f>
        <v>#N/A</v>
      </c>
      <c r="BA68" t="e">
        <f>INDEX(StartCosts!C:C,MATCH($D68,StartCosts!$B:$B,0))</f>
        <v>#N/A</v>
      </c>
      <c r="BB68" t="e">
        <f>INDEX(StartCosts!D:D,MATCH($D68,StartCosts!$B:$B,0))</f>
        <v>#N/A</v>
      </c>
      <c r="BC68" t="e">
        <f>INDEX(StartCosts!E:E,MATCH($D68,StartCosts!$B:$B,0))</f>
        <v>#N/A</v>
      </c>
      <c r="BD68" t="e">
        <f>INDEX(StartCosts!F:F,MATCH($D68,StartCosts!$B:$B,0))</f>
        <v>#N/A</v>
      </c>
      <c r="BE68" t="e">
        <f>INDEX(StartCosts!G:G,MATCH($D68,StartCosts!$B:$B,0))</f>
        <v>#N/A</v>
      </c>
      <c r="BF68" t="e">
        <f>INDEX(StartCosts!J:J,MATCH($D68,StartCosts!$B:$B,0))</f>
        <v>#N/A</v>
      </c>
      <c r="BG68" t="e">
        <f>INDEX(StartCosts!I:I,MATCH($D68,StartCosts!$B:$B,0))</f>
        <v>#N/A</v>
      </c>
      <c r="BH68" t="e">
        <f>INDEX(MinUpAndDown!B:B,MATCH($D68,MinUpAndDown!$A:$A,0))</f>
        <v>#N/A</v>
      </c>
      <c r="BI68" t="e">
        <f>INDEX(MinUpAndDown!B:B,MATCH($D68,MinUpAndDown!$A:$A,0))</f>
        <v>#N/A</v>
      </c>
      <c r="BJ68" t="e">
        <f>INDEX(RampCosts!$B:$B,MATCH($D68,RampCosts!$A:$A,0))</f>
        <v>#N/A</v>
      </c>
      <c r="BK68" t="e">
        <f>_xlfn.IFNA(INDEX('O&amp;M'!C:C,MATCH($F68,'O&amp;M'!$A:$A,0)),INDEX('O&amp;M'!G:G,MATCH($D68,'O&amp;M'!$B:$B,0)))</f>
        <v>#N/A</v>
      </c>
      <c r="BL68" t="e">
        <f>_xlfn.IFNA(INDEX('O&amp;M'!D:D,MATCH($F68,'O&amp;M'!$A:$A,0)),INDEX('O&amp;M'!H:H,MATCH($D68,'O&amp;M'!$B:$B,0)))</f>
        <v>#N/A</v>
      </c>
      <c r="BM68" t="e">
        <f>INDEX(AuxDemand!$B:$B,MATCH($D68,AuxDemand!$A:$A,0))</f>
        <v>#N/A</v>
      </c>
      <c r="BN68" t="e">
        <f>INDEX(MFOR!C:C,MATCH($D68,MFOR!$B:$B,0))</f>
        <v>#N/A</v>
      </c>
      <c r="BO68" t="e">
        <f>INDEX(MFOR!D:D,MATCH($D68,MFOR!$B:$B,0))</f>
        <v>#N/A</v>
      </c>
      <c r="BP68" t="e">
        <f>INDEX(MFOR!E:E,MATCH($D68,MFOR!$B:$B,0))</f>
        <v>#N/A</v>
      </c>
      <c r="BQ68" t="e">
        <f>INDEX(MFOR!F:F,MATCH($D68,MFOR!$B:$B,0))</f>
        <v>#N/A</v>
      </c>
      <c r="BR68" t="e">
        <f>INDEX(MFOR!G:G,MATCH($D68,MFOR!$B:$B,0))</f>
        <v>#N/A</v>
      </c>
      <c r="BS68" t="e">
        <f>INDEX(MFOR!H:H,MATCH($D68,MFOR!$B:$B,0))</f>
        <v>#N/A</v>
      </c>
      <c r="BT68" t="e">
        <f>INDEX(MFOR!I:I,MATCH($D68,MFOR!$B:$B,0))</f>
        <v>#N/A</v>
      </c>
      <c r="BU68" t="e">
        <f t="shared" si="1"/>
        <v>#N/A</v>
      </c>
      <c r="BV68" t="e">
        <f>INDEX(CapFactors!$H:$H,MATCH($D68,CapFactors!$B:$B,0))</f>
        <v>#N/A</v>
      </c>
      <c r="BW68" t="e">
        <f>INDEX(Capex!$C:$C,MATCH($F68,Capex!$A:$A,0))</f>
        <v>#N/A</v>
      </c>
      <c r="BX68" t="e">
        <f>NA()</f>
        <v>#N/A</v>
      </c>
      <c r="BY68" t="e">
        <f>NA()</f>
        <v>#N/A</v>
      </c>
      <c r="BZ68" t="e">
        <f>_xlfn.IFNA(INDEX(CapFactors!C:C,MATCH($F68,CapFactors!$A:$A,0))*100,INDEX(CapFactors!C:C,MATCH($E68,CapFactors!$B:$B,0))*100)</f>
        <v>#N/A</v>
      </c>
      <c r="CA68" t="e">
        <f>_xlfn.IFNA(INDEX(CapFactors!F:F,MATCH($F68,CapFactors!$A:$A,0))*100,INDEX(CapFactors!F:F,MATCH($E68,CapFactors!$B:$B,0))*100)</f>
        <v>#N/A</v>
      </c>
    </row>
    <row r="69" spans="1:79">
      <c r="A69" t="s">
        <v>12</v>
      </c>
      <c r="B69" t="s">
        <v>12</v>
      </c>
      <c r="C69" t="s">
        <v>12</v>
      </c>
      <c r="D69" t="s">
        <v>64</v>
      </c>
      <c r="E69" t="e">
        <v>#N/A</v>
      </c>
      <c r="F69" t="e">
        <v>#N/A</v>
      </c>
      <c r="G69" t="e">
        <v>#N/A</v>
      </c>
      <c r="J69" t="e">
        <v>#N/A</v>
      </c>
      <c r="K69" t="s">
        <v>12</v>
      </c>
      <c r="L69" t="e">
        <v>#N/A</v>
      </c>
      <c r="M69" t="e">
        <v>#N/A</v>
      </c>
      <c r="N69" t="s">
        <v>12</v>
      </c>
      <c r="O69" t="s">
        <v>12</v>
      </c>
      <c r="Q69" t="e">
        <v>#N/A</v>
      </c>
      <c r="S69" t="e">
        <v>#N/A</v>
      </c>
      <c r="T69" t="e">
        <v>#N/A</v>
      </c>
      <c r="U69" t="e">
        <v>#N/A</v>
      </c>
      <c r="V69" t="e">
        <v>#N/A</v>
      </c>
      <c r="W69" t="e">
        <v>#N/A</v>
      </c>
      <c r="X69" t="s">
        <v>12</v>
      </c>
      <c r="Y69" t="s">
        <v>12</v>
      </c>
      <c r="Z69" t="s">
        <v>12</v>
      </c>
      <c r="AA69" t="s">
        <v>12</v>
      </c>
      <c r="AB69" t="e">
        <v>#N/A</v>
      </c>
      <c r="AC69" t="e">
        <v>#N/A</v>
      </c>
      <c r="AD69" t="e">
        <v>#N/A</v>
      </c>
      <c r="AE69" t="e">
        <v>#N/A</v>
      </c>
      <c r="AF69" t="e">
        <v>#N/A</v>
      </c>
      <c r="AG69" t="e">
        <v>#N/A</v>
      </c>
      <c r="AH69" t="e">
        <v>#N/A</v>
      </c>
      <c r="AI69" t="e">
        <v>#N/A</v>
      </c>
      <c r="AJ69" t="e">
        <v>#N/A</v>
      </c>
      <c r="AK69" t="e">
        <v>#N/A</v>
      </c>
      <c r="AL69" t="e">
        <v>#N/A</v>
      </c>
      <c r="AM69">
        <v>1</v>
      </c>
      <c r="AO69" t="e">
        <f>INDEX(MaxCapacity!C:C,MATCH($D69,MaxCapacity!$B:$B,0))</f>
        <v>#N/A</v>
      </c>
      <c r="AP69" t="e">
        <f>INDEX(LHVs!F:F,MATCH($B69,LHVs!$C:$C,0))</f>
        <v>#N/A</v>
      </c>
      <c r="AQ69" t="e">
        <f>INDEX(MinStableLevel!C:C,MATCH($D69,MinStableLevel!$B:$B,0))</f>
        <v>#N/A</v>
      </c>
      <c r="AR69" t="e">
        <f>INDEX(MinStableLevel!D:D,MATCH($D69,MinStableLevel!$B:$B,0))</f>
        <v>#N/A</v>
      </c>
      <c r="AS69" t="e">
        <f>INDEX(MinStableLevel!E:E,MATCH($D69,MinStableLevel!$B:$B,0))</f>
        <v>#N/A</v>
      </c>
      <c r="AT69" t="e">
        <f>INDEX(RampRates!H:H,MATCH($D69,RampRates!$B:$B,0))</f>
        <v>#N/A</v>
      </c>
      <c r="AU69" t="e">
        <f>INDEX(RampRates!I:I,MATCH($D69,RampRates!$B:$B,0))</f>
        <v>#N/A</v>
      </c>
      <c r="AV69" t="e">
        <f>INDEX(RampRates!J:J,MATCH($D69,RampRates!$B:$B,0))</f>
        <v>#N/A</v>
      </c>
      <c r="AW69" t="e">
        <f>INDEX(StartUpTimes!$B:$B,MATCH($D69,StartUpTimes!$A:$A,0))*AT69</f>
        <v>#N/A</v>
      </c>
      <c r="AX69" t="e">
        <f>INDEX(StartUpTimes!$B:$B,MATCH($D69,StartUpTimes!$A:$A,0))*AU69</f>
        <v>#N/A</v>
      </c>
      <c r="AY69" t="e">
        <f>INDEX(StartUpTimes!$B:$B,MATCH($D69,StartUpTimes!$A:$A,0))*AV69</f>
        <v>#N/A</v>
      </c>
      <c r="AZ69" t="e">
        <f>NA()</f>
        <v>#N/A</v>
      </c>
      <c r="BA69" t="e">
        <f>INDEX(StartCosts!C:C,MATCH($D69,StartCosts!$B:$B,0))</f>
        <v>#N/A</v>
      </c>
      <c r="BB69" t="e">
        <f>INDEX(StartCosts!D:D,MATCH($D69,StartCosts!$B:$B,0))</f>
        <v>#N/A</v>
      </c>
      <c r="BC69" t="e">
        <f>INDEX(StartCosts!E:E,MATCH($D69,StartCosts!$B:$B,0))</f>
        <v>#N/A</v>
      </c>
      <c r="BD69" t="e">
        <f>INDEX(StartCosts!F:F,MATCH($D69,StartCosts!$B:$B,0))</f>
        <v>#N/A</v>
      </c>
      <c r="BE69" t="e">
        <f>INDEX(StartCosts!G:G,MATCH($D69,StartCosts!$B:$B,0))</f>
        <v>#N/A</v>
      </c>
      <c r="BF69" t="e">
        <f>INDEX(StartCosts!J:J,MATCH($D69,StartCosts!$B:$B,0))</f>
        <v>#N/A</v>
      </c>
      <c r="BG69" t="e">
        <f>INDEX(StartCosts!I:I,MATCH($D69,StartCosts!$B:$B,0))</f>
        <v>#N/A</v>
      </c>
      <c r="BH69" t="e">
        <f>INDEX(MinUpAndDown!B:B,MATCH($D69,MinUpAndDown!$A:$A,0))</f>
        <v>#N/A</v>
      </c>
      <c r="BI69" t="e">
        <f>INDEX(MinUpAndDown!B:B,MATCH($D69,MinUpAndDown!$A:$A,0))</f>
        <v>#N/A</v>
      </c>
      <c r="BJ69" t="e">
        <f>INDEX(RampCosts!$B:$B,MATCH($D69,RampCosts!$A:$A,0))</f>
        <v>#N/A</v>
      </c>
      <c r="BK69" t="e">
        <f>_xlfn.IFNA(INDEX('O&amp;M'!C:C,MATCH($F69,'O&amp;M'!$A:$A,0)),INDEX('O&amp;M'!G:G,MATCH($D69,'O&amp;M'!$B:$B,0)))</f>
        <v>#N/A</v>
      </c>
      <c r="BL69" t="e">
        <f>_xlfn.IFNA(INDEX('O&amp;M'!D:D,MATCH($F69,'O&amp;M'!$A:$A,0)),INDEX('O&amp;M'!H:H,MATCH($D69,'O&amp;M'!$B:$B,0)))</f>
        <v>#N/A</v>
      </c>
      <c r="BM69" t="e">
        <f>INDEX(AuxDemand!$B:$B,MATCH($D69,AuxDemand!$A:$A,0))</f>
        <v>#N/A</v>
      </c>
      <c r="BN69" t="e">
        <f>INDEX(MFOR!C:C,MATCH($D69,MFOR!$B:$B,0))</f>
        <v>#N/A</v>
      </c>
      <c r="BO69" t="e">
        <f>INDEX(MFOR!D:D,MATCH($D69,MFOR!$B:$B,0))</f>
        <v>#N/A</v>
      </c>
      <c r="BP69" t="e">
        <f>INDEX(MFOR!E:E,MATCH($D69,MFOR!$B:$B,0))</f>
        <v>#N/A</v>
      </c>
      <c r="BQ69" t="e">
        <f>INDEX(MFOR!F:F,MATCH($D69,MFOR!$B:$B,0))</f>
        <v>#N/A</v>
      </c>
      <c r="BR69" t="e">
        <f>INDEX(MFOR!G:G,MATCH($D69,MFOR!$B:$B,0))</f>
        <v>#N/A</v>
      </c>
      <c r="BS69" t="e">
        <f>INDEX(MFOR!H:H,MATCH($D69,MFOR!$B:$B,0))</f>
        <v>#N/A</v>
      </c>
      <c r="BT69" t="e">
        <f>INDEX(MFOR!I:I,MATCH($D69,MFOR!$B:$B,0))</f>
        <v>#N/A</v>
      </c>
      <c r="BU69" t="e">
        <f t="shared" si="1"/>
        <v>#N/A</v>
      </c>
      <c r="BV69" t="e">
        <f>INDEX(CapFactors!$H:$H,MATCH($D69,CapFactors!$B:$B,0))</f>
        <v>#N/A</v>
      </c>
      <c r="BW69" t="e">
        <f>INDEX(Capex!$C:$C,MATCH($F69,Capex!$A:$A,0))</f>
        <v>#N/A</v>
      </c>
      <c r="BX69" t="e">
        <f>NA()</f>
        <v>#N/A</v>
      </c>
      <c r="BY69" t="e">
        <f>NA()</f>
        <v>#N/A</v>
      </c>
      <c r="BZ69" t="e">
        <f>_xlfn.IFNA(INDEX(CapFactors!C:C,MATCH($F69,CapFactors!$A:$A,0))*100,INDEX(CapFactors!C:C,MATCH($E69,CapFactors!$B:$B,0))*100)</f>
        <v>#N/A</v>
      </c>
      <c r="CA69" t="e">
        <f>_xlfn.IFNA(INDEX(CapFactors!F:F,MATCH($F69,CapFactors!$A:$A,0))*100,INDEX(CapFactors!F:F,MATCH($E69,CapFactors!$B:$B,0))*100)</f>
        <v>#N/A</v>
      </c>
    </row>
    <row r="70" spans="1:79">
      <c r="A70" t="s">
        <v>48</v>
      </c>
      <c r="B70" t="s">
        <v>48</v>
      </c>
      <c r="C70" t="s">
        <v>48</v>
      </c>
      <c r="D70" t="s">
        <v>64</v>
      </c>
      <c r="E70" t="e">
        <v>#N/A</v>
      </c>
      <c r="F70" t="e">
        <v>#N/A</v>
      </c>
      <c r="G70" t="e">
        <v>#N/A</v>
      </c>
      <c r="J70" t="e">
        <v>#N/A</v>
      </c>
      <c r="K70" t="s">
        <v>48</v>
      </c>
      <c r="L70" t="e">
        <v>#N/A</v>
      </c>
      <c r="M70" t="e">
        <v>#N/A</v>
      </c>
      <c r="N70" t="s">
        <v>48</v>
      </c>
      <c r="O70" t="s">
        <v>48</v>
      </c>
      <c r="Q70" t="e">
        <v>#N/A</v>
      </c>
      <c r="S70" t="e">
        <v>#N/A</v>
      </c>
      <c r="T70" t="e">
        <v>#N/A</v>
      </c>
      <c r="U70" t="e">
        <v>#N/A</v>
      </c>
      <c r="V70" t="e">
        <v>#N/A</v>
      </c>
      <c r="W70" t="e">
        <v>#N/A</v>
      </c>
      <c r="X70" t="s">
        <v>48</v>
      </c>
      <c r="Y70" t="s">
        <v>48</v>
      </c>
      <c r="Z70" t="s">
        <v>48</v>
      </c>
      <c r="AA70" t="s">
        <v>48</v>
      </c>
      <c r="AB70" t="e">
        <v>#N/A</v>
      </c>
      <c r="AC70" t="e">
        <v>#N/A</v>
      </c>
      <c r="AD70" t="e">
        <v>#N/A</v>
      </c>
      <c r="AE70" t="e">
        <v>#N/A</v>
      </c>
      <c r="AF70" t="e">
        <v>#N/A</v>
      </c>
      <c r="AG70" t="e">
        <v>#N/A</v>
      </c>
      <c r="AH70" t="e">
        <v>#N/A</v>
      </c>
      <c r="AI70" t="e">
        <v>#N/A</v>
      </c>
      <c r="AJ70" t="e">
        <v>#N/A</v>
      </c>
      <c r="AK70" t="e">
        <v>#N/A</v>
      </c>
      <c r="AL70" t="e">
        <v>#N/A</v>
      </c>
      <c r="AM70">
        <v>1</v>
      </c>
      <c r="AO70" t="e">
        <f>INDEX(MaxCapacity!C:C,MATCH($D70,MaxCapacity!$B:$B,0))</f>
        <v>#N/A</v>
      </c>
      <c r="AP70" t="e">
        <f>INDEX(LHVs!F:F,MATCH($B70,LHVs!$C:$C,0))</f>
        <v>#N/A</v>
      </c>
      <c r="AQ70" t="e">
        <f>INDEX(MinStableLevel!C:C,MATCH($D70,MinStableLevel!$B:$B,0))</f>
        <v>#N/A</v>
      </c>
      <c r="AR70" t="e">
        <f>INDEX(MinStableLevel!D:D,MATCH($D70,MinStableLevel!$B:$B,0))</f>
        <v>#N/A</v>
      </c>
      <c r="AS70" t="e">
        <f>INDEX(MinStableLevel!E:E,MATCH($D70,MinStableLevel!$B:$B,0))</f>
        <v>#N/A</v>
      </c>
      <c r="AT70" t="e">
        <f>INDEX(RampRates!H:H,MATCH($D70,RampRates!$B:$B,0))</f>
        <v>#N/A</v>
      </c>
      <c r="AU70" t="e">
        <f>INDEX(RampRates!I:I,MATCH($D70,RampRates!$B:$B,0))</f>
        <v>#N/A</v>
      </c>
      <c r="AV70" t="e">
        <f>INDEX(RampRates!J:J,MATCH($D70,RampRates!$B:$B,0))</f>
        <v>#N/A</v>
      </c>
      <c r="AW70" t="e">
        <f>INDEX(StartUpTimes!$B:$B,MATCH($D70,StartUpTimes!$A:$A,0))*AT70</f>
        <v>#N/A</v>
      </c>
      <c r="AX70" t="e">
        <f>INDEX(StartUpTimes!$B:$B,MATCH($D70,StartUpTimes!$A:$A,0))*AU70</f>
        <v>#N/A</v>
      </c>
      <c r="AY70" t="e">
        <f>INDEX(StartUpTimes!$B:$B,MATCH($D70,StartUpTimes!$A:$A,0))*AV70</f>
        <v>#N/A</v>
      </c>
      <c r="AZ70" t="e">
        <f>NA()</f>
        <v>#N/A</v>
      </c>
      <c r="BA70" t="e">
        <f>INDEX(StartCosts!C:C,MATCH($D70,StartCosts!$B:$B,0))</f>
        <v>#N/A</v>
      </c>
      <c r="BB70" t="e">
        <f>INDEX(StartCosts!D:D,MATCH($D70,StartCosts!$B:$B,0))</f>
        <v>#N/A</v>
      </c>
      <c r="BC70" t="e">
        <f>INDEX(StartCosts!E:E,MATCH($D70,StartCosts!$B:$B,0))</f>
        <v>#N/A</v>
      </c>
      <c r="BD70" t="e">
        <f>INDEX(StartCosts!F:F,MATCH($D70,StartCosts!$B:$B,0))</f>
        <v>#N/A</v>
      </c>
      <c r="BE70" t="e">
        <f>INDEX(StartCosts!G:G,MATCH($D70,StartCosts!$B:$B,0))</f>
        <v>#N/A</v>
      </c>
      <c r="BF70" t="e">
        <f>INDEX(StartCosts!J:J,MATCH($D70,StartCosts!$B:$B,0))</f>
        <v>#N/A</v>
      </c>
      <c r="BG70" t="e">
        <f>INDEX(StartCosts!I:I,MATCH($D70,StartCosts!$B:$B,0))</f>
        <v>#N/A</v>
      </c>
      <c r="BH70" t="e">
        <f>INDEX(MinUpAndDown!B:B,MATCH($D70,MinUpAndDown!$A:$A,0))</f>
        <v>#N/A</v>
      </c>
      <c r="BI70" t="e">
        <f>INDEX(MinUpAndDown!B:B,MATCH($D70,MinUpAndDown!$A:$A,0))</f>
        <v>#N/A</v>
      </c>
      <c r="BJ70" t="e">
        <f>INDEX(RampCosts!$B:$B,MATCH($D70,RampCosts!$A:$A,0))</f>
        <v>#N/A</v>
      </c>
      <c r="BK70" t="e">
        <f>_xlfn.IFNA(INDEX('O&amp;M'!C:C,MATCH($F70,'O&amp;M'!$A:$A,0)),INDEX('O&amp;M'!G:G,MATCH($D70,'O&amp;M'!$B:$B,0)))</f>
        <v>#N/A</v>
      </c>
      <c r="BL70" t="e">
        <f>_xlfn.IFNA(INDEX('O&amp;M'!D:D,MATCH($F70,'O&amp;M'!$A:$A,0)),INDEX('O&amp;M'!H:H,MATCH($D70,'O&amp;M'!$B:$B,0)))</f>
        <v>#N/A</v>
      </c>
      <c r="BM70" t="e">
        <f>INDEX(AuxDemand!$B:$B,MATCH($D70,AuxDemand!$A:$A,0))</f>
        <v>#N/A</v>
      </c>
      <c r="BN70" t="e">
        <f>INDEX(MFOR!C:C,MATCH($D70,MFOR!$B:$B,0))</f>
        <v>#N/A</v>
      </c>
      <c r="BO70" t="e">
        <f>INDEX(MFOR!D:D,MATCH($D70,MFOR!$B:$B,0))</f>
        <v>#N/A</v>
      </c>
      <c r="BP70" t="e">
        <f>INDEX(MFOR!E:E,MATCH($D70,MFOR!$B:$B,0))</f>
        <v>#N/A</v>
      </c>
      <c r="BQ70" t="e">
        <f>INDEX(MFOR!F:F,MATCH($D70,MFOR!$B:$B,0))</f>
        <v>#N/A</v>
      </c>
      <c r="BR70" t="e">
        <f>INDEX(MFOR!G:G,MATCH($D70,MFOR!$B:$B,0))</f>
        <v>#N/A</v>
      </c>
      <c r="BS70" t="e">
        <f>INDEX(MFOR!H:H,MATCH($D70,MFOR!$B:$B,0))</f>
        <v>#N/A</v>
      </c>
      <c r="BT70" t="e">
        <f>INDEX(MFOR!I:I,MATCH($D70,MFOR!$B:$B,0))</f>
        <v>#N/A</v>
      </c>
      <c r="BU70" t="e">
        <f t="shared" si="1"/>
        <v>#N/A</v>
      </c>
      <c r="BV70" t="e">
        <f>INDEX(CapFactors!$H:$H,MATCH($D70,CapFactors!$B:$B,0))</f>
        <v>#N/A</v>
      </c>
      <c r="BW70" t="e">
        <f>INDEX(Capex!$C:$C,MATCH($F70,Capex!$A:$A,0))</f>
        <v>#N/A</v>
      </c>
      <c r="BX70" t="e">
        <f>NA()</f>
        <v>#N/A</v>
      </c>
      <c r="BY70" t="e">
        <f>NA()</f>
        <v>#N/A</v>
      </c>
      <c r="BZ70" t="e">
        <f>_xlfn.IFNA(INDEX(CapFactors!C:C,MATCH($F70,CapFactors!$A:$A,0))*100,INDEX(CapFactors!C:C,MATCH($E70,CapFactors!$B:$B,0))*100)</f>
        <v>#N/A</v>
      </c>
      <c r="CA70" t="e">
        <f>_xlfn.IFNA(INDEX(CapFactors!F:F,MATCH($F70,CapFactors!$A:$A,0))*100,INDEX(CapFactors!F:F,MATCH($E70,CapFactors!$B:$B,0))*100)</f>
        <v>#N/A</v>
      </c>
    </row>
    <row r="71" spans="1:79">
      <c r="A71" t="s">
        <v>46</v>
      </c>
      <c r="B71" t="s">
        <v>46</v>
      </c>
      <c r="C71" t="s">
        <v>46</v>
      </c>
      <c r="D71" t="s">
        <v>64</v>
      </c>
      <c r="E71" t="e">
        <v>#N/A</v>
      </c>
      <c r="F71" t="e">
        <v>#N/A</v>
      </c>
      <c r="G71" t="e">
        <v>#N/A</v>
      </c>
      <c r="J71" t="e">
        <v>#N/A</v>
      </c>
      <c r="K71" t="s">
        <v>46</v>
      </c>
      <c r="L71" t="e">
        <v>#N/A</v>
      </c>
      <c r="M71" t="e">
        <v>#N/A</v>
      </c>
      <c r="N71" t="s">
        <v>46</v>
      </c>
      <c r="O71" t="s">
        <v>46</v>
      </c>
      <c r="Q71" t="e">
        <v>#N/A</v>
      </c>
      <c r="S71" t="e">
        <v>#N/A</v>
      </c>
      <c r="T71" t="e">
        <v>#N/A</v>
      </c>
      <c r="U71" t="e">
        <v>#N/A</v>
      </c>
      <c r="V71" t="e">
        <v>#N/A</v>
      </c>
      <c r="W71" t="e">
        <v>#N/A</v>
      </c>
      <c r="X71" t="s">
        <v>46</v>
      </c>
      <c r="Y71" t="s">
        <v>46</v>
      </c>
      <c r="Z71" t="s">
        <v>46</v>
      </c>
      <c r="AA71" t="s">
        <v>46</v>
      </c>
      <c r="AB71" t="e">
        <v>#N/A</v>
      </c>
      <c r="AC71" t="e">
        <v>#N/A</v>
      </c>
      <c r="AD71" t="e">
        <v>#N/A</v>
      </c>
      <c r="AE71" t="e">
        <v>#N/A</v>
      </c>
      <c r="AF71" t="e">
        <v>#N/A</v>
      </c>
      <c r="AG71" t="e">
        <v>#N/A</v>
      </c>
      <c r="AH71" t="e">
        <v>#N/A</v>
      </c>
      <c r="AI71" t="e">
        <v>#N/A</v>
      </c>
      <c r="AJ71" t="e">
        <v>#N/A</v>
      </c>
      <c r="AK71" t="e">
        <v>#N/A</v>
      </c>
      <c r="AL71" t="e">
        <v>#N/A</v>
      </c>
      <c r="AM71">
        <v>1</v>
      </c>
      <c r="AO71" t="e">
        <f>INDEX(MaxCapacity!C:C,MATCH($D71,MaxCapacity!$B:$B,0))</f>
        <v>#N/A</v>
      </c>
      <c r="AP71" t="e">
        <f>INDEX(LHVs!F:F,MATCH($B71,LHVs!$C:$C,0))</f>
        <v>#N/A</v>
      </c>
      <c r="AQ71" t="e">
        <f>INDEX(MinStableLevel!C:C,MATCH($D71,MinStableLevel!$B:$B,0))</f>
        <v>#N/A</v>
      </c>
      <c r="AR71" t="e">
        <f>INDEX(MinStableLevel!D:D,MATCH($D71,MinStableLevel!$B:$B,0))</f>
        <v>#N/A</v>
      </c>
      <c r="AS71" t="e">
        <f>INDEX(MinStableLevel!E:E,MATCH($D71,MinStableLevel!$B:$B,0))</f>
        <v>#N/A</v>
      </c>
      <c r="AT71" t="e">
        <f>INDEX(RampRates!H:H,MATCH($D71,RampRates!$B:$B,0))</f>
        <v>#N/A</v>
      </c>
      <c r="AU71" t="e">
        <f>INDEX(RampRates!I:I,MATCH($D71,RampRates!$B:$B,0))</f>
        <v>#N/A</v>
      </c>
      <c r="AV71" t="e">
        <f>INDEX(RampRates!J:J,MATCH($D71,RampRates!$B:$B,0))</f>
        <v>#N/A</v>
      </c>
      <c r="AW71" t="e">
        <f>INDEX(StartUpTimes!$B:$B,MATCH($D71,StartUpTimes!$A:$A,0))*AT71</f>
        <v>#N/A</v>
      </c>
      <c r="AX71" t="e">
        <f>INDEX(StartUpTimes!$B:$B,MATCH($D71,StartUpTimes!$A:$A,0))*AU71</f>
        <v>#N/A</v>
      </c>
      <c r="AY71" t="e">
        <f>INDEX(StartUpTimes!$B:$B,MATCH($D71,StartUpTimes!$A:$A,0))*AV71</f>
        <v>#N/A</v>
      </c>
      <c r="AZ71" t="e">
        <f>NA()</f>
        <v>#N/A</v>
      </c>
      <c r="BA71" t="e">
        <f>INDEX(StartCosts!C:C,MATCH($D71,StartCosts!$B:$B,0))</f>
        <v>#N/A</v>
      </c>
      <c r="BB71" t="e">
        <f>INDEX(StartCosts!D:D,MATCH($D71,StartCosts!$B:$B,0))</f>
        <v>#N/A</v>
      </c>
      <c r="BC71" t="e">
        <f>INDEX(StartCosts!E:E,MATCH($D71,StartCosts!$B:$B,0))</f>
        <v>#N/A</v>
      </c>
      <c r="BD71" t="e">
        <f>INDEX(StartCosts!F:F,MATCH($D71,StartCosts!$B:$B,0))</f>
        <v>#N/A</v>
      </c>
      <c r="BE71" t="e">
        <f>INDEX(StartCosts!G:G,MATCH($D71,StartCosts!$B:$B,0))</f>
        <v>#N/A</v>
      </c>
      <c r="BF71" t="e">
        <f>INDEX(StartCosts!J:J,MATCH($D71,StartCosts!$B:$B,0))</f>
        <v>#N/A</v>
      </c>
      <c r="BG71" t="e">
        <f>INDEX(StartCosts!I:I,MATCH($D71,StartCosts!$B:$B,0))</f>
        <v>#N/A</v>
      </c>
      <c r="BH71" t="e">
        <f>INDEX(MinUpAndDown!B:B,MATCH($D71,MinUpAndDown!$A:$A,0))</f>
        <v>#N/A</v>
      </c>
      <c r="BI71" t="e">
        <f>INDEX(MinUpAndDown!B:B,MATCH($D71,MinUpAndDown!$A:$A,0))</f>
        <v>#N/A</v>
      </c>
      <c r="BJ71" t="e">
        <f>INDEX(RampCosts!$B:$B,MATCH($D71,RampCosts!$A:$A,0))</f>
        <v>#N/A</v>
      </c>
      <c r="BK71" t="e">
        <f>_xlfn.IFNA(INDEX('O&amp;M'!C:C,MATCH($F71,'O&amp;M'!$A:$A,0)),INDEX('O&amp;M'!G:G,MATCH($D71,'O&amp;M'!$B:$B,0)))</f>
        <v>#N/A</v>
      </c>
      <c r="BL71" t="e">
        <f>_xlfn.IFNA(INDEX('O&amp;M'!D:D,MATCH($F71,'O&amp;M'!$A:$A,0)),INDEX('O&amp;M'!H:H,MATCH($D71,'O&amp;M'!$B:$B,0)))</f>
        <v>#N/A</v>
      </c>
      <c r="BM71" t="e">
        <f>INDEX(AuxDemand!$B:$B,MATCH($D71,AuxDemand!$A:$A,0))</f>
        <v>#N/A</v>
      </c>
      <c r="BN71" t="e">
        <f>INDEX(MFOR!C:C,MATCH($D71,MFOR!$B:$B,0))</f>
        <v>#N/A</v>
      </c>
      <c r="BO71" t="e">
        <f>INDEX(MFOR!D:D,MATCH($D71,MFOR!$B:$B,0))</f>
        <v>#N/A</v>
      </c>
      <c r="BP71" t="e">
        <f>INDEX(MFOR!E:E,MATCH($D71,MFOR!$B:$B,0))</f>
        <v>#N/A</v>
      </c>
      <c r="BQ71" t="e">
        <f>INDEX(MFOR!F:F,MATCH($D71,MFOR!$B:$B,0))</f>
        <v>#N/A</v>
      </c>
      <c r="BR71" t="e">
        <f>INDEX(MFOR!G:G,MATCH($D71,MFOR!$B:$B,0))</f>
        <v>#N/A</v>
      </c>
      <c r="BS71" t="e">
        <f>INDEX(MFOR!H:H,MATCH($D71,MFOR!$B:$B,0))</f>
        <v>#N/A</v>
      </c>
      <c r="BT71" t="e">
        <f>INDEX(MFOR!I:I,MATCH($D71,MFOR!$B:$B,0))</f>
        <v>#N/A</v>
      </c>
      <c r="BU71" t="e">
        <f t="shared" si="1"/>
        <v>#N/A</v>
      </c>
      <c r="BV71" t="e">
        <f>INDEX(CapFactors!$H:$H,MATCH($D71,CapFactors!$B:$B,0))</f>
        <v>#N/A</v>
      </c>
      <c r="BW71" t="e">
        <f>INDEX(Capex!$C:$C,MATCH($F71,Capex!$A:$A,0))</f>
        <v>#N/A</v>
      </c>
      <c r="BX71" t="e">
        <f>NA()</f>
        <v>#N/A</v>
      </c>
      <c r="BY71" t="e">
        <f>NA()</f>
        <v>#N/A</v>
      </c>
      <c r="BZ71" t="e">
        <f>_xlfn.IFNA(INDEX(CapFactors!C:C,MATCH($F71,CapFactors!$A:$A,0))*100,INDEX(CapFactors!C:C,MATCH($E71,CapFactors!$B:$B,0))*100)</f>
        <v>#N/A</v>
      </c>
      <c r="CA71" t="e">
        <f>_xlfn.IFNA(INDEX(CapFactors!F:F,MATCH($F71,CapFactors!$A:$A,0))*100,INDEX(CapFactors!F:F,MATCH($E71,CapFactors!$B:$B,0))*100)</f>
        <v>#N/A</v>
      </c>
    </row>
    <row r="72" spans="1:79">
      <c r="A72" t="s">
        <v>31</v>
      </c>
      <c r="B72" t="s">
        <v>31</v>
      </c>
      <c r="C72" t="s">
        <v>31</v>
      </c>
      <c r="D72" t="s">
        <v>64</v>
      </c>
      <c r="E72" t="e">
        <v>#N/A</v>
      </c>
      <c r="F72" t="e">
        <v>#N/A</v>
      </c>
      <c r="G72" t="e">
        <v>#N/A</v>
      </c>
      <c r="J72" t="e">
        <v>#N/A</v>
      </c>
      <c r="K72" t="s">
        <v>31</v>
      </c>
      <c r="L72" t="e">
        <v>#N/A</v>
      </c>
      <c r="M72" t="e">
        <v>#N/A</v>
      </c>
      <c r="N72" t="s">
        <v>31</v>
      </c>
      <c r="O72" t="s">
        <v>31</v>
      </c>
      <c r="Q72" t="e">
        <v>#N/A</v>
      </c>
      <c r="S72" t="e">
        <v>#N/A</v>
      </c>
      <c r="T72" t="e">
        <v>#N/A</v>
      </c>
      <c r="U72" t="e">
        <v>#N/A</v>
      </c>
      <c r="V72" t="e">
        <v>#N/A</v>
      </c>
      <c r="W72" t="e">
        <v>#N/A</v>
      </c>
      <c r="X72" t="s">
        <v>31</v>
      </c>
      <c r="Y72" t="s">
        <v>31</v>
      </c>
      <c r="Z72" t="s">
        <v>31</v>
      </c>
      <c r="AA72" t="s">
        <v>31</v>
      </c>
      <c r="AB72" t="e">
        <v>#N/A</v>
      </c>
      <c r="AC72" t="e">
        <v>#N/A</v>
      </c>
      <c r="AD72" t="e">
        <v>#N/A</v>
      </c>
      <c r="AE72" t="e">
        <v>#N/A</v>
      </c>
      <c r="AF72" t="e">
        <v>#N/A</v>
      </c>
      <c r="AG72" t="e">
        <v>#N/A</v>
      </c>
      <c r="AH72" t="e">
        <v>#N/A</v>
      </c>
      <c r="AI72" t="e">
        <v>#N/A</v>
      </c>
      <c r="AJ72" t="e">
        <v>#N/A</v>
      </c>
      <c r="AK72" t="e">
        <v>#N/A</v>
      </c>
      <c r="AL72" t="e">
        <v>#N/A</v>
      </c>
      <c r="AM72">
        <v>1</v>
      </c>
      <c r="AO72" t="e">
        <f>INDEX(MaxCapacity!C:C,MATCH($D72,MaxCapacity!$B:$B,0))</f>
        <v>#N/A</v>
      </c>
      <c r="AP72" t="e">
        <f>INDEX(LHVs!F:F,MATCH($B72,LHVs!$C:$C,0))</f>
        <v>#N/A</v>
      </c>
      <c r="AQ72" t="e">
        <f>INDEX(MinStableLevel!C:C,MATCH($D72,MinStableLevel!$B:$B,0))</f>
        <v>#N/A</v>
      </c>
      <c r="AR72" t="e">
        <f>INDEX(MinStableLevel!D:D,MATCH($D72,MinStableLevel!$B:$B,0))</f>
        <v>#N/A</v>
      </c>
      <c r="AS72" t="e">
        <f>INDEX(MinStableLevel!E:E,MATCH($D72,MinStableLevel!$B:$B,0))</f>
        <v>#N/A</v>
      </c>
      <c r="AT72" t="e">
        <f>INDEX(RampRates!H:H,MATCH($D72,RampRates!$B:$B,0))</f>
        <v>#N/A</v>
      </c>
      <c r="AU72" t="e">
        <f>INDEX(RampRates!I:I,MATCH($D72,RampRates!$B:$B,0))</f>
        <v>#N/A</v>
      </c>
      <c r="AV72" t="e">
        <f>INDEX(RampRates!J:J,MATCH($D72,RampRates!$B:$B,0))</f>
        <v>#N/A</v>
      </c>
      <c r="AW72" t="e">
        <f>INDEX(StartUpTimes!$B:$B,MATCH($D72,StartUpTimes!$A:$A,0))*AT72</f>
        <v>#N/A</v>
      </c>
      <c r="AX72" t="e">
        <f>INDEX(StartUpTimes!$B:$B,MATCH($D72,StartUpTimes!$A:$A,0))*AU72</f>
        <v>#N/A</v>
      </c>
      <c r="AY72" t="e">
        <f>INDEX(StartUpTimes!$B:$B,MATCH($D72,StartUpTimes!$A:$A,0))*AV72</f>
        <v>#N/A</v>
      </c>
      <c r="AZ72" t="e">
        <f>NA()</f>
        <v>#N/A</v>
      </c>
      <c r="BA72" t="e">
        <f>INDEX(StartCosts!C:C,MATCH($D72,StartCosts!$B:$B,0))</f>
        <v>#N/A</v>
      </c>
      <c r="BB72" t="e">
        <f>INDEX(StartCosts!D:D,MATCH($D72,StartCosts!$B:$B,0))</f>
        <v>#N/A</v>
      </c>
      <c r="BC72" t="e">
        <f>INDEX(StartCosts!E:E,MATCH($D72,StartCosts!$B:$B,0))</f>
        <v>#N/A</v>
      </c>
      <c r="BD72" t="e">
        <f>INDEX(StartCosts!F:F,MATCH($D72,StartCosts!$B:$B,0))</f>
        <v>#N/A</v>
      </c>
      <c r="BE72" t="e">
        <f>INDEX(StartCosts!G:G,MATCH($D72,StartCosts!$B:$B,0))</f>
        <v>#N/A</v>
      </c>
      <c r="BF72" t="e">
        <f>INDEX(StartCosts!J:J,MATCH($D72,StartCosts!$B:$B,0))</f>
        <v>#N/A</v>
      </c>
      <c r="BG72" t="e">
        <f>INDEX(StartCosts!I:I,MATCH($D72,StartCosts!$B:$B,0))</f>
        <v>#N/A</v>
      </c>
      <c r="BH72" t="e">
        <f>INDEX(MinUpAndDown!B:B,MATCH($D72,MinUpAndDown!$A:$A,0))</f>
        <v>#N/A</v>
      </c>
      <c r="BI72" t="e">
        <f>INDEX(MinUpAndDown!B:B,MATCH($D72,MinUpAndDown!$A:$A,0))</f>
        <v>#N/A</v>
      </c>
      <c r="BJ72" t="e">
        <f>INDEX(RampCosts!$B:$B,MATCH($D72,RampCosts!$A:$A,0))</f>
        <v>#N/A</v>
      </c>
      <c r="BK72" t="e">
        <f>_xlfn.IFNA(INDEX('O&amp;M'!C:C,MATCH($F72,'O&amp;M'!$A:$A,0)),INDEX('O&amp;M'!G:G,MATCH($D72,'O&amp;M'!$B:$B,0)))</f>
        <v>#N/A</v>
      </c>
      <c r="BL72" t="e">
        <f>_xlfn.IFNA(INDEX('O&amp;M'!D:D,MATCH($F72,'O&amp;M'!$A:$A,0)),INDEX('O&amp;M'!H:H,MATCH($D72,'O&amp;M'!$B:$B,0)))</f>
        <v>#N/A</v>
      </c>
      <c r="BM72" t="e">
        <f>INDEX(AuxDemand!$B:$B,MATCH($D72,AuxDemand!$A:$A,0))</f>
        <v>#N/A</v>
      </c>
      <c r="BN72" t="e">
        <f>INDEX(MFOR!C:C,MATCH($D72,MFOR!$B:$B,0))</f>
        <v>#N/A</v>
      </c>
      <c r="BO72" t="e">
        <f>INDEX(MFOR!D:D,MATCH($D72,MFOR!$B:$B,0))</f>
        <v>#N/A</v>
      </c>
      <c r="BP72" t="e">
        <f>INDEX(MFOR!E:E,MATCH($D72,MFOR!$B:$B,0))</f>
        <v>#N/A</v>
      </c>
      <c r="BQ72" t="e">
        <f>INDEX(MFOR!F:F,MATCH($D72,MFOR!$B:$B,0))</f>
        <v>#N/A</v>
      </c>
      <c r="BR72" t="e">
        <f>INDEX(MFOR!G:G,MATCH($D72,MFOR!$B:$B,0))</f>
        <v>#N/A</v>
      </c>
      <c r="BS72" t="e">
        <f>INDEX(MFOR!H:H,MATCH($D72,MFOR!$B:$B,0))</f>
        <v>#N/A</v>
      </c>
      <c r="BT72" t="e">
        <f>INDEX(MFOR!I:I,MATCH($D72,MFOR!$B:$B,0))</f>
        <v>#N/A</v>
      </c>
      <c r="BU72" t="e">
        <f t="shared" si="1"/>
        <v>#N/A</v>
      </c>
      <c r="BV72" t="e">
        <f>INDEX(CapFactors!$H:$H,MATCH($D72,CapFactors!$B:$B,0))</f>
        <v>#N/A</v>
      </c>
      <c r="BW72" t="e">
        <f>INDEX(Capex!$C:$C,MATCH($F72,Capex!$A:$A,0))</f>
        <v>#N/A</v>
      </c>
      <c r="BX72" t="e">
        <f>NA()</f>
        <v>#N/A</v>
      </c>
      <c r="BY72" t="e">
        <f>NA()</f>
        <v>#N/A</v>
      </c>
      <c r="BZ72" t="e">
        <f>_xlfn.IFNA(INDEX(CapFactors!C:C,MATCH($F72,CapFactors!$A:$A,0))*100,INDEX(CapFactors!C:C,MATCH($E72,CapFactors!$B:$B,0))*100)</f>
        <v>#N/A</v>
      </c>
      <c r="CA72" t="e">
        <f>_xlfn.IFNA(INDEX(CapFactors!F:F,MATCH($F72,CapFactors!$A:$A,0))*100,INDEX(CapFactors!F:F,MATCH($E72,CapFactors!$B:$B,0))*100)</f>
        <v>#N/A</v>
      </c>
    </row>
    <row r="73" spans="1:79">
      <c r="A73" t="s">
        <v>719</v>
      </c>
      <c r="B73" t="s">
        <v>719</v>
      </c>
      <c r="C73" t="s">
        <v>719</v>
      </c>
      <c r="D73" t="s">
        <v>64</v>
      </c>
      <c r="E73" t="e">
        <v>#N/A</v>
      </c>
      <c r="F73" t="e">
        <v>#N/A</v>
      </c>
      <c r="G73" t="e">
        <v>#N/A</v>
      </c>
      <c r="J73" t="e">
        <v>#N/A</v>
      </c>
      <c r="K73" t="s">
        <v>719</v>
      </c>
      <c r="L73" t="e">
        <v>#N/A</v>
      </c>
      <c r="M73" t="e">
        <v>#N/A</v>
      </c>
      <c r="N73" t="s">
        <v>719</v>
      </c>
      <c r="O73" t="s">
        <v>719</v>
      </c>
      <c r="Q73" t="e">
        <v>#N/A</v>
      </c>
      <c r="S73" t="e">
        <v>#N/A</v>
      </c>
      <c r="T73" t="e">
        <v>#N/A</v>
      </c>
      <c r="U73" t="e">
        <v>#N/A</v>
      </c>
      <c r="V73" t="e">
        <v>#N/A</v>
      </c>
      <c r="W73" t="e">
        <v>#N/A</v>
      </c>
      <c r="X73" t="s">
        <v>719</v>
      </c>
      <c r="Y73" t="s">
        <v>719</v>
      </c>
      <c r="Z73" t="s">
        <v>719</v>
      </c>
      <c r="AA73" t="s">
        <v>719</v>
      </c>
      <c r="AB73" t="e">
        <v>#N/A</v>
      </c>
      <c r="AC73" t="e">
        <v>#N/A</v>
      </c>
      <c r="AD73" t="e">
        <v>#N/A</v>
      </c>
      <c r="AE73" t="e">
        <v>#N/A</v>
      </c>
      <c r="AF73" t="e">
        <v>#N/A</v>
      </c>
      <c r="AG73" t="e">
        <v>#N/A</v>
      </c>
      <c r="AH73" t="e">
        <v>#N/A</v>
      </c>
      <c r="AI73" t="e">
        <v>#N/A</v>
      </c>
      <c r="AJ73" t="e">
        <v>#N/A</v>
      </c>
      <c r="AK73" t="e">
        <v>#N/A</v>
      </c>
      <c r="AL73" t="e">
        <v>#N/A</v>
      </c>
      <c r="AM73">
        <v>1</v>
      </c>
      <c r="AO73" t="e">
        <f>INDEX(MaxCapacity!C:C,MATCH($D73,MaxCapacity!$B:$B,0))</f>
        <v>#N/A</v>
      </c>
      <c r="AP73" t="e">
        <f>INDEX(LHVs!F:F,MATCH($B73,LHVs!$C:$C,0))</f>
        <v>#N/A</v>
      </c>
      <c r="AQ73" t="e">
        <f>INDEX(MinStableLevel!C:C,MATCH($D73,MinStableLevel!$B:$B,0))</f>
        <v>#N/A</v>
      </c>
      <c r="AR73" t="e">
        <f>INDEX(MinStableLevel!D:D,MATCH($D73,MinStableLevel!$B:$B,0))</f>
        <v>#N/A</v>
      </c>
      <c r="AS73" t="e">
        <f>INDEX(MinStableLevel!E:E,MATCH($D73,MinStableLevel!$B:$B,0))</f>
        <v>#N/A</v>
      </c>
      <c r="AT73" t="e">
        <f>INDEX(RampRates!H:H,MATCH($D73,RampRates!$B:$B,0))</f>
        <v>#N/A</v>
      </c>
      <c r="AU73" t="e">
        <f>INDEX(RampRates!I:I,MATCH($D73,RampRates!$B:$B,0))</f>
        <v>#N/A</v>
      </c>
      <c r="AV73" t="e">
        <f>INDEX(RampRates!J:J,MATCH($D73,RampRates!$B:$B,0))</f>
        <v>#N/A</v>
      </c>
      <c r="AW73" t="e">
        <f>INDEX(StartUpTimes!$B:$B,MATCH($D73,StartUpTimes!$A:$A,0))*AT73</f>
        <v>#N/A</v>
      </c>
      <c r="AX73" t="e">
        <f>INDEX(StartUpTimes!$B:$B,MATCH($D73,StartUpTimes!$A:$A,0))*AU73</f>
        <v>#N/A</v>
      </c>
      <c r="AY73" t="e">
        <f>INDEX(StartUpTimes!$B:$B,MATCH($D73,StartUpTimes!$A:$A,0))*AV73</f>
        <v>#N/A</v>
      </c>
      <c r="AZ73" t="e">
        <f>NA()</f>
        <v>#N/A</v>
      </c>
      <c r="BA73" t="e">
        <f>INDEX(StartCosts!C:C,MATCH($D73,StartCosts!$B:$B,0))</f>
        <v>#N/A</v>
      </c>
      <c r="BB73" t="e">
        <f>INDEX(StartCosts!D:D,MATCH($D73,StartCosts!$B:$B,0))</f>
        <v>#N/A</v>
      </c>
      <c r="BC73" t="e">
        <f>INDEX(StartCosts!E:E,MATCH($D73,StartCosts!$B:$B,0))</f>
        <v>#N/A</v>
      </c>
      <c r="BD73" t="e">
        <f>INDEX(StartCosts!F:F,MATCH($D73,StartCosts!$B:$B,0))</f>
        <v>#N/A</v>
      </c>
      <c r="BE73" t="e">
        <f>INDEX(StartCosts!G:G,MATCH($D73,StartCosts!$B:$B,0))</f>
        <v>#N/A</v>
      </c>
      <c r="BF73" t="e">
        <f>INDEX(StartCosts!J:J,MATCH($D73,StartCosts!$B:$B,0))</f>
        <v>#N/A</v>
      </c>
      <c r="BG73" t="e">
        <f>INDEX(StartCosts!I:I,MATCH($D73,StartCosts!$B:$B,0))</f>
        <v>#N/A</v>
      </c>
      <c r="BH73" t="e">
        <f>INDEX(MinUpAndDown!B:B,MATCH($D73,MinUpAndDown!$A:$A,0))</f>
        <v>#N/A</v>
      </c>
      <c r="BI73" t="e">
        <f>INDEX(MinUpAndDown!B:B,MATCH($D73,MinUpAndDown!$A:$A,0))</f>
        <v>#N/A</v>
      </c>
      <c r="BJ73" t="e">
        <f>INDEX(RampCosts!$B:$B,MATCH($D73,RampCosts!$A:$A,0))</f>
        <v>#N/A</v>
      </c>
      <c r="BK73" t="e">
        <f>_xlfn.IFNA(INDEX('O&amp;M'!C:C,MATCH($F73,'O&amp;M'!$A:$A,0)),INDEX('O&amp;M'!G:G,MATCH($D73,'O&amp;M'!$B:$B,0)))</f>
        <v>#N/A</v>
      </c>
      <c r="BL73" t="e">
        <f>_xlfn.IFNA(INDEX('O&amp;M'!D:D,MATCH($F73,'O&amp;M'!$A:$A,0)),INDEX('O&amp;M'!H:H,MATCH($D73,'O&amp;M'!$B:$B,0)))</f>
        <v>#N/A</v>
      </c>
      <c r="BM73" t="e">
        <f>INDEX(AuxDemand!$B:$B,MATCH($D73,AuxDemand!$A:$A,0))</f>
        <v>#N/A</v>
      </c>
      <c r="BN73" t="e">
        <f>INDEX(MFOR!C:C,MATCH($D73,MFOR!$B:$B,0))</f>
        <v>#N/A</v>
      </c>
      <c r="BO73" t="e">
        <f>INDEX(MFOR!D:D,MATCH($D73,MFOR!$B:$B,0))</f>
        <v>#N/A</v>
      </c>
      <c r="BP73" t="e">
        <f>INDEX(MFOR!E:E,MATCH($D73,MFOR!$B:$B,0))</f>
        <v>#N/A</v>
      </c>
      <c r="BQ73" t="e">
        <f>INDEX(MFOR!F:F,MATCH($D73,MFOR!$B:$B,0))</f>
        <v>#N/A</v>
      </c>
      <c r="BR73" t="e">
        <f>INDEX(MFOR!G:G,MATCH($D73,MFOR!$B:$B,0))</f>
        <v>#N/A</v>
      </c>
      <c r="BS73" t="e">
        <f>INDEX(MFOR!H:H,MATCH($D73,MFOR!$B:$B,0))</f>
        <v>#N/A</v>
      </c>
      <c r="BT73" t="e">
        <f>INDEX(MFOR!I:I,MATCH($D73,MFOR!$B:$B,0))</f>
        <v>#N/A</v>
      </c>
      <c r="BU73" t="e">
        <f t="shared" si="1"/>
        <v>#N/A</v>
      </c>
      <c r="BV73" t="e">
        <f>INDEX(CapFactors!$H:$H,MATCH($D73,CapFactors!$B:$B,0))</f>
        <v>#N/A</v>
      </c>
      <c r="BW73" t="e">
        <f>INDEX(Capex!$C:$C,MATCH($F73,Capex!$A:$A,0))</f>
        <v>#N/A</v>
      </c>
      <c r="BX73" t="e">
        <f>NA()</f>
        <v>#N/A</v>
      </c>
      <c r="BY73" t="e">
        <f>NA()</f>
        <v>#N/A</v>
      </c>
      <c r="BZ73" t="e">
        <f>_xlfn.IFNA(INDEX(CapFactors!C:C,MATCH($F73,CapFactors!$A:$A,0))*100,INDEX(CapFactors!C:C,MATCH($E73,CapFactors!$B:$B,0))*100)</f>
        <v>#N/A</v>
      </c>
      <c r="CA73" t="e">
        <f>_xlfn.IFNA(INDEX(CapFactors!F:F,MATCH($F73,CapFactors!$A:$A,0))*100,INDEX(CapFactors!F:F,MATCH($E73,CapFactors!$B:$B,0))*100)</f>
        <v>#N/A</v>
      </c>
    </row>
    <row r="74" spans="1:79">
      <c r="A74" t="s">
        <v>720</v>
      </c>
      <c r="B74" t="s">
        <v>720</v>
      </c>
      <c r="C74" t="s">
        <v>720</v>
      </c>
      <c r="D74" t="s">
        <v>64</v>
      </c>
      <c r="E74" t="e">
        <v>#N/A</v>
      </c>
      <c r="F74" t="e">
        <v>#N/A</v>
      </c>
      <c r="G74" t="e">
        <v>#N/A</v>
      </c>
      <c r="J74" t="e">
        <v>#N/A</v>
      </c>
      <c r="K74" t="s">
        <v>720</v>
      </c>
      <c r="L74" t="e">
        <v>#N/A</v>
      </c>
      <c r="M74" t="e">
        <v>#N/A</v>
      </c>
      <c r="N74" t="s">
        <v>720</v>
      </c>
      <c r="O74" t="s">
        <v>720</v>
      </c>
      <c r="Q74" t="e">
        <v>#N/A</v>
      </c>
      <c r="S74" t="e">
        <v>#N/A</v>
      </c>
      <c r="T74" t="e">
        <v>#N/A</v>
      </c>
      <c r="U74" t="e">
        <v>#N/A</v>
      </c>
      <c r="V74" t="e">
        <v>#N/A</v>
      </c>
      <c r="W74" t="e">
        <v>#N/A</v>
      </c>
      <c r="X74" t="s">
        <v>720</v>
      </c>
      <c r="Y74" t="s">
        <v>720</v>
      </c>
      <c r="Z74" t="s">
        <v>720</v>
      </c>
      <c r="AA74" t="s">
        <v>720</v>
      </c>
      <c r="AB74" t="e">
        <v>#N/A</v>
      </c>
      <c r="AC74" t="e">
        <v>#N/A</v>
      </c>
      <c r="AD74" t="e">
        <v>#N/A</v>
      </c>
      <c r="AE74" t="e">
        <v>#N/A</v>
      </c>
      <c r="AF74" t="e">
        <v>#N/A</v>
      </c>
      <c r="AG74" t="e">
        <v>#N/A</v>
      </c>
      <c r="AH74" t="e">
        <v>#N/A</v>
      </c>
      <c r="AI74" t="e">
        <v>#N/A</v>
      </c>
      <c r="AJ74" t="e">
        <v>#N/A</v>
      </c>
      <c r="AK74" t="e">
        <v>#N/A</v>
      </c>
      <c r="AL74" t="e">
        <v>#N/A</v>
      </c>
      <c r="AM74">
        <v>1</v>
      </c>
      <c r="AO74" t="e">
        <f>INDEX(MaxCapacity!C:C,MATCH($D74,MaxCapacity!$B:$B,0))</f>
        <v>#N/A</v>
      </c>
      <c r="AP74" t="e">
        <f>INDEX(LHVs!F:F,MATCH($B74,LHVs!$C:$C,0))</f>
        <v>#N/A</v>
      </c>
      <c r="AQ74" t="e">
        <f>INDEX(MinStableLevel!C:C,MATCH($D74,MinStableLevel!$B:$B,0))</f>
        <v>#N/A</v>
      </c>
      <c r="AR74" t="e">
        <f>INDEX(MinStableLevel!D:D,MATCH($D74,MinStableLevel!$B:$B,0))</f>
        <v>#N/A</v>
      </c>
      <c r="AS74" t="e">
        <f>INDEX(MinStableLevel!E:E,MATCH($D74,MinStableLevel!$B:$B,0))</f>
        <v>#N/A</v>
      </c>
      <c r="AT74" t="e">
        <f>INDEX(RampRates!H:H,MATCH($D74,RampRates!$B:$B,0))</f>
        <v>#N/A</v>
      </c>
      <c r="AU74" t="e">
        <f>INDEX(RampRates!I:I,MATCH($D74,RampRates!$B:$B,0))</f>
        <v>#N/A</v>
      </c>
      <c r="AV74" t="e">
        <f>INDEX(RampRates!J:J,MATCH($D74,RampRates!$B:$B,0))</f>
        <v>#N/A</v>
      </c>
      <c r="AW74" t="e">
        <f>INDEX(StartUpTimes!$B:$B,MATCH($D74,StartUpTimes!$A:$A,0))*AT74</f>
        <v>#N/A</v>
      </c>
      <c r="AX74" t="e">
        <f>INDEX(StartUpTimes!$B:$B,MATCH($D74,StartUpTimes!$A:$A,0))*AU74</f>
        <v>#N/A</v>
      </c>
      <c r="AY74" t="e">
        <f>INDEX(StartUpTimes!$B:$B,MATCH($D74,StartUpTimes!$A:$A,0))*AV74</f>
        <v>#N/A</v>
      </c>
      <c r="AZ74" t="e">
        <f>NA()</f>
        <v>#N/A</v>
      </c>
      <c r="BA74" t="e">
        <f>INDEX(StartCosts!C:C,MATCH($D74,StartCosts!$B:$B,0))</f>
        <v>#N/A</v>
      </c>
      <c r="BB74" t="e">
        <f>INDEX(StartCosts!D:D,MATCH($D74,StartCosts!$B:$B,0))</f>
        <v>#N/A</v>
      </c>
      <c r="BC74" t="e">
        <f>INDEX(StartCosts!E:E,MATCH($D74,StartCosts!$B:$B,0))</f>
        <v>#N/A</v>
      </c>
      <c r="BD74" t="e">
        <f>INDEX(StartCosts!F:F,MATCH($D74,StartCosts!$B:$B,0))</f>
        <v>#N/A</v>
      </c>
      <c r="BE74" t="e">
        <f>INDEX(StartCosts!G:G,MATCH($D74,StartCosts!$B:$B,0))</f>
        <v>#N/A</v>
      </c>
      <c r="BF74" t="e">
        <f>INDEX(StartCosts!J:J,MATCH($D74,StartCosts!$B:$B,0))</f>
        <v>#N/A</v>
      </c>
      <c r="BG74" t="e">
        <f>INDEX(StartCosts!I:I,MATCH($D74,StartCosts!$B:$B,0))</f>
        <v>#N/A</v>
      </c>
      <c r="BH74" t="e">
        <f>INDEX(MinUpAndDown!B:B,MATCH($D74,MinUpAndDown!$A:$A,0))</f>
        <v>#N/A</v>
      </c>
      <c r="BI74" t="e">
        <f>INDEX(MinUpAndDown!B:B,MATCH($D74,MinUpAndDown!$A:$A,0))</f>
        <v>#N/A</v>
      </c>
      <c r="BJ74" t="e">
        <f>INDEX(RampCosts!$B:$B,MATCH($D74,RampCosts!$A:$A,0))</f>
        <v>#N/A</v>
      </c>
      <c r="BK74" t="e">
        <f>_xlfn.IFNA(INDEX('O&amp;M'!C:C,MATCH($F74,'O&amp;M'!$A:$A,0)),INDEX('O&amp;M'!G:G,MATCH($D74,'O&amp;M'!$B:$B,0)))</f>
        <v>#N/A</v>
      </c>
      <c r="BL74" t="e">
        <f>_xlfn.IFNA(INDEX('O&amp;M'!D:D,MATCH($F74,'O&amp;M'!$A:$A,0)),INDEX('O&amp;M'!H:H,MATCH($D74,'O&amp;M'!$B:$B,0)))</f>
        <v>#N/A</v>
      </c>
      <c r="BM74" t="e">
        <f>INDEX(AuxDemand!$B:$B,MATCH($D74,AuxDemand!$A:$A,0))</f>
        <v>#N/A</v>
      </c>
      <c r="BN74" t="e">
        <f>INDEX(MFOR!C:C,MATCH($D74,MFOR!$B:$B,0))</f>
        <v>#N/A</v>
      </c>
      <c r="BO74" t="e">
        <f>INDEX(MFOR!D:D,MATCH($D74,MFOR!$B:$B,0))</f>
        <v>#N/A</v>
      </c>
      <c r="BP74" t="e">
        <f>INDEX(MFOR!E:E,MATCH($D74,MFOR!$B:$B,0))</f>
        <v>#N/A</v>
      </c>
      <c r="BQ74" t="e">
        <f>INDEX(MFOR!F:F,MATCH($D74,MFOR!$B:$B,0))</f>
        <v>#N/A</v>
      </c>
      <c r="BR74" t="e">
        <f>INDEX(MFOR!G:G,MATCH($D74,MFOR!$B:$B,0))</f>
        <v>#N/A</v>
      </c>
      <c r="BS74" t="e">
        <f>INDEX(MFOR!H:H,MATCH($D74,MFOR!$B:$B,0))</f>
        <v>#N/A</v>
      </c>
      <c r="BT74" t="e">
        <f>INDEX(MFOR!I:I,MATCH($D74,MFOR!$B:$B,0))</f>
        <v>#N/A</v>
      </c>
      <c r="BU74" t="e">
        <f t="shared" si="1"/>
        <v>#N/A</v>
      </c>
      <c r="BV74" t="e">
        <f>INDEX(CapFactors!$H:$H,MATCH($D74,CapFactors!$B:$B,0))</f>
        <v>#N/A</v>
      </c>
      <c r="BW74" t="e">
        <f>INDEX(Capex!$C:$C,MATCH($F74,Capex!$A:$A,0))</f>
        <v>#N/A</v>
      </c>
      <c r="BX74" t="e">
        <f>NA()</f>
        <v>#N/A</v>
      </c>
      <c r="BY74" t="e">
        <f>NA()</f>
        <v>#N/A</v>
      </c>
      <c r="BZ74" t="e">
        <f>_xlfn.IFNA(INDEX(CapFactors!C:C,MATCH($F74,CapFactors!$A:$A,0))*100,INDEX(CapFactors!C:C,MATCH($E74,CapFactors!$B:$B,0))*100)</f>
        <v>#N/A</v>
      </c>
      <c r="CA74" t="e">
        <f>_xlfn.IFNA(INDEX(CapFactors!F:F,MATCH($F74,CapFactors!$A:$A,0))*100,INDEX(CapFactors!F:F,MATCH($E74,CapFactors!$B:$B,0))*100)</f>
        <v>#N/A</v>
      </c>
    </row>
    <row r="75" spans="1:79">
      <c r="A75" t="s">
        <v>47</v>
      </c>
      <c r="B75" t="s">
        <v>47</v>
      </c>
      <c r="C75" t="s">
        <v>47</v>
      </c>
      <c r="D75" t="s">
        <v>64</v>
      </c>
      <c r="E75" t="e">
        <v>#N/A</v>
      </c>
      <c r="F75" t="e">
        <v>#N/A</v>
      </c>
      <c r="G75" t="e">
        <v>#N/A</v>
      </c>
      <c r="J75" t="e">
        <v>#N/A</v>
      </c>
      <c r="K75" t="s">
        <v>47</v>
      </c>
      <c r="L75" t="e">
        <v>#N/A</v>
      </c>
      <c r="M75" t="e">
        <v>#N/A</v>
      </c>
      <c r="N75" t="s">
        <v>47</v>
      </c>
      <c r="O75" t="s">
        <v>47</v>
      </c>
      <c r="Q75" t="e">
        <v>#N/A</v>
      </c>
      <c r="S75" t="e">
        <v>#N/A</v>
      </c>
      <c r="T75" t="e">
        <v>#N/A</v>
      </c>
      <c r="U75" t="e">
        <v>#N/A</v>
      </c>
      <c r="V75" t="e">
        <v>#N/A</v>
      </c>
      <c r="W75" t="e">
        <v>#N/A</v>
      </c>
      <c r="X75" t="s">
        <v>47</v>
      </c>
      <c r="Y75" t="s">
        <v>47</v>
      </c>
      <c r="Z75" t="s">
        <v>47</v>
      </c>
      <c r="AA75" t="s">
        <v>47</v>
      </c>
      <c r="AB75" t="e">
        <v>#N/A</v>
      </c>
      <c r="AC75" t="e">
        <v>#N/A</v>
      </c>
      <c r="AD75" t="e">
        <v>#N/A</v>
      </c>
      <c r="AE75" t="e">
        <v>#N/A</v>
      </c>
      <c r="AF75" t="e">
        <v>#N/A</v>
      </c>
      <c r="AG75" t="e">
        <v>#N/A</v>
      </c>
      <c r="AH75" t="e">
        <v>#N/A</v>
      </c>
      <c r="AI75" t="e">
        <v>#N/A</v>
      </c>
      <c r="AJ75" t="e">
        <v>#N/A</v>
      </c>
      <c r="AK75" t="e">
        <v>#N/A</v>
      </c>
      <c r="AL75" t="e">
        <v>#N/A</v>
      </c>
      <c r="AM75">
        <v>1</v>
      </c>
      <c r="AO75" t="e">
        <f>INDEX(MaxCapacity!C:C,MATCH($D75,MaxCapacity!$B:$B,0))</f>
        <v>#N/A</v>
      </c>
      <c r="AP75" t="e">
        <f>INDEX(LHVs!F:F,MATCH($B75,LHVs!$C:$C,0))</f>
        <v>#N/A</v>
      </c>
      <c r="AQ75" t="e">
        <f>INDEX(MinStableLevel!C:C,MATCH($D75,MinStableLevel!$B:$B,0))</f>
        <v>#N/A</v>
      </c>
      <c r="AR75" t="e">
        <f>INDEX(MinStableLevel!D:D,MATCH($D75,MinStableLevel!$B:$B,0))</f>
        <v>#N/A</v>
      </c>
      <c r="AS75" t="e">
        <f>INDEX(MinStableLevel!E:E,MATCH($D75,MinStableLevel!$B:$B,0))</f>
        <v>#N/A</v>
      </c>
      <c r="AT75" t="e">
        <f>INDEX(RampRates!H:H,MATCH($D75,RampRates!$B:$B,0))</f>
        <v>#N/A</v>
      </c>
      <c r="AU75" t="e">
        <f>INDEX(RampRates!I:I,MATCH($D75,RampRates!$B:$B,0))</f>
        <v>#N/A</v>
      </c>
      <c r="AV75" t="e">
        <f>INDEX(RampRates!J:J,MATCH($D75,RampRates!$B:$B,0))</f>
        <v>#N/A</v>
      </c>
      <c r="AW75" t="e">
        <f>INDEX(StartUpTimes!$B:$B,MATCH($D75,StartUpTimes!$A:$A,0))*AT75</f>
        <v>#N/A</v>
      </c>
      <c r="AX75" t="e">
        <f>INDEX(StartUpTimes!$B:$B,MATCH($D75,StartUpTimes!$A:$A,0))*AU75</f>
        <v>#N/A</v>
      </c>
      <c r="AY75" t="e">
        <f>INDEX(StartUpTimes!$B:$B,MATCH($D75,StartUpTimes!$A:$A,0))*AV75</f>
        <v>#N/A</v>
      </c>
      <c r="AZ75" t="e">
        <f>NA()</f>
        <v>#N/A</v>
      </c>
      <c r="BA75" t="e">
        <f>INDEX(StartCosts!C:C,MATCH($D75,StartCosts!$B:$B,0))</f>
        <v>#N/A</v>
      </c>
      <c r="BB75" t="e">
        <f>INDEX(StartCosts!D:D,MATCH($D75,StartCosts!$B:$B,0))</f>
        <v>#N/A</v>
      </c>
      <c r="BC75" t="e">
        <f>INDEX(StartCosts!E:E,MATCH($D75,StartCosts!$B:$B,0))</f>
        <v>#N/A</v>
      </c>
      <c r="BD75" t="e">
        <f>INDEX(StartCosts!F:F,MATCH($D75,StartCosts!$B:$B,0))</f>
        <v>#N/A</v>
      </c>
      <c r="BE75" t="e">
        <f>INDEX(StartCosts!G:G,MATCH($D75,StartCosts!$B:$B,0))</f>
        <v>#N/A</v>
      </c>
      <c r="BF75" t="e">
        <f>INDEX(StartCosts!J:J,MATCH($D75,StartCosts!$B:$B,0))</f>
        <v>#N/A</v>
      </c>
      <c r="BG75" t="e">
        <f>INDEX(StartCosts!I:I,MATCH($D75,StartCosts!$B:$B,0))</f>
        <v>#N/A</v>
      </c>
      <c r="BH75" t="e">
        <f>INDEX(MinUpAndDown!B:B,MATCH($D75,MinUpAndDown!$A:$A,0))</f>
        <v>#N/A</v>
      </c>
      <c r="BI75" t="e">
        <f>INDEX(MinUpAndDown!B:B,MATCH($D75,MinUpAndDown!$A:$A,0))</f>
        <v>#N/A</v>
      </c>
      <c r="BJ75" t="e">
        <f>INDEX(RampCosts!$B:$B,MATCH($D75,RampCosts!$A:$A,0))</f>
        <v>#N/A</v>
      </c>
      <c r="BK75" t="e">
        <f>_xlfn.IFNA(INDEX('O&amp;M'!C:C,MATCH($F75,'O&amp;M'!$A:$A,0)),INDEX('O&amp;M'!G:G,MATCH($D75,'O&amp;M'!$B:$B,0)))</f>
        <v>#N/A</v>
      </c>
      <c r="BL75" t="e">
        <f>_xlfn.IFNA(INDEX('O&amp;M'!D:D,MATCH($F75,'O&amp;M'!$A:$A,0)),INDEX('O&amp;M'!H:H,MATCH($D75,'O&amp;M'!$B:$B,0)))</f>
        <v>#N/A</v>
      </c>
      <c r="BM75" t="e">
        <f>INDEX(AuxDemand!$B:$B,MATCH($D75,AuxDemand!$A:$A,0))</f>
        <v>#N/A</v>
      </c>
      <c r="BN75" t="e">
        <f>INDEX(MFOR!C:C,MATCH($D75,MFOR!$B:$B,0))</f>
        <v>#N/A</v>
      </c>
      <c r="BO75" t="e">
        <f>INDEX(MFOR!D:D,MATCH($D75,MFOR!$B:$B,0))</f>
        <v>#N/A</v>
      </c>
      <c r="BP75" t="e">
        <f>INDEX(MFOR!E:E,MATCH($D75,MFOR!$B:$B,0))</f>
        <v>#N/A</v>
      </c>
      <c r="BQ75" t="e">
        <f>INDEX(MFOR!F:F,MATCH($D75,MFOR!$B:$B,0))</f>
        <v>#N/A</v>
      </c>
      <c r="BR75" t="e">
        <f>INDEX(MFOR!G:G,MATCH($D75,MFOR!$B:$B,0))</f>
        <v>#N/A</v>
      </c>
      <c r="BS75" t="e">
        <f>INDEX(MFOR!H:H,MATCH($D75,MFOR!$B:$B,0))</f>
        <v>#N/A</v>
      </c>
      <c r="BT75" t="e">
        <f>INDEX(MFOR!I:I,MATCH($D75,MFOR!$B:$B,0))</f>
        <v>#N/A</v>
      </c>
      <c r="BU75" t="e">
        <f t="shared" si="1"/>
        <v>#N/A</v>
      </c>
      <c r="BV75" t="e">
        <f>INDEX(CapFactors!$H:$H,MATCH($D75,CapFactors!$B:$B,0))</f>
        <v>#N/A</v>
      </c>
      <c r="BW75" t="e">
        <f>INDEX(Capex!$C:$C,MATCH($F75,Capex!$A:$A,0))</f>
        <v>#N/A</v>
      </c>
      <c r="BX75" t="e">
        <f>NA()</f>
        <v>#N/A</v>
      </c>
      <c r="BY75" t="e">
        <f>NA()</f>
        <v>#N/A</v>
      </c>
      <c r="BZ75" t="e">
        <f>_xlfn.IFNA(INDEX(CapFactors!C:C,MATCH($F75,CapFactors!$A:$A,0))*100,INDEX(CapFactors!C:C,MATCH($E75,CapFactors!$B:$B,0))*100)</f>
        <v>#N/A</v>
      </c>
      <c r="CA75" t="e">
        <f>_xlfn.IFNA(INDEX(CapFactors!F:F,MATCH($F75,CapFactors!$A:$A,0))*100,INDEX(CapFactors!F:F,MATCH($E75,CapFactors!$B:$B,0))*100)</f>
        <v>#N/A</v>
      </c>
    </row>
    <row r="76" spans="1:79">
      <c r="A76" t="s">
        <v>721</v>
      </c>
      <c r="B76" t="s">
        <v>721</v>
      </c>
      <c r="C76" t="s">
        <v>721</v>
      </c>
      <c r="D76" t="s">
        <v>64</v>
      </c>
      <c r="E76" t="e">
        <v>#N/A</v>
      </c>
      <c r="F76" t="e">
        <v>#N/A</v>
      </c>
      <c r="G76" t="e">
        <v>#N/A</v>
      </c>
      <c r="H76" t="e">
        <v>#N/A</v>
      </c>
      <c r="I76" t="e">
        <v>#N/A</v>
      </c>
      <c r="J76" t="e">
        <v>#N/A</v>
      </c>
      <c r="K76" t="e">
        <v>#N/A</v>
      </c>
      <c r="L76" t="e">
        <v>#N/A</v>
      </c>
      <c r="M76" t="e">
        <v>#N/A</v>
      </c>
      <c r="N76" t="e">
        <v>#N/A</v>
      </c>
      <c r="O76" t="e">
        <v>#N/A</v>
      </c>
      <c r="Q76" t="e">
        <v>#N/A</v>
      </c>
      <c r="S76" t="e">
        <v>#N/A</v>
      </c>
      <c r="T76" t="e">
        <v>#N/A</v>
      </c>
      <c r="U76" t="e">
        <v>#N/A</v>
      </c>
      <c r="V76" t="e">
        <v>#N/A</v>
      </c>
      <c r="W76" t="e">
        <v>#N/A</v>
      </c>
      <c r="X76" t="e">
        <v>#N/A</v>
      </c>
      <c r="Y76" t="e">
        <v>#N/A</v>
      </c>
      <c r="Z76" t="e">
        <v>#N/A</v>
      </c>
      <c r="AA76" t="e">
        <v>#N/A</v>
      </c>
      <c r="AB76" t="e">
        <v>#N/A</v>
      </c>
      <c r="AC76" t="e">
        <v>#N/A</v>
      </c>
      <c r="AD76" t="e">
        <v>#N/A</v>
      </c>
      <c r="AE76" t="e">
        <v>#N/A</v>
      </c>
      <c r="AF76" t="e">
        <v>#N/A</v>
      </c>
      <c r="AG76" t="e">
        <v>#N/A</v>
      </c>
      <c r="AH76" t="e">
        <v>#N/A</v>
      </c>
      <c r="AI76" t="e">
        <v>#N/A</v>
      </c>
      <c r="AJ76" t="e">
        <v>#N/A</v>
      </c>
      <c r="AK76" t="e">
        <v>#N/A</v>
      </c>
      <c r="AL76" t="e">
        <v>#N/A</v>
      </c>
      <c r="AM76">
        <v>1</v>
      </c>
      <c r="AO76" t="e">
        <f>INDEX(MaxCapacity!C:C,MATCH($D76,MaxCapacity!$B:$B,0))</f>
        <v>#N/A</v>
      </c>
      <c r="AP76" t="e">
        <f>INDEX(LHVs!F:F,MATCH($B76,LHVs!$C:$C,0))</f>
        <v>#N/A</v>
      </c>
      <c r="AQ76" t="e">
        <f>INDEX(MinStableLevel!C:C,MATCH($D76,MinStableLevel!$B:$B,0))</f>
        <v>#N/A</v>
      </c>
      <c r="AR76" t="e">
        <f>INDEX(MinStableLevel!D:D,MATCH($D76,MinStableLevel!$B:$B,0))</f>
        <v>#N/A</v>
      </c>
      <c r="AS76" t="e">
        <f>INDEX(MinStableLevel!E:E,MATCH($D76,MinStableLevel!$B:$B,0))</f>
        <v>#N/A</v>
      </c>
      <c r="AT76" t="e">
        <f>INDEX(RampRates!H:H,MATCH($D76,RampRates!$B:$B,0))</f>
        <v>#N/A</v>
      </c>
      <c r="AU76" t="e">
        <f>INDEX(RampRates!I:I,MATCH($D76,RampRates!$B:$B,0))</f>
        <v>#N/A</v>
      </c>
      <c r="AV76" t="e">
        <f>INDEX(RampRates!J:J,MATCH($D76,RampRates!$B:$B,0))</f>
        <v>#N/A</v>
      </c>
      <c r="AW76" t="e">
        <f>INDEX(StartUpTimes!$B:$B,MATCH($D76,StartUpTimes!$A:$A,0))*AT76</f>
        <v>#N/A</v>
      </c>
      <c r="AX76" t="e">
        <f>INDEX(StartUpTimes!$B:$B,MATCH($D76,StartUpTimes!$A:$A,0))*AU76</f>
        <v>#N/A</v>
      </c>
      <c r="AY76" t="e">
        <f>INDEX(StartUpTimes!$B:$B,MATCH($D76,StartUpTimes!$A:$A,0))*AV76</f>
        <v>#N/A</v>
      </c>
      <c r="AZ76" t="e">
        <f>NA()</f>
        <v>#N/A</v>
      </c>
      <c r="BA76" t="e">
        <f>INDEX(StartCosts!C:C,MATCH($D76,StartCosts!$B:$B,0))</f>
        <v>#N/A</v>
      </c>
      <c r="BB76" t="e">
        <f>INDEX(StartCosts!D:D,MATCH($D76,StartCosts!$B:$B,0))</f>
        <v>#N/A</v>
      </c>
      <c r="BC76" t="e">
        <f>INDEX(StartCosts!E:E,MATCH($D76,StartCosts!$B:$B,0))</f>
        <v>#N/A</v>
      </c>
      <c r="BD76" t="e">
        <f>INDEX(StartCosts!F:F,MATCH($D76,StartCosts!$B:$B,0))</f>
        <v>#N/A</v>
      </c>
      <c r="BE76" t="e">
        <f>INDEX(StartCosts!G:G,MATCH($D76,StartCosts!$B:$B,0))</f>
        <v>#N/A</v>
      </c>
      <c r="BF76" t="e">
        <f>INDEX(StartCosts!J:J,MATCH($D76,StartCosts!$B:$B,0))</f>
        <v>#N/A</v>
      </c>
      <c r="BG76" t="e">
        <f>INDEX(StartCosts!I:I,MATCH($D76,StartCosts!$B:$B,0))</f>
        <v>#N/A</v>
      </c>
      <c r="BH76" t="e">
        <f>INDEX(MinUpAndDown!B:B,MATCH($D76,MinUpAndDown!$A:$A,0))</f>
        <v>#N/A</v>
      </c>
      <c r="BI76" t="e">
        <f>INDEX(MinUpAndDown!B:B,MATCH($D76,MinUpAndDown!$A:$A,0))</f>
        <v>#N/A</v>
      </c>
      <c r="BJ76" t="e">
        <f>INDEX(RampCosts!$B:$B,MATCH($D76,RampCosts!$A:$A,0))</f>
        <v>#N/A</v>
      </c>
      <c r="BK76" t="e">
        <f>_xlfn.IFNA(INDEX('O&amp;M'!C:C,MATCH($F76,'O&amp;M'!$A:$A,0)),INDEX('O&amp;M'!G:G,MATCH($D76,'O&amp;M'!$B:$B,0)))</f>
        <v>#N/A</v>
      </c>
      <c r="BL76" t="e">
        <f>_xlfn.IFNA(INDEX('O&amp;M'!D:D,MATCH($F76,'O&amp;M'!$A:$A,0)),INDEX('O&amp;M'!H:H,MATCH($D76,'O&amp;M'!$B:$B,0)))</f>
        <v>#N/A</v>
      </c>
      <c r="BM76" t="e">
        <f>INDEX(AuxDemand!$B:$B,MATCH($D76,AuxDemand!$A:$A,0))</f>
        <v>#N/A</v>
      </c>
      <c r="BN76" t="e">
        <f>INDEX(MFOR!C:C,MATCH($D76,MFOR!$B:$B,0))</f>
        <v>#N/A</v>
      </c>
      <c r="BO76" t="e">
        <f>INDEX(MFOR!D:D,MATCH($D76,MFOR!$B:$B,0))</f>
        <v>#N/A</v>
      </c>
      <c r="BP76" t="e">
        <f>INDEX(MFOR!E:E,MATCH($D76,MFOR!$B:$B,0))</f>
        <v>#N/A</v>
      </c>
      <c r="BQ76" t="e">
        <f>INDEX(MFOR!F:F,MATCH($D76,MFOR!$B:$B,0))</f>
        <v>#N/A</v>
      </c>
      <c r="BR76" t="e">
        <f>INDEX(MFOR!G:G,MATCH($D76,MFOR!$B:$B,0))</f>
        <v>#N/A</v>
      </c>
      <c r="BS76" t="e">
        <f>INDEX(MFOR!H:H,MATCH($D76,MFOR!$B:$B,0))</f>
        <v>#N/A</v>
      </c>
      <c r="BT76" t="e">
        <f>INDEX(MFOR!I:I,MATCH($D76,MFOR!$B:$B,0))</f>
        <v>#N/A</v>
      </c>
      <c r="BU76" t="e">
        <f t="shared" si="1"/>
        <v>#N/A</v>
      </c>
      <c r="BV76" t="e">
        <f>INDEX(CapFactors!$H:$H,MATCH($D76,CapFactors!$B:$B,0))</f>
        <v>#N/A</v>
      </c>
      <c r="BW76" t="e">
        <f>INDEX(Capex!$C:$C,MATCH($F76,Capex!$A:$A,0))</f>
        <v>#N/A</v>
      </c>
      <c r="BX76" t="e">
        <f>NA()</f>
        <v>#N/A</v>
      </c>
      <c r="BY76" t="e">
        <f>NA()</f>
        <v>#N/A</v>
      </c>
      <c r="BZ76" t="e">
        <f>_xlfn.IFNA(INDEX(CapFactors!C:C,MATCH($F76,CapFactors!$A:$A,0))*100,INDEX(CapFactors!C:C,MATCH($E76,CapFactors!$B:$B,0))*100)</f>
        <v>#N/A</v>
      </c>
      <c r="CA76" t="e">
        <f>_xlfn.IFNA(INDEX(CapFactors!F:F,MATCH($F76,CapFactors!$A:$A,0))*100,INDEX(CapFactors!F:F,MATCH($E76,CapFactors!$B:$B,0))*100)</f>
        <v>#N/A</v>
      </c>
    </row>
  </sheetData>
  <autoFilter ref="A1:AM76" xr:uid="{7B48FAC2-DA8D-43E2-B714-F7B243439070}"/>
  <pageMargins left="0.7" right="0.7" top="0.75" bottom="0.75" header="0.3" footer="0.3"/>
  <pageSetup paperSize="9" orientation="portrait" verticalDpi="0"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AC79"/>
  <sheetViews>
    <sheetView topLeftCell="B1" zoomScale="85" zoomScaleNormal="85" workbookViewId="0">
      <selection activeCell="H5" sqref="H5"/>
    </sheetView>
  </sheetViews>
  <sheetFormatPr defaultColWidth="8.85546875" defaultRowHeight="15"/>
  <cols>
    <col min="1" max="2" width="23" customWidth="1"/>
    <col min="3" max="6" width="13.7109375" customWidth="1"/>
    <col min="7" max="7" width="14" bestFit="1" customWidth="1"/>
    <col min="8" max="9" width="16.42578125" customWidth="1"/>
    <col min="13" max="13" width="29" bestFit="1" customWidth="1"/>
    <col min="19" max="19" width="31.28515625" bestFit="1" customWidth="1"/>
  </cols>
  <sheetData>
    <row r="1" spans="1:29" ht="90">
      <c r="A1" s="64" t="s">
        <v>1028</v>
      </c>
      <c r="C1" s="16"/>
      <c r="D1" s="16" t="s">
        <v>605</v>
      </c>
      <c r="E1" s="16"/>
      <c r="F1" s="13"/>
      <c r="G1" s="15"/>
      <c r="H1" s="34"/>
      <c r="I1" s="25"/>
      <c r="J1" s="24"/>
    </row>
    <row r="2" spans="1:29">
      <c r="C2" s="21" t="s">
        <v>415</v>
      </c>
      <c r="D2" s="21" t="s">
        <v>604</v>
      </c>
      <c r="E2" s="21" t="s">
        <v>606</v>
      </c>
      <c r="F2" s="29" t="s">
        <v>416</v>
      </c>
      <c r="G2" s="32" t="s">
        <v>607</v>
      </c>
      <c r="H2" s="34" t="s">
        <v>418</v>
      </c>
      <c r="I2" s="36"/>
      <c r="J2" s="25"/>
      <c r="L2" s="10"/>
      <c r="M2" s="10"/>
      <c r="N2" s="9"/>
      <c r="O2" s="9"/>
      <c r="P2" s="9"/>
      <c r="Q2" s="9"/>
      <c r="R2" s="9"/>
    </row>
    <row r="3" spans="1:29">
      <c r="A3" t="s">
        <v>365</v>
      </c>
      <c r="B3" t="s">
        <v>385</v>
      </c>
      <c r="C3" s="21" t="s">
        <v>417</v>
      </c>
      <c r="D3" s="21" t="s">
        <v>417</v>
      </c>
      <c r="E3" s="21" t="s">
        <v>417</v>
      </c>
      <c r="F3" s="29" t="s">
        <v>417</v>
      </c>
      <c r="G3" s="31" t="s">
        <v>608</v>
      </c>
      <c r="H3" s="34" t="s">
        <v>609</v>
      </c>
      <c r="I3" s="25"/>
      <c r="J3" s="25"/>
      <c r="K3" s="10"/>
      <c r="L3" s="10"/>
      <c r="M3" s="35">
        <v>0.08</v>
      </c>
      <c r="N3" s="9"/>
      <c r="O3" s="9"/>
      <c r="P3" s="9"/>
      <c r="Q3" s="9"/>
      <c r="R3" s="9"/>
      <c r="X3" s="9"/>
      <c r="Y3" s="9"/>
      <c r="Z3" s="9"/>
      <c r="AA3" s="9"/>
    </row>
    <row r="4" spans="1:29">
      <c r="A4" t="s">
        <v>134</v>
      </c>
      <c r="B4" t="s">
        <v>29</v>
      </c>
      <c r="C4" s="16">
        <f>INDEX(DEA_IDN_Generator_Props!$24:$24,0,MATCH($A4,DEA_IDN_Generator_Props!$2:$2,0))*1000</f>
        <v>4000</v>
      </c>
      <c r="D4" s="16"/>
      <c r="E4" s="16"/>
      <c r="F4" s="13">
        <f>INDEX(DEA_IDN_Generator_Props!$53:$53,0,MATCH($A4,DEA_IDN_Generator_Props!$2:$2,0))</f>
        <v>4</v>
      </c>
      <c r="G4" s="15"/>
      <c r="H4" s="34"/>
      <c r="I4" s="25"/>
      <c r="J4" s="33"/>
      <c r="K4" s="10"/>
      <c r="L4" s="10"/>
      <c r="M4" s="10"/>
      <c r="N4" s="9"/>
      <c r="O4" s="9"/>
      <c r="P4" s="9"/>
      <c r="Q4" s="9"/>
      <c r="R4" s="9"/>
      <c r="X4" s="9"/>
      <c r="Y4" s="9"/>
      <c r="Z4" s="9"/>
      <c r="AA4" s="9"/>
    </row>
    <row r="5" spans="1:29">
      <c r="A5" t="s">
        <v>207</v>
      </c>
      <c r="B5" t="e">
        <f>NA()</f>
        <v>#N/A</v>
      </c>
      <c r="C5" s="16">
        <f>INDEX(DEA_IDN_Generator_Props!$24:$24,0,MATCH($A5,DEA_IDN_Generator_Props!$2:$2,0))*1000</f>
        <v>5000</v>
      </c>
      <c r="D5" s="16"/>
      <c r="E5" s="16"/>
      <c r="F5" s="13">
        <f>INDEX(DEA_IDN_Generator_Props!$53:$53,0,MATCH($A5,DEA_IDN_Generator_Props!$2:$2,0))</f>
        <v>5</v>
      </c>
      <c r="G5" s="15"/>
      <c r="H5" s="34"/>
      <c r="I5" s="25"/>
      <c r="J5" s="33"/>
      <c r="K5" s="10"/>
      <c r="L5" s="10"/>
      <c r="M5" s="10" t="s">
        <v>1027</v>
      </c>
      <c r="N5" s="9"/>
      <c r="O5" s="9"/>
      <c r="P5" s="9"/>
      <c r="Q5" s="9"/>
      <c r="R5" s="9"/>
    </row>
    <row r="6" spans="1:29">
      <c r="A6" t="s">
        <v>138</v>
      </c>
      <c r="B6" t="s">
        <v>5</v>
      </c>
      <c r="C6" s="16">
        <f>INDEX(DEA_IDN_Generator_Props!$24:$24,0,MATCH($A6,DEA_IDN_Generator_Props!$2:$2,0))*1000</f>
        <v>2080</v>
      </c>
      <c r="D6" s="16"/>
      <c r="E6" s="16"/>
      <c r="F6" s="13">
        <f>INDEX(DEA_IDN_Generator_Props!$53:$53,0,MATCH($A6,DEA_IDN_Generator_Props!$2:$2,0))</f>
        <v>2.08</v>
      </c>
      <c r="G6" s="15"/>
      <c r="H6" s="34"/>
      <c r="I6" s="25"/>
      <c r="J6" s="33"/>
      <c r="K6" s="10"/>
      <c r="L6" s="10"/>
      <c r="M6" s="55" t="s">
        <v>1010</v>
      </c>
      <c r="N6" s="56" t="s">
        <v>1011</v>
      </c>
      <c r="O6" s="56" t="s">
        <v>1012</v>
      </c>
      <c r="P6" s="56" t="s">
        <v>1013</v>
      </c>
      <c r="Q6" s="56" t="s">
        <v>1014</v>
      </c>
      <c r="R6" s="56" t="s">
        <v>1015</v>
      </c>
      <c r="S6" s="56" t="s">
        <v>1016</v>
      </c>
      <c r="T6" s="56" t="s">
        <v>1017</v>
      </c>
      <c r="U6" s="56" t="s">
        <v>1018</v>
      </c>
      <c r="V6" s="56" t="s">
        <v>1019</v>
      </c>
      <c r="W6" s="56" t="s">
        <v>1020</v>
      </c>
      <c r="X6" s="56" t="s">
        <v>1021</v>
      </c>
      <c r="Y6" s="56" t="s">
        <v>1022</v>
      </c>
      <c r="Z6" s="56" t="s">
        <v>1023</v>
      </c>
      <c r="AA6" s="56" t="s">
        <v>1024</v>
      </c>
      <c r="AB6" s="56" t="s">
        <v>1025</v>
      </c>
      <c r="AC6" s="57" t="s">
        <v>1026</v>
      </c>
    </row>
    <row r="7" spans="1:29">
      <c r="A7" t="s">
        <v>140</v>
      </c>
      <c r="B7" t="e">
        <f>NA()</f>
        <v>#N/A</v>
      </c>
      <c r="C7" s="16">
        <f>INDEX(DEA_IDN_Generator_Props!$24:$24,0,MATCH($A7,DEA_IDN_Generator_Props!$2:$2,0))*1000</f>
        <v>2290</v>
      </c>
      <c r="D7" s="16"/>
      <c r="E7" s="16"/>
      <c r="F7" s="13">
        <f>INDEX(DEA_IDN_Generator_Props!$53:$53,0,MATCH($A7,DEA_IDN_Generator_Props!$2:$2,0))</f>
        <v>2.29</v>
      </c>
      <c r="G7" s="15"/>
      <c r="H7" s="34"/>
      <c r="I7" s="25"/>
      <c r="J7" s="33"/>
      <c r="K7" s="11"/>
      <c r="L7" s="11"/>
      <c r="M7" s="58" t="s">
        <v>749</v>
      </c>
      <c r="N7" s="59" t="s">
        <v>750</v>
      </c>
      <c r="O7" s="59" t="s">
        <v>751</v>
      </c>
      <c r="P7" s="59" t="s">
        <v>752</v>
      </c>
      <c r="Q7" s="59" t="s">
        <v>753</v>
      </c>
      <c r="R7" s="59" t="s">
        <v>754</v>
      </c>
      <c r="S7" s="59" t="s">
        <v>730</v>
      </c>
      <c r="T7" s="59" t="s">
        <v>760</v>
      </c>
      <c r="U7" s="59" t="s">
        <v>732</v>
      </c>
      <c r="V7" s="59" t="s">
        <v>733</v>
      </c>
      <c r="W7" s="59" t="s">
        <v>734</v>
      </c>
      <c r="X7" s="59" t="s">
        <v>757</v>
      </c>
      <c r="Y7" s="59" t="s">
        <v>758</v>
      </c>
      <c r="Z7" s="59" t="s">
        <v>759</v>
      </c>
      <c r="AA7" s="59" t="s">
        <v>738</v>
      </c>
      <c r="AB7" s="59">
        <v>2020</v>
      </c>
      <c r="AC7" s="60">
        <v>1.9</v>
      </c>
    </row>
    <row r="8" spans="1:29">
      <c r="A8" t="s">
        <v>139</v>
      </c>
      <c r="B8" t="e">
        <f>NA()</f>
        <v>#N/A</v>
      </c>
      <c r="C8" s="16">
        <f>INDEX(DEA_IDN_Generator_Props!$24:$24,0,MATCH($A8,DEA_IDN_Generator_Props!$2:$2,0))*1000</f>
        <v>2700</v>
      </c>
      <c r="D8" s="16"/>
      <c r="E8" s="16"/>
      <c r="F8" s="13">
        <f>INDEX(DEA_IDN_Generator_Props!$53:$53,0,MATCH($A8,DEA_IDN_Generator_Props!$2:$2,0))</f>
        <v>2.7</v>
      </c>
      <c r="G8" s="15"/>
      <c r="H8" s="34"/>
      <c r="I8" s="25"/>
      <c r="J8" s="33"/>
      <c r="K8" s="11"/>
      <c r="L8" s="11"/>
      <c r="M8" s="58" t="s">
        <v>761</v>
      </c>
      <c r="N8" s="59" t="s">
        <v>762</v>
      </c>
      <c r="O8" s="59" t="s">
        <v>763</v>
      </c>
      <c r="P8" s="59" t="s">
        <v>764</v>
      </c>
      <c r="Q8" s="59" t="s">
        <v>753</v>
      </c>
      <c r="R8" s="59" t="s">
        <v>765</v>
      </c>
      <c r="S8" s="59" t="s">
        <v>730</v>
      </c>
      <c r="T8" s="59" t="s">
        <v>760</v>
      </c>
      <c r="U8" s="59" t="s">
        <v>732</v>
      </c>
      <c r="V8" s="59" t="s">
        <v>733</v>
      </c>
      <c r="W8" s="59" t="s">
        <v>734</v>
      </c>
      <c r="X8" s="59" t="s">
        <v>757</v>
      </c>
      <c r="Y8" s="59" t="s">
        <v>768</v>
      </c>
      <c r="Z8" s="59" t="s">
        <v>767</v>
      </c>
      <c r="AA8" s="59" t="s">
        <v>738</v>
      </c>
      <c r="AB8" s="59">
        <v>2020</v>
      </c>
      <c r="AC8" s="60">
        <v>0.23577125600000001</v>
      </c>
    </row>
    <row r="9" spans="1:29">
      <c r="A9" t="s">
        <v>135</v>
      </c>
      <c r="B9" t="s">
        <v>136</v>
      </c>
      <c r="C9" s="16">
        <f>INDEX(DEA_IDN_Generator_Props!$24:$24,0,MATCH($A9,DEA_IDN_Generator_Props!$2:$2,0))*1000</f>
        <v>860</v>
      </c>
      <c r="D9" s="16"/>
      <c r="E9" s="16"/>
      <c r="F9" s="13">
        <f>INDEX(DEA_IDN_Generator_Props!$53:$53,0,MATCH($A9,DEA_IDN_Generator_Props!$2:$2,0))</f>
        <v>0.86</v>
      </c>
      <c r="G9" s="15"/>
      <c r="H9" s="34"/>
      <c r="I9" s="25"/>
      <c r="J9" s="33"/>
      <c r="K9" s="11"/>
      <c r="L9" s="11"/>
      <c r="M9" s="58" t="s">
        <v>769</v>
      </c>
      <c r="N9" s="59" t="s">
        <v>770</v>
      </c>
      <c r="O9" s="59" t="s">
        <v>771</v>
      </c>
      <c r="P9" s="59" t="s">
        <v>772</v>
      </c>
      <c r="Q9" s="59" t="s">
        <v>773</v>
      </c>
      <c r="R9" s="59" t="s">
        <v>765</v>
      </c>
      <c r="S9" s="59" t="s">
        <v>730</v>
      </c>
      <c r="T9" s="59" t="s">
        <v>760</v>
      </c>
      <c r="U9" s="59" t="s">
        <v>732</v>
      </c>
      <c r="V9" s="59" t="s">
        <v>733</v>
      </c>
      <c r="W9" s="59" t="s">
        <v>734</v>
      </c>
      <c r="X9" s="59" t="s">
        <v>757</v>
      </c>
      <c r="Y9" s="59" t="s">
        <v>775</v>
      </c>
      <c r="Z9" s="59" t="s">
        <v>776</v>
      </c>
      <c r="AA9" s="59" t="s">
        <v>738</v>
      </c>
      <c r="AB9" s="59">
        <v>2020</v>
      </c>
      <c r="AC9" s="60">
        <v>0.5</v>
      </c>
    </row>
    <row r="10" spans="1:29">
      <c r="A10" t="s">
        <v>157</v>
      </c>
      <c r="B10" t="s">
        <v>26</v>
      </c>
      <c r="C10" s="16">
        <f>INDEX(DEA_IDN_Generator_Props!$24:$24,0,MATCH($A10,DEA_IDN_Generator_Props!$2:$2,0))*1000</f>
        <v>0</v>
      </c>
      <c r="D10" s="16"/>
      <c r="E10" s="16"/>
      <c r="F10" s="13">
        <f>INDEX(DEA_IDN_Generator_Props!$53:$53,0,MATCH($A10,DEA_IDN_Generator_Props!$2:$2,0))</f>
        <v>0</v>
      </c>
      <c r="G10" s="15"/>
      <c r="H10" s="34"/>
      <c r="I10" s="25"/>
      <c r="J10" s="33"/>
      <c r="K10" s="11"/>
      <c r="L10" s="11"/>
      <c r="M10" s="58" t="s">
        <v>777</v>
      </c>
      <c r="N10" s="59" t="s">
        <v>778</v>
      </c>
      <c r="O10" s="59" t="s">
        <v>779</v>
      </c>
      <c r="P10" s="59" t="s">
        <v>772</v>
      </c>
      <c r="Q10" s="59" t="s">
        <v>780</v>
      </c>
      <c r="R10" s="59" t="s">
        <v>765</v>
      </c>
      <c r="S10" s="59" t="s">
        <v>730</v>
      </c>
      <c r="T10" s="59" t="s">
        <v>760</v>
      </c>
      <c r="U10" s="59" t="s">
        <v>732</v>
      </c>
      <c r="V10" s="59" t="s">
        <v>733</v>
      </c>
      <c r="W10" s="59" t="s">
        <v>734</v>
      </c>
      <c r="X10" s="59" t="s">
        <v>757</v>
      </c>
      <c r="Y10" s="59" t="s">
        <v>782</v>
      </c>
      <c r="Z10" s="59" t="s">
        <v>783</v>
      </c>
      <c r="AA10" s="59" t="s">
        <v>738</v>
      </c>
      <c r="AB10" s="59">
        <v>2020</v>
      </c>
      <c r="AC10" s="60">
        <v>1.610738255</v>
      </c>
    </row>
    <row r="11" spans="1:29">
      <c r="A11" t="s">
        <v>155</v>
      </c>
      <c r="B11" t="s">
        <v>30</v>
      </c>
      <c r="C11" s="16">
        <f>INDEX(DEA_IDN_Generator_Props!$24:$24,0,MATCH($A11,DEA_IDN_Generator_Props!$2:$2,0))*1000</f>
        <v>0</v>
      </c>
      <c r="D11" s="16"/>
      <c r="E11" s="16"/>
      <c r="F11" s="13">
        <f>INDEX(DEA_IDN_Generator_Props!$53:$53,0,MATCH($A11,DEA_IDN_Generator_Props!$2:$2,0))</f>
        <v>0</v>
      </c>
      <c r="G11" s="15"/>
      <c r="H11" s="34"/>
      <c r="I11" s="25"/>
      <c r="J11" s="33"/>
      <c r="K11" s="11"/>
      <c r="L11" s="11"/>
      <c r="M11" s="58" t="s">
        <v>784</v>
      </c>
      <c r="N11" s="59" t="s">
        <v>785</v>
      </c>
      <c r="O11" s="59" t="s">
        <v>786</v>
      </c>
      <c r="P11" s="59" t="s">
        <v>772</v>
      </c>
      <c r="Q11" s="59" t="s">
        <v>780</v>
      </c>
      <c r="R11" s="59" t="s">
        <v>765</v>
      </c>
      <c r="S11" s="59" t="s">
        <v>730</v>
      </c>
      <c r="T11" s="59" t="s">
        <v>760</v>
      </c>
      <c r="U11" s="59" t="s">
        <v>732</v>
      </c>
      <c r="V11" s="59" t="s">
        <v>733</v>
      </c>
      <c r="W11" s="59" t="s">
        <v>734</v>
      </c>
      <c r="X11" s="59" t="s">
        <v>757</v>
      </c>
      <c r="Y11" s="59" t="s">
        <v>782</v>
      </c>
      <c r="Z11" s="59" t="s">
        <v>774</v>
      </c>
      <c r="AA11" s="59" t="s">
        <v>738</v>
      </c>
      <c r="AB11" s="59">
        <v>2020</v>
      </c>
      <c r="AC11" s="60">
        <v>1.610738255</v>
      </c>
    </row>
    <row r="12" spans="1:29">
      <c r="A12" t="s">
        <v>209</v>
      </c>
      <c r="B12" t="e">
        <f>NA()</f>
        <v>#N/A</v>
      </c>
      <c r="C12" s="16">
        <f>INDEX(DEA_IDN_Generator_Props!$24:$24,0,MATCH($A12,DEA_IDN_Generator_Props!$2:$2,0))*1000</f>
        <v>0</v>
      </c>
      <c r="D12" s="16"/>
      <c r="E12" s="16"/>
      <c r="F12" s="13">
        <f>INDEX(DEA_IDN_Generator_Props!$53:$53,0,MATCH($A12,DEA_IDN_Generator_Props!$2:$2,0))</f>
        <v>0</v>
      </c>
      <c r="G12" s="15"/>
      <c r="H12" s="34"/>
      <c r="I12" s="25"/>
      <c r="J12" s="33"/>
      <c r="K12" s="11"/>
      <c r="L12" s="11"/>
      <c r="M12" s="58" t="s">
        <v>788</v>
      </c>
      <c r="N12" s="59" t="s">
        <v>789</v>
      </c>
      <c r="O12" s="59" t="s">
        <v>790</v>
      </c>
      <c r="P12" s="59" t="s">
        <v>772</v>
      </c>
      <c r="Q12" s="59" t="s">
        <v>780</v>
      </c>
      <c r="R12" s="59" t="s">
        <v>791</v>
      </c>
      <c r="S12" s="59" t="s">
        <v>730</v>
      </c>
      <c r="T12" s="59" t="s">
        <v>760</v>
      </c>
      <c r="U12" s="59" t="s">
        <v>732</v>
      </c>
      <c r="V12" s="59" t="s">
        <v>733</v>
      </c>
      <c r="W12" s="59" t="s">
        <v>734</v>
      </c>
      <c r="X12" s="59" t="s">
        <v>757</v>
      </c>
      <c r="Y12" s="59"/>
      <c r="Z12" s="59"/>
      <c r="AA12" s="59" t="s">
        <v>738</v>
      </c>
      <c r="AB12" s="59">
        <v>2020</v>
      </c>
      <c r="AC12" s="60"/>
    </row>
    <row r="13" spans="1:29">
      <c r="A13" t="s">
        <v>210</v>
      </c>
      <c r="B13" t="e">
        <f>NA()</f>
        <v>#N/A</v>
      </c>
      <c r="C13" s="16">
        <f>INDEX(DEA_IDN_Generator_Props!$24:$24,0,MATCH($A13,DEA_IDN_Generator_Props!$2:$2,0))*1000</f>
        <v>0</v>
      </c>
      <c r="D13" s="16"/>
      <c r="E13" s="16"/>
      <c r="F13" s="13">
        <f>INDEX(DEA_IDN_Generator_Props!$53:$53,0,MATCH($A13,DEA_IDN_Generator_Props!$2:$2,0))</f>
        <v>0</v>
      </c>
      <c r="G13" s="15"/>
      <c r="H13" s="34"/>
      <c r="I13" s="25"/>
      <c r="J13" s="33"/>
      <c r="K13" s="11"/>
      <c r="L13" s="11"/>
      <c r="M13" s="58" t="s">
        <v>792</v>
      </c>
      <c r="N13" s="59" t="s">
        <v>793</v>
      </c>
      <c r="O13" s="59" t="s">
        <v>794</v>
      </c>
      <c r="P13" s="59" t="s">
        <v>795</v>
      </c>
      <c r="Q13" s="59" t="s">
        <v>796</v>
      </c>
      <c r="R13" s="59" t="s">
        <v>765</v>
      </c>
      <c r="S13" s="59" t="s">
        <v>730</v>
      </c>
      <c r="T13" s="59" t="s">
        <v>760</v>
      </c>
      <c r="U13" s="59" t="s">
        <v>732</v>
      </c>
      <c r="V13" s="59" t="s">
        <v>733</v>
      </c>
      <c r="W13" s="59" t="s">
        <v>734</v>
      </c>
      <c r="X13" s="59" t="s">
        <v>757</v>
      </c>
      <c r="Y13" s="59"/>
      <c r="Z13" s="59" t="s">
        <v>797</v>
      </c>
      <c r="AA13" s="59" t="s">
        <v>738</v>
      </c>
      <c r="AB13" s="59">
        <v>2020</v>
      </c>
      <c r="AC13" s="60">
        <v>0.59</v>
      </c>
    </row>
    <row r="14" spans="1:29">
      <c r="A14" t="s">
        <v>24</v>
      </c>
      <c r="B14" t="s">
        <v>24</v>
      </c>
      <c r="C14" s="16">
        <f>INDEX(DEA_IDN_Generator_Props!$24:$24,0,MATCH($A14,DEA_IDN_Generator_Props!$2:$2,0))*1000</f>
        <v>1500</v>
      </c>
      <c r="D14" s="16"/>
      <c r="E14" s="16"/>
      <c r="F14" s="13">
        <f>INDEX(DEA_IDN_Generator_Props!$53:$53,0,MATCH($A14,DEA_IDN_Generator_Props!$2:$2,0))</f>
        <v>1.5</v>
      </c>
      <c r="G14" s="15"/>
      <c r="H14" s="34"/>
      <c r="I14" s="25"/>
      <c r="J14" s="33"/>
      <c r="K14" s="11"/>
      <c r="L14" s="11"/>
      <c r="M14" s="58" t="s">
        <v>798</v>
      </c>
      <c r="N14" s="59" t="s">
        <v>799</v>
      </c>
      <c r="O14" s="59" t="s">
        <v>794</v>
      </c>
      <c r="P14" s="59" t="s">
        <v>795</v>
      </c>
      <c r="Q14" s="59" t="s">
        <v>796</v>
      </c>
      <c r="R14" s="59" t="s">
        <v>791</v>
      </c>
      <c r="S14" s="59" t="s">
        <v>730</v>
      </c>
      <c r="T14" s="59" t="s">
        <v>760</v>
      </c>
      <c r="U14" s="59" t="s">
        <v>732</v>
      </c>
      <c r="V14" s="59" t="s">
        <v>733</v>
      </c>
      <c r="W14" s="59" t="s">
        <v>734</v>
      </c>
      <c r="X14" s="59" t="s">
        <v>757</v>
      </c>
      <c r="Y14" s="59"/>
      <c r="Z14" s="59" t="s">
        <v>797</v>
      </c>
      <c r="AA14" s="59" t="s">
        <v>738</v>
      </c>
      <c r="AB14" s="59">
        <v>2020</v>
      </c>
      <c r="AC14" s="60">
        <v>0.73</v>
      </c>
    </row>
    <row r="15" spans="1:29">
      <c r="A15" t="s">
        <v>211</v>
      </c>
      <c r="B15" t="e">
        <f>NA()</f>
        <v>#N/A</v>
      </c>
      <c r="C15" s="16">
        <f>INDEX(DEA_IDN_Generator_Props!$24:$24,0,MATCH($A15,DEA_IDN_Generator_Props!$2:$2,0))*1000</f>
        <v>4000</v>
      </c>
      <c r="D15" s="16"/>
      <c r="E15" s="16"/>
      <c r="F15" s="13">
        <f>INDEX(DEA_IDN_Generator_Props!$53:$53,0,MATCH($A15,DEA_IDN_Generator_Props!$2:$2,0))</f>
        <v>4</v>
      </c>
      <c r="G15" s="15"/>
      <c r="H15" s="34"/>
      <c r="I15" s="25"/>
      <c r="J15" s="33"/>
      <c r="K15" s="11"/>
      <c r="L15" s="11"/>
      <c r="M15" s="58" t="s">
        <v>800</v>
      </c>
      <c r="N15" s="59" t="s">
        <v>801</v>
      </c>
      <c r="O15" s="59" t="s">
        <v>794</v>
      </c>
      <c r="P15" s="59" t="s">
        <v>795</v>
      </c>
      <c r="Q15" s="59" t="s">
        <v>796</v>
      </c>
      <c r="R15" s="59" t="s">
        <v>802</v>
      </c>
      <c r="S15" s="59" t="s">
        <v>730</v>
      </c>
      <c r="T15" s="59" t="s">
        <v>760</v>
      </c>
      <c r="U15" s="59" t="s">
        <v>732</v>
      </c>
      <c r="V15" s="59" t="s">
        <v>733</v>
      </c>
      <c r="W15" s="59" t="s">
        <v>734</v>
      </c>
      <c r="X15" s="59" t="s">
        <v>757</v>
      </c>
      <c r="Y15" s="59"/>
      <c r="Z15" s="59" t="s">
        <v>803</v>
      </c>
      <c r="AA15" s="59" t="s">
        <v>738</v>
      </c>
      <c r="AB15" s="59">
        <v>2020</v>
      </c>
      <c r="AC15" s="60">
        <v>1.2</v>
      </c>
    </row>
    <row r="16" spans="1:29">
      <c r="A16" t="s">
        <v>164</v>
      </c>
      <c r="B16" t="s">
        <v>164</v>
      </c>
      <c r="C16" s="16">
        <f>INDEX(DEA_IDN_Generator_Props!$24:$24,0,MATCH($A16,DEA_IDN_Generator_Props!$2:$2,0))*1000</f>
        <v>3500</v>
      </c>
      <c r="D16" s="16"/>
      <c r="E16" s="16"/>
      <c r="F16" s="13">
        <f>INDEX(DEA_IDN_Generator_Props!$53:$53,0,MATCH($A16,DEA_IDN_Generator_Props!$2:$2,0))</f>
        <v>3.5</v>
      </c>
      <c r="G16" s="15"/>
      <c r="H16" s="34"/>
      <c r="I16" s="25"/>
      <c r="J16" s="33"/>
      <c r="K16" s="11"/>
      <c r="L16" s="11"/>
      <c r="M16" s="58" t="s">
        <v>804</v>
      </c>
      <c r="N16" s="59" t="s">
        <v>805</v>
      </c>
      <c r="O16" s="59" t="s">
        <v>806</v>
      </c>
      <c r="P16" s="59" t="s">
        <v>752</v>
      </c>
      <c r="Q16" s="59" t="s">
        <v>796</v>
      </c>
      <c r="R16" s="59" t="s">
        <v>765</v>
      </c>
      <c r="S16" s="59" t="s">
        <v>730</v>
      </c>
      <c r="T16" s="59" t="s">
        <v>760</v>
      </c>
      <c r="U16" s="59" t="s">
        <v>732</v>
      </c>
      <c r="V16" s="59" t="s">
        <v>733</v>
      </c>
      <c r="W16" s="59" t="s">
        <v>734</v>
      </c>
      <c r="X16" s="59" t="s">
        <v>757</v>
      </c>
      <c r="Y16" s="59"/>
      <c r="Z16" s="59" t="s">
        <v>809</v>
      </c>
      <c r="AA16" s="59" t="s">
        <v>738</v>
      </c>
      <c r="AB16" s="59">
        <v>2020</v>
      </c>
      <c r="AC16" s="60">
        <v>0.88</v>
      </c>
    </row>
    <row r="17" spans="1:29">
      <c r="A17" t="s">
        <v>212</v>
      </c>
      <c r="B17" t="e">
        <f>NA()</f>
        <v>#N/A</v>
      </c>
      <c r="C17" s="16">
        <f>INDEX(DEA_IDN_Generator_Props!$24:$24,0,MATCH($A17,DEA_IDN_Generator_Props!$2:$2,0))*1000</f>
        <v>5500</v>
      </c>
      <c r="D17" s="16"/>
      <c r="E17" s="16"/>
      <c r="F17" s="13">
        <f>INDEX(DEA_IDN_Generator_Props!$53:$53,0,MATCH($A17,DEA_IDN_Generator_Props!$2:$2,0))</f>
        <v>5.5</v>
      </c>
      <c r="G17" s="15"/>
      <c r="H17" s="34"/>
      <c r="I17" s="25"/>
      <c r="J17" s="33"/>
      <c r="K17" s="11"/>
      <c r="L17" s="11"/>
      <c r="M17" s="58" t="s">
        <v>810</v>
      </c>
      <c r="N17" s="59" t="s">
        <v>811</v>
      </c>
      <c r="O17" s="59" t="s">
        <v>806</v>
      </c>
      <c r="P17" s="59" t="s">
        <v>795</v>
      </c>
      <c r="Q17" s="59" t="s">
        <v>796</v>
      </c>
      <c r="R17" s="59" t="s">
        <v>754</v>
      </c>
      <c r="S17" s="59" t="s">
        <v>730</v>
      </c>
      <c r="T17" s="59" t="s">
        <v>760</v>
      </c>
      <c r="U17" s="59" t="s">
        <v>732</v>
      </c>
      <c r="V17" s="59" t="s">
        <v>733</v>
      </c>
      <c r="W17" s="59" t="s">
        <v>734</v>
      </c>
      <c r="X17" s="59" t="s">
        <v>757</v>
      </c>
      <c r="Y17" s="59"/>
      <c r="Z17" s="59" t="s">
        <v>807</v>
      </c>
      <c r="AA17" s="59" t="s">
        <v>738</v>
      </c>
      <c r="AB17" s="59">
        <v>2020</v>
      </c>
      <c r="AC17" s="60">
        <v>1.3</v>
      </c>
    </row>
    <row r="18" spans="1:29">
      <c r="A18" t="s">
        <v>160</v>
      </c>
      <c r="B18" t="e">
        <f>NA()</f>
        <v>#N/A</v>
      </c>
      <c r="C18" s="16">
        <f>INDEX(DEA_IDN_Generator_Props!$24:$24,0,MATCH($A18,DEA_IDN_Generator_Props!$2:$2,0))*1000</f>
        <v>5300</v>
      </c>
      <c r="D18" s="16"/>
      <c r="E18" s="16"/>
      <c r="F18" s="13">
        <f>INDEX(DEA_IDN_Generator_Props!$53:$53,0,MATCH($A18,DEA_IDN_Generator_Props!$2:$2,0))</f>
        <v>5.3</v>
      </c>
      <c r="G18" s="15"/>
      <c r="H18" s="34"/>
      <c r="I18" s="25"/>
      <c r="J18" s="33"/>
      <c r="K18" s="11"/>
      <c r="L18" s="11"/>
      <c r="M18" s="58" t="s">
        <v>812</v>
      </c>
      <c r="N18" s="59" t="s">
        <v>813</v>
      </c>
      <c r="O18" s="59" t="s">
        <v>814</v>
      </c>
      <c r="P18" s="59" t="s">
        <v>795</v>
      </c>
      <c r="Q18" s="59" t="s">
        <v>796</v>
      </c>
      <c r="R18" s="59" t="s">
        <v>791</v>
      </c>
      <c r="S18" s="59" t="s">
        <v>730</v>
      </c>
      <c r="T18" s="59" t="s">
        <v>760</v>
      </c>
      <c r="U18" s="59" t="s">
        <v>732</v>
      </c>
      <c r="V18" s="59" t="s">
        <v>733</v>
      </c>
      <c r="W18" s="59" t="s">
        <v>734</v>
      </c>
      <c r="X18" s="59" t="s">
        <v>757</v>
      </c>
      <c r="Y18" s="59"/>
      <c r="Z18" s="59" t="s">
        <v>816</v>
      </c>
      <c r="AA18" s="59" t="s">
        <v>738</v>
      </c>
      <c r="AB18" s="59">
        <v>2020</v>
      </c>
      <c r="AC18" s="60">
        <v>0.95</v>
      </c>
    </row>
    <row r="19" spans="1:29">
      <c r="A19" t="s">
        <v>74</v>
      </c>
      <c r="B19" t="s">
        <v>4</v>
      </c>
      <c r="C19" s="16">
        <f>INDEX(DEA_IDN_Generator_Props!$24:$24,0,MATCH($A19,DEA_IDN_Generator_Props!$2:$2,0))*1000</f>
        <v>1650</v>
      </c>
      <c r="D19" s="16"/>
      <c r="E19" s="16"/>
      <c r="F19" s="13">
        <f>INDEX(DEA_IDN_Generator_Props!$53:$53,0,MATCH($A19,DEA_IDN_Generator_Props!$2:$2,0))</f>
        <v>1.65</v>
      </c>
      <c r="G19" s="15"/>
      <c r="H19" s="34"/>
      <c r="I19" s="25"/>
      <c r="J19" s="33"/>
      <c r="K19" s="11"/>
      <c r="L19" s="11"/>
      <c r="M19" s="58" t="s">
        <v>817</v>
      </c>
      <c r="N19" s="59" t="s">
        <v>818</v>
      </c>
      <c r="O19" s="59" t="s">
        <v>814</v>
      </c>
      <c r="P19" s="59" t="s">
        <v>795</v>
      </c>
      <c r="Q19" s="59" t="s">
        <v>819</v>
      </c>
      <c r="R19" s="59" t="s">
        <v>791</v>
      </c>
      <c r="S19" s="59" t="s">
        <v>730</v>
      </c>
      <c r="T19" s="59" t="s">
        <v>760</v>
      </c>
      <c r="U19" s="59" t="s">
        <v>732</v>
      </c>
      <c r="V19" s="59" t="s">
        <v>733</v>
      </c>
      <c r="W19" s="59" t="s">
        <v>734</v>
      </c>
      <c r="X19" s="59" t="s">
        <v>757</v>
      </c>
      <c r="Y19" s="59"/>
      <c r="Z19" s="59" t="s">
        <v>816</v>
      </c>
      <c r="AA19" s="59" t="s">
        <v>738</v>
      </c>
      <c r="AB19" s="59">
        <v>2020</v>
      </c>
      <c r="AC19" s="60">
        <v>0.95</v>
      </c>
    </row>
    <row r="20" spans="1:29">
      <c r="A20" t="s">
        <v>119</v>
      </c>
      <c r="B20" t="e">
        <f>NA()</f>
        <v>#N/A</v>
      </c>
      <c r="C20" s="16">
        <f>INDEX(DEA_IDN_Generator_Props!$24:$24,0,MATCH($A20,DEA_IDN_Generator_Props!$2:$2,0))*1000</f>
        <v>1400</v>
      </c>
      <c r="D20" s="16"/>
      <c r="E20" s="16"/>
      <c r="F20" s="13">
        <f>INDEX(DEA_IDN_Generator_Props!$53:$53,0,MATCH($A20,DEA_IDN_Generator_Props!$2:$2,0))</f>
        <v>1.4</v>
      </c>
      <c r="G20" s="15"/>
      <c r="H20" s="34"/>
      <c r="I20" s="25"/>
      <c r="J20" s="33"/>
      <c r="K20" s="11"/>
      <c r="L20" s="11"/>
      <c r="M20" s="58" t="s">
        <v>820</v>
      </c>
      <c r="N20" s="59" t="s">
        <v>821</v>
      </c>
      <c r="O20" s="59" t="s">
        <v>822</v>
      </c>
      <c r="P20" s="59" t="s">
        <v>795</v>
      </c>
      <c r="Q20" s="59" t="s">
        <v>823</v>
      </c>
      <c r="R20" s="59" t="s">
        <v>765</v>
      </c>
      <c r="S20" s="59" t="s">
        <v>730</v>
      </c>
      <c r="T20" s="59" t="s">
        <v>760</v>
      </c>
      <c r="U20" s="59" t="s">
        <v>732</v>
      </c>
      <c r="V20" s="59" t="s">
        <v>733</v>
      </c>
      <c r="W20" s="59" t="s">
        <v>734</v>
      </c>
      <c r="X20" s="59" t="s">
        <v>757</v>
      </c>
      <c r="Y20" s="59" t="s">
        <v>723</v>
      </c>
      <c r="Z20" s="59" t="s">
        <v>755</v>
      </c>
      <c r="AA20" s="59" t="s">
        <v>738</v>
      </c>
      <c r="AB20" s="59">
        <v>2020</v>
      </c>
      <c r="AC20" s="60">
        <v>7.7557030630000003</v>
      </c>
    </row>
    <row r="21" spans="1:29">
      <c r="A21" t="s">
        <v>121</v>
      </c>
      <c r="B21" t="e">
        <f>NA()</f>
        <v>#N/A</v>
      </c>
      <c r="C21" s="16">
        <f>INDEX(DEA_IDN_Generator_Props!$24:$24,0,MATCH($A21,DEA_IDN_Generator_Props!$2:$2,0))*1000</f>
        <v>1524.8</v>
      </c>
      <c r="D21" s="16"/>
      <c r="E21" s="16"/>
      <c r="F21" s="13">
        <f>INDEX(DEA_IDN_Generator_Props!$53:$53,0,MATCH($A21,DEA_IDN_Generator_Props!$2:$2,0))</f>
        <v>1.5247999999999999</v>
      </c>
      <c r="G21" s="15"/>
      <c r="H21" s="34"/>
      <c r="I21" s="25"/>
      <c r="J21" s="33"/>
      <c r="K21" s="11"/>
      <c r="L21" s="11"/>
      <c r="M21" s="58" t="s">
        <v>825</v>
      </c>
      <c r="N21" s="59" t="s">
        <v>826</v>
      </c>
      <c r="O21" s="59" t="s">
        <v>827</v>
      </c>
      <c r="P21" s="59" t="s">
        <v>795</v>
      </c>
      <c r="Q21" s="59" t="s">
        <v>823</v>
      </c>
      <c r="R21" s="59" t="s">
        <v>765</v>
      </c>
      <c r="S21" s="59" t="s">
        <v>730</v>
      </c>
      <c r="T21" s="59" t="s">
        <v>760</v>
      </c>
      <c r="U21" s="59" t="s">
        <v>732</v>
      </c>
      <c r="V21" s="59" t="s">
        <v>733</v>
      </c>
      <c r="W21" s="59" t="s">
        <v>734</v>
      </c>
      <c r="X21" s="59" t="s">
        <v>757</v>
      </c>
      <c r="Y21" s="59" t="s">
        <v>723</v>
      </c>
      <c r="Z21" s="59" t="s">
        <v>755</v>
      </c>
      <c r="AA21" s="59" t="s">
        <v>738</v>
      </c>
      <c r="AB21" s="59">
        <v>2020</v>
      </c>
      <c r="AC21" s="60">
        <v>8.5776997539999993</v>
      </c>
    </row>
    <row r="22" spans="1:29">
      <c r="A22" t="s">
        <v>77</v>
      </c>
      <c r="B22" t="s">
        <v>77</v>
      </c>
      <c r="C22" s="16">
        <f>INDEX(DEA_IDN_Generator_Props!$24:$24,0,MATCH($A22,DEA_IDN_Generator_Props!$2:$2,0))*1000</f>
        <v>2400</v>
      </c>
      <c r="D22" s="16"/>
      <c r="E22" s="16"/>
      <c r="F22" s="13">
        <f>INDEX(DEA_IDN_Generator_Props!$53:$53,0,MATCH($A22,DEA_IDN_Generator_Props!$2:$2,0))</f>
        <v>2.4</v>
      </c>
      <c r="G22" s="15"/>
      <c r="H22" s="34"/>
      <c r="I22" s="25"/>
      <c r="J22" s="33"/>
      <c r="K22" s="11"/>
      <c r="L22" s="11"/>
      <c r="M22" s="58" t="s">
        <v>828</v>
      </c>
      <c r="N22" s="59" t="s">
        <v>829</v>
      </c>
      <c r="O22" s="59" t="s">
        <v>830</v>
      </c>
      <c r="P22" s="59" t="s">
        <v>795</v>
      </c>
      <c r="Q22" s="59" t="s">
        <v>823</v>
      </c>
      <c r="R22" s="59" t="s">
        <v>754</v>
      </c>
      <c r="S22" s="59" t="s">
        <v>730</v>
      </c>
      <c r="T22" s="59" t="s">
        <v>760</v>
      </c>
      <c r="U22" s="59" t="s">
        <v>732</v>
      </c>
      <c r="V22" s="59" t="s">
        <v>733</v>
      </c>
      <c r="W22" s="59" t="s">
        <v>734</v>
      </c>
      <c r="X22" s="59" t="s">
        <v>757</v>
      </c>
      <c r="Y22" s="59" t="s">
        <v>723</v>
      </c>
      <c r="Z22" s="59" t="s">
        <v>755</v>
      </c>
      <c r="AA22" s="59" t="s">
        <v>738</v>
      </c>
      <c r="AB22" s="59">
        <v>2020</v>
      </c>
      <c r="AC22" s="60">
        <v>9.0212972049999998</v>
      </c>
    </row>
    <row r="23" spans="1:29">
      <c r="A23" t="s">
        <v>82</v>
      </c>
      <c r="B23" t="s">
        <v>88</v>
      </c>
      <c r="C23" s="16">
        <f>INDEX(DEA_IDN_Generator_Props!$24:$24,0,MATCH($A23,DEA_IDN_Generator_Props!$2:$2,0))*1000</f>
        <v>690</v>
      </c>
      <c r="D23" s="16"/>
      <c r="E23" s="16"/>
      <c r="F23" s="13">
        <f>INDEX(DEA_IDN_Generator_Props!$53:$53,0,MATCH($A23,DEA_IDN_Generator_Props!$2:$2,0))</f>
        <v>0.69</v>
      </c>
      <c r="G23" s="15"/>
      <c r="H23" s="34"/>
      <c r="I23" s="25"/>
      <c r="J23" s="33"/>
      <c r="K23" s="11"/>
      <c r="L23" s="11"/>
      <c r="M23" s="58" t="s">
        <v>832</v>
      </c>
      <c r="N23" s="59" t="s">
        <v>833</v>
      </c>
      <c r="O23" s="59" t="s">
        <v>830</v>
      </c>
      <c r="P23" s="59" t="s">
        <v>795</v>
      </c>
      <c r="Q23" s="59" t="s">
        <v>823</v>
      </c>
      <c r="R23" s="59" t="s">
        <v>791</v>
      </c>
      <c r="S23" s="59" t="s">
        <v>730</v>
      </c>
      <c r="T23" s="59" t="s">
        <v>760</v>
      </c>
      <c r="U23" s="59" t="s">
        <v>732</v>
      </c>
      <c r="V23" s="59" t="s">
        <v>733</v>
      </c>
      <c r="W23" s="59" t="s">
        <v>734</v>
      </c>
      <c r="X23" s="59" t="s">
        <v>757</v>
      </c>
      <c r="Y23" s="59" t="s">
        <v>723</v>
      </c>
      <c r="Z23" s="59" t="s">
        <v>755</v>
      </c>
      <c r="AA23" s="59" t="s">
        <v>738</v>
      </c>
      <c r="AB23" s="59">
        <v>2020</v>
      </c>
      <c r="AC23" s="60">
        <v>10.387449999999999</v>
      </c>
    </row>
    <row r="24" spans="1:29">
      <c r="A24" t="s">
        <v>127</v>
      </c>
      <c r="B24" t="s">
        <v>99</v>
      </c>
      <c r="C24" s="16">
        <f>INDEX(DEA_IDN_Generator_Props!$24:$24,0,MATCH($A24,DEA_IDN_Generator_Props!$2:$2,0))*1000</f>
        <v>772.80000000000007</v>
      </c>
      <c r="D24" s="16"/>
      <c r="E24" s="16"/>
      <c r="F24" s="13">
        <f>INDEX(DEA_IDN_Generator_Props!$53:$53,0,MATCH($A24,DEA_IDN_Generator_Props!$2:$2,0))</f>
        <v>0.77280000000000004</v>
      </c>
      <c r="G24" s="15"/>
      <c r="H24" s="34"/>
      <c r="I24" s="25"/>
      <c r="J24" s="33"/>
      <c r="K24" s="11"/>
      <c r="L24" s="11"/>
      <c r="M24" s="58" t="s">
        <v>834</v>
      </c>
      <c r="N24" s="59" t="s">
        <v>835</v>
      </c>
      <c r="O24" s="59" t="s">
        <v>836</v>
      </c>
      <c r="P24" s="59" t="s">
        <v>837</v>
      </c>
      <c r="Q24" s="59" t="s">
        <v>823</v>
      </c>
      <c r="R24" s="59" t="s">
        <v>791</v>
      </c>
      <c r="S24" s="59" t="s">
        <v>730</v>
      </c>
      <c r="T24" s="59" t="s">
        <v>839</v>
      </c>
      <c r="U24" s="59" t="s">
        <v>732</v>
      </c>
      <c r="V24" s="59" t="s">
        <v>733</v>
      </c>
      <c r="W24" s="59" t="s">
        <v>838</v>
      </c>
      <c r="X24" s="59" t="s">
        <v>757</v>
      </c>
      <c r="Y24" s="59" t="s">
        <v>831</v>
      </c>
      <c r="Z24" s="59"/>
      <c r="AA24" s="59" t="s">
        <v>738</v>
      </c>
      <c r="AB24" s="59">
        <v>2020</v>
      </c>
      <c r="AC24" s="60">
        <v>1.739852226</v>
      </c>
    </row>
    <row r="25" spans="1:29">
      <c r="A25" t="s">
        <v>92</v>
      </c>
      <c r="B25" t="s">
        <v>94</v>
      </c>
      <c r="C25" s="16">
        <f>INDEX(DEA_IDN_Generator_Props!$24:$24,0,MATCH($A25,DEA_IDN_Generator_Props!$2:$2,0))*1000</f>
        <v>1950</v>
      </c>
      <c r="D25" s="16"/>
      <c r="E25" s="16"/>
      <c r="F25" s="13">
        <f>INDEX(DEA_IDN_Generator_Props!$53:$53,0,MATCH($A25,DEA_IDN_Generator_Props!$2:$2,0))</f>
        <v>1.95</v>
      </c>
      <c r="G25" s="15"/>
      <c r="H25" s="34"/>
      <c r="I25" s="25"/>
      <c r="J25" s="33"/>
      <c r="K25" s="11"/>
      <c r="L25" s="11"/>
      <c r="M25" s="58" t="s">
        <v>840</v>
      </c>
      <c r="N25" s="59" t="s">
        <v>841</v>
      </c>
      <c r="O25" s="59" t="s">
        <v>842</v>
      </c>
      <c r="P25" s="59" t="s">
        <v>795</v>
      </c>
      <c r="Q25" s="59" t="s">
        <v>780</v>
      </c>
      <c r="R25" s="59" t="s">
        <v>765</v>
      </c>
      <c r="S25" s="59" t="s">
        <v>730</v>
      </c>
      <c r="T25" s="59" t="s">
        <v>760</v>
      </c>
      <c r="U25" s="59" t="s">
        <v>732</v>
      </c>
      <c r="V25" s="59" t="s">
        <v>733</v>
      </c>
      <c r="W25" s="59" t="s">
        <v>734</v>
      </c>
      <c r="X25" s="59" t="s">
        <v>757</v>
      </c>
      <c r="Y25" s="59" t="s">
        <v>843</v>
      </c>
      <c r="Z25" s="59" t="s">
        <v>755</v>
      </c>
      <c r="AA25" s="59" t="s">
        <v>738</v>
      </c>
      <c r="AB25" s="59">
        <v>2020</v>
      </c>
      <c r="AC25" s="60">
        <v>3.287283967</v>
      </c>
    </row>
    <row r="26" spans="1:29">
      <c r="A26" t="s">
        <v>81</v>
      </c>
      <c r="B26" t="s">
        <v>141</v>
      </c>
      <c r="C26" s="16">
        <f>INDEX(DEA_IDN_Generator_Props!$24:$24,0,MATCH($A26,DEA_IDN_Generator_Props!$2:$2,0))*1000</f>
        <v>1150</v>
      </c>
      <c r="D26" s="16"/>
      <c r="E26" s="16"/>
      <c r="F26" s="13">
        <f>INDEX(DEA_IDN_Generator_Props!$53:$53,0,MATCH($A26,DEA_IDN_Generator_Props!$2:$2,0))</f>
        <v>1.1499999999999999</v>
      </c>
      <c r="G26" s="15"/>
      <c r="H26" s="34"/>
      <c r="I26" s="25"/>
      <c r="J26" s="33"/>
      <c r="K26" s="10"/>
      <c r="L26" s="10"/>
      <c r="M26" s="58" t="s">
        <v>844</v>
      </c>
      <c r="N26" s="59" t="s">
        <v>845</v>
      </c>
      <c r="O26" s="59" t="s">
        <v>846</v>
      </c>
      <c r="P26" s="59" t="s">
        <v>795</v>
      </c>
      <c r="Q26" s="59" t="s">
        <v>780</v>
      </c>
      <c r="R26" s="59" t="s">
        <v>765</v>
      </c>
      <c r="S26" s="59" t="s">
        <v>730</v>
      </c>
      <c r="T26" s="59" t="s">
        <v>760</v>
      </c>
      <c r="U26" s="59" t="s">
        <v>732</v>
      </c>
      <c r="V26" s="59" t="s">
        <v>733</v>
      </c>
      <c r="W26" s="59" t="s">
        <v>734</v>
      </c>
      <c r="X26" s="59" t="s">
        <v>757</v>
      </c>
      <c r="Y26" s="59" t="s">
        <v>843</v>
      </c>
      <c r="Z26" s="59" t="s">
        <v>755</v>
      </c>
      <c r="AA26" s="59" t="s">
        <v>738</v>
      </c>
      <c r="AB26" s="59">
        <v>2020</v>
      </c>
      <c r="AC26" s="60">
        <v>3.5346458940000001</v>
      </c>
    </row>
    <row r="27" spans="1:29">
      <c r="A27" t="s">
        <v>87</v>
      </c>
      <c r="B27" t="s">
        <v>88</v>
      </c>
      <c r="C27" s="16">
        <f>INDEX(DEA_IDN_Generator_Props!$24:$24,0,MATCH($A27,DEA_IDN_Generator_Props!$2:$2,0))*1000</f>
        <v>950</v>
      </c>
      <c r="D27" s="16"/>
      <c r="E27" s="16"/>
      <c r="F27" s="13">
        <f>INDEX(DEA_IDN_Generator_Props!$53:$53,0,MATCH($A27,DEA_IDN_Generator_Props!$2:$2,0))</f>
        <v>0.95</v>
      </c>
      <c r="G27" s="15"/>
      <c r="H27" s="34"/>
      <c r="I27" s="25"/>
      <c r="J27" s="33"/>
      <c r="K27" s="10"/>
      <c r="L27" s="10"/>
      <c r="M27" s="58" t="s">
        <v>847</v>
      </c>
      <c r="N27" s="59" t="s">
        <v>848</v>
      </c>
      <c r="O27" s="59" t="s">
        <v>849</v>
      </c>
      <c r="P27" s="59" t="s">
        <v>795</v>
      </c>
      <c r="Q27" s="59" t="s">
        <v>780</v>
      </c>
      <c r="R27" s="59" t="s">
        <v>754</v>
      </c>
      <c r="S27" s="59" t="s">
        <v>730</v>
      </c>
      <c r="T27" s="59" t="s">
        <v>760</v>
      </c>
      <c r="U27" s="59" t="s">
        <v>732</v>
      </c>
      <c r="V27" s="59" t="s">
        <v>733</v>
      </c>
      <c r="W27" s="59" t="s">
        <v>734</v>
      </c>
      <c r="X27" s="59" t="s">
        <v>757</v>
      </c>
      <c r="Y27" s="59" t="s">
        <v>843</v>
      </c>
      <c r="Z27" s="59" t="s">
        <v>755</v>
      </c>
      <c r="AA27" s="59" t="s">
        <v>738</v>
      </c>
      <c r="AB27" s="59">
        <v>2020</v>
      </c>
      <c r="AC27" s="60">
        <v>3.5431819739999999</v>
      </c>
    </row>
    <row r="28" spans="1:29">
      <c r="A28" t="s">
        <v>78</v>
      </c>
      <c r="B28" t="s">
        <v>3</v>
      </c>
      <c r="C28" s="16">
        <f>INDEX(DEA_IDN_Generator_Props!$24:$24,0,MATCH($A28,DEA_IDN_Generator_Props!$2:$2,0))*1000</f>
        <v>2000</v>
      </c>
      <c r="D28" s="16"/>
      <c r="E28" s="16"/>
      <c r="F28" s="13">
        <f>INDEX(DEA_IDN_Generator_Props!$53:$53,0,MATCH($A28,DEA_IDN_Generator_Props!$2:$2,0))</f>
        <v>2</v>
      </c>
      <c r="G28" s="15"/>
      <c r="H28" s="34"/>
      <c r="I28" s="25"/>
      <c r="J28" s="33"/>
      <c r="K28" s="10"/>
      <c r="L28" s="10"/>
      <c r="M28" s="58" t="s">
        <v>850</v>
      </c>
      <c r="N28" s="59" t="s">
        <v>851</v>
      </c>
      <c r="O28" s="59" t="s">
        <v>849</v>
      </c>
      <c r="P28" s="59" t="s">
        <v>795</v>
      </c>
      <c r="Q28" s="59" t="s">
        <v>780</v>
      </c>
      <c r="R28" s="59" t="s">
        <v>791</v>
      </c>
      <c r="S28" s="59" t="s">
        <v>730</v>
      </c>
      <c r="T28" s="59" t="s">
        <v>760</v>
      </c>
      <c r="U28" s="59" t="s">
        <v>732</v>
      </c>
      <c r="V28" s="59" t="s">
        <v>733</v>
      </c>
      <c r="W28" s="59" t="s">
        <v>734</v>
      </c>
      <c r="X28" s="59" t="s">
        <v>757</v>
      </c>
      <c r="Y28" s="59" t="s">
        <v>852</v>
      </c>
      <c r="Z28" s="59" t="s">
        <v>755</v>
      </c>
      <c r="AA28" s="59" t="s">
        <v>738</v>
      </c>
      <c r="AB28" s="59">
        <v>2020</v>
      </c>
      <c r="AC28" s="60">
        <v>6.3177295930000001</v>
      </c>
    </row>
    <row r="29" spans="1:29">
      <c r="A29" t="s">
        <v>63</v>
      </c>
      <c r="B29" t="e">
        <f>NA()</f>
        <v>#N/A</v>
      </c>
      <c r="C29" s="16">
        <f>INDEX(DEA_IDN_Generator_Props!$24:$24,0,MATCH($A29,DEA_IDN_Generator_Props!$2:$2,0))*1000</f>
        <v>2150</v>
      </c>
      <c r="D29" s="16"/>
      <c r="E29" s="16"/>
      <c r="F29" s="13">
        <f>INDEX(DEA_IDN_Generator_Props!$53:$53,0,MATCH($A29,DEA_IDN_Generator_Props!$2:$2,0))</f>
        <v>2.15</v>
      </c>
      <c r="G29" s="15"/>
      <c r="H29" s="34"/>
      <c r="I29" s="25"/>
      <c r="J29" s="33"/>
      <c r="K29" s="10"/>
      <c r="L29" s="10"/>
      <c r="M29" s="58" t="s">
        <v>853</v>
      </c>
      <c r="N29" s="59" t="s">
        <v>854</v>
      </c>
      <c r="O29" s="59" t="s">
        <v>842</v>
      </c>
      <c r="P29" s="59" t="s">
        <v>795</v>
      </c>
      <c r="Q29" s="59" t="s">
        <v>773</v>
      </c>
      <c r="R29" s="59" t="s">
        <v>765</v>
      </c>
      <c r="S29" s="59" t="s">
        <v>730</v>
      </c>
      <c r="T29" s="59" t="s">
        <v>760</v>
      </c>
      <c r="U29" s="59" t="s">
        <v>732</v>
      </c>
      <c r="V29" s="59" t="s">
        <v>733</v>
      </c>
      <c r="W29" s="59" t="s">
        <v>734</v>
      </c>
      <c r="X29" s="59" t="s">
        <v>757</v>
      </c>
      <c r="Y29" s="59" t="s">
        <v>843</v>
      </c>
      <c r="Z29" s="59" t="s">
        <v>755</v>
      </c>
      <c r="AA29" s="59" t="s">
        <v>738</v>
      </c>
      <c r="AB29" s="59">
        <v>2020</v>
      </c>
      <c r="AC29" s="60">
        <v>2.248323326</v>
      </c>
    </row>
    <row r="30" spans="1:29">
      <c r="A30" t="s">
        <v>213</v>
      </c>
      <c r="B30" t="e">
        <f>NA()</f>
        <v>#N/A</v>
      </c>
      <c r="C30" s="16">
        <f>INDEX(DEA_IDN_Generator_Props!$24:$24,0,MATCH($A30,DEA_IDN_Generator_Props!$2:$2,0))*1000</f>
        <v>0</v>
      </c>
      <c r="D30" s="16"/>
      <c r="E30" s="16"/>
      <c r="F30" s="13">
        <f>INDEX(DEA_IDN_Generator_Props!$53:$53,0,MATCH($A30,DEA_IDN_Generator_Props!$2:$2,0))</f>
        <v>0</v>
      </c>
      <c r="G30" s="15"/>
      <c r="H30" s="34"/>
      <c r="I30" s="25"/>
      <c r="J30" s="33"/>
      <c r="M30" s="58" t="s">
        <v>855</v>
      </c>
      <c r="N30" s="59" t="s">
        <v>856</v>
      </c>
      <c r="O30" s="59" t="s">
        <v>846</v>
      </c>
      <c r="P30" s="59" t="s">
        <v>795</v>
      </c>
      <c r="Q30" s="59" t="s">
        <v>773</v>
      </c>
      <c r="R30" s="59" t="s">
        <v>765</v>
      </c>
      <c r="S30" s="59" t="s">
        <v>730</v>
      </c>
      <c r="T30" s="59" t="s">
        <v>760</v>
      </c>
      <c r="U30" s="59" t="s">
        <v>732</v>
      </c>
      <c r="V30" s="59" t="s">
        <v>733</v>
      </c>
      <c r="W30" s="59" t="s">
        <v>734</v>
      </c>
      <c r="X30" s="59" t="s">
        <v>757</v>
      </c>
      <c r="Y30" s="59" t="s">
        <v>843</v>
      </c>
      <c r="Z30" s="59" t="s">
        <v>755</v>
      </c>
      <c r="AA30" s="59" t="s">
        <v>738</v>
      </c>
      <c r="AB30" s="59">
        <v>2020</v>
      </c>
      <c r="AC30" s="60">
        <v>2.3784092939999999</v>
      </c>
    </row>
    <row r="31" spans="1:29">
      <c r="A31" t="s">
        <v>214</v>
      </c>
      <c r="B31" t="e">
        <f>NA()</f>
        <v>#N/A</v>
      </c>
      <c r="C31" s="16">
        <f>INDEX(DEA_IDN_Generator_Props!$24:$24,0,MATCH($A31,DEA_IDN_Generator_Props!$2:$2,0))*1000</f>
        <v>2500</v>
      </c>
      <c r="D31" s="16"/>
      <c r="E31" s="16"/>
      <c r="F31" s="13">
        <f>INDEX(DEA_IDN_Generator_Props!$53:$53,0,MATCH($A31,DEA_IDN_Generator_Props!$2:$2,0))</f>
        <v>2.5</v>
      </c>
      <c r="G31" s="15"/>
      <c r="H31" s="34"/>
      <c r="I31" s="25"/>
      <c r="J31" s="33"/>
      <c r="M31" s="58" t="s">
        <v>857</v>
      </c>
      <c r="N31" s="59" t="s">
        <v>858</v>
      </c>
      <c r="O31" s="59" t="s">
        <v>849</v>
      </c>
      <c r="P31" s="59" t="s">
        <v>795</v>
      </c>
      <c r="Q31" s="59" t="s">
        <v>773</v>
      </c>
      <c r="R31" s="59" t="s">
        <v>754</v>
      </c>
      <c r="S31" s="59" t="s">
        <v>730</v>
      </c>
      <c r="T31" s="59" t="s">
        <v>760</v>
      </c>
      <c r="U31" s="59" t="s">
        <v>732</v>
      </c>
      <c r="V31" s="59" t="s">
        <v>733</v>
      </c>
      <c r="W31" s="59" t="s">
        <v>734</v>
      </c>
      <c r="X31" s="59" t="s">
        <v>757</v>
      </c>
      <c r="Y31" s="59" t="s">
        <v>843</v>
      </c>
      <c r="Z31" s="59" t="s">
        <v>755</v>
      </c>
      <c r="AA31" s="59" t="s">
        <v>738</v>
      </c>
      <c r="AB31" s="59">
        <v>2020</v>
      </c>
      <c r="AC31" s="60">
        <v>3.0067993999999998</v>
      </c>
    </row>
    <row r="32" spans="1:29">
      <c r="A32" t="s">
        <v>151</v>
      </c>
      <c r="B32" t="e">
        <f>NA()</f>
        <v>#N/A</v>
      </c>
      <c r="C32" s="16">
        <f>INDEX(DEA_IDN_Generator_Props!$24:$24,0,MATCH($A32,DEA_IDN_Generator_Props!$2:$2,0))*1000</f>
        <v>800</v>
      </c>
      <c r="D32" s="16"/>
      <c r="E32" s="16"/>
      <c r="F32" s="13">
        <f>INDEX(DEA_IDN_Generator_Props!$53:$53,0,MATCH($A32,DEA_IDN_Generator_Props!$2:$2,0))</f>
        <v>0.8</v>
      </c>
      <c r="G32" s="15"/>
      <c r="H32" s="34"/>
      <c r="I32" s="25"/>
      <c r="J32" s="33"/>
      <c r="M32" s="58" t="s">
        <v>859</v>
      </c>
      <c r="N32" s="59" t="s">
        <v>860</v>
      </c>
      <c r="O32" s="59" t="s">
        <v>849</v>
      </c>
      <c r="P32" s="59" t="s">
        <v>837</v>
      </c>
      <c r="Q32" s="59" t="s">
        <v>773</v>
      </c>
      <c r="R32" s="59" t="s">
        <v>791</v>
      </c>
      <c r="S32" s="59" t="s">
        <v>730</v>
      </c>
      <c r="T32" s="59" t="s">
        <v>760</v>
      </c>
      <c r="U32" s="59" t="s">
        <v>732</v>
      </c>
      <c r="V32" s="59" t="s">
        <v>733</v>
      </c>
      <c r="W32" s="59" t="s">
        <v>734</v>
      </c>
      <c r="X32" s="59" t="s">
        <v>757</v>
      </c>
      <c r="Y32" s="59" t="s">
        <v>852</v>
      </c>
      <c r="Z32" s="59" t="s">
        <v>755</v>
      </c>
      <c r="AA32" s="59" t="s">
        <v>738</v>
      </c>
      <c r="AB32" s="59">
        <v>2020</v>
      </c>
      <c r="AC32" s="60">
        <v>6.0628391749999997</v>
      </c>
    </row>
    <row r="33" spans="1:29">
      <c r="A33" t="s">
        <v>158</v>
      </c>
      <c r="B33" t="s">
        <v>40</v>
      </c>
      <c r="C33" s="16">
        <f>INDEX(DEA_IDN_Generator_Props!$24:$24,0,MATCH($A33,DEA_IDN_Generator_Props!$2:$2,0))*1000</f>
        <v>0</v>
      </c>
      <c r="D33" s="16"/>
      <c r="E33" s="16"/>
      <c r="F33" s="13">
        <f>INDEX(DEA_IDN_Generator_Props!$53:$53,0,MATCH($A33,DEA_IDN_Generator_Props!$2:$2,0))</f>
        <v>0</v>
      </c>
      <c r="G33" s="15"/>
      <c r="H33" s="30"/>
      <c r="I33" s="25"/>
      <c r="J33" s="33"/>
      <c r="M33" s="58" t="s">
        <v>861</v>
      </c>
      <c r="N33" s="59" t="s">
        <v>862</v>
      </c>
      <c r="O33" s="59" t="s">
        <v>842</v>
      </c>
      <c r="P33" s="59" t="s">
        <v>795</v>
      </c>
      <c r="Q33" s="59" t="s">
        <v>863</v>
      </c>
      <c r="R33" s="59" t="s">
        <v>765</v>
      </c>
      <c r="S33" s="59" t="s">
        <v>730</v>
      </c>
      <c r="T33" s="59" t="s">
        <v>760</v>
      </c>
      <c r="U33" s="59" t="s">
        <v>732</v>
      </c>
      <c r="V33" s="59" t="s">
        <v>733</v>
      </c>
      <c r="W33" s="59" t="s">
        <v>734</v>
      </c>
      <c r="X33" s="59" t="s">
        <v>757</v>
      </c>
      <c r="Y33" s="59" t="s">
        <v>843</v>
      </c>
      <c r="Z33" s="59" t="s">
        <v>755</v>
      </c>
      <c r="AA33" s="59" t="s">
        <v>738</v>
      </c>
      <c r="AB33" s="59">
        <v>2020</v>
      </c>
      <c r="AC33" s="60">
        <v>3.3812717380000001</v>
      </c>
    </row>
    <row r="34" spans="1:29">
      <c r="A34" s="19" t="s">
        <v>105</v>
      </c>
      <c r="B34" t="s">
        <v>105</v>
      </c>
      <c r="C34" s="16" t="e">
        <f>INDEX(DEA_IDN_Generator_Props!$24:$24,0,MATCH($A34,DEA_IDN_Generator_Props!$2:$2,0))*1000</f>
        <v>#N/A</v>
      </c>
      <c r="D34" s="16"/>
      <c r="E34" s="16"/>
      <c r="F34" s="13" t="e">
        <f>INDEX(DEA_IDN_Generator_Props!$53:$53,0,MATCH($A34,DEA_IDN_Generator_Props!$2:$2,0))</f>
        <v>#N/A</v>
      </c>
      <c r="G34" s="15"/>
      <c r="H34" s="34"/>
      <c r="I34" s="25"/>
      <c r="J34" s="33"/>
      <c r="M34" s="58" t="s">
        <v>864</v>
      </c>
      <c r="N34" s="59" t="s">
        <v>865</v>
      </c>
      <c r="O34" s="59" t="s">
        <v>846</v>
      </c>
      <c r="P34" s="59" t="s">
        <v>795</v>
      </c>
      <c r="Q34" s="59" t="s">
        <v>863</v>
      </c>
      <c r="R34" s="59" t="s">
        <v>765</v>
      </c>
      <c r="S34" s="59" t="s">
        <v>730</v>
      </c>
      <c r="T34" s="59" t="s">
        <v>760</v>
      </c>
      <c r="U34" s="59" t="s">
        <v>732</v>
      </c>
      <c r="V34" s="59" t="s">
        <v>733</v>
      </c>
      <c r="W34" s="59" t="s">
        <v>734</v>
      </c>
      <c r="X34" s="59" t="s">
        <v>757</v>
      </c>
      <c r="Y34" s="59" t="s">
        <v>843</v>
      </c>
      <c r="Z34" s="59" t="s">
        <v>755</v>
      </c>
      <c r="AA34" s="59" t="s">
        <v>738</v>
      </c>
      <c r="AB34" s="59">
        <v>2020</v>
      </c>
      <c r="AC34" s="60">
        <v>3.60712024</v>
      </c>
    </row>
    <row r="35" spans="1:29">
      <c r="A35" t="e">
        <f>NA()</f>
        <v>#N/A</v>
      </c>
      <c r="B35" t="s">
        <v>129</v>
      </c>
      <c r="C35" s="16" t="e">
        <f>INDEX(DEA_IDN_Generator_Props!$24:$24,0,MATCH($A35,DEA_IDN_Generator_Props!$2:$2,0))*1000</f>
        <v>#N/A</v>
      </c>
      <c r="D35" s="16"/>
      <c r="E35" s="16"/>
      <c r="F35" s="13" t="e">
        <f>INDEX(DEA_IDN_Generator_Props!$53:$53,0,MATCH($A35,DEA_IDN_Generator_Props!$2:$2,0))</f>
        <v>#N/A</v>
      </c>
      <c r="G35" s="15"/>
      <c r="H35" s="34"/>
      <c r="I35" s="25"/>
      <c r="J35" s="33"/>
      <c r="M35" s="58" t="s">
        <v>866</v>
      </c>
      <c r="N35" s="59" t="s">
        <v>867</v>
      </c>
      <c r="O35" s="59" t="s">
        <v>849</v>
      </c>
      <c r="P35" s="59" t="s">
        <v>795</v>
      </c>
      <c r="Q35" s="59" t="s">
        <v>863</v>
      </c>
      <c r="R35" s="59" t="s">
        <v>754</v>
      </c>
      <c r="S35" s="59" t="s">
        <v>730</v>
      </c>
      <c r="T35" s="59" t="s">
        <v>760</v>
      </c>
      <c r="U35" s="59" t="s">
        <v>732</v>
      </c>
      <c r="V35" s="59" t="s">
        <v>733</v>
      </c>
      <c r="W35" s="59" t="s">
        <v>734</v>
      </c>
      <c r="X35" s="59" t="s">
        <v>757</v>
      </c>
      <c r="Y35" s="59" t="s">
        <v>843</v>
      </c>
      <c r="Z35" s="59" t="s">
        <v>755</v>
      </c>
      <c r="AA35" s="59" t="s">
        <v>738</v>
      </c>
      <c r="AB35" s="59">
        <v>2020</v>
      </c>
      <c r="AC35" s="60">
        <v>3.5718808379999998</v>
      </c>
    </row>
    <row r="36" spans="1:29">
      <c r="A36" t="e">
        <f>NA()</f>
        <v>#N/A</v>
      </c>
      <c r="B36" t="s">
        <v>109</v>
      </c>
      <c r="C36" s="16" t="e">
        <f>INDEX(DEA_IDN_Generator_Props!$24:$24,0,MATCH($A36,DEA_IDN_Generator_Props!$2:$2,0))*1000</f>
        <v>#N/A</v>
      </c>
      <c r="D36" s="16"/>
      <c r="E36" s="16"/>
      <c r="F36" s="13" t="e">
        <f>INDEX(DEA_IDN_Generator_Props!$53:$53,0,MATCH($A36,DEA_IDN_Generator_Props!$2:$2,0))</f>
        <v>#N/A</v>
      </c>
      <c r="G36" s="15"/>
      <c r="H36" s="34"/>
      <c r="I36" s="25"/>
      <c r="J36" s="33"/>
      <c r="M36" s="58" t="s">
        <v>868</v>
      </c>
      <c r="N36" s="59" t="s">
        <v>869</v>
      </c>
      <c r="O36" s="59" t="s">
        <v>849</v>
      </c>
      <c r="P36" s="59" t="s">
        <v>795</v>
      </c>
      <c r="Q36" s="59" t="s">
        <v>863</v>
      </c>
      <c r="R36" s="59" t="s">
        <v>791</v>
      </c>
      <c r="S36" s="59" t="s">
        <v>730</v>
      </c>
      <c r="T36" s="59" t="s">
        <v>760</v>
      </c>
      <c r="U36" s="59" t="s">
        <v>732</v>
      </c>
      <c r="V36" s="59" t="s">
        <v>733</v>
      </c>
      <c r="W36" s="59" t="s">
        <v>734</v>
      </c>
      <c r="X36" s="59" t="s">
        <v>757</v>
      </c>
      <c r="Y36" s="59" t="s">
        <v>852</v>
      </c>
      <c r="Z36" s="59" t="s">
        <v>755</v>
      </c>
      <c r="AA36" s="59" t="s">
        <v>738</v>
      </c>
      <c r="AB36" s="59">
        <v>2020</v>
      </c>
      <c r="AC36" s="60">
        <v>6.6834937290000003</v>
      </c>
    </row>
    <row r="37" spans="1:29">
      <c r="A37" t="e">
        <f>NA()</f>
        <v>#N/A</v>
      </c>
      <c r="B37" t="s">
        <v>566</v>
      </c>
      <c r="C37" s="16"/>
      <c r="D37" s="16"/>
      <c r="E37" s="16"/>
      <c r="F37" s="13"/>
      <c r="G37" s="15"/>
      <c r="H37" s="30"/>
      <c r="I37" s="24"/>
      <c r="J37" s="24"/>
      <c r="M37" s="58" t="s">
        <v>870</v>
      </c>
      <c r="N37" s="59" t="s">
        <v>871</v>
      </c>
      <c r="O37" s="59" t="s">
        <v>872</v>
      </c>
      <c r="P37" s="59" t="s">
        <v>837</v>
      </c>
      <c r="Q37" s="59" t="s">
        <v>780</v>
      </c>
      <c r="R37" s="59" t="s">
        <v>791</v>
      </c>
      <c r="S37" s="59" t="s">
        <v>730</v>
      </c>
      <c r="T37" s="59" t="s">
        <v>839</v>
      </c>
      <c r="U37" s="59" t="s">
        <v>732</v>
      </c>
      <c r="V37" s="59" t="s">
        <v>733</v>
      </c>
      <c r="W37" s="59" t="s">
        <v>838</v>
      </c>
      <c r="X37" s="59" t="s">
        <v>757</v>
      </c>
      <c r="Y37" s="59" t="s">
        <v>874</v>
      </c>
      <c r="Z37" s="59"/>
      <c r="AA37" s="59" t="s">
        <v>738</v>
      </c>
      <c r="AB37" s="59">
        <v>2020</v>
      </c>
      <c r="AC37" s="60">
        <v>0.690016348</v>
      </c>
    </row>
    <row r="38" spans="1:29">
      <c r="A38" t="e">
        <f>NA()</f>
        <v>#N/A</v>
      </c>
      <c r="B38" t="s">
        <v>568</v>
      </c>
      <c r="C38" s="16"/>
      <c r="D38" s="16"/>
      <c r="E38" s="16"/>
      <c r="F38" s="13"/>
      <c r="G38" s="15"/>
      <c r="H38" s="30"/>
      <c r="I38" s="24"/>
      <c r="J38" s="24"/>
      <c r="M38" s="58" t="s">
        <v>875</v>
      </c>
      <c r="N38" s="59" t="s">
        <v>876</v>
      </c>
      <c r="O38" s="59" t="s">
        <v>872</v>
      </c>
      <c r="P38" s="59" t="s">
        <v>837</v>
      </c>
      <c r="Q38" s="59" t="s">
        <v>780</v>
      </c>
      <c r="R38" s="59" t="s">
        <v>754</v>
      </c>
      <c r="S38" s="59" t="s">
        <v>730</v>
      </c>
      <c r="T38" s="59" t="s">
        <v>839</v>
      </c>
      <c r="U38" s="59" t="s">
        <v>732</v>
      </c>
      <c r="V38" s="59" t="s">
        <v>733</v>
      </c>
      <c r="W38" s="59" t="s">
        <v>838</v>
      </c>
      <c r="X38" s="59" t="s">
        <v>757</v>
      </c>
      <c r="Y38" s="59" t="s">
        <v>874</v>
      </c>
      <c r="Z38" s="59"/>
      <c r="AA38" s="59" t="s">
        <v>738</v>
      </c>
      <c r="AB38" s="59">
        <v>2020</v>
      </c>
      <c r="AC38" s="60">
        <v>0.493501093</v>
      </c>
    </row>
    <row r="39" spans="1:29">
      <c r="A39" t="e">
        <f>NA()</f>
        <v>#N/A</v>
      </c>
      <c r="B39" t="s">
        <v>567</v>
      </c>
      <c r="C39" s="16"/>
      <c r="D39" s="16"/>
      <c r="E39" s="16"/>
      <c r="F39" s="13"/>
      <c r="G39" s="15"/>
      <c r="H39" s="30"/>
      <c r="I39" s="24"/>
      <c r="J39" s="24"/>
      <c r="M39" s="58" t="s">
        <v>877</v>
      </c>
      <c r="N39" s="59" t="s">
        <v>878</v>
      </c>
      <c r="O39" s="59" t="s">
        <v>872</v>
      </c>
      <c r="P39" s="59" t="s">
        <v>837</v>
      </c>
      <c r="Q39" s="59" t="s">
        <v>780</v>
      </c>
      <c r="R39" s="59" t="s">
        <v>765</v>
      </c>
      <c r="S39" s="59" t="s">
        <v>730</v>
      </c>
      <c r="T39" s="59" t="s">
        <v>839</v>
      </c>
      <c r="U39" s="59" t="s">
        <v>732</v>
      </c>
      <c r="V39" s="59" t="s">
        <v>733</v>
      </c>
      <c r="W39" s="59" t="s">
        <v>838</v>
      </c>
      <c r="X39" s="59" t="s">
        <v>757</v>
      </c>
      <c r="Y39" s="59" t="s">
        <v>874</v>
      </c>
      <c r="Z39" s="59"/>
      <c r="AA39" s="59" t="s">
        <v>738</v>
      </c>
      <c r="AB39" s="59">
        <v>2020</v>
      </c>
      <c r="AC39" s="60">
        <v>0.43941316899999999</v>
      </c>
    </row>
    <row r="40" spans="1:29">
      <c r="A40" t="e">
        <f>NA()</f>
        <v>#N/A</v>
      </c>
      <c r="B40" t="s">
        <v>569</v>
      </c>
      <c r="C40" s="16"/>
      <c r="D40" s="16"/>
      <c r="E40" s="16"/>
      <c r="F40" s="13"/>
      <c r="G40" s="15"/>
      <c r="H40" s="30"/>
      <c r="I40" s="24"/>
      <c r="J40" s="24"/>
      <c r="M40" s="58" t="s">
        <v>880</v>
      </c>
      <c r="N40" s="59" t="s">
        <v>881</v>
      </c>
      <c r="O40" s="59" t="s">
        <v>872</v>
      </c>
      <c r="P40" s="59" t="s">
        <v>837</v>
      </c>
      <c r="Q40" s="59" t="s">
        <v>773</v>
      </c>
      <c r="R40" s="59" t="s">
        <v>791</v>
      </c>
      <c r="S40" s="59" t="s">
        <v>730</v>
      </c>
      <c r="T40" s="59" t="s">
        <v>839</v>
      </c>
      <c r="U40" s="59" t="s">
        <v>732</v>
      </c>
      <c r="V40" s="59" t="s">
        <v>733</v>
      </c>
      <c r="W40" s="59" t="s">
        <v>838</v>
      </c>
      <c r="X40" s="59" t="s">
        <v>757</v>
      </c>
      <c r="Y40" s="59" t="s">
        <v>874</v>
      </c>
      <c r="Z40" s="59"/>
      <c r="AA40" s="59" t="s">
        <v>738</v>
      </c>
      <c r="AB40" s="59">
        <v>2020</v>
      </c>
      <c r="AC40" s="60">
        <v>0.71461534299999996</v>
      </c>
    </row>
    <row r="41" spans="1:29">
      <c r="M41" s="58" t="s">
        <v>882</v>
      </c>
      <c r="N41" s="59" t="s">
        <v>883</v>
      </c>
      <c r="O41" s="59" t="s">
        <v>872</v>
      </c>
      <c r="P41" s="59" t="s">
        <v>837</v>
      </c>
      <c r="Q41" s="59" t="s">
        <v>863</v>
      </c>
      <c r="R41" s="59" t="s">
        <v>791</v>
      </c>
      <c r="S41" s="59" t="s">
        <v>730</v>
      </c>
      <c r="T41" s="59" t="s">
        <v>839</v>
      </c>
      <c r="U41" s="59" t="s">
        <v>732</v>
      </c>
      <c r="V41" s="59" t="s">
        <v>733</v>
      </c>
      <c r="W41" s="59" t="s">
        <v>838</v>
      </c>
      <c r="X41" s="59" t="s">
        <v>757</v>
      </c>
      <c r="Y41" s="59" t="s">
        <v>781</v>
      </c>
      <c r="Z41" s="59"/>
      <c r="AA41" s="59" t="s">
        <v>738</v>
      </c>
      <c r="AB41" s="59">
        <v>2020</v>
      </c>
      <c r="AC41" s="60">
        <v>0.87542463298426099</v>
      </c>
    </row>
    <row r="42" spans="1:29">
      <c r="M42" s="58" t="s">
        <v>884</v>
      </c>
      <c r="N42" s="59" t="s">
        <v>885</v>
      </c>
      <c r="O42" s="59" t="s">
        <v>849</v>
      </c>
      <c r="P42" s="59" t="s">
        <v>752</v>
      </c>
      <c r="Q42" s="59" t="s">
        <v>780</v>
      </c>
      <c r="R42" s="59" t="s">
        <v>765</v>
      </c>
      <c r="S42" s="59" t="s">
        <v>730</v>
      </c>
      <c r="T42" s="59" t="s">
        <v>760</v>
      </c>
      <c r="U42" s="59" t="s">
        <v>732</v>
      </c>
      <c r="V42" s="59" t="s">
        <v>733</v>
      </c>
      <c r="W42" s="59" t="s">
        <v>734</v>
      </c>
      <c r="X42" s="59" t="s">
        <v>757</v>
      </c>
      <c r="Y42" s="59" t="s">
        <v>843</v>
      </c>
      <c r="Z42" s="59" t="s">
        <v>755</v>
      </c>
      <c r="AA42" s="59" t="s">
        <v>738</v>
      </c>
      <c r="AB42" s="59">
        <v>2020</v>
      </c>
      <c r="AC42" s="60">
        <v>2.5</v>
      </c>
    </row>
    <row r="43" spans="1:29">
      <c r="M43" s="58" t="s">
        <v>886</v>
      </c>
      <c r="N43" s="59" t="s">
        <v>887</v>
      </c>
      <c r="O43" s="59" t="s">
        <v>849</v>
      </c>
      <c r="P43" s="59" t="s">
        <v>752</v>
      </c>
      <c r="Q43" s="59" t="s">
        <v>773</v>
      </c>
      <c r="R43" s="59" t="s">
        <v>765</v>
      </c>
      <c r="S43" s="59" t="s">
        <v>730</v>
      </c>
      <c r="T43" s="59" t="s">
        <v>760</v>
      </c>
      <c r="U43" s="59" t="s">
        <v>732</v>
      </c>
      <c r="V43" s="59" t="s">
        <v>733</v>
      </c>
      <c r="W43" s="59" t="s">
        <v>734</v>
      </c>
      <c r="X43" s="59" t="s">
        <v>757</v>
      </c>
      <c r="Y43" s="59" t="s">
        <v>843</v>
      </c>
      <c r="Z43" s="59" t="s">
        <v>755</v>
      </c>
      <c r="AA43" s="59" t="s">
        <v>738</v>
      </c>
      <c r="AB43" s="59">
        <v>2020</v>
      </c>
      <c r="AC43" s="60">
        <v>2.15</v>
      </c>
    </row>
    <row r="44" spans="1:29">
      <c r="M44" s="58" t="s">
        <v>888</v>
      </c>
      <c r="N44" s="59" t="s">
        <v>889</v>
      </c>
      <c r="O44" s="59" t="s">
        <v>890</v>
      </c>
      <c r="P44" s="59" t="s">
        <v>795</v>
      </c>
      <c r="Q44" s="59" t="s">
        <v>891</v>
      </c>
      <c r="R44" s="59" t="s">
        <v>754</v>
      </c>
      <c r="S44" s="59" t="s">
        <v>730</v>
      </c>
      <c r="T44" s="59" t="s">
        <v>760</v>
      </c>
      <c r="U44" s="59" t="s">
        <v>732</v>
      </c>
      <c r="V44" s="59" t="s">
        <v>733</v>
      </c>
      <c r="W44" s="59" t="s">
        <v>734</v>
      </c>
      <c r="X44" s="59" t="s">
        <v>757</v>
      </c>
      <c r="Y44" s="59" t="s">
        <v>782</v>
      </c>
      <c r="Z44" s="59" t="s">
        <v>755</v>
      </c>
      <c r="AA44" s="59" t="s">
        <v>738</v>
      </c>
      <c r="AB44" s="59">
        <v>2020</v>
      </c>
      <c r="AC44" s="60">
        <v>3.8</v>
      </c>
    </row>
    <row r="45" spans="1:29">
      <c r="M45" s="58" t="s">
        <v>892</v>
      </c>
      <c r="N45" s="59" t="s">
        <v>893</v>
      </c>
      <c r="O45" s="59" t="s">
        <v>894</v>
      </c>
      <c r="P45" s="59" t="s">
        <v>795</v>
      </c>
      <c r="Q45" s="59" t="s">
        <v>819</v>
      </c>
      <c r="R45" s="59" t="s">
        <v>791</v>
      </c>
      <c r="S45" s="59" t="s">
        <v>730</v>
      </c>
      <c r="T45" s="59" t="s">
        <v>760</v>
      </c>
      <c r="U45" s="59" t="s">
        <v>732</v>
      </c>
      <c r="V45" s="59" t="s">
        <v>733</v>
      </c>
      <c r="W45" s="59" t="s">
        <v>734</v>
      </c>
      <c r="X45" s="59" t="s">
        <v>757</v>
      </c>
      <c r="Y45" s="59" t="s">
        <v>895</v>
      </c>
      <c r="Z45" s="59" t="s">
        <v>896</v>
      </c>
      <c r="AA45" s="59" t="s">
        <v>738</v>
      </c>
      <c r="AB45" s="59">
        <v>2020</v>
      </c>
      <c r="AC45" s="60">
        <v>3.3</v>
      </c>
    </row>
    <row r="46" spans="1:29">
      <c r="M46" s="58" t="s">
        <v>897</v>
      </c>
      <c r="N46" s="59" t="s">
        <v>898</v>
      </c>
      <c r="O46" s="59" t="s">
        <v>899</v>
      </c>
      <c r="P46" s="59" t="s">
        <v>795</v>
      </c>
      <c r="Q46" s="59" t="s">
        <v>900</v>
      </c>
      <c r="R46" s="59" t="s">
        <v>791</v>
      </c>
      <c r="S46" s="59" t="s">
        <v>730</v>
      </c>
      <c r="T46" s="59" t="s">
        <v>760</v>
      </c>
      <c r="U46" s="59" t="s">
        <v>732</v>
      </c>
      <c r="V46" s="59" t="s">
        <v>733</v>
      </c>
      <c r="W46" s="59" t="s">
        <v>734</v>
      </c>
      <c r="X46" s="59" t="s">
        <v>757</v>
      </c>
      <c r="Y46" s="59" t="s">
        <v>756</v>
      </c>
      <c r="Z46" s="59" t="s">
        <v>815</v>
      </c>
      <c r="AA46" s="59" t="s">
        <v>738</v>
      </c>
      <c r="AB46" s="59">
        <v>2020</v>
      </c>
      <c r="AC46" s="60">
        <v>1.3</v>
      </c>
    </row>
    <row r="47" spans="1:29">
      <c r="M47" s="58" t="s">
        <v>901</v>
      </c>
      <c r="N47" s="59" t="s">
        <v>902</v>
      </c>
      <c r="O47" s="59" t="s">
        <v>903</v>
      </c>
      <c r="P47" s="59" t="s">
        <v>727</v>
      </c>
      <c r="Q47" s="59" t="s">
        <v>904</v>
      </c>
      <c r="R47" s="59" t="s">
        <v>765</v>
      </c>
      <c r="S47" s="59" t="s">
        <v>730</v>
      </c>
      <c r="T47" s="59" t="s">
        <v>760</v>
      </c>
      <c r="U47" s="59" t="s">
        <v>732</v>
      </c>
      <c r="V47" s="59" t="s">
        <v>733</v>
      </c>
      <c r="W47" s="59" t="s">
        <v>734</v>
      </c>
      <c r="X47" s="59" t="s">
        <v>757</v>
      </c>
      <c r="Y47" s="59"/>
      <c r="Z47" s="59" t="s">
        <v>905</v>
      </c>
      <c r="AA47" s="59" t="s">
        <v>738</v>
      </c>
      <c r="AB47" s="59">
        <v>2020</v>
      </c>
      <c r="AC47" s="60">
        <v>1.1187750000000001</v>
      </c>
    </row>
    <row r="48" spans="1:29">
      <c r="M48" s="58" t="s">
        <v>906</v>
      </c>
      <c r="N48" s="59" t="s">
        <v>907</v>
      </c>
      <c r="O48" s="59" t="s">
        <v>908</v>
      </c>
      <c r="P48" s="59" t="s">
        <v>727</v>
      </c>
      <c r="Q48" s="59" t="s">
        <v>904</v>
      </c>
      <c r="R48" s="59" t="s">
        <v>791</v>
      </c>
      <c r="S48" s="59" t="s">
        <v>730</v>
      </c>
      <c r="T48" s="59" t="s">
        <v>760</v>
      </c>
      <c r="U48" s="59" t="s">
        <v>732</v>
      </c>
      <c r="V48" s="59" t="s">
        <v>733</v>
      </c>
      <c r="W48" s="59" t="s">
        <v>734</v>
      </c>
      <c r="X48" s="59" t="s">
        <v>757</v>
      </c>
      <c r="Y48" s="59" t="s">
        <v>766</v>
      </c>
      <c r="Z48" s="59"/>
      <c r="AA48" s="59" t="s">
        <v>738</v>
      </c>
      <c r="AB48" s="59">
        <v>2020</v>
      </c>
      <c r="AC48" s="60">
        <v>3.8</v>
      </c>
    </row>
    <row r="49" spans="13:29">
      <c r="M49" s="58" t="s">
        <v>909</v>
      </c>
      <c r="N49" s="59" t="s">
        <v>910</v>
      </c>
      <c r="O49" s="59" t="s">
        <v>911</v>
      </c>
      <c r="P49" s="59" t="s">
        <v>727</v>
      </c>
      <c r="Q49" s="59" t="s">
        <v>912</v>
      </c>
      <c r="R49" s="59" t="s">
        <v>754</v>
      </c>
      <c r="S49" s="59" t="s">
        <v>730</v>
      </c>
      <c r="T49" s="59" t="s">
        <v>760</v>
      </c>
      <c r="U49" s="59" t="s">
        <v>732</v>
      </c>
      <c r="V49" s="59" t="s">
        <v>733</v>
      </c>
      <c r="W49" s="59" t="s">
        <v>734</v>
      </c>
      <c r="X49" s="59" t="s">
        <v>757</v>
      </c>
      <c r="Y49" s="59" t="s">
        <v>824</v>
      </c>
      <c r="Z49" s="59" t="s">
        <v>913</v>
      </c>
      <c r="AA49" s="59" t="s">
        <v>738</v>
      </c>
      <c r="AB49" s="59">
        <v>2020</v>
      </c>
      <c r="AC49" s="60"/>
    </row>
    <row r="50" spans="13:29">
      <c r="M50" s="58" t="s">
        <v>914</v>
      </c>
      <c r="N50" s="59" t="s">
        <v>915</v>
      </c>
      <c r="O50" s="59" t="s">
        <v>916</v>
      </c>
      <c r="P50" s="59" t="s">
        <v>917</v>
      </c>
      <c r="Q50" s="59" t="s">
        <v>918</v>
      </c>
      <c r="R50" s="59" t="s">
        <v>791</v>
      </c>
      <c r="S50" s="59" t="s">
        <v>730</v>
      </c>
      <c r="T50" s="59" t="s">
        <v>839</v>
      </c>
      <c r="U50" s="59" t="s">
        <v>732</v>
      </c>
      <c r="V50" s="59" t="s">
        <v>733</v>
      </c>
      <c r="W50" s="59" t="s">
        <v>838</v>
      </c>
      <c r="X50" s="59" t="s">
        <v>757</v>
      </c>
      <c r="Y50" s="59" t="s">
        <v>920</v>
      </c>
      <c r="Z50" s="59" t="s">
        <v>919</v>
      </c>
      <c r="AA50" s="59" t="s">
        <v>738</v>
      </c>
      <c r="AB50" s="59">
        <v>2020</v>
      </c>
      <c r="AC50" s="60">
        <v>1.4270779010000001</v>
      </c>
    </row>
    <row r="51" spans="13:29">
      <c r="M51" s="58" t="s">
        <v>921</v>
      </c>
      <c r="N51" s="59" t="s">
        <v>922</v>
      </c>
      <c r="O51" s="59" t="s">
        <v>916</v>
      </c>
      <c r="P51" s="59" t="s">
        <v>917</v>
      </c>
      <c r="Q51" s="59" t="s">
        <v>918</v>
      </c>
      <c r="R51" s="59" t="s">
        <v>754</v>
      </c>
      <c r="S51" s="59" t="s">
        <v>730</v>
      </c>
      <c r="T51" s="59" t="s">
        <v>839</v>
      </c>
      <c r="U51" s="59" t="s">
        <v>732</v>
      </c>
      <c r="V51" s="59" t="s">
        <v>733</v>
      </c>
      <c r="W51" s="59" t="s">
        <v>838</v>
      </c>
      <c r="X51" s="59" t="s">
        <v>757</v>
      </c>
      <c r="Y51" s="59" t="s">
        <v>920</v>
      </c>
      <c r="Z51" s="59" t="s">
        <v>919</v>
      </c>
      <c r="AA51" s="59" t="s">
        <v>738</v>
      </c>
      <c r="AB51" s="59">
        <v>2020</v>
      </c>
      <c r="AC51" s="60">
        <v>0.95138526700000003</v>
      </c>
    </row>
    <row r="52" spans="13:29">
      <c r="M52" s="58" t="s">
        <v>923</v>
      </c>
      <c r="N52" s="59" t="s">
        <v>924</v>
      </c>
      <c r="O52" s="59" t="s">
        <v>916</v>
      </c>
      <c r="P52" s="59" t="s">
        <v>917</v>
      </c>
      <c r="Q52" s="59" t="s">
        <v>918</v>
      </c>
      <c r="R52" s="59" t="s">
        <v>765</v>
      </c>
      <c r="S52" s="59" t="s">
        <v>730</v>
      </c>
      <c r="T52" s="59" t="s">
        <v>839</v>
      </c>
      <c r="U52" s="59" t="s">
        <v>732</v>
      </c>
      <c r="V52" s="59" t="s">
        <v>733</v>
      </c>
      <c r="W52" s="59" t="s">
        <v>838</v>
      </c>
      <c r="X52" s="59" t="s">
        <v>757</v>
      </c>
      <c r="Y52" s="59" t="s">
        <v>920</v>
      </c>
      <c r="Z52" s="59" t="s">
        <v>919</v>
      </c>
      <c r="AA52" s="59" t="s">
        <v>738</v>
      </c>
      <c r="AB52" s="59">
        <v>2020</v>
      </c>
      <c r="AC52" s="60">
        <v>0.85624674099999998</v>
      </c>
    </row>
    <row r="53" spans="13:29">
      <c r="M53" s="58" t="s">
        <v>925</v>
      </c>
      <c r="N53" s="59" t="s">
        <v>926</v>
      </c>
      <c r="O53" s="59" t="s">
        <v>927</v>
      </c>
      <c r="P53" s="59" t="s">
        <v>917</v>
      </c>
      <c r="Q53" s="59" t="s">
        <v>918</v>
      </c>
      <c r="R53" s="59" t="s">
        <v>791</v>
      </c>
      <c r="S53" s="59" t="s">
        <v>730</v>
      </c>
      <c r="T53" s="59" t="s">
        <v>839</v>
      </c>
      <c r="U53" s="59" t="s">
        <v>732</v>
      </c>
      <c r="V53" s="59" t="s">
        <v>733</v>
      </c>
      <c r="W53" s="59" t="s">
        <v>838</v>
      </c>
      <c r="X53" s="59" t="s">
        <v>757</v>
      </c>
      <c r="Y53" s="59" t="s">
        <v>928</v>
      </c>
      <c r="Z53" s="59" t="s">
        <v>919</v>
      </c>
      <c r="AA53" s="59" t="s">
        <v>738</v>
      </c>
      <c r="AB53" s="59">
        <v>2020</v>
      </c>
      <c r="AC53" s="60">
        <v>1.2368008479999999</v>
      </c>
    </row>
    <row r="54" spans="13:29">
      <c r="M54" s="58" t="s">
        <v>929</v>
      </c>
      <c r="N54" s="59" t="s">
        <v>930</v>
      </c>
      <c r="O54" s="59" t="s">
        <v>927</v>
      </c>
      <c r="P54" s="59" t="s">
        <v>917</v>
      </c>
      <c r="Q54" s="59" t="s">
        <v>918</v>
      </c>
      <c r="R54" s="59" t="s">
        <v>754</v>
      </c>
      <c r="S54" s="59" t="s">
        <v>730</v>
      </c>
      <c r="T54" s="59" t="s">
        <v>839</v>
      </c>
      <c r="U54" s="59" t="s">
        <v>732</v>
      </c>
      <c r="V54" s="59" t="s">
        <v>733</v>
      </c>
      <c r="W54" s="59" t="s">
        <v>838</v>
      </c>
      <c r="X54" s="59" t="s">
        <v>757</v>
      </c>
      <c r="Y54" s="59" t="s">
        <v>928</v>
      </c>
      <c r="Z54" s="59" t="s">
        <v>919</v>
      </c>
      <c r="AA54" s="59" t="s">
        <v>738</v>
      </c>
      <c r="AB54" s="59">
        <v>2020</v>
      </c>
      <c r="AC54" s="60">
        <v>0.85624674099999998</v>
      </c>
    </row>
    <row r="55" spans="13:29">
      <c r="M55" s="58" t="s">
        <v>931</v>
      </c>
      <c r="N55" s="59" t="s">
        <v>932</v>
      </c>
      <c r="O55" s="59" t="s">
        <v>927</v>
      </c>
      <c r="P55" s="59" t="s">
        <v>917</v>
      </c>
      <c r="Q55" s="59" t="s">
        <v>918</v>
      </c>
      <c r="R55" s="59" t="s">
        <v>765</v>
      </c>
      <c r="S55" s="59" t="s">
        <v>730</v>
      </c>
      <c r="T55" s="59" t="s">
        <v>839</v>
      </c>
      <c r="U55" s="59" t="s">
        <v>732</v>
      </c>
      <c r="V55" s="59" t="s">
        <v>733</v>
      </c>
      <c r="W55" s="59" t="s">
        <v>838</v>
      </c>
      <c r="X55" s="59" t="s">
        <v>757</v>
      </c>
      <c r="Y55" s="59" t="s">
        <v>928</v>
      </c>
      <c r="Z55" s="59" t="s">
        <v>919</v>
      </c>
      <c r="AA55" s="59" t="s">
        <v>738</v>
      </c>
      <c r="AB55" s="59">
        <v>2020</v>
      </c>
      <c r="AC55" s="60">
        <v>0.66596968700000003</v>
      </c>
    </row>
    <row r="56" spans="13:29">
      <c r="M56" s="58" t="s">
        <v>933</v>
      </c>
      <c r="N56" s="59" t="s">
        <v>934</v>
      </c>
      <c r="O56" s="59" t="s">
        <v>935</v>
      </c>
      <c r="P56" s="59" t="s">
        <v>917</v>
      </c>
      <c r="Q56" s="59" t="s">
        <v>918</v>
      </c>
      <c r="R56" s="59" t="s">
        <v>754</v>
      </c>
      <c r="S56" s="59" t="s">
        <v>730</v>
      </c>
      <c r="T56" s="59" t="s">
        <v>839</v>
      </c>
      <c r="U56" s="59" t="s">
        <v>732</v>
      </c>
      <c r="V56" s="59" t="s">
        <v>733</v>
      </c>
      <c r="W56" s="59" t="s">
        <v>838</v>
      </c>
      <c r="X56" s="59" t="s">
        <v>757</v>
      </c>
      <c r="Y56" s="59" t="s">
        <v>928</v>
      </c>
      <c r="Z56" s="59" t="s">
        <v>919</v>
      </c>
      <c r="AA56" s="59" t="s">
        <v>738</v>
      </c>
      <c r="AB56" s="59">
        <v>2020</v>
      </c>
      <c r="AC56" s="60">
        <v>0.475692634</v>
      </c>
    </row>
    <row r="57" spans="13:29">
      <c r="M57" s="58" t="s">
        <v>936</v>
      </c>
      <c r="N57" s="59" t="s">
        <v>937</v>
      </c>
      <c r="O57" s="59" t="s">
        <v>938</v>
      </c>
      <c r="P57" s="59" t="s">
        <v>917</v>
      </c>
      <c r="Q57" s="59" t="s">
        <v>939</v>
      </c>
      <c r="R57" s="59" t="s">
        <v>754</v>
      </c>
      <c r="S57" s="59" t="s">
        <v>730</v>
      </c>
      <c r="T57" s="59" t="s">
        <v>839</v>
      </c>
      <c r="U57" s="59" t="s">
        <v>732</v>
      </c>
      <c r="V57" s="59" t="s">
        <v>733</v>
      </c>
      <c r="W57" s="59" t="s">
        <v>838</v>
      </c>
      <c r="X57" s="59" t="s">
        <v>757</v>
      </c>
      <c r="Y57" s="59" t="s">
        <v>940</v>
      </c>
      <c r="Z57" s="59" t="s">
        <v>808</v>
      </c>
      <c r="AA57" s="59" t="s">
        <v>738</v>
      </c>
      <c r="AB57" s="59">
        <v>2020</v>
      </c>
      <c r="AC57" s="60">
        <v>0.56399999999999995</v>
      </c>
    </row>
    <row r="58" spans="13:29">
      <c r="M58" s="58" t="s">
        <v>941</v>
      </c>
      <c r="N58" s="59" t="s">
        <v>942</v>
      </c>
      <c r="O58" s="59" t="s">
        <v>943</v>
      </c>
      <c r="P58" s="59" t="s">
        <v>837</v>
      </c>
      <c r="Q58" s="59" t="s">
        <v>796</v>
      </c>
      <c r="R58" s="59" t="s">
        <v>754</v>
      </c>
      <c r="S58" s="59" t="s">
        <v>730</v>
      </c>
      <c r="T58" s="59" t="s">
        <v>839</v>
      </c>
      <c r="U58" s="59" t="s">
        <v>732</v>
      </c>
      <c r="V58" s="59" t="s">
        <v>733</v>
      </c>
      <c r="W58" s="59" t="s">
        <v>838</v>
      </c>
      <c r="X58" s="59" t="s">
        <v>757</v>
      </c>
      <c r="Y58" s="59" t="s">
        <v>758</v>
      </c>
      <c r="Z58" s="59" t="s">
        <v>879</v>
      </c>
      <c r="AA58" s="59" t="s">
        <v>738</v>
      </c>
      <c r="AB58" s="59">
        <v>2020</v>
      </c>
      <c r="AC58" s="60">
        <v>0.06</v>
      </c>
    </row>
    <row r="59" spans="13:29">
      <c r="M59" s="58" t="s">
        <v>944</v>
      </c>
      <c r="N59" s="59" t="s">
        <v>945</v>
      </c>
      <c r="O59" s="59" t="s">
        <v>946</v>
      </c>
      <c r="P59" s="59" t="s">
        <v>947</v>
      </c>
      <c r="Q59" s="59" t="s">
        <v>948</v>
      </c>
      <c r="R59" s="59" t="s">
        <v>754</v>
      </c>
      <c r="S59" s="59" t="s">
        <v>730</v>
      </c>
      <c r="T59" s="59" t="s">
        <v>839</v>
      </c>
      <c r="U59" s="59" t="s">
        <v>732</v>
      </c>
      <c r="V59" s="59" t="s">
        <v>733</v>
      </c>
      <c r="W59" s="59" t="s">
        <v>838</v>
      </c>
      <c r="X59" s="59" t="s">
        <v>757</v>
      </c>
      <c r="Y59" s="59" t="s">
        <v>873</v>
      </c>
      <c r="Z59" s="59" t="s">
        <v>949</v>
      </c>
      <c r="AA59" s="59" t="s">
        <v>738</v>
      </c>
      <c r="AB59" s="59">
        <v>2020</v>
      </c>
      <c r="AC59" s="60">
        <v>2.713796243</v>
      </c>
    </row>
    <row r="60" spans="13:29">
      <c r="M60" s="58" t="s">
        <v>950</v>
      </c>
      <c r="N60" s="59" t="s">
        <v>951</v>
      </c>
      <c r="O60" s="59" t="s">
        <v>952</v>
      </c>
      <c r="P60" s="59" t="s">
        <v>947</v>
      </c>
      <c r="Q60" s="59" t="s">
        <v>948</v>
      </c>
      <c r="R60" s="59" t="s">
        <v>754</v>
      </c>
      <c r="S60" s="59" t="s">
        <v>730</v>
      </c>
      <c r="T60" s="59" t="s">
        <v>839</v>
      </c>
      <c r="U60" s="59" t="s">
        <v>732</v>
      </c>
      <c r="V60" s="59" t="s">
        <v>733</v>
      </c>
      <c r="W60" s="59" t="s">
        <v>838</v>
      </c>
      <c r="X60" s="59" t="s">
        <v>757</v>
      </c>
      <c r="Y60" s="59" t="s">
        <v>873</v>
      </c>
      <c r="Z60" s="59" t="s">
        <v>949</v>
      </c>
      <c r="AA60" s="59" t="s">
        <v>738</v>
      </c>
      <c r="AB60" s="59">
        <v>2020</v>
      </c>
      <c r="AC60" s="60">
        <v>2.882790752</v>
      </c>
    </row>
    <row r="61" spans="13:29">
      <c r="M61" s="58" t="s">
        <v>953</v>
      </c>
      <c r="N61" s="59" t="s">
        <v>954</v>
      </c>
      <c r="O61" s="59" t="s">
        <v>955</v>
      </c>
      <c r="P61" s="59" t="s">
        <v>947</v>
      </c>
      <c r="Q61" s="59" t="s">
        <v>948</v>
      </c>
      <c r="R61" s="59" t="s">
        <v>754</v>
      </c>
      <c r="S61" s="59" t="s">
        <v>730</v>
      </c>
      <c r="T61" s="59" t="s">
        <v>839</v>
      </c>
      <c r="U61" s="59" t="s">
        <v>732</v>
      </c>
      <c r="V61" s="59" t="s">
        <v>733</v>
      </c>
      <c r="W61" s="59" t="s">
        <v>838</v>
      </c>
      <c r="X61" s="59" t="s">
        <v>757</v>
      </c>
      <c r="Y61" s="59" t="s">
        <v>873</v>
      </c>
      <c r="Z61" s="59" t="s">
        <v>949</v>
      </c>
      <c r="AA61" s="59" t="s">
        <v>738</v>
      </c>
      <c r="AB61" s="59">
        <v>2020</v>
      </c>
      <c r="AC61" s="60">
        <v>1.264462805</v>
      </c>
    </row>
    <row r="62" spans="13:29">
      <c r="M62" s="58" t="s">
        <v>956</v>
      </c>
      <c r="N62" s="59" t="s">
        <v>957</v>
      </c>
      <c r="O62" s="59" t="s">
        <v>958</v>
      </c>
      <c r="P62" s="59" t="s">
        <v>947</v>
      </c>
      <c r="Q62" s="59" t="s">
        <v>948</v>
      </c>
      <c r="R62" s="59" t="s">
        <v>754</v>
      </c>
      <c r="S62" s="59" t="s">
        <v>730</v>
      </c>
      <c r="T62" s="59" t="s">
        <v>839</v>
      </c>
      <c r="U62" s="59" t="s">
        <v>732</v>
      </c>
      <c r="V62" s="59" t="s">
        <v>733</v>
      </c>
      <c r="W62" s="59" t="s">
        <v>838</v>
      </c>
      <c r="X62" s="59" t="s">
        <v>757</v>
      </c>
      <c r="Y62" s="59" t="s">
        <v>873</v>
      </c>
      <c r="Z62" s="59" t="s">
        <v>949</v>
      </c>
      <c r="AA62" s="59" t="s">
        <v>738</v>
      </c>
      <c r="AB62" s="59">
        <v>2020</v>
      </c>
      <c r="AC62" s="60">
        <v>2.0945740160000001</v>
      </c>
    </row>
    <row r="63" spans="13:29">
      <c r="M63" s="58" t="s">
        <v>959</v>
      </c>
      <c r="N63" s="59" t="s">
        <v>960</v>
      </c>
      <c r="O63" s="59" t="s">
        <v>961</v>
      </c>
      <c r="P63" s="59" t="s">
        <v>947</v>
      </c>
      <c r="Q63" s="59" t="s">
        <v>948</v>
      </c>
      <c r="R63" s="59" t="s">
        <v>754</v>
      </c>
      <c r="S63" s="59" t="s">
        <v>730</v>
      </c>
      <c r="T63" s="59" t="s">
        <v>839</v>
      </c>
      <c r="U63" s="59" t="s">
        <v>732</v>
      </c>
      <c r="V63" s="59" t="s">
        <v>733</v>
      </c>
      <c r="W63" s="59" t="s">
        <v>838</v>
      </c>
      <c r="X63" s="59" t="s">
        <v>757</v>
      </c>
      <c r="Y63" s="59" t="s">
        <v>873</v>
      </c>
      <c r="Z63" s="59" t="s">
        <v>949</v>
      </c>
      <c r="AA63" s="59" t="s">
        <v>738</v>
      </c>
      <c r="AB63" s="59">
        <v>2020</v>
      </c>
      <c r="AC63" s="60">
        <v>2.6987520090000001</v>
      </c>
    </row>
    <row r="64" spans="13:29">
      <c r="M64" s="58" t="s">
        <v>962</v>
      </c>
      <c r="N64" s="59" t="s">
        <v>963</v>
      </c>
      <c r="O64" s="59" t="s">
        <v>964</v>
      </c>
      <c r="P64" s="59" t="s">
        <v>947</v>
      </c>
      <c r="Q64" s="59" t="s">
        <v>948</v>
      </c>
      <c r="R64" s="59" t="s">
        <v>754</v>
      </c>
      <c r="S64" s="59" t="s">
        <v>730</v>
      </c>
      <c r="T64" s="59" t="s">
        <v>839</v>
      </c>
      <c r="U64" s="59" t="s">
        <v>732</v>
      </c>
      <c r="V64" s="59" t="s">
        <v>733</v>
      </c>
      <c r="W64" s="59" t="s">
        <v>838</v>
      </c>
      <c r="X64" s="59" t="s">
        <v>757</v>
      </c>
      <c r="Y64" s="59" t="s">
        <v>873</v>
      </c>
      <c r="Z64" s="59" t="s">
        <v>949</v>
      </c>
      <c r="AA64" s="59" t="s">
        <v>738</v>
      </c>
      <c r="AB64" s="59">
        <v>2020</v>
      </c>
      <c r="AC64" s="60">
        <v>2.8756284550000002</v>
      </c>
    </row>
    <row r="65" spans="13:29">
      <c r="M65" s="58" t="s">
        <v>965</v>
      </c>
      <c r="N65" s="59" t="s">
        <v>966</v>
      </c>
      <c r="O65" s="59" t="s">
        <v>967</v>
      </c>
      <c r="P65" s="59" t="s">
        <v>947</v>
      </c>
      <c r="Q65" s="59" t="s">
        <v>728</v>
      </c>
      <c r="R65" s="59" t="s">
        <v>754</v>
      </c>
      <c r="S65" s="59" t="s">
        <v>730</v>
      </c>
      <c r="T65" s="59" t="s">
        <v>839</v>
      </c>
      <c r="U65" s="59" t="s">
        <v>732</v>
      </c>
      <c r="V65" s="59" t="s">
        <v>733</v>
      </c>
      <c r="W65" s="59" t="s">
        <v>838</v>
      </c>
      <c r="X65" s="59" t="s">
        <v>757</v>
      </c>
      <c r="Y65" s="59" t="s">
        <v>968</v>
      </c>
      <c r="Z65" s="59" t="s">
        <v>969</v>
      </c>
      <c r="AA65" s="59" t="s">
        <v>738</v>
      </c>
      <c r="AB65" s="59">
        <v>2020</v>
      </c>
      <c r="AC65" s="60">
        <v>0.30565490714285698</v>
      </c>
    </row>
    <row r="66" spans="13:29">
      <c r="M66" s="58" t="s">
        <v>970</v>
      </c>
      <c r="N66" s="59" t="s">
        <v>971</v>
      </c>
      <c r="O66" s="59" t="s">
        <v>972</v>
      </c>
      <c r="P66" s="59" t="s">
        <v>795</v>
      </c>
      <c r="Q66" s="59" t="s">
        <v>973</v>
      </c>
      <c r="R66" s="59" t="s">
        <v>754</v>
      </c>
      <c r="S66" s="59" t="s">
        <v>730</v>
      </c>
      <c r="T66" s="59" t="s">
        <v>760</v>
      </c>
      <c r="U66" s="59" t="s">
        <v>732</v>
      </c>
      <c r="V66" s="59" t="s">
        <v>733</v>
      </c>
      <c r="W66" s="59" t="s">
        <v>734</v>
      </c>
      <c r="X66" s="59" t="s">
        <v>757</v>
      </c>
      <c r="Y66" s="59" t="s">
        <v>974</v>
      </c>
      <c r="Z66" s="59" t="s">
        <v>975</v>
      </c>
      <c r="AA66" s="59" t="s">
        <v>738</v>
      </c>
      <c r="AB66" s="59">
        <v>2020</v>
      </c>
      <c r="AC66" s="60">
        <v>0.34300000000000003</v>
      </c>
    </row>
    <row r="67" spans="13:29">
      <c r="M67" s="58" t="s">
        <v>976</v>
      </c>
      <c r="N67" s="59" t="s">
        <v>977</v>
      </c>
      <c r="O67" s="59" t="s">
        <v>972</v>
      </c>
      <c r="P67" s="59" t="s">
        <v>795</v>
      </c>
      <c r="Q67" s="59" t="s">
        <v>796</v>
      </c>
      <c r="R67" s="59" t="s">
        <v>754</v>
      </c>
      <c r="S67" s="59" t="s">
        <v>730</v>
      </c>
      <c r="T67" s="59" t="s">
        <v>760</v>
      </c>
      <c r="U67" s="59" t="s">
        <v>732</v>
      </c>
      <c r="V67" s="59" t="s">
        <v>733</v>
      </c>
      <c r="W67" s="59" t="s">
        <v>734</v>
      </c>
      <c r="X67" s="59" t="s">
        <v>757</v>
      </c>
      <c r="Y67" s="59" t="s">
        <v>978</v>
      </c>
      <c r="Z67" s="59" t="s">
        <v>979</v>
      </c>
      <c r="AA67" s="59" t="s">
        <v>738</v>
      </c>
      <c r="AB67" s="59">
        <v>2020</v>
      </c>
      <c r="AC67" s="60">
        <v>0.49469999999999997</v>
      </c>
    </row>
    <row r="68" spans="13:29">
      <c r="M68" s="58" t="s">
        <v>980</v>
      </c>
      <c r="N68" s="59" t="s">
        <v>981</v>
      </c>
      <c r="O68" s="59" t="s">
        <v>982</v>
      </c>
      <c r="P68" s="59" t="s">
        <v>795</v>
      </c>
      <c r="Q68" s="59" t="s">
        <v>796</v>
      </c>
      <c r="R68" s="59" t="s">
        <v>754</v>
      </c>
      <c r="S68" s="59" t="s">
        <v>730</v>
      </c>
      <c r="T68" s="59" t="s">
        <v>760</v>
      </c>
      <c r="U68" s="59" t="s">
        <v>732</v>
      </c>
      <c r="V68" s="59" t="s">
        <v>733</v>
      </c>
      <c r="W68" s="59" t="s">
        <v>734</v>
      </c>
      <c r="X68" s="59" t="s">
        <v>757</v>
      </c>
      <c r="Y68" s="59" t="s">
        <v>974</v>
      </c>
      <c r="Z68" s="59" t="s">
        <v>983</v>
      </c>
      <c r="AA68" s="59" t="s">
        <v>738</v>
      </c>
      <c r="AB68" s="59">
        <v>2020</v>
      </c>
      <c r="AC68" s="60">
        <v>0.45395999999999997</v>
      </c>
    </row>
    <row r="69" spans="13:29">
      <c r="M69" s="58" t="s">
        <v>984</v>
      </c>
      <c r="N69" s="59" t="s">
        <v>985</v>
      </c>
      <c r="O69" s="59" t="s">
        <v>982</v>
      </c>
      <c r="P69" s="59" t="s">
        <v>795</v>
      </c>
      <c r="Q69" s="59" t="s">
        <v>986</v>
      </c>
      <c r="R69" s="59" t="s">
        <v>754</v>
      </c>
      <c r="S69" s="59" t="s">
        <v>730</v>
      </c>
      <c r="T69" s="59" t="s">
        <v>760</v>
      </c>
      <c r="U69" s="59" t="s">
        <v>732</v>
      </c>
      <c r="V69" s="59" t="s">
        <v>733</v>
      </c>
      <c r="W69" s="59" t="s">
        <v>734</v>
      </c>
      <c r="X69" s="59" t="s">
        <v>757</v>
      </c>
      <c r="Y69" s="59" t="s">
        <v>987</v>
      </c>
      <c r="Z69" s="59" t="s">
        <v>988</v>
      </c>
      <c r="AA69" s="59" t="s">
        <v>738</v>
      </c>
      <c r="AB69" s="59">
        <v>2020</v>
      </c>
      <c r="AC69" s="60">
        <v>0.37830000000000003</v>
      </c>
    </row>
    <row r="70" spans="13:29">
      <c r="M70" s="58" t="s">
        <v>989</v>
      </c>
      <c r="N70" s="59" t="s">
        <v>990</v>
      </c>
      <c r="O70" s="59" t="s">
        <v>991</v>
      </c>
      <c r="P70" s="59" t="s">
        <v>837</v>
      </c>
      <c r="Q70" s="59" t="s">
        <v>918</v>
      </c>
      <c r="R70" s="59" t="s">
        <v>791</v>
      </c>
      <c r="S70" s="59" t="s">
        <v>730</v>
      </c>
      <c r="T70" s="59" t="s">
        <v>839</v>
      </c>
      <c r="U70" s="59" t="s">
        <v>732</v>
      </c>
      <c r="V70" s="59" t="s">
        <v>733</v>
      </c>
      <c r="W70" s="59" t="s">
        <v>838</v>
      </c>
      <c r="X70" s="59" t="s">
        <v>757</v>
      </c>
      <c r="Y70" s="59"/>
      <c r="Z70" s="59"/>
      <c r="AA70" s="59" t="s">
        <v>738</v>
      </c>
      <c r="AB70" s="59">
        <v>2020</v>
      </c>
      <c r="AC70" s="60">
        <v>0.15</v>
      </c>
    </row>
    <row r="71" spans="13:29">
      <c r="M71" s="58" t="s">
        <v>992</v>
      </c>
      <c r="N71" s="59" t="s">
        <v>993</v>
      </c>
      <c r="O71" s="59" t="s">
        <v>991</v>
      </c>
      <c r="P71" s="59" t="s">
        <v>837</v>
      </c>
      <c r="Q71" s="59" t="s">
        <v>918</v>
      </c>
      <c r="R71" s="59" t="s">
        <v>765</v>
      </c>
      <c r="S71" s="59" t="s">
        <v>730</v>
      </c>
      <c r="T71" s="59" t="s">
        <v>839</v>
      </c>
      <c r="U71" s="59" t="s">
        <v>732</v>
      </c>
      <c r="V71" s="59" t="s">
        <v>733</v>
      </c>
      <c r="W71" s="59" t="s">
        <v>838</v>
      </c>
      <c r="X71" s="59" t="s">
        <v>757</v>
      </c>
      <c r="Y71" s="59"/>
      <c r="Z71" s="59"/>
      <c r="AA71" s="59" t="s">
        <v>738</v>
      </c>
      <c r="AB71" s="59">
        <v>2020</v>
      </c>
      <c r="AC71" s="60">
        <v>7.0000000000000007E-2</v>
      </c>
    </row>
    <row r="72" spans="13:29">
      <c r="M72" s="58" t="s">
        <v>724</v>
      </c>
      <c r="N72" s="59" t="s">
        <v>725</v>
      </c>
      <c r="O72" s="59" t="s">
        <v>726</v>
      </c>
      <c r="P72" s="59" t="s">
        <v>727</v>
      </c>
      <c r="Q72" s="59" t="s">
        <v>728</v>
      </c>
      <c r="R72" s="59" t="s">
        <v>729</v>
      </c>
      <c r="S72" s="59" t="s">
        <v>730</v>
      </c>
      <c r="T72" s="59" t="s">
        <v>731</v>
      </c>
      <c r="U72" s="59" t="s">
        <v>732</v>
      </c>
      <c r="V72" s="59" t="s">
        <v>733</v>
      </c>
      <c r="W72" s="59" t="s">
        <v>734</v>
      </c>
      <c r="X72" s="59" t="s">
        <v>735</v>
      </c>
      <c r="Y72" s="59" t="s">
        <v>736</v>
      </c>
      <c r="Z72" s="59" t="s">
        <v>737</v>
      </c>
      <c r="AA72" s="59" t="s">
        <v>738</v>
      </c>
      <c r="AB72" s="59">
        <v>2020</v>
      </c>
      <c r="AC72" s="60">
        <v>1.24193548387097</v>
      </c>
    </row>
    <row r="73" spans="13:29">
      <c r="M73" s="58" t="s">
        <v>739</v>
      </c>
      <c r="N73" s="59" t="s">
        <v>740</v>
      </c>
      <c r="O73" s="59" t="s">
        <v>726</v>
      </c>
      <c r="P73" s="59" t="s">
        <v>727</v>
      </c>
      <c r="Q73" s="59" t="s">
        <v>728</v>
      </c>
      <c r="R73" s="59" t="s">
        <v>741</v>
      </c>
      <c r="S73" s="59" t="s">
        <v>730</v>
      </c>
      <c r="T73" s="59" t="s">
        <v>731</v>
      </c>
      <c r="U73" s="59" t="s">
        <v>732</v>
      </c>
      <c r="V73" s="59" t="s">
        <v>733</v>
      </c>
      <c r="W73" s="59" t="s">
        <v>734</v>
      </c>
      <c r="X73" s="59" t="s">
        <v>735</v>
      </c>
      <c r="Y73" s="59" t="s">
        <v>736</v>
      </c>
      <c r="Z73" s="59" t="s">
        <v>737</v>
      </c>
      <c r="AA73" s="59" t="s">
        <v>738</v>
      </c>
      <c r="AB73" s="59">
        <v>2020</v>
      </c>
      <c r="AC73" s="60">
        <v>0.87231182795698903</v>
      </c>
    </row>
    <row r="74" spans="13:29">
      <c r="M74" s="58" t="s">
        <v>742</v>
      </c>
      <c r="N74" s="59" t="s">
        <v>743</v>
      </c>
      <c r="O74" s="59" t="s">
        <v>726</v>
      </c>
      <c r="P74" s="59" t="s">
        <v>727</v>
      </c>
      <c r="Q74" s="59" t="s">
        <v>728</v>
      </c>
      <c r="R74" s="59" t="s">
        <v>744</v>
      </c>
      <c r="S74" s="59" t="s">
        <v>730</v>
      </c>
      <c r="T74" s="59" t="s">
        <v>731</v>
      </c>
      <c r="U74" s="59" t="s">
        <v>732</v>
      </c>
      <c r="V74" s="59" t="s">
        <v>733</v>
      </c>
      <c r="W74" s="59" t="s">
        <v>734</v>
      </c>
      <c r="X74" s="59" t="s">
        <v>735</v>
      </c>
      <c r="Y74" s="59" t="s">
        <v>745</v>
      </c>
      <c r="Z74" s="59" t="s">
        <v>737</v>
      </c>
      <c r="AA74" s="59" t="s">
        <v>738</v>
      </c>
      <c r="AB74" s="59">
        <v>2020</v>
      </c>
      <c r="AC74" s="60">
        <v>0.5625</v>
      </c>
    </row>
    <row r="75" spans="13:29">
      <c r="M75" s="58" t="s">
        <v>746</v>
      </c>
      <c r="N75" s="59" t="s">
        <v>747</v>
      </c>
      <c r="O75" s="59" t="s">
        <v>726</v>
      </c>
      <c r="P75" s="59" t="s">
        <v>727</v>
      </c>
      <c r="Q75" s="59" t="s">
        <v>728</v>
      </c>
      <c r="R75" s="59" t="s">
        <v>748</v>
      </c>
      <c r="S75" s="59" t="s">
        <v>730</v>
      </c>
      <c r="T75" s="59" t="s">
        <v>731</v>
      </c>
      <c r="U75" s="59" t="s">
        <v>732</v>
      </c>
      <c r="V75" s="59" t="s">
        <v>733</v>
      </c>
      <c r="W75" s="59" t="s">
        <v>734</v>
      </c>
      <c r="X75" s="59" t="s">
        <v>735</v>
      </c>
      <c r="Y75" s="59" t="s">
        <v>745</v>
      </c>
      <c r="Z75" s="59" t="s">
        <v>737</v>
      </c>
      <c r="AA75" s="59" t="s">
        <v>738</v>
      </c>
      <c r="AB75" s="59">
        <v>2020</v>
      </c>
      <c r="AC75" s="60">
        <v>0.65035223067258296</v>
      </c>
    </row>
    <row r="76" spans="13:29">
      <c r="M76" s="58" t="s">
        <v>994</v>
      </c>
      <c r="N76" s="59" t="s">
        <v>995</v>
      </c>
      <c r="O76" s="59" t="s">
        <v>996</v>
      </c>
      <c r="P76" s="59" t="s">
        <v>917</v>
      </c>
      <c r="Q76" s="59" t="s">
        <v>918</v>
      </c>
      <c r="R76" s="59" t="s">
        <v>765</v>
      </c>
      <c r="S76" s="59" t="s">
        <v>730</v>
      </c>
      <c r="T76" s="59" t="s">
        <v>997</v>
      </c>
      <c r="U76" s="59" t="s">
        <v>732</v>
      </c>
      <c r="V76" s="59" t="s">
        <v>733</v>
      </c>
      <c r="W76" s="59" t="s">
        <v>838</v>
      </c>
      <c r="X76" s="59" t="s">
        <v>735</v>
      </c>
      <c r="Y76" s="59" t="s">
        <v>998</v>
      </c>
      <c r="Z76" s="59" t="s">
        <v>755</v>
      </c>
      <c r="AA76" s="59" t="s">
        <v>738</v>
      </c>
      <c r="AB76" s="59">
        <v>2020</v>
      </c>
      <c r="AC76" s="60">
        <v>0.93564040529363102</v>
      </c>
    </row>
    <row r="77" spans="13:29">
      <c r="M77" s="58" t="s">
        <v>999</v>
      </c>
      <c r="N77" s="59" t="s">
        <v>1000</v>
      </c>
      <c r="O77" s="59" t="s">
        <v>1001</v>
      </c>
      <c r="P77" s="59" t="s">
        <v>947</v>
      </c>
      <c r="Q77" s="59" t="s">
        <v>948</v>
      </c>
      <c r="R77" s="59" t="s">
        <v>765</v>
      </c>
      <c r="S77" s="59" t="s">
        <v>730</v>
      </c>
      <c r="T77" s="59" t="s">
        <v>997</v>
      </c>
      <c r="U77" s="59" t="s">
        <v>732</v>
      </c>
      <c r="V77" s="59" t="s">
        <v>733</v>
      </c>
      <c r="W77" s="59" t="s">
        <v>838</v>
      </c>
      <c r="X77" s="59" t="s">
        <v>735</v>
      </c>
      <c r="Y77" s="59" t="s">
        <v>1002</v>
      </c>
      <c r="Z77" s="59" t="s">
        <v>1003</v>
      </c>
      <c r="AA77" s="59" t="s">
        <v>738</v>
      </c>
      <c r="AB77" s="59">
        <v>2020</v>
      </c>
      <c r="AC77" s="60">
        <v>1.34117255532753</v>
      </c>
    </row>
    <row r="78" spans="13:29">
      <c r="M78" s="58" t="s">
        <v>1004</v>
      </c>
      <c r="N78" s="59" t="s">
        <v>1005</v>
      </c>
      <c r="O78" s="59" t="s">
        <v>1006</v>
      </c>
      <c r="P78" s="59" t="s">
        <v>727</v>
      </c>
      <c r="Q78" s="59" t="s">
        <v>904</v>
      </c>
      <c r="R78" s="59" t="s">
        <v>765</v>
      </c>
      <c r="S78" s="59" t="s">
        <v>730</v>
      </c>
      <c r="T78" s="59" t="s">
        <v>731</v>
      </c>
      <c r="U78" s="59" t="s">
        <v>732</v>
      </c>
      <c r="V78" s="59" t="s">
        <v>733</v>
      </c>
      <c r="W78" s="59" t="s">
        <v>734</v>
      </c>
      <c r="X78" s="59" t="s">
        <v>735</v>
      </c>
      <c r="Y78" s="59" t="s">
        <v>787</v>
      </c>
      <c r="Z78" s="59" t="s">
        <v>808</v>
      </c>
      <c r="AA78" s="59" t="s">
        <v>738</v>
      </c>
      <c r="AB78" s="59">
        <v>2020</v>
      </c>
      <c r="AC78" s="60">
        <v>2.11594379195463</v>
      </c>
    </row>
    <row r="79" spans="13:29">
      <c r="M79" s="61" t="s">
        <v>1007</v>
      </c>
      <c r="N79" s="62" t="s">
        <v>1008</v>
      </c>
      <c r="O79" s="62" t="s">
        <v>1009</v>
      </c>
      <c r="P79" s="62" t="s">
        <v>727</v>
      </c>
      <c r="Q79" s="62" t="s">
        <v>904</v>
      </c>
      <c r="R79" s="62" t="s">
        <v>765</v>
      </c>
      <c r="S79" s="62" t="s">
        <v>730</v>
      </c>
      <c r="T79" s="62" t="s">
        <v>731</v>
      </c>
      <c r="U79" s="62" t="s">
        <v>732</v>
      </c>
      <c r="V79" s="62" t="s">
        <v>733</v>
      </c>
      <c r="W79" s="62" t="s">
        <v>734</v>
      </c>
      <c r="X79" s="62" t="s">
        <v>735</v>
      </c>
      <c r="Y79" s="62" t="s">
        <v>787</v>
      </c>
      <c r="Z79" s="62" t="s">
        <v>808</v>
      </c>
      <c r="AA79" s="62" t="s">
        <v>738</v>
      </c>
      <c r="AB79" s="62">
        <v>2020</v>
      </c>
      <c r="AC79" s="63">
        <v>1.6998694385012501</v>
      </c>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Q21"/>
  <sheetViews>
    <sheetView workbookViewId="0">
      <selection activeCell="F13" sqref="F13"/>
    </sheetView>
  </sheetViews>
  <sheetFormatPr defaultRowHeight="15"/>
  <cols>
    <col min="1" max="1" width="22.28515625" customWidth="1"/>
    <col min="4" max="4" width="55.42578125" bestFit="1" customWidth="1"/>
    <col min="7" max="7" width="23.28515625" customWidth="1"/>
    <col min="8" max="8" width="15.42578125" customWidth="1"/>
    <col min="9" max="9" width="18.5703125" customWidth="1"/>
    <col min="10" max="10" width="15.42578125" customWidth="1"/>
    <col min="11" max="11" width="12.28515625" customWidth="1"/>
    <col min="12" max="12" width="14.42578125" customWidth="1"/>
    <col min="13" max="13" width="12.5703125" customWidth="1"/>
  </cols>
  <sheetData>
    <row r="1" spans="1:17">
      <c r="A1" t="s">
        <v>443</v>
      </c>
    </row>
    <row r="3" spans="1:17">
      <c r="A3" t="s">
        <v>174</v>
      </c>
      <c r="B3" t="s">
        <v>176</v>
      </c>
      <c r="C3" t="s">
        <v>176</v>
      </c>
    </row>
    <row r="4" spans="1:17">
      <c r="A4" t="s">
        <v>11</v>
      </c>
      <c r="B4" t="s">
        <v>455</v>
      </c>
      <c r="C4" t="s">
        <v>456</v>
      </c>
    </row>
    <row r="5" spans="1:17">
      <c r="A5" t="s">
        <v>114</v>
      </c>
      <c r="B5" s="5">
        <v>3.5000000000000004</v>
      </c>
      <c r="C5" s="5">
        <v>3.5000000000000004</v>
      </c>
    </row>
    <row r="6" spans="1:17">
      <c r="A6" t="s">
        <v>75</v>
      </c>
      <c r="B6" s="5">
        <v>3.5000000000000004</v>
      </c>
      <c r="C6" s="5">
        <v>3.5000000000000004</v>
      </c>
    </row>
    <row r="7" spans="1:17">
      <c r="A7" t="s">
        <v>93</v>
      </c>
      <c r="B7" s="5">
        <v>3.2666666666666666</v>
      </c>
      <c r="C7" s="5">
        <v>3.2666666666666666</v>
      </c>
    </row>
    <row r="8" spans="1:17">
      <c r="A8" t="s">
        <v>122</v>
      </c>
      <c r="B8" s="5">
        <v>3.2666666666666666</v>
      </c>
      <c r="C8" s="5">
        <v>3.2666666666666666</v>
      </c>
    </row>
    <row r="9" spans="1:17">
      <c r="A9" t="s">
        <v>77</v>
      </c>
      <c r="B9" s="5">
        <v>3.2666666666666666</v>
      </c>
      <c r="C9" s="5">
        <v>3.2666666666666666</v>
      </c>
    </row>
    <row r="10" spans="1:17">
      <c r="A10" t="s">
        <v>82</v>
      </c>
      <c r="B10">
        <v>1.5999999999999999</v>
      </c>
      <c r="C10">
        <v>1.5999999999999999</v>
      </c>
    </row>
    <row r="11" spans="1:17">
      <c r="A11" t="s">
        <v>129</v>
      </c>
      <c r="B11" s="2">
        <v>3</v>
      </c>
      <c r="C11" s="2">
        <v>3</v>
      </c>
      <c r="G11" t="s">
        <v>444</v>
      </c>
      <c r="H11" t="s">
        <v>445</v>
      </c>
      <c r="I11" t="s">
        <v>446</v>
      </c>
      <c r="J11" t="s">
        <v>447</v>
      </c>
      <c r="K11" t="s">
        <v>448</v>
      </c>
      <c r="L11" t="s">
        <v>449</v>
      </c>
      <c r="M11" t="s">
        <v>450</v>
      </c>
      <c r="N11" t="s">
        <v>451</v>
      </c>
      <c r="Q11" t="s">
        <v>452</v>
      </c>
    </row>
    <row r="12" spans="1:17">
      <c r="A12" t="s">
        <v>99</v>
      </c>
      <c r="B12" s="2">
        <v>2.9444444444444442</v>
      </c>
      <c r="C12" s="2">
        <v>2.9444444444444442</v>
      </c>
      <c r="G12" t="s">
        <v>453</v>
      </c>
      <c r="H12">
        <v>3.34</v>
      </c>
      <c r="I12">
        <v>2.4500000000000002</v>
      </c>
      <c r="J12">
        <v>1.96</v>
      </c>
      <c r="K12">
        <v>0.64</v>
      </c>
      <c r="L12">
        <v>1.59</v>
      </c>
      <c r="M12">
        <v>0.63</v>
      </c>
      <c r="N12">
        <v>1.92</v>
      </c>
      <c r="Q12" t="s">
        <v>454</v>
      </c>
    </row>
    <row r="13" spans="1:17">
      <c r="A13" t="s">
        <v>105</v>
      </c>
      <c r="B13" s="2">
        <v>3.2666666666666666</v>
      </c>
      <c r="C13" s="2">
        <v>3.2666666666666666</v>
      </c>
      <c r="G13" t="s">
        <v>457</v>
      </c>
      <c r="H13">
        <v>0.32</v>
      </c>
      <c r="I13">
        <v>0.35</v>
      </c>
      <c r="J13">
        <v>0.3</v>
      </c>
      <c r="K13">
        <v>0.2</v>
      </c>
      <c r="L13">
        <v>0.27</v>
      </c>
      <c r="M13">
        <v>0.2</v>
      </c>
      <c r="N13">
        <v>0.32</v>
      </c>
      <c r="Q13" t="s">
        <v>458</v>
      </c>
    </row>
    <row r="14" spans="1:17">
      <c r="A14" t="s">
        <v>27</v>
      </c>
      <c r="B14" s="2">
        <v>0</v>
      </c>
      <c r="C14" s="2">
        <v>0</v>
      </c>
      <c r="D14" t="s">
        <v>460</v>
      </c>
      <c r="G14" t="s">
        <v>459</v>
      </c>
      <c r="H14">
        <f>H12/H13/2</f>
        <v>5.21875</v>
      </c>
      <c r="I14">
        <f t="shared" ref="I14:N14" si="0">I12/I13/2</f>
        <v>3.5000000000000004</v>
      </c>
      <c r="J14">
        <f t="shared" si="0"/>
        <v>3.2666666666666666</v>
      </c>
      <c r="K14">
        <f t="shared" si="0"/>
        <v>1.5999999999999999</v>
      </c>
      <c r="L14">
        <f t="shared" si="0"/>
        <v>2.9444444444444442</v>
      </c>
      <c r="M14">
        <f t="shared" si="0"/>
        <v>1.575</v>
      </c>
      <c r="N14">
        <f t="shared" si="0"/>
        <v>3</v>
      </c>
    </row>
    <row r="15" spans="1:17">
      <c r="A15" t="s">
        <v>19</v>
      </c>
      <c r="B15" s="2">
        <v>0</v>
      </c>
      <c r="C15" s="2">
        <v>0</v>
      </c>
      <c r="H15" s="2"/>
      <c r="I15" s="2"/>
    </row>
    <row r="16" spans="1:17">
      <c r="A16" t="s">
        <v>15</v>
      </c>
      <c r="B16" s="2">
        <v>0</v>
      </c>
      <c r="C16" s="2">
        <v>0</v>
      </c>
      <c r="H16" s="2"/>
      <c r="I16" s="2"/>
    </row>
    <row r="17" spans="1:9">
      <c r="A17" t="s">
        <v>16</v>
      </c>
      <c r="B17" s="2">
        <v>0</v>
      </c>
      <c r="C17" s="2">
        <v>0</v>
      </c>
      <c r="H17" s="2"/>
      <c r="I17" s="2"/>
    </row>
    <row r="18" spans="1:9">
      <c r="A18" s="9" t="s">
        <v>40</v>
      </c>
      <c r="B18" s="2">
        <v>0</v>
      </c>
      <c r="C18" s="2">
        <v>0</v>
      </c>
      <c r="H18" s="2"/>
      <c r="I18" s="2"/>
    </row>
    <row r="19" spans="1:9">
      <c r="A19" s="19" t="s">
        <v>79</v>
      </c>
      <c r="B19" s="44">
        <f>B7</f>
        <v>3.2666666666666666</v>
      </c>
      <c r="C19" s="44">
        <f>C7</f>
        <v>3.2666666666666666</v>
      </c>
    </row>
    <row r="20" spans="1:9">
      <c r="A20" s="19" t="s">
        <v>2</v>
      </c>
      <c r="B20" s="44">
        <f>B12</f>
        <v>2.9444444444444442</v>
      </c>
      <c r="C20" s="44">
        <f>C12</f>
        <v>2.9444444444444442</v>
      </c>
    </row>
    <row r="21" spans="1:9">
      <c r="A21" s="19" t="s">
        <v>29</v>
      </c>
      <c r="B21" s="45">
        <f>B7</f>
        <v>3.2666666666666666</v>
      </c>
      <c r="C21" s="45">
        <f>C7</f>
        <v>3.2666666666666666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B35"/>
  <sheetViews>
    <sheetView topLeftCell="A10" workbookViewId="0">
      <selection activeCell="D6" sqref="D6"/>
    </sheetView>
  </sheetViews>
  <sheetFormatPr defaultRowHeight="15"/>
  <cols>
    <col min="1" max="1" width="28.140625" bestFit="1" customWidth="1"/>
  </cols>
  <sheetData>
    <row r="1" spans="1:2">
      <c r="A1" t="s">
        <v>599</v>
      </c>
    </row>
    <row r="2" spans="1:2">
      <c r="A2" t="s">
        <v>11</v>
      </c>
      <c r="B2" t="s">
        <v>497</v>
      </c>
    </row>
    <row r="3" spans="1:2">
      <c r="A3" t="s">
        <v>114</v>
      </c>
      <c r="B3">
        <v>0.94</v>
      </c>
    </row>
    <row r="4" spans="1:2">
      <c r="A4" t="s">
        <v>75</v>
      </c>
      <c r="B4">
        <v>0.94</v>
      </c>
    </row>
    <row r="5" spans="1:2">
      <c r="A5" t="s">
        <v>93</v>
      </c>
      <c r="B5">
        <v>0.94</v>
      </c>
    </row>
    <row r="6" spans="1:2">
      <c r="A6" t="s">
        <v>122</v>
      </c>
      <c r="B6">
        <v>0.94</v>
      </c>
    </row>
    <row r="7" spans="1:2">
      <c r="A7" t="s">
        <v>77</v>
      </c>
      <c r="B7">
        <v>0.94</v>
      </c>
    </row>
    <row r="8" spans="1:2">
      <c r="A8" t="s">
        <v>71</v>
      </c>
      <c r="B8">
        <v>0.94</v>
      </c>
    </row>
    <row r="9" spans="1:2">
      <c r="A9" t="s">
        <v>82</v>
      </c>
      <c r="B9">
        <v>0.96</v>
      </c>
    </row>
    <row r="10" spans="1:2">
      <c r="A10" t="s">
        <v>129</v>
      </c>
      <c r="B10">
        <v>0.96</v>
      </c>
    </row>
    <row r="11" spans="1:2">
      <c r="A11" t="s">
        <v>99</v>
      </c>
      <c r="B11">
        <v>0.96</v>
      </c>
    </row>
    <row r="12" spans="1:2">
      <c r="A12" t="s">
        <v>124</v>
      </c>
      <c r="B12">
        <v>1</v>
      </c>
    </row>
    <row r="13" spans="1:2">
      <c r="A13" t="s">
        <v>105</v>
      </c>
      <c r="B13">
        <v>0.94</v>
      </c>
    </row>
    <row r="14" spans="1:2">
      <c r="A14" t="s">
        <v>27</v>
      </c>
      <c r="B14">
        <v>0.99</v>
      </c>
    </row>
    <row r="15" spans="1:2">
      <c r="A15" t="s">
        <v>19</v>
      </c>
      <c r="B15">
        <v>0.99</v>
      </c>
    </row>
    <row r="16" spans="1:2">
      <c r="A16" t="s">
        <v>15</v>
      </c>
      <c r="B16">
        <v>0.99</v>
      </c>
    </row>
    <row r="17" spans="1:2">
      <c r="A17" t="s">
        <v>79</v>
      </c>
      <c r="B17">
        <v>0.94</v>
      </c>
    </row>
    <row r="18" spans="1:2">
      <c r="A18" t="s">
        <v>2</v>
      </c>
      <c r="B18">
        <v>0.94</v>
      </c>
    </row>
    <row r="19" spans="1:2">
      <c r="A19" t="s">
        <v>29</v>
      </c>
      <c r="B19">
        <v>0.94</v>
      </c>
    </row>
    <row r="20" spans="1:2">
      <c r="A20" t="s">
        <v>166</v>
      </c>
      <c r="B20">
        <v>0.99</v>
      </c>
    </row>
    <row r="21" spans="1:2">
      <c r="A21" t="s">
        <v>165</v>
      </c>
      <c r="B21">
        <v>0.99</v>
      </c>
    </row>
    <row r="22" spans="1:2">
      <c r="A22" t="s">
        <v>26</v>
      </c>
      <c r="B22">
        <v>0.99</v>
      </c>
    </row>
    <row r="23" spans="1:2">
      <c r="A23" t="s">
        <v>30</v>
      </c>
      <c r="B23">
        <v>0.99</v>
      </c>
    </row>
    <row r="24" spans="1:2">
      <c r="A24" t="s">
        <v>109</v>
      </c>
      <c r="B24">
        <v>0.97</v>
      </c>
    </row>
    <row r="25" spans="1:2">
      <c r="A25" t="s">
        <v>161</v>
      </c>
      <c r="B25">
        <v>0.99</v>
      </c>
    </row>
    <row r="26" spans="1:2">
      <c r="A26" t="s">
        <v>16</v>
      </c>
      <c r="B26">
        <v>0.99</v>
      </c>
    </row>
    <row r="27" spans="1:2">
      <c r="A27" t="s">
        <v>27</v>
      </c>
      <c r="B27">
        <v>0.99</v>
      </c>
    </row>
    <row r="28" spans="1:2">
      <c r="A28" t="s">
        <v>19</v>
      </c>
      <c r="B28">
        <v>0.99</v>
      </c>
    </row>
    <row r="29" spans="1:2">
      <c r="A29" t="s">
        <v>15</v>
      </c>
      <c r="B29">
        <v>0.99</v>
      </c>
    </row>
    <row r="30" spans="1:2">
      <c r="A30" t="s">
        <v>97</v>
      </c>
      <c r="B30">
        <v>0.94</v>
      </c>
    </row>
    <row r="31" spans="1:2">
      <c r="A31" t="s">
        <v>98</v>
      </c>
      <c r="B31">
        <v>0.96</v>
      </c>
    </row>
    <row r="32" spans="1:2">
      <c r="A32" t="s">
        <v>106</v>
      </c>
      <c r="B32">
        <v>0.96</v>
      </c>
    </row>
    <row r="33" spans="1:2">
      <c r="A33" t="s">
        <v>40</v>
      </c>
      <c r="B33">
        <v>1</v>
      </c>
    </row>
    <row r="34" spans="1:2">
      <c r="A34" t="s">
        <v>173</v>
      </c>
      <c r="B34">
        <v>0.99</v>
      </c>
    </row>
    <row r="35" spans="1:2">
      <c r="A35" t="s">
        <v>498</v>
      </c>
      <c r="B35">
        <v>1</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AJ68"/>
  <sheetViews>
    <sheetView topLeftCell="A37" zoomScale="55" zoomScaleNormal="55" workbookViewId="0">
      <selection activeCell="D13" sqref="D13:K13"/>
    </sheetView>
  </sheetViews>
  <sheetFormatPr defaultRowHeight="15"/>
  <cols>
    <col min="1" max="1" width="35.7109375" bestFit="1" customWidth="1"/>
    <col min="2" max="2" width="22.5703125" customWidth="1"/>
    <col min="4" max="4" width="12.28515625" customWidth="1"/>
    <col min="6" max="6" width="11.28515625" customWidth="1"/>
    <col min="8" max="8" width="12.7109375" customWidth="1"/>
    <col min="12" max="12" width="28" bestFit="1" customWidth="1"/>
    <col min="13" max="13" width="13.140625" customWidth="1"/>
    <col min="16" max="16" width="9.140625" style="13"/>
    <col min="17" max="17" width="10.5703125" style="13" bestFit="1" customWidth="1"/>
    <col min="18" max="23" width="9.140625" style="13"/>
    <col min="27" max="27" width="42.85546875" bestFit="1" customWidth="1"/>
  </cols>
  <sheetData>
    <row r="1" spans="1:36">
      <c r="B1" s="3" t="s">
        <v>473</v>
      </c>
    </row>
    <row r="2" spans="1:36">
      <c r="C2" s="3" t="s">
        <v>474</v>
      </c>
      <c r="L2" s="7" t="s">
        <v>475</v>
      </c>
      <c r="M2" s="20">
        <v>2</v>
      </c>
    </row>
    <row r="3" spans="1:36">
      <c r="B3" t="s">
        <v>174</v>
      </c>
      <c r="C3" s="7" t="s">
        <v>177</v>
      </c>
      <c r="D3" s="7" t="s">
        <v>9</v>
      </c>
      <c r="E3" s="7" t="s">
        <v>177</v>
      </c>
      <c r="F3" s="7" t="s">
        <v>9</v>
      </c>
      <c r="G3" s="7" t="s">
        <v>177</v>
      </c>
      <c r="H3" s="7" t="s">
        <v>9</v>
      </c>
      <c r="I3" s="7" t="s">
        <v>476</v>
      </c>
      <c r="J3" s="7" t="s">
        <v>177</v>
      </c>
      <c r="K3" s="7" t="s">
        <v>9</v>
      </c>
      <c r="L3" s="7" t="s">
        <v>477</v>
      </c>
      <c r="M3" s="7"/>
      <c r="N3" s="7" t="s">
        <v>478</v>
      </c>
      <c r="O3" s="7"/>
      <c r="R3" s="13" t="s">
        <v>479</v>
      </c>
      <c r="V3" s="13" t="s">
        <v>476</v>
      </c>
    </row>
    <row r="4" spans="1:36">
      <c r="A4" t="s">
        <v>480</v>
      </c>
      <c r="B4" t="s">
        <v>11</v>
      </c>
      <c r="C4" s="7" t="s">
        <v>181</v>
      </c>
      <c r="D4" s="7" t="s">
        <v>182</v>
      </c>
      <c r="E4" s="7" t="s">
        <v>183</v>
      </c>
      <c r="F4" s="7" t="s">
        <v>184</v>
      </c>
      <c r="G4" s="7" t="s">
        <v>185</v>
      </c>
      <c r="H4" s="7" t="s">
        <v>186</v>
      </c>
      <c r="I4" s="7" t="s">
        <v>481</v>
      </c>
      <c r="J4" s="7" t="s">
        <v>187</v>
      </c>
      <c r="K4" s="7" t="s">
        <v>188</v>
      </c>
      <c r="L4" s="7" t="s">
        <v>482</v>
      </c>
      <c r="M4" s="7" t="s">
        <v>483</v>
      </c>
      <c r="N4" s="7" t="s">
        <v>478</v>
      </c>
      <c r="O4" s="7" t="s">
        <v>180</v>
      </c>
      <c r="P4" s="13" t="s">
        <v>181</v>
      </c>
      <c r="Q4" s="13" t="s">
        <v>182</v>
      </c>
      <c r="R4" s="13" t="s">
        <v>484</v>
      </c>
      <c r="S4" s="27" t="s">
        <v>184</v>
      </c>
      <c r="T4" s="13" t="s">
        <v>185</v>
      </c>
      <c r="U4" s="13" t="s">
        <v>186</v>
      </c>
      <c r="V4" s="13" t="s">
        <v>481</v>
      </c>
      <c r="W4" s="13" t="s">
        <v>180</v>
      </c>
    </row>
    <row r="5" spans="1:36">
      <c r="A5" t="s">
        <v>74</v>
      </c>
      <c r="B5" t="s">
        <v>114</v>
      </c>
      <c r="C5" s="2">
        <f t="shared" ref="C5:C18" si="0">L5/365*100</f>
        <v>8.2191780821917799</v>
      </c>
      <c r="D5">
        <f>L5/M$2*24</f>
        <v>360</v>
      </c>
      <c r="E5">
        <f>INDEX($E$45:$E$61,MATCH(B5,$B$45:$B$61,0))</f>
        <v>2.5</v>
      </c>
      <c r="F5">
        <v>50</v>
      </c>
      <c r="G5">
        <v>6</v>
      </c>
      <c r="H5">
        <v>20</v>
      </c>
      <c r="I5">
        <v>30</v>
      </c>
      <c r="J5">
        <f t="shared" ref="J5:J21" si="1">G5*0.3+E5</f>
        <v>4.3</v>
      </c>
      <c r="K5">
        <f>F5</f>
        <v>50</v>
      </c>
      <c r="L5">
        <v>30</v>
      </c>
      <c r="M5">
        <f t="shared" ref="M5:M23" si="2">E5+G5*I5/100</f>
        <v>4.3</v>
      </c>
      <c r="O5">
        <f t="shared" ref="O5:O33" si="3">100-(C5+E5+I5/100*G5)</f>
        <v>87.480821917808214</v>
      </c>
      <c r="P5" s="13">
        <f t="shared" ref="P5:P38" si="4">_xlfn.IFNA(INDEX($AC$43:$AC$68,MATCH($A5,$AA$43:$AA$68,0)),0)</f>
        <v>11.538461538461538</v>
      </c>
      <c r="Q5" s="13">
        <f>_xlfn.IFNA(P5*52/100*7/$M$2*24,24)</f>
        <v>504</v>
      </c>
      <c r="R5" s="13">
        <f t="shared" ref="R5:R38" si="5">_xlfn.IFNA(INDEX($AB$43:$AB$68,MATCH($A5,$AA$43:$AA$68,0)),0)</f>
        <v>7</v>
      </c>
      <c r="S5" s="13">
        <f t="shared" ref="S5:S18" si="6">F5</f>
        <v>50</v>
      </c>
      <c r="T5" s="13">
        <v>0</v>
      </c>
      <c r="U5" s="13">
        <v>24</v>
      </c>
      <c r="V5" s="13" t="e">
        <f>NA()</f>
        <v>#N/A</v>
      </c>
      <c r="W5" s="13">
        <f>100-(P5+R5)</f>
        <v>81.461538461538453</v>
      </c>
    </row>
    <row r="6" spans="1:36">
      <c r="A6" t="s">
        <v>74</v>
      </c>
      <c r="B6" t="s">
        <v>75</v>
      </c>
      <c r="C6" s="2">
        <f t="shared" si="0"/>
        <v>8.2191780821917799</v>
      </c>
      <c r="D6">
        <f t="shared" ref="D6:D23" si="7">L6/M$2*24</f>
        <v>360</v>
      </c>
      <c r="E6">
        <f t="shared" ref="E6:E22" si="8">INDEX($E$45:$E$61,MATCH(B6,$B$45:$B$61,0))</f>
        <v>2.5</v>
      </c>
      <c r="F6">
        <v>50</v>
      </c>
      <c r="G6">
        <v>6</v>
      </c>
      <c r="H6">
        <v>20</v>
      </c>
      <c r="I6">
        <v>30</v>
      </c>
      <c r="J6">
        <f t="shared" si="1"/>
        <v>4.3</v>
      </c>
      <c r="K6">
        <f t="shared" ref="K6:K38" si="9">F6</f>
        <v>50</v>
      </c>
      <c r="L6">
        <v>30</v>
      </c>
      <c r="M6">
        <f t="shared" si="2"/>
        <v>4.3</v>
      </c>
      <c r="O6">
        <f t="shared" si="3"/>
        <v>87.480821917808214</v>
      </c>
      <c r="P6" s="13">
        <f t="shared" si="4"/>
        <v>11.538461538461538</v>
      </c>
      <c r="Q6" s="13">
        <f t="shared" ref="Q6:Q38" si="10">_xlfn.IFNA(P6*52/100*7/$M$2*24,24)</f>
        <v>504</v>
      </c>
      <c r="R6" s="13">
        <f t="shared" si="5"/>
        <v>7</v>
      </c>
      <c r="S6" s="13">
        <f t="shared" si="6"/>
        <v>50</v>
      </c>
      <c r="T6" s="13">
        <v>0</v>
      </c>
      <c r="U6" s="13">
        <v>24</v>
      </c>
      <c r="V6" s="13" t="e">
        <f>NA()</f>
        <v>#N/A</v>
      </c>
      <c r="W6" s="13">
        <f t="shared" ref="W6:W38" si="11">100-(P6+R6)</f>
        <v>81.461538461538453</v>
      </c>
      <c r="AA6" s="3" t="s">
        <v>474</v>
      </c>
      <c r="AC6" t="s">
        <v>475</v>
      </c>
    </row>
    <row r="7" spans="1:36">
      <c r="A7" t="s">
        <v>119</v>
      </c>
      <c r="B7" t="s">
        <v>93</v>
      </c>
      <c r="C7" s="2">
        <f t="shared" si="0"/>
        <v>8.2191780821917799</v>
      </c>
      <c r="D7">
        <f t="shared" si="7"/>
        <v>360</v>
      </c>
      <c r="E7">
        <f t="shared" si="8"/>
        <v>2.5</v>
      </c>
      <c r="F7">
        <v>50</v>
      </c>
      <c r="G7">
        <v>6</v>
      </c>
      <c r="H7">
        <v>20</v>
      </c>
      <c r="I7">
        <v>30</v>
      </c>
      <c r="J7">
        <f t="shared" si="1"/>
        <v>4.3</v>
      </c>
      <c r="K7">
        <f t="shared" si="9"/>
        <v>50</v>
      </c>
      <c r="L7">
        <v>30</v>
      </c>
      <c r="M7">
        <f t="shared" si="2"/>
        <v>4.3</v>
      </c>
      <c r="N7" t="s">
        <v>485</v>
      </c>
      <c r="O7">
        <f t="shared" si="3"/>
        <v>87.480821917808214</v>
      </c>
      <c r="P7" s="13">
        <f t="shared" si="4"/>
        <v>13.461538461538462</v>
      </c>
      <c r="Q7" s="13">
        <f t="shared" si="10"/>
        <v>588</v>
      </c>
      <c r="R7" s="13">
        <f t="shared" si="5"/>
        <v>7</v>
      </c>
      <c r="S7" s="13">
        <f t="shared" si="6"/>
        <v>50</v>
      </c>
      <c r="T7" s="13">
        <v>0</v>
      </c>
      <c r="U7" s="13">
        <v>24</v>
      </c>
      <c r="V7" s="13" t="e">
        <f>NA()</f>
        <v>#N/A</v>
      </c>
      <c r="W7" s="13">
        <f t="shared" si="11"/>
        <v>79.538461538461547</v>
      </c>
      <c r="AC7">
        <v>2</v>
      </c>
    </row>
    <row r="8" spans="1:36">
      <c r="A8" t="s">
        <v>121</v>
      </c>
      <c r="B8" t="s">
        <v>122</v>
      </c>
      <c r="C8" s="2">
        <f t="shared" si="0"/>
        <v>8.2191780821917799</v>
      </c>
      <c r="D8">
        <f t="shared" si="7"/>
        <v>360</v>
      </c>
      <c r="E8">
        <f t="shared" si="8"/>
        <v>2.5</v>
      </c>
      <c r="F8">
        <v>50</v>
      </c>
      <c r="G8">
        <v>6</v>
      </c>
      <c r="H8">
        <v>20</v>
      </c>
      <c r="I8">
        <v>30</v>
      </c>
      <c r="J8">
        <f t="shared" si="1"/>
        <v>4.3</v>
      </c>
      <c r="K8">
        <f t="shared" si="9"/>
        <v>50</v>
      </c>
      <c r="L8">
        <v>30</v>
      </c>
      <c r="M8">
        <f t="shared" si="2"/>
        <v>4.3</v>
      </c>
      <c r="O8">
        <f t="shared" si="3"/>
        <v>87.480821917808214</v>
      </c>
      <c r="P8" s="13">
        <f t="shared" si="4"/>
        <v>13.461538461538462</v>
      </c>
      <c r="Q8" s="13">
        <f t="shared" si="10"/>
        <v>588</v>
      </c>
      <c r="R8" s="13">
        <f t="shared" si="5"/>
        <v>7</v>
      </c>
      <c r="S8" s="13">
        <f t="shared" si="6"/>
        <v>50</v>
      </c>
      <c r="T8" s="13">
        <v>0</v>
      </c>
      <c r="U8" s="13">
        <v>24</v>
      </c>
      <c r="V8" s="13" t="e">
        <f>NA()</f>
        <v>#N/A</v>
      </c>
      <c r="W8" s="13">
        <f t="shared" si="11"/>
        <v>79.538461538461547</v>
      </c>
      <c r="AA8" t="s">
        <v>174</v>
      </c>
      <c r="AB8" t="s">
        <v>177</v>
      </c>
      <c r="AC8" t="s">
        <v>9</v>
      </c>
      <c r="AD8" t="s">
        <v>177</v>
      </c>
      <c r="AE8" t="s">
        <v>9</v>
      </c>
      <c r="AF8" t="s">
        <v>177</v>
      </c>
      <c r="AG8" t="s">
        <v>9</v>
      </c>
      <c r="AH8" t="s">
        <v>476</v>
      </c>
      <c r="AI8" t="s">
        <v>477</v>
      </c>
    </row>
    <row r="9" spans="1:36">
      <c r="A9" t="s">
        <v>77</v>
      </c>
      <c r="B9" t="s">
        <v>77</v>
      </c>
      <c r="C9" s="2">
        <f t="shared" si="0"/>
        <v>8.2191780821917799</v>
      </c>
      <c r="D9">
        <f t="shared" si="7"/>
        <v>360</v>
      </c>
      <c r="E9">
        <f t="shared" si="8"/>
        <v>2.5</v>
      </c>
      <c r="F9">
        <v>50</v>
      </c>
      <c r="G9">
        <v>6</v>
      </c>
      <c r="H9">
        <v>20</v>
      </c>
      <c r="I9">
        <v>30</v>
      </c>
      <c r="J9">
        <f t="shared" si="1"/>
        <v>4.3</v>
      </c>
      <c r="K9">
        <f t="shared" si="9"/>
        <v>50</v>
      </c>
      <c r="L9">
        <v>30</v>
      </c>
      <c r="M9">
        <f t="shared" si="2"/>
        <v>4.3</v>
      </c>
      <c r="N9" t="s">
        <v>377</v>
      </c>
      <c r="O9">
        <f t="shared" si="3"/>
        <v>87.480821917808214</v>
      </c>
      <c r="P9" s="13">
        <f t="shared" si="4"/>
        <v>12.692307692307692</v>
      </c>
      <c r="Q9" s="13">
        <f t="shared" si="10"/>
        <v>554.4</v>
      </c>
      <c r="R9" s="13">
        <f t="shared" si="5"/>
        <v>5.53</v>
      </c>
      <c r="S9" s="13">
        <f t="shared" si="6"/>
        <v>50</v>
      </c>
      <c r="T9" s="13">
        <v>0</v>
      </c>
      <c r="U9" s="13">
        <v>24</v>
      </c>
      <c r="V9" s="13" t="e">
        <f>NA()</f>
        <v>#N/A</v>
      </c>
      <c r="W9" s="13">
        <f t="shared" si="11"/>
        <v>81.777692307692305</v>
      </c>
      <c r="AA9" t="s">
        <v>11</v>
      </c>
      <c r="AB9" t="s">
        <v>181</v>
      </c>
      <c r="AC9" t="s">
        <v>182</v>
      </c>
      <c r="AD9" t="s">
        <v>183</v>
      </c>
      <c r="AE9" t="s">
        <v>184</v>
      </c>
      <c r="AF9" t="s">
        <v>185</v>
      </c>
      <c r="AG9" t="s">
        <v>186</v>
      </c>
      <c r="AH9" t="s">
        <v>481</v>
      </c>
      <c r="AI9" t="s">
        <v>482</v>
      </c>
    </row>
    <row r="10" spans="1:36">
      <c r="A10" t="s">
        <v>82</v>
      </c>
      <c r="B10" t="s">
        <v>82</v>
      </c>
      <c r="C10" s="2">
        <f t="shared" si="0"/>
        <v>5.4794520547945202</v>
      </c>
      <c r="D10">
        <f t="shared" si="7"/>
        <v>240</v>
      </c>
      <c r="E10">
        <f t="shared" si="8"/>
        <v>4</v>
      </c>
      <c r="F10">
        <v>17</v>
      </c>
      <c r="G10">
        <v>1</v>
      </c>
      <c r="H10">
        <v>15</v>
      </c>
      <c r="I10">
        <v>50</v>
      </c>
      <c r="J10">
        <f t="shared" si="1"/>
        <v>4.3</v>
      </c>
      <c r="K10">
        <f t="shared" si="9"/>
        <v>17</v>
      </c>
      <c r="L10">
        <v>20</v>
      </c>
      <c r="M10">
        <f t="shared" si="2"/>
        <v>4.5</v>
      </c>
      <c r="O10">
        <f t="shared" si="3"/>
        <v>90.020547945205479</v>
      </c>
      <c r="P10" s="13">
        <f t="shared" si="4"/>
        <v>9.6153846153846168</v>
      </c>
      <c r="Q10" s="13">
        <f t="shared" si="10"/>
        <v>420.00000000000011</v>
      </c>
      <c r="R10" s="13">
        <f t="shared" si="5"/>
        <v>5</v>
      </c>
      <c r="S10" s="13">
        <f t="shared" si="6"/>
        <v>17</v>
      </c>
      <c r="T10" s="13">
        <v>0</v>
      </c>
      <c r="U10" s="13">
        <v>24</v>
      </c>
      <c r="V10" s="13" t="e">
        <f>NA()</f>
        <v>#N/A</v>
      </c>
      <c r="W10" s="13">
        <f t="shared" si="11"/>
        <v>85.384615384615387</v>
      </c>
      <c r="AA10" t="s">
        <v>215</v>
      </c>
      <c r="AB10" s="2">
        <f>AI10/365*100</f>
        <v>5.4794520547945202</v>
      </c>
      <c r="AC10">
        <f t="shared" ref="AC10:AC17" si="12">AI10/AC$7*24</f>
        <v>240</v>
      </c>
      <c r="AD10">
        <v>4</v>
      </c>
      <c r="AE10">
        <v>17</v>
      </c>
      <c r="AF10">
        <v>1</v>
      </c>
      <c r="AG10">
        <v>15</v>
      </c>
      <c r="AH10">
        <v>50</v>
      </c>
      <c r="AI10">
        <v>20</v>
      </c>
    </row>
    <row r="11" spans="1:36">
      <c r="A11" t="str">
        <f>B11</f>
        <v>Steam turbine (Gas/Oil)</v>
      </c>
      <c r="B11" t="s">
        <v>129</v>
      </c>
      <c r="C11" s="2">
        <f t="shared" si="0"/>
        <v>8.2191780821917799</v>
      </c>
      <c r="D11">
        <f t="shared" si="7"/>
        <v>360</v>
      </c>
      <c r="E11">
        <f t="shared" si="8"/>
        <v>2</v>
      </c>
      <c r="F11">
        <f>F12</f>
        <v>30</v>
      </c>
      <c r="G11">
        <f>G12</f>
        <v>1</v>
      </c>
      <c r="H11">
        <f>H12</f>
        <v>27</v>
      </c>
      <c r="I11">
        <f>I12</f>
        <v>40</v>
      </c>
      <c r="J11">
        <f t="shared" si="1"/>
        <v>2.2999999999999998</v>
      </c>
      <c r="K11">
        <f t="shared" si="9"/>
        <v>30</v>
      </c>
      <c r="L11">
        <v>30</v>
      </c>
      <c r="M11">
        <f t="shared" si="2"/>
        <v>2.4</v>
      </c>
      <c r="N11" t="s">
        <v>486</v>
      </c>
      <c r="O11">
        <f t="shared" si="3"/>
        <v>89.38082191780822</v>
      </c>
      <c r="P11" s="13">
        <f t="shared" si="4"/>
        <v>0</v>
      </c>
      <c r="Q11" s="13">
        <f t="shared" si="10"/>
        <v>0</v>
      </c>
      <c r="R11" s="13">
        <f t="shared" si="5"/>
        <v>0</v>
      </c>
      <c r="S11" s="13">
        <f t="shared" si="6"/>
        <v>30</v>
      </c>
      <c r="T11" s="13">
        <v>0</v>
      </c>
      <c r="U11" s="13">
        <v>24</v>
      </c>
      <c r="V11" s="13" t="e">
        <f>NA()</f>
        <v>#N/A</v>
      </c>
      <c r="W11" s="13">
        <f t="shared" si="11"/>
        <v>100</v>
      </c>
      <c r="AA11" t="s">
        <v>216</v>
      </c>
      <c r="AB11" s="2">
        <f t="shared" ref="AB11:AB17" si="13">AI11/365*100</f>
        <v>0.82191780821917804</v>
      </c>
      <c r="AC11">
        <f t="shared" si="12"/>
        <v>36</v>
      </c>
      <c r="AD11">
        <v>2</v>
      </c>
      <c r="AE11">
        <v>30</v>
      </c>
      <c r="AF11">
        <v>1</v>
      </c>
      <c r="AG11">
        <v>27</v>
      </c>
      <c r="AH11">
        <v>40</v>
      </c>
      <c r="AI11">
        <v>3</v>
      </c>
    </row>
    <row r="12" spans="1:36">
      <c r="A12" t="s">
        <v>127</v>
      </c>
      <c r="B12" t="s">
        <v>99</v>
      </c>
      <c r="C12" s="2">
        <f t="shared" si="0"/>
        <v>0.82191780821917804</v>
      </c>
      <c r="D12">
        <f t="shared" si="7"/>
        <v>36</v>
      </c>
      <c r="E12">
        <f t="shared" si="8"/>
        <v>2</v>
      </c>
      <c r="F12">
        <v>30</v>
      </c>
      <c r="G12">
        <v>1</v>
      </c>
      <c r="H12">
        <v>27</v>
      </c>
      <c r="I12">
        <v>40</v>
      </c>
      <c r="J12">
        <f t="shared" si="1"/>
        <v>2.2999999999999998</v>
      </c>
      <c r="K12">
        <f t="shared" si="9"/>
        <v>30</v>
      </c>
      <c r="L12">
        <v>3</v>
      </c>
      <c r="M12">
        <f t="shared" si="2"/>
        <v>2.4</v>
      </c>
      <c r="N12" t="s">
        <v>486</v>
      </c>
      <c r="O12">
        <f t="shared" si="3"/>
        <v>96.778082191780825</v>
      </c>
      <c r="P12" s="13">
        <f t="shared" si="4"/>
        <v>5.7692307692307692</v>
      </c>
      <c r="Q12" s="13">
        <f t="shared" si="10"/>
        <v>252</v>
      </c>
      <c r="R12" s="13">
        <f t="shared" si="5"/>
        <v>2</v>
      </c>
      <c r="S12" s="13">
        <f t="shared" si="6"/>
        <v>30</v>
      </c>
      <c r="T12" s="13">
        <v>0</v>
      </c>
      <c r="U12" s="13">
        <v>24</v>
      </c>
      <c r="V12" s="13" t="e">
        <f>NA()</f>
        <v>#N/A</v>
      </c>
      <c r="W12" s="13">
        <f t="shared" si="11"/>
        <v>92.230769230769226</v>
      </c>
      <c r="AA12" t="s">
        <v>129</v>
      </c>
      <c r="AB12" s="2">
        <f t="shared" si="13"/>
        <v>8.2191780821917799</v>
      </c>
      <c r="AC12">
        <f t="shared" si="12"/>
        <v>360</v>
      </c>
      <c r="AD12">
        <f>AD13</f>
        <v>2.5</v>
      </c>
      <c r="AE12">
        <f>AE13</f>
        <v>50</v>
      </c>
      <c r="AF12">
        <f>AF13</f>
        <v>6</v>
      </c>
      <c r="AG12">
        <f>AG13</f>
        <v>20</v>
      </c>
      <c r="AH12">
        <f>AH13</f>
        <v>30</v>
      </c>
      <c r="AI12">
        <v>30</v>
      </c>
      <c r="AJ12" t="s">
        <v>485</v>
      </c>
    </row>
    <row r="13" spans="1:36">
      <c r="A13" s="19" t="s">
        <v>105</v>
      </c>
      <c r="B13" t="s">
        <v>105</v>
      </c>
      <c r="C13" s="49">
        <f>40/365</f>
        <v>0.1095890410958904</v>
      </c>
      <c r="D13">
        <v>960</v>
      </c>
      <c r="E13">
        <f t="shared" si="8"/>
        <v>2.5</v>
      </c>
      <c r="F13">
        <v>50</v>
      </c>
      <c r="G13">
        <v>6</v>
      </c>
      <c r="H13">
        <v>20</v>
      </c>
      <c r="I13">
        <v>30</v>
      </c>
      <c r="J13">
        <f t="shared" si="1"/>
        <v>4.3</v>
      </c>
      <c r="K13">
        <f t="shared" si="9"/>
        <v>50</v>
      </c>
      <c r="L13">
        <v>30</v>
      </c>
      <c r="M13">
        <f t="shared" si="2"/>
        <v>4.3</v>
      </c>
      <c r="O13">
        <f t="shared" si="3"/>
        <v>95.590410958904116</v>
      </c>
      <c r="P13" s="13">
        <f t="shared" si="4"/>
        <v>0</v>
      </c>
      <c r="Q13" s="13">
        <f t="shared" si="10"/>
        <v>0</v>
      </c>
      <c r="R13" s="13">
        <f t="shared" si="5"/>
        <v>0</v>
      </c>
      <c r="S13" s="13">
        <f t="shared" si="6"/>
        <v>50</v>
      </c>
      <c r="T13" s="13">
        <v>0</v>
      </c>
      <c r="U13" s="13">
        <v>24</v>
      </c>
      <c r="V13" s="13" t="e">
        <f>NA()</f>
        <v>#N/A</v>
      </c>
      <c r="W13" s="13">
        <f t="shared" si="11"/>
        <v>100</v>
      </c>
      <c r="AA13" t="s">
        <v>93</v>
      </c>
      <c r="AB13" s="2">
        <f t="shared" si="13"/>
        <v>8.2191780821917799</v>
      </c>
      <c r="AC13">
        <f t="shared" si="12"/>
        <v>360</v>
      </c>
      <c r="AD13">
        <v>2.5</v>
      </c>
      <c r="AE13">
        <v>50</v>
      </c>
      <c r="AF13">
        <v>6</v>
      </c>
      <c r="AG13">
        <v>20</v>
      </c>
      <c r="AH13">
        <v>30</v>
      </c>
      <c r="AI13">
        <v>30</v>
      </c>
    </row>
    <row r="14" spans="1:36">
      <c r="A14" t="s">
        <v>78</v>
      </c>
      <c r="B14" t="s">
        <v>79</v>
      </c>
      <c r="C14" s="2">
        <f t="shared" si="0"/>
        <v>8.2191780821917799</v>
      </c>
      <c r="D14">
        <f t="shared" si="7"/>
        <v>360</v>
      </c>
      <c r="E14">
        <v>3</v>
      </c>
      <c r="F14">
        <v>50</v>
      </c>
      <c r="G14">
        <v>10</v>
      </c>
      <c r="H14">
        <v>20</v>
      </c>
      <c r="I14">
        <v>30</v>
      </c>
      <c r="J14">
        <f t="shared" si="1"/>
        <v>6</v>
      </c>
      <c r="K14">
        <f t="shared" si="9"/>
        <v>50</v>
      </c>
      <c r="L14">
        <v>30</v>
      </c>
      <c r="M14">
        <f t="shared" si="2"/>
        <v>6</v>
      </c>
      <c r="O14">
        <f t="shared" si="3"/>
        <v>85.780821917808225</v>
      </c>
      <c r="P14" s="13">
        <f t="shared" si="4"/>
        <v>11.538461538461538</v>
      </c>
      <c r="Q14" s="13">
        <f t="shared" si="10"/>
        <v>504</v>
      </c>
      <c r="R14" s="13">
        <f t="shared" si="5"/>
        <v>7</v>
      </c>
      <c r="S14" s="13">
        <f t="shared" si="6"/>
        <v>50</v>
      </c>
      <c r="T14" s="13">
        <v>0</v>
      </c>
      <c r="U14" s="13">
        <v>24</v>
      </c>
      <c r="V14" s="13" t="e">
        <f>NA()</f>
        <v>#N/A</v>
      </c>
      <c r="W14" s="13">
        <f t="shared" si="11"/>
        <v>81.461538461538453</v>
      </c>
      <c r="AA14" t="s">
        <v>217</v>
      </c>
      <c r="AB14" s="2">
        <f t="shared" si="13"/>
        <v>8.2191780821917799</v>
      </c>
      <c r="AC14">
        <f t="shared" si="12"/>
        <v>360</v>
      </c>
      <c r="AD14">
        <f>AD13</f>
        <v>2.5</v>
      </c>
      <c r="AE14">
        <f>AE13*2</f>
        <v>100</v>
      </c>
      <c r="AF14">
        <f>AF13</f>
        <v>6</v>
      </c>
      <c r="AG14">
        <f>AG13*2</f>
        <v>40</v>
      </c>
      <c r="AH14">
        <f>AH13</f>
        <v>30</v>
      </c>
      <c r="AI14">
        <v>30</v>
      </c>
      <c r="AJ14" t="s">
        <v>377</v>
      </c>
    </row>
    <row r="15" spans="1:36">
      <c r="A15" t="s">
        <v>139</v>
      </c>
      <c r="B15" t="s">
        <v>27</v>
      </c>
      <c r="C15" s="2">
        <f t="shared" si="0"/>
        <v>1.9178082191780823</v>
      </c>
      <c r="D15">
        <f t="shared" si="7"/>
        <v>84</v>
      </c>
      <c r="E15">
        <f t="shared" si="8"/>
        <v>3.5</v>
      </c>
      <c r="F15">
        <v>18</v>
      </c>
      <c r="G15">
        <v>2</v>
      </c>
      <c r="H15">
        <v>18</v>
      </c>
      <c r="I15">
        <v>30</v>
      </c>
      <c r="J15">
        <f t="shared" si="1"/>
        <v>4.0999999999999996</v>
      </c>
      <c r="K15">
        <f t="shared" si="9"/>
        <v>18</v>
      </c>
      <c r="L15">
        <v>7</v>
      </c>
      <c r="M15">
        <f t="shared" si="2"/>
        <v>4.0999999999999996</v>
      </c>
      <c r="O15">
        <f t="shared" si="3"/>
        <v>93.982191780821921</v>
      </c>
      <c r="P15" s="13">
        <f t="shared" si="4"/>
        <v>11.538461538461538</v>
      </c>
      <c r="Q15" s="13">
        <f t="shared" si="10"/>
        <v>504</v>
      </c>
      <c r="R15" s="13">
        <f t="shared" si="5"/>
        <v>4</v>
      </c>
      <c r="S15" s="13">
        <f t="shared" si="6"/>
        <v>18</v>
      </c>
      <c r="T15" s="13">
        <v>0</v>
      </c>
      <c r="U15" s="13">
        <v>24</v>
      </c>
      <c r="V15" s="13" t="e">
        <f>NA()</f>
        <v>#N/A</v>
      </c>
      <c r="W15" s="13">
        <f t="shared" si="11"/>
        <v>84.461538461538467</v>
      </c>
      <c r="AA15" t="s">
        <v>79</v>
      </c>
      <c r="AB15" s="2">
        <f t="shared" si="13"/>
        <v>8.2191780821917799</v>
      </c>
      <c r="AC15">
        <f t="shared" si="12"/>
        <v>360</v>
      </c>
      <c r="AD15">
        <v>3</v>
      </c>
      <c r="AE15">
        <v>50</v>
      </c>
      <c r="AF15">
        <v>10</v>
      </c>
      <c r="AG15">
        <v>20</v>
      </c>
      <c r="AH15">
        <v>30</v>
      </c>
      <c r="AI15">
        <v>30</v>
      </c>
    </row>
    <row r="16" spans="1:36">
      <c r="A16" t="s">
        <v>140</v>
      </c>
      <c r="B16" t="s">
        <v>19</v>
      </c>
      <c r="C16" s="2">
        <f t="shared" si="0"/>
        <v>1.9178082191780823</v>
      </c>
      <c r="D16">
        <f t="shared" si="7"/>
        <v>84</v>
      </c>
      <c r="E16">
        <f t="shared" si="8"/>
        <v>3.5</v>
      </c>
      <c r="F16">
        <v>18</v>
      </c>
      <c r="G16">
        <v>2</v>
      </c>
      <c r="H16">
        <v>18</v>
      </c>
      <c r="I16">
        <v>30</v>
      </c>
      <c r="J16">
        <f t="shared" si="1"/>
        <v>4.0999999999999996</v>
      </c>
      <c r="K16">
        <f t="shared" si="9"/>
        <v>18</v>
      </c>
      <c r="L16">
        <v>7</v>
      </c>
      <c r="M16">
        <f t="shared" si="2"/>
        <v>4.0999999999999996</v>
      </c>
      <c r="O16">
        <f t="shared" si="3"/>
        <v>93.982191780821921</v>
      </c>
      <c r="P16" s="13">
        <f t="shared" si="4"/>
        <v>11.538461538461538</v>
      </c>
      <c r="Q16" s="13">
        <f t="shared" si="10"/>
        <v>504</v>
      </c>
      <c r="R16" s="13">
        <f t="shared" si="5"/>
        <v>4</v>
      </c>
      <c r="S16" s="13">
        <f t="shared" si="6"/>
        <v>18</v>
      </c>
      <c r="T16" s="13">
        <v>0</v>
      </c>
      <c r="U16" s="13">
        <v>24</v>
      </c>
      <c r="V16" s="13" t="e">
        <f>NA()</f>
        <v>#N/A</v>
      </c>
      <c r="W16" s="13">
        <f t="shared" si="11"/>
        <v>84.461538461538467</v>
      </c>
      <c r="AA16" t="s">
        <v>218</v>
      </c>
      <c r="AB16" s="2">
        <f t="shared" si="13"/>
        <v>1.9178082191780823</v>
      </c>
      <c r="AC16">
        <f t="shared" si="12"/>
        <v>84</v>
      </c>
      <c r="AD16">
        <v>3.5</v>
      </c>
      <c r="AE16">
        <v>18</v>
      </c>
      <c r="AF16">
        <v>2</v>
      </c>
      <c r="AG16">
        <v>18</v>
      </c>
      <c r="AH16">
        <v>30</v>
      </c>
      <c r="AI16">
        <v>7</v>
      </c>
      <c r="AJ16" t="s">
        <v>486</v>
      </c>
    </row>
    <row r="17" spans="1:36">
      <c r="A17" t="s">
        <v>138</v>
      </c>
      <c r="B17" t="s">
        <v>15</v>
      </c>
      <c r="C17" s="2">
        <f t="shared" si="0"/>
        <v>1.9178082191780823</v>
      </c>
      <c r="D17">
        <f t="shared" si="7"/>
        <v>84</v>
      </c>
      <c r="E17">
        <f t="shared" si="8"/>
        <v>3.5</v>
      </c>
      <c r="F17">
        <v>18</v>
      </c>
      <c r="G17">
        <v>2</v>
      </c>
      <c r="H17">
        <v>18</v>
      </c>
      <c r="I17">
        <v>30</v>
      </c>
      <c r="J17">
        <f t="shared" si="1"/>
        <v>4.0999999999999996</v>
      </c>
      <c r="K17">
        <f t="shared" si="9"/>
        <v>18</v>
      </c>
      <c r="L17">
        <v>7</v>
      </c>
      <c r="M17">
        <f t="shared" si="2"/>
        <v>4.0999999999999996</v>
      </c>
      <c r="O17">
        <f t="shared" si="3"/>
        <v>93.982191780821921</v>
      </c>
      <c r="P17" s="13">
        <f t="shared" si="4"/>
        <v>11.538461538461538</v>
      </c>
      <c r="Q17" s="13">
        <f t="shared" si="10"/>
        <v>504</v>
      </c>
      <c r="R17" s="13">
        <f t="shared" si="5"/>
        <v>4</v>
      </c>
      <c r="S17" s="13">
        <f t="shared" si="6"/>
        <v>18</v>
      </c>
      <c r="T17" s="13">
        <v>0</v>
      </c>
      <c r="U17" s="13">
        <v>24</v>
      </c>
      <c r="V17" s="13" t="e">
        <f>NA()</f>
        <v>#N/A</v>
      </c>
      <c r="W17" s="13">
        <f t="shared" si="11"/>
        <v>84.461538461538467</v>
      </c>
      <c r="AA17" t="s">
        <v>219</v>
      </c>
      <c r="AB17" s="2">
        <f t="shared" si="13"/>
        <v>1.9178082191780823</v>
      </c>
      <c r="AC17">
        <f t="shared" si="12"/>
        <v>84</v>
      </c>
      <c r="AD17">
        <v>3.5</v>
      </c>
      <c r="AE17">
        <v>18</v>
      </c>
      <c r="AF17">
        <v>2</v>
      </c>
      <c r="AG17">
        <v>18</v>
      </c>
      <c r="AH17">
        <v>30</v>
      </c>
      <c r="AI17">
        <v>7</v>
      </c>
      <c r="AJ17" t="s">
        <v>486</v>
      </c>
    </row>
    <row r="18" spans="1:36">
      <c r="A18" t="s">
        <v>135</v>
      </c>
      <c r="B18" t="s">
        <v>16</v>
      </c>
      <c r="C18" s="2">
        <f t="shared" si="0"/>
        <v>1.9178082191780823</v>
      </c>
      <c r="D18">
        <f t="shared" si="7"/>
        <v>84</v>
      </c>
      <c r="E18">
        <f t="shared" si="8"/>
        <v>3.5</v>
      </c>
      <c r="F18">
        <v>18</v>
      </c>
      <c r="G18">
        <v>2</v>
      </c>
      <c r="H18">
        <v>18</v>
      </c>
      <c r="I18">
        <v>30</v>
      </c>
      <c r="J18">
        <f t="shared" si="1"/>
        <v>4.0999999999999996</v>
      </c>
      <c r="K18">
        <f t="shared" si="9"/>
        <v>18</v>
      </c>
      <c r="L18">
        <v>7</v>
      </c>
      <c r="M18">
        <f t="shared" si="2"/>
        <v>4.0999999999999996</v>
      </c>
      <c r="O18">
        <f t="shared" si="3"/>
        <v>93.982191780821921</v>
      </c>
      <c r="P18" s="13">
        <f t="shared" si="4"/>
        <v>5.7692307692307692</v>
      </c>
      <c r="Q18" s="13">
        <f t="shared" si="10"/>
        <v>252</v>
      </c>
      <c r="R18" s="13">
        <f t="shared" si="5"/>
        <v>4</v>
      </c>
      <c r="S18" s="13">
        <f t="shared" si="6"/>
        <v>18</v>
      </c>
      <c r="T18" s="13">
        <v>0</v>
      </c>
      <c r="U18" s="13">
        <v>24</v>
      </c>
      <c r="V18" s="13" t="e">
        <f>NA()</f>
        <v>#N/A</v>
      </c>
      <c r="W18" s="13">
        <f t="shared" si="11"/>
        <v>90.230769230769226</v>
      </c>
    </row>
    <row r="19" spans="1:36">
      <c r="A19" t="str">
        <f>B19</f>
        <v>CHP Coal</v>
      </c>
      <c r="B19" t="s">
        <v>97</v>
      </c>
      <c r="C19" s="2">
        <v>6</v>
      </c>
      <c r="D19">
        <f t="shared" si="7"/>
        <v>360</v>
      </c>
      <c r="E19">
        <f t="shared" si="8"/>
        <v>2.5</v>
      </c>
      <c r="F19">
        <v>50</v>
      </c>
      <c r="G19">
        <v>6</v>
      </c>
      <c r="H19">
        <v>20</v>
      </c>
      <c r="I19">
        <v>30</v>
      </c>
      <c r="J19">
        <f t="shared" si="1"/>
        <v>4.3</v>
      </c>
      <c r="K19">
        <f t="shared" si="9"/>
        <v>50</v>
      </c>
      <c r="L19">
        <v>30</v>
      </c>
      <c r="M19">
        <f t="shared" si="2"/>
        <v>4.3</v>
      </c>
      <c r="O19">
        <f t="shared" si="3"/>
        <v>89.7</v>
      </c>
      <c r="P19" s="13">
        <f t="shared" si="4"/>
        <v>0</v>
      </c>
      <c r="Q19" s="13">
        <v>24</v>
      </c>
      <c r="R19" s="13">
        <f t="shared" si="5"/>
        <v>0</v>
      </c>
      <c r="S19" s="13">
        <v>24</v>
      </c>
      <c r="T19" s="13">
        <v>0</v>
      </c>
      <c r="U19" s="13">
        <v>24</v>
      </c>
      <c r="V19" s="13" t="e">
        <f>NA()</f>
        <v>#N/A</v>
      </c>
      <c r="W19" s="13">
        <f t="shared" si="11"/>
        <v>100</v>
      </c>
    </row>
    <row r="20" spans="1:36">
      <c r="A20" t="str">
        <f>B20</f>
        <v>CHP Oil</v>
      </c>
      <c r="B20" t="s">
        <v>106</v>
      </c>
      <c r="C20" s="2">
        <v>6</v>
      </c>
      <c r="D20">
        <f t="shared" si="7"/>
        <v>360</v>
      </c>
      <c r="E20">
        <f t="shared" si="8"/>
        <v>2</v>
      </c>
      <c r="F20">
        <f>F21</f>
        <v>30</v>
      </c>
      <c r="G20">
        <f>G21</f>
        <v>1</v>
      </c>
      <c r="H20">
        <f>H21</f>
        <v>27</v>
      </c>
      <c r="I20">
        <v>30</v>
      </c>
      <c r="J20">
        <f t="shared" si="1"/>
        <v>2.2999999999999998</v>
      </c>
      <c r="K20">
        <f t="shared" si="9"/>
        <v>30</v>
      </c>
      <c r="L20">
        <v>30</v>
      </c>
      <c r="M20">
        <f t="shared" si="2"/>
        <v>2.2999999999999998</v>
      </c>
      <c r="O20">
        <f t="shared" si="3"/>
        <v>91.7</v>
      </c>
      <c r="P20" s="13">
        <f t="shared" si="4"/>
        <v>0</v>
      </c>
      <c r="Q20" s="13">
        <v>24</v>
      </c>
      <c r="R20" s="13">
        <f t="shared" si="5"/>
        <v>0</v>
      </c>
      <c r="S20" s="13">
        <v>24</v>
      </c>
      <c r="T20" s="13">
        <v>0</v>
      </c>
      <c r="U20" s="13">
        <v>24</v>
      </c>
      <c r="V20" s="13" t="e">
        <f>NA()</f>
        <v>#N/A</v>
      </c>
      <c r="W20" s="13">
        <f t="shared" si="11"/>
        <v>100</v>
      </c>
    </row>
    <row r="21" spans="1:36">
      <c r="A21" t="str">
        <f>B21</f>
        <v>CHP Gas</v>
      </c>
      <c r="B21" t="s">
        <v>98</v>
      </c>
      <c r="C21" s="2">
        <v>6</v>
      </c>
      <c r="D21">
        <f t="shared" si="7"/>
        <v>360</v>
      </c>
      <c r="E21">
        <f t="shared" si="8"/>
        <v>2</v>
      </c>
      <c r="F21">
        <v>30</v>
      </c>
      <c r="G21">
        <v>1</v>
      </c>
      <c r="H21">
        <v>27</v>
      </c>
      <c r="I21">
        <v>30</v>
      </c>
      <c r="J21">
        <f t="shared" si="1"/>
        <v>2.2999999999999998</v>
      </c>
      <c r="K21">
        <f t="shared" si="9"/>
        <v>30</v>
      </c>
      <c r="L21">
        <v>30</v>
      </c>
      <c r="M21">
        <f t="shared" si="2"/>
        <v>2.2999999999999998</v>
      </c>
      <c r="O21">
        <f t="shared" si="3"/>
        <v>91.7</v>
      </c>
      <c r="P21" s="13">
        <f t="shared" si="4"/>
        <v>0</v>
      </c>
      <c r="Q21" s="13">
        <v>24</v>
      </c>
      <c r="R21" s="13">
        <f t="shared" si="5"/>
        <v>0</v>
      </c>
      <c r="S21" s="13">
        <v>24</v>
      </c>
      <c r="T21" s="13">
        <v>0</v>
      </c>
      <c r="U21" s="13">
        <v>24</v>
      </c>
      <c r="V21" s="13" t="e">
        <f>NA()</f>
        <v>#N/A</v>
      </c>
      <c r="W21" s="13">
        <f t="shared" si="11"/>
        <v>100</v>
      </c>
      <c r="AA21" t="s">
        <v>474</v>
      </c>
      <c r="AC21" t="s">
        <v>475</v>
      </c>
    </row>
    <row r="22" spans="1:36">
      <c r="A22" t="str">
        <f>B22</f>
        <v>CHP Nuclear</v>
      </c>
      <c r="B22" t="s">
        <v>104</v>
      </c>
      <c r="C22" s="2">
        <v>6</v>
      </c>
      <c r="D22">
        <f t="shared" si="7"/>
        <v>360</v>
      </c>
      <c r="E22">
        <f t="shared" si="8"/>
        <v>2.5</v>
      </c>
      <c r="F22">
        <v>50</v>
      </c>
      <c r="G22">
        <v>6</v>
      </c>
      <c r="H22">
        <v>20</v>
      </c>
      <c r="I22">
        <v>30</v>
      </c>
      <c r="J22">
        <f t="shared" ref="J22:J38" si="14">G22*0.3+E22</f>
        <v>4.3</v>
      </c>
      <c r="K22">
        <f t="shared" si="9"/>
        <v>50</v>
      </c>
      <c r="L22">
        <v>30</v>
      </c>
      <c r="M22">
        <f t="shared" si="2"/>
        <v>4.3</v>
      </c>
      <c r="O22">
        <f t="shared" si="3"/>
        <v>89.7</v>
      </c>
      <c r="P22" s="13">
        <f t="shared" si="4"/>
        <v>0</v>
      </c>
      <c r="Q22" s="13">
        <v>24</v>
      </c>
      <c r="R22" s="13">
        <f t="shared" si="5"/>
        <v>0</v>
      </c>
      <c r="S22" s="13">
        <v>24</v>
      </c>
      <c r="T22" s="13">
        <v>0</v>
      </c>
      <c r="U22" s="13">
        <v>24</v>
      </c>
      <c r="V22" s="13" t="e">
        <f>NA()</f>
        <v>#N/A</v>
      </c>
      <c r="W22" s="13">
        <f t="shared" si="11"/>
        <v>100</v>
      </c>
      <c r="AC22">
        <v>2</v>
      </c>
    </row>
    <row r="23" spans="1:36">
      <c r="A23" t="str">
        <f>B23</f>
        <v>CHP Other</v>
      </c>
      <c r="B23" t="s">
        <v>71</v>
      </c>
      <c r="C23" s="2">
        <v>6</v>
      </c>
      <c r="D23">
        <f t="shared" si="7"/>
        <v>360</v>
      </c>
      <c r="E23">
        <f>E15</f>
        <v>3.5</v>
      </c>
      <c r="F23">
        <v>50</v>
      </c>
      <c r="G23">
        <v>6</v>
      </c>
      <c r="H23">
        <v>20</v>
      </c>
      <c r="I23">
        <v>30</v>
      </c>
      <c r="J23">
        <f t="shared" si="14"/>
        <v>5.3</v>
      </c>
      <c r="K23">
        <f t="shared" si="9"/>
        <v>50</v>
      </c>
      <c r="L23">
        <v>30</v>
      </c>
      <c r="M23">
        <f t="shared" si="2"/>
        <v>5.3</v>
      </c>
      <c r="O23">
        <f t="shared" si="3"/>
        <v>88.7</v>
      </c>
      <c r="P23" s="13">
        <f t="shared" si="4"/>
        <v>0</v>
      </c>
      <c r="Q23" s="13">
        <v>24</v>
      </c>
      <c r="R23" s="13">
        <f t="shared" si="5"/>
        <v>0</v>
      </c>
      <c r="S23" s="13">
        <v>24</v>
      </c>
      <c r="T23" s="13">
        <v>0</v>
      </c>
      <c r="U23" s="13">
        <v>24</v>
      </c>
      <c r="V23" s="13" t="e">
        <f>NA()</f>
        <v>#N/A</v>
      </c>
      <c r="W23" s="13">
        <f t="shared" si="11"/>
        <v>100</v>
      </c>
      <c r="AA23" t="s">
        <v>174</v>
      </c>
      <c r="AB23" t="s">
        <v>177</v>
      </c>
      <c r="AC23" t="s">
        <v>9</v>
      </c>
      <c r="AD23" t="s">
        <v>177</v>
      </c>
      <c r="AE23" t="s">
        <v>9</v>
      </c>
      <c r="AF23" t="s">
        <v>177</v>
      </c>
      <c r="AG23" t="s">
        <v>9</v>
      </c>
      <c r="AH23" t="s">
        <v>476</v>
      </c>
      <c r="AI23" t="s">
        <v>477</v>
      </c>
    </row>
    <row r="24" spans="1:36">
      <c r="A24" t="s">
        <v>134</v>
      </c>
      <c r="B24" t="e">
        <f>NA()</f>
        <v>#N/A</v>
      </c>
      <c r="C24" t="e">
        <f>NA()</f>
        <v>#N/A</v>
      </c>
      <c r="D24" t="e">
        <f>NA()</f>
        <v>#N/A</v>
      </c>
      <c r="E24" t="e">
        <f>NA()</f>
        <v>#N/A</v>
      </c>
      <c r="F24" t="e">
        <f>NA()</f>
        <v>#N/A</v>
      </c>
      <c r="G24" t="e">
        <f>NA()</f>
        <v>#N/A</v>
      </c>
      <c r="H24" t="e">
        <f>NA()</f>
        <v>#N/A</v>
      </c>
      <c r="I24" t="e">
        <f>NA()</f>
        <v>#N/A</v>
      </c>
      <c r="J24" t="e">
        <f t="shared" si="14"/>
        <v>#N/A</v>
      </c>
      <c r="K24" t="e">
        <f t="shared" si="9"/>
        <v>#N/A</v>
      </c>
      <c r="L24" t="e">
        <f>NA()</f>
        <v>#N/A</v>
      </c>
      <c r="M24" t="e">
        <f>NA()</f>
        <v>#N/A</v>
      </c>
      <c r="O24" t="e">
        <f t="shared" si="3"/>
        <v>#N/A</v>
      </c>
      <c r="P24" s="13">
        <f t="shared" si="4"/>
        <v>7.6923076923076925</v>
      </c>
      <c r="Q24" s="13">
        <f t="shared" si="10"/>
        <v>336</v>
      </c>
      <c r="R24" s="13">
        <f t="shared" si="5"/>
        <v>10</v>
      </c>
      <c r="S24" s="27">
        <f>S5</f>
        <v>50</v>
      </c>
      <c r="T24" s="13">
        <v>0</v>
      </c>
      <c r="U24" s="13">
        <v>24</v>
      </c>
      <c r="V24" s="13" t="e">
        <f>NA()</f>
        <v>#N/A</v>
      </c>
      <c r="W24" s="13">
        <f t="shared" si="11"/>
        <v>82.307692307692307</v>
      </c>
      <c r="X24" s="19" t="s">
        <v>487</v>
      </c>
      <c r="AA24" t="s">
        <v>11</v>
      </c>
      <c r="AB24" t="s">
        <v>181</v>
      </c>
      <c r="AC24" t="s">
        <v>182</v>
      </c>
      <c r="AD24" t="s">
        <v>183</v>
      </c>
      <c r="AE24" t="s">
        <v>184</v>
      </c>
      <c r="AF24" t="s">
        <v>185</v>
      </c>
      <c r="AG24" t="s">
        <v>186</v>
      </c>
      <c r="AH24" t="s">
        <v>481</v>
      </c>
      <c r="AI24" t="s">
        <v>482</v>
      </c>
    </row>
    <row r="25" spans="1:36">
      <c r="A25" t="s">
        <v>207</v>
      </c>
      <c r="B25" t="e">
        <f>NA()</f>
        <v>#N/A</v>
      </c>
      <c r="C25" t="e">
        <f>NA()</f>
        <v>#N/A</v>
      </c>
      <c r="D25" t="e">
        <f>NA()</f>
        <v>#N/A</v>
      </c>
      <c r="E25" t="e">
        <f>NA()</f>
        <v>#N/A</v>
      </c>
      <c r="F25" t="e">
        <f>NA()</f>
        <v>#N/A</v>
      </c>
      <c r="G25" t="e">
        <f>NA()</f>
        <v>#N/A</v>
      </c>
      <c r="H25" t="e">
        <f>NA()</f>
        <v>#N/A</v>
      </c>
      <c r="I25" t="e">
        <f>NA()</f>
        <v>#N/A</v>
      </c>
      <c r="J25" t="e">
        <f t="shared" si="14"/>
        <v>#N/A</v>
      </c>
      <c r="K25" t="e">
        <f t="shared" si="9"/>
        <v>#N/A</v>
      </c>
      <c r="L25" t="e">
        <f>NA()</f>
        <v>#N/A</v>
      </c>
      <c r="M25" t="e">
        <f>NA()</f>
        <v>#N/A</v>
      </c>
      <c r="O25" t="e">
        <f t="shared" si="3"/>
        <v>#N/A</v>
      </c>
      <c r="P25" s="13">
        <f t="shared" si="4"/>
        <v>7.6923076923076925</v>
      </c>
      <c r="Q25" s="13">
        <f t="shared" si="10"/>
        <v>336</v>
      </c>
      <c r="R25" s="13">
        <f t="shared" si="5"/>
        <v>10</v>
      </c>
      <c r="S25" s="27">
        <f>S6</f>
        <v>50</v>
      </c>
      <c r="T25" s="13">
        <v>0</v>
      </c>
      <c r="U25" s="13">
        <v>24</v>
      </c>
      <c r="V25" s="13" t="e">
        <f>NA()</f>
        <v>#N/A</v>
      </c>
      <c r="W25" s="13">
        <f t="shared" si="11"/>
        <v>82.307692307692307</v>
      </c>
      <c r="X25" s="19" t="s">
        <v>487</v>
      </c>
      <c r="AA25" t="s">
        <v>114</v>
      </c>
      <c r="AB25" s="2">
        <f>AI25/365*100</f>
        <v>8.2191780821917799</v>
      </c>
      <c r="AC25">
        <f t="shared" ref="AC25:AC39" si="15">AI25/AC$22*24</f>
        <v>360</v>
      </c>
      <c r="AD25">
        <v>2.5</v>
      </c>
      <c r="AE25">
        <v>50</v>
      </c>
      <c r="AF25">
        <v>6</v>
      </c>
      <c r="AG25">
        <v>20</v>
      </c>
      <c r="AH25">
        <v>30</v>
      </c>
      <c r="AI25">
        <v>30</v>
      </c>
    </row>
    <row r="26" spans="1:36">
      <c r="A26" t="s">
        <v>24</v>
      </c>
      <c r="B26" t="e">
        <f>NA()</f>
        <v>#N/A</v>
      </c>
      <c r="C26" t="e">
        <f>NA()</f>
        <v>#N/A</v>
      </c>
      <c r="D26" t="e">
        <f>NA()</f>
        <v>#N/A</v>
      </c>
      <c r="E26" t="e">
        <f>NA()</f>
        <v>#N/A</v>
      </c>
      <c r="F26" t="e">
        <f>NA()</f>
        <v>#N/A</v>
      </c>
      <c r="G26" t="e">
        <f>NA()</f>
        <v>#N/A</v>
      </c>
      <c r="H26" t="e">
        <f>NA()</f>
        <v>#N/A</v>
      </c>
      <c r="I26" t="e">
        <f>NA()</f>
        <v>#N/A</v>
      </c>
      <c r="J26" t="e">
        <f t="shared" si="14"/>
        <v>#N/A</v>
      </c>
      <c r="K26" t="e">
        <f t="shared" si="9"/>
        <v>#N/A</v>
      </c>
      <c r="L26" t="e">
        <f>NA()</f>
        <v>#N/A</v>
      </c>
      <c r="M26" t="e">
        <f>NA()</f>
        <v>#N/A</v>
      </c>
      <c r="O26" t="e">
        <f t="shared" si="3"/>
        <v>#N/A</v>
      </c>
      <c r="P26" s="13">
        <f t="shared" si="4"/>
        <v>0.30769230769230771</v>
      </c>
      <c r="Q26" s="13">
        <f t="shared" si="10"/>
        <v>13.440000000000001</v>
      </c>
      <c r="R26" s="13">
        <f t="shared" si="5"/>
        <v>2.5000000000000001E-2</v>
      </c>
      <c r="S26" s="27">
        <v>6</v>
      </c>
      <c r="T26" s="13">
        <v>0</v>
      </c>
      <c r="U26" s="13">
        <v>24</v>
      </c>
      <c r="V26" s="13" t="e">
        <f>NA()</f>
        <v>#N/A</v>
      </c>
      <c r="W26" s="13">
        <f t="shared" si="11"/>
        <v>99.667307692307688</v>
      </c>
      <c r="X26" s="19" t="s">
        <v>487</v>
      </c>
      <c r="AA26" t="s">
        <v>75</v>
      </c>
      <c r="AB26" s="2">
        <f t="shared" ref="AB26:AB39" si="16">AI26/365*100</f>
        <v>8.2191780821917799</v>
      </c>
      <c r="AC26">
        <f t="shared" si="15"/>
        <v>360</v>
      </c>
      <c r="AD26">
        <v>2.5</v>
      </c>
      <c r="AE26">
        <v>50</v>
      </c>
      <c r="AF26">
        <v>6</v>
      </c>
      <c r="AG26">
        <v>20</v>
      </c>
      <c r="AH26">
        <v>30</v>
      </c>
      <c r="AI26">
        <v>30</v>
      </c>
    </row>
    <row r="27" spans="1:36">
      <c r="A27" t="s">
        <v>211</v>
      </c>
      <c r="B27" t="e">
        <f>NA()</f>
        <v>#N/A</v>
      </c>
      <c r="C27" t="e">
        <f>NA()</f>
        <v>#N/A</v>
      </c>
      <c r="D27" t="e">
        <f>NA()</f>
        <v>#N/A</v>
      </c>
      <c r="E27" t="e">
        <f>NA()</f>
        <v>#N/A</v>
      </c>
      <c r="F27" t="e">
        <f>NA()</f>
        <v>#N/A</v>
      </c>
      <c r="G27" t="e">
        <f>NA()</f>
        <v>#N/A</v>
      </c>
      <c r="H27" t="e">
        <f>NA()</f>
        <v>#N/A</v>
      </c>
      <c r="I27" t="e">
        <f>NA()</f>
        <v>#N/A</v>
      </c>
      <c r="J27" t="e">
        <f t="shared" si="14"/>
        <v>#N/A</v>
      </c>
      <c r="K27" t="e">
        <f t="shared" si="9"/>
        <v>#N/A</v>
      </c>
      <c r="L27" t="e">
        <f>NA()</f>
        <v>#N/A</v>
      </c>
      <c r="M27" t="e">
        <f>NA()</f>
        <v>#N/A</v>
      </c>
      <c r="O27" t="e">
        <f t="shared" si="3"/>
        <v>#N/A</v>
      </c>
      <c r="P27" s="13">
        <f t="shared" si="4"/>
        <v>0.30769230769230771</v>
      </c>
      <c r="Q27" s="13">
        <f t="shared" si="10"/>
        <v>13.440000000000001</v>
      </c>
      <c r="R27" s="13">
        <f t="shared" si="5"/>
        <v>0.03</v>
      </c>
      <c r="S27" s="27">
        <v>6</v>
      </c>
      <c r="T27" s="13">
        <v>0</v>
      </c>
      <c r="U27" s="13">
        <v>24</v>
      </c>
      <c r="V27" s="13" t="e">
        <f>NA()</f>
        <v>#N/A</v>
      </c>
      <c r="W27" s="13">
        <f t="shared" si="11"/>
        <v>99.662307692307692</v>
      </c>
      <c r="X27" s="19" t="s">
        <v>487</v>
      </c>
      <c r="AA27" t="s">
        <v>93</v>
      </c>
      <c r="AB27" s="2">
        <f t="shared" si="16"/>
        <v>8.2191780821917799</v>
      </c>
      <c r="AC27">
        <f t="shared" si="15"/>
        <v>360</v>
      </c>
      <c r="AD27">
        <v>2.5</v>
      </c>
      <c r="AE27">
        <v>50</v>
      </c>
      <c r="AF27">
        <v>6</v>
      </c>
      <c r="AG27">
        <v>20</v>
      </c>
      <c r="AH27">
        <v>30</v>
      </c>
      <c r="AI27">
        <v>30</v>
      </c>
      <c r="AJ27" t="s">
        <v>485</v>
      </c>
    </row>
    <row r="28" spans="1:36">
      <c r="A28" t="s">
        <v>164</v>
      </c>
      <c r="B28" t="e">
        <f>NA()</f>
        <v>#N/A</v>
      </c>
      <c r="C28" t="e">
        <f>NA()</f>
        <v>#N/A</v>
      </c>
      <c r="D28" t="e">
        <f>NA()</f>
        <v>#N/A</v>
      </c>
      <c r="E28" t="e">
        <f>NA()</f>
        <v>#N/A</v>
      </c>
      <c r="F28" t="e">
        <f>NA()</f>
        <v>#N/A</v>
      </c>
      <c r="G28" t="e">
        <f>NA()</f>
        <v>#N/A</v>
      </c>
      <c r="H28" t="e">
        <f>NA()</f>
        <v>#N/A</v>
      </c>
      <c r="I28" t="e">
        <f>NA()</f>
        <v>#N/A</v>
      </c>
      <c r="J28" t="e">
        <f t="shared" si="14"/>
        <v>#N/A</v>
      </c>
      <c r="K28" t="e">
        <f t="shared" si="9"/>
        <v>#N/A</v>
      </c>
      <c r="L28" t="e">
        <f>NA()</f>
        <v>#N/A</v>
      </c>
      <c r="M28" t="e">
        <f>NA()</f>
        <v>#N/A</v>
      </c>
      <c r="O28" t="e">
        <f t="shared" si="3"/>
        <v>#N/A</v>
      </c>
      <c r="P28" s="13">
        <f t="shared" si="4"/>
        <v>0.30769230769230771</v>
      </c>
      <c r="Q28" s="13">
        <f t="shared" si="10"/>
        <v>13.440000000000001</v>
      </c>
      <c r="R28" s="13">
        <f t="shared" si="5"/>
        <v>0.04</v>
      </c>
      <c r="S28" s="27">
        <v>6</v>
      </c>
      <c r="T28" s="13">
        <v>0</v>
      </c>
      <c r="U28" s="13">
        <v>24</v>
      </c>
      <c r="V28" s="13" t="e">
        <f>NA()</f>
        <v>#N/A</v>
      </c>
      <c r="W28" s="13">
        <f t="shared" si="11"/>
        <v>99.652307692307687</v>
      </c>
      <c r="X28" s="19" t="s">
        <v>487</v>
      </c>
      <c r="AA28" t="s">
        <v>122</v>
      </c>
      <c r="AB28" s="2">
        <f t="shared" si="16"/>
        <v>8.2191780821917799</v>
      </c>
      <c r="AC28">
        <f t="shared" si="15"/>
        <v>360</v>
      </c>
      <c r="AD28">
        <v>2.5</v>
      </c>
      <c r="AE28">
        <v>50</v>
      </c>
      <c r="AF28">
        <v>6</v>
      </c>
      <c r="AG28">
        <v>20</v>
      </c>
      <c r="AH28">
        <v>30</v>
      </c>
      <c r="AI28">
        <v>30</v>
      </c>
    </row>
    <row r="29" spans="1:36">
      <c r="A29" t="s">
        <v>212</v>
      </c>
      <c r="B29" t="e">
        <f>NA()</f>
        <v>#N/A</v>
      </c>
      <c r="C29" t="e">
        <f>NA()</f>
        <v>#N/A</v>
      </c>
      <c r="D29" t="e">
        <f>NA()</f>
        <v>#N/A</v>
      </c>
      <c r="E29" t="e">
        <f>NA()</f>
        <v>#N/A</v>
      </c>
      <c r="F29" t="e">
        <f>NA()</f>
        <v>#N/A</v>
      </c>
      <c r="G29" t="e">
        <f>NA()</f>
        <v>#N/A</v>
      </c>
      <c r="H29" t="e">
        <f>NA()</f>
        <v>#N/A</v>
      </c>
      <c r="I29" t="e">
        <f>NA()</f>
        <v>#N/A</v>
      </c>
      <c r="J29" t="e">
        <f t="shared" si="14"/>
        <v>#N/A</v>
      </c>
      <c r="K29" t="e">
        <f t="shared" si="9"/>
        <v>#N/A</v>
      </c>
      <c r="L29" t="e">
        <f>NA()</f>
        <v>#N/A</v>
      </c>
      <c r="M29" t="e">
        <f>NA()</f>
        <v>#N/A</v>
      </c>
      <c r="O29" t="e">
        <f t="shared" si="3"/>
        <v>#N/A</v>
      </c>
      <c r="P29" s="13">
        <f t="shared" si="4"/>
        <v>0</v>
      </c>
      <c r="Q29" s="13">
        <f t="shared" si="10"/>
        <v>0</v>
      </c>
      <c r="R29" s="13">
        <f t="shared" si="5"/>
        <v>0.04</v>
      </c>
      <c r="S29" s="27">
        <v>6</v>
      </c>
      <c r="T29" s="13">
        <v>0</v>
      </c>
      <c r="U29" s="13">
        <v>24</v>
      </c>
      <c r="V29" s="13" t="e">
        <f>NA()</f>
        <v>#N/A</v>
      </c>
      <c r="W29" s="13">
        <f t="shared" si="11"/>
        <v>99.96</v>
      </c>
      <c r="X29" s="19" t="s">
        <v>487</v>
      </c>
      <c r="AA29" t="s">
        <v>77</v>
      </c>
      <c r="AB29" s="2">
        <f t="shared" si="16"/>
        <v>8.2191780821917799</v>
      </c>
      <c r="AC29">
        <f t="shared" si="15"/>
        <v>360</v>
      </c>
      <c r="AD29">
        <v>2.5</v>
      </c>
      <c r="AE29">
        <v>50</v>
      </c>
      <c r="AF29">
        <v>6</v>
      </c>
      <c r="AG29">
        <v>20</v>
      </c>
      <c r="AH29">
        <v>30</v>
      </c>
      <c r="AI29">
        <v>30</v>
      </c>
      <c r="AJ29" t="s">
        <v>377</v>
      </c>
    </row>
    <row r="30" spans="1:36">
      <c r="A30" t="s">
        <v>160</v>
      </c>
      <c r="B30" t="e">
        <f>NA()</f>
        <v>#N/A</v>
      </c>
      <c r="C30" t="e">
        <f>NA()</f>
        <v>#N/A</v>
      </c>
      <c r="D30" t="e">
        <f>NA()</f>
        <v>#N/A</v>
      </c>
      <c r="E30" t="e">
        <f>NA()</f>
        <v>#N/A</v>
      </c>
      <c r="F30" t="e">
        <f>NA()</f>
        <v>#N/A</v>
      </c>
      <c r="G30" t="e">
        <f>NA()</f>
        <v>#N/A</v>
      </c>
      <c r="H30" t="e">
        <f>NA()</f>
        <v>#N/A</v>
      </c>
      <c r="I30" t="e">
        <f>NA()</f>
        <v>#N/A</v>
      </c>
      <c r="J30" t="e">
        <f t="shared" si="14"/>
        <v>#N/A</v>
      </c>
      <c r="K30" t="e">
        <f t="shared" si="9"/>
        <v>#N/A</v>
      </c>
      <c r="L30" t="e">
        <f>NA()</f>
        <v>#N/A</v>
      </c>
      <c r="M30" t="e">
        <f>NA()</f>
        <v>#N/A</v>
      </c>
      <c r="O30" t="e">
        <f t="shared" si="3"/>
        <v>#N/A</v>
      </c>
      <c r="P30" s="13">
        <f t="shared" si="4"/>
        <v>0</v>
      </c>
      <c r="Q30" s="13">
        <f t="shared" si="10"/>
        <v>0</v>
      </c>
      <c r="R30" s="13">
        <f t="shared" si="5"/>
        <v>0.04</v>
      </c>
      <c r="S30" s="27">
        <v>6</v>
      </c>
      <c r="T30" s="13">
        <v>0</v>
      </c>
      <c r="U30" s="13">
        <v>24</v>
      </c>
      <c r="V30" s="13" t="e">
        <f>NA()</f>
        <v>#N/A</v>
      </c>
      <c r="W30" s="13">
        <f t="shared" si="11"/>
        <v>99.96</v>
      </c>
      <c r="X30" s="19" t="s">
        <v>487</v>
      </c>
      <c r="AA30" t="s">
        <v>82</v>
      </c>
      <c r="AB30" s="2">
        <f t="shared" si="16"/>
        <v>5.4794520547945202</v>
      </c>
      <c r="AC30">
        <f t="shared" si="15"/>
        <v>240</v>
      </c>
      <c r="AD30">
        <v>4</v>
      </c>
      <c r="AE30">
        <v>17</v>
      </c>
      <c r="AF30">
        <v>1</v>
      </c>
      <c r="AG30">
        <v>15</v>
      </c>
      <c r="AH30">
        <v>50</v>
      </c>
      <c r="AI30">
        <v>20</v>
      </c>
    </row>
    <row r="31" spans="1:36">
      <c r="A31" t="s">
        <v>92</v>
      </c>
      <c r="B31" t="e">
        <f>NA()</f>
        <v>#N/A</v>
      </c>
      <c r="C31" t="e">
        <f>NA()</f>
        <v>#N/A</v>
      </c>
      <c r="D31" t="e">
        <f>NA()</f>
        <v>#N/A</v>
      </c>
      <c r="E31" t="e">
        <f>NA()</f>
        <v>#N/A</v>
      </c>
      <c r="F31" t="e">
        <f>NA()</f>
        <v>#N/A</v>
      </c>
      <c r="G31" t="e">
        <f>NA()</f>
        <v>#N/A</v>
      </c>
      <c r="H31" t="e">
        <f>NA()</f>
        <v>#N/A</v>
      </c>
      <c r="I31" t="e">
        <f>NA()</f>
        <v>#N/A</v>
      </c>
      <c r="J31" t="e">
        <f t="shared" si="14"/>
        <v>#N/A</v>
      </c>
      <c r="K31" t="e">
        <f t="shared" si="9"/>
        <v>#N/A</v>
      </c>
      <c r="L31" t="e">
        <f>NA()</f>
        <v>#N/A</v>
      </c>
      <c r="M31" t="e">
        <f>NA()</f>
        <v>#N/A</v>
      </c>
      <c r="O31" t="e">
        <f t="shared" si="3"/>
        <v>#N/A</v>
      </c>
      <c r="P31" s="13">
        <f t="shared" si="4"/>
        <v>0</v>
      </c>
      <c r="Q31" s="13">
        <f t="shared" si="10"/>
        <v>0</v>
      </c>
      <c r="R31" s="13">
        <f t="shared" si="5"/>
        <v>7</v>
      </c>
      <c r="S31" s="27">
        <f>S7</f>
        <v>50</v>
      </c>
      <c r="T31" s="13">
        <v>0</v>
      </c>
      <c r="U31" s="13">
        <v>24</v>
      </c>
      <c r="V31" s="13" t="e">
        <f>NA()</f>
        <v>#N/A</v>
      </c>
      <c r="W31" s="13">
        <f t="shared" si="11"/>
        <v>93</v>
      </c>
      <c r="X31" s="19" t="s">
        <v>487</v>
      </c>
      <c r="AA31" t="s">
        <v>129</v>
      </c>
      <c r="AB31" s="2">
        <f t="shared" si="16"/>
        <v>8.2191780821917799</v>
      </c>
      <c r="AC31">
        <f t="shared" si="15"/>
        <v>360</v>
      </c>
      <c r="AD31">
        <v>2</v>
      </c>
      <c r="AE31">
        <v>30</v>
      </c>
      <c r="AF31">
        <v>1</v>
      </c>
      <c r="AG31">
        <v>27</v>
      </c>
      <c r="AH31">
        <v>40</v>
      </c>
      <c r="AI31">
        <v>30</v>
      </c>
      <c r="AJ31" t="s">
        <v>486</v>
      </c>
    </row>
    <row r="32" spans="1:36">
      <c r="A32" t="s">
        <v>81</v>
      </c>
      <c r="B32" t="e">
        <f>NA()</f>
        <v>#N/A</v>
      </c>
      <c r="C32" t="e">
        <f>NA()</f>
        <v>#N/A</v>
      </c>
      <c r="D32" t="e">
        <f>NA()</f>
        <v>#N/A</v>
      </c>
      <c r="E32" t="e">
        <f>NA()</f>
        <v>#N/A</v>
      </c>
      <c r="F32" t="e">
        <f>NA()</f>
        <v>#N/A</v>
      </c>
      <c r="G32" t="e">
        <f>NA()</f>
        <v>#N/A</v>
      </c>
      <c r="H32" t="e">
        <f>NA()</f>
        <v>#N/A</v>
      </c>
      <c r="I32" t="e">
        <f>NA()</f>
        <v>#N/A</v>
      </c>
      <c r="J32" t="e">
        <f t="shared" si="14"/>
        <v>#N/A</v>
      </c>
      <c r="K32" t="e">
        <f t="shared" si="9"/>
        <v>#N/A</v>
      </c>
      <c r="L32" t="e">
        <f>NA()</f>
        <v>#N/A</v>
      </c>
      <c r="M32" t="e">
        <f>NA()</f>
        <v>#N/A</v>
      </c>
      <c r="O32" t="e">
        <f t="shared" si="3"/>
        <v>#N/A</v>
      </c>
      <c r="P32" s="13">
        <f t="shared" si="4"/>
        <v>0</v>
      </c>
      <c r="Q32" s="13">
        <f t="shared" si="10"/>
        <v>0</v>
      </c>
      <c r="R32" s="13">
        <f t="shared" si="5"/>
        <v>5</v>
      </c>
      <c r="S32" s="27">
        <f>S10</f>
        <v>17</v>
      </c>
      <c r="T32" s="13">
        <v>0</v>
      </c>
      <c r="U32" s="13">
        <v>24</v>
      </c>
      <c r="V32" s="13" t="e">
        <f>NA()</f>
        <v>#N/A</v>
      </c>
      <c r="W32" s="13">
        <f t="shared" si="11"/>
        <v>95</v>
      </c>
      <c r="X32" s="19" t="s">
        <v>487</v>
      </c>
      <c r="AA32" t="s">
        <v>99</v>
      </c>
      <c r="AB32" s="2">
        <f t="shared" si="16"/>
        <v>0.82191780821917804</v>
      </c>
      <c r="AC32">
        <f t="shared" si="15"/>
        <v>36</v>
      </c>
      <c r="AD32">
        <v>2</v>
      </c>
      <c r="AE32">
        <v>30</v>
      </c>
      <c r="AF32">
        <v>1</v>
      </c>
      <c r="AG32">
        <v>27</v>
      </c>
      <c r="AH32">
        <v>40</v>
      </c>
      <c r="AI32">
        <v>3</v>
      </c>
      <c r="AJ32" t="s">
        <v>486</v>
      </c>
    </row>
    <row r="33" spans="1:35">
      <c r="A33" t="s">
        <v>87</v>
      </c>
      <c r="B33" t="e">
        <f>NA()</f>
        <v>#N/A</v>
      </c>
      <c r="C33" t="e">
        <f>NA()</f>
        <v>#N/A</v>
      </c>
      <c r="D33" t="e">
        <f>NA()</f>
        <v>#N/A</v>
      </c>
      <c r="E33" t="e">
        <f>NA()</f>
        <v>#N/A</v>
      </c>
      <c r="F33" t="e">
        <f>NA()</f>
        <v>#N/A</v>
      </c>
      <c r="G33" t="e">
        <f>NA()</f>
        <v>#N/A</v>
      </c>
      <c r="H33" t="e">
        <f>NA()</f>
        <v>#N/A</v>
      </c>
      <c r="I33" t="e">
        <f>NA()</f>
        <v>#N/A</v>
      </c>
      <c r="J33" t="e">
        <f t="shared" si="14"/>
        <v>#N/A</v>
      </c>
      <c r="K33" t="e">
        <f t="shared" si="9"/>
        <v>#N/A</v>
      </c>
      <c r="L33" t="e">
        <f>NA()</f>
        <v>#N/A</v>
      </c>
      <c r="M33" t="e">
        <f>NA()</f>
        <v>#N/A</v>
      </c>
      <c r="O33" t="e">
        <f t="shared" si="3"/>
        <v>#N/A</v>
      </c>
      <c r="P33" s="13">
        <f t="shared" si="4"/>
        <v>0</v>
      </c>
      <c r="Q33" s="13">
        <f t="shared" si="10"/>
        <v>0</v>
      </c>
      <c r="R33" s="13">
        <f t="shared" si="5"/>
        <v>6</v>
      </c>
      <c r="S33" s="27">
        <f>S9</f>
        <v>50</v>
      </c>
      <c r="T33" s="13">
        <v>0</v>
      </c>
      <c r="U33" s="13">
        <v>24</v>
      </c>
      <c r="V33" s="13" t="e">
        <f>NA()</f>
        <v>#N/A</v>
      </c>
      <c r="W33" s="13">
        <f t="shared" si="11"/>
        <v>94</v>
      </c>
      <c r="X33" s="19" t="s">
        <v>487</v>
      </c>
      <c r="AA33" t="s">
        <v>105</v>
      </c>
      <c r="AB33" s="2">
        <f t="shared" si="16"/>
        <v>8.2191780821917799</v>
      </c>
      <c r="AC33">
        <f t="shared" si="15"/>
        <v>360</v>
      </c>
      <c r="AD33">
        <v>2.5</v>
      </c>
      <c r="AE33">
        <v>50</v>
      </c>
      <c r="AF33">
        <v>6</v>
      </c>
      <c r="AG33">
        <v>20</v>
      </c>
      <c r="AH33">
        <v>30</v>
      </c>
      <c r="AI33">
        <v>30</v>
      </c>
    </row>
    <row r="34" spans="1:35">
      <c r="A34" s="16" t="s">
        <v>63</v>
      </c>
      <c r="B34" s="16" t="s">
        <v>2</v>
      </c>
      <c r="C34" s="47">
        <f>C10</f>
        <v>5.4794520547945202</v>
      </c>
      <c r="D34" s="47">
        <f t="shared" ref="D34:O34" si="17">D10</f>
        <v>240</v>
      </c>
      <c r="E34" s="47">
        <f t="shared" si="17"/>
        <v>4</v>
      </c>
      <c r="F34" s="47">
        <f t="shared" si="17"/>
        <v>17</v>
      </c>
      <c r="G34" s="47">
        <f t="shared" si="17"/>
        <v>1</v>
      </c>
      <c r="H34" s="47">
        <f t="shared" si="17"/>
        <v>15</v>
      </c>
      <c r="I34" s="47">
        <f t="shared" si="17"/>
        <v>50</v>
      </c>
      <c r="J34" s="47">
        <f t="shared" si="17"/>
        <v>4.3</v>
      </c>
      <c r="K34" s="47">
        <f t="shared" si="17"/>
        <v>17</v>
      </c>
      <c r="L34" s="47">
        <f t="shared" si="17"/>
        <v>20</v>
      </c>
      <c r="M34" s="47">
        <f t="shared" si="17"/>
        <v>4.5</v>
      </c>
      <c r="N34" s="47">
        <f t="shared" si="17"/>
        <v>0</v>
      </c>
      <c r="O34" s="47">
        <f t="shared" si="17"/>
        <v>90.020547945205479</v>
      </c>
      <c r="P34" s="13">
        <f t="shared" si="4"/>
        <v>9.6153846153846168</v>
      </c>
      <c r="Q34" s="13">
        <f t="shared" si="10"/>
        <v>420.00000000000011</v>
      </c>
      <c r="R34" s="13">
        <f t="shared" si="5"/>
        <v>5</v>
      </c>
      <c r="S34" s="27">
        <f>S14</f>
        <v>50</v>
      </c>
      <c r="T34" s="13">
        <v>0</v>
      </c>
      <c r="U34" s="13">
        <v>24</v>
      </c>
      <c r="V34" s="13" t="e">
        <f>NA()</f>
        <v>#N/A</v>
      </c>
      <c r="W34" s="13">
        <f t="shared" si="11"/>
        <v>85.384615384615387</v>
      </c>
      <c r="X34" s="19" t="s">
        <v>487</v>
      </c>
      <c r="AA34" t="s">
        <v>488</v>
      </c>
      <c r="AB34" s="2">
        <f t="shared" si="16"/>
        <v>1.9178082191780823</v>
      </c>
      <c r="AC34">
        <f t="shared" si="15"/>
        <v>84</v>
      </c>
      <c r="AD34">
        <v>3.5</v>
      </c>
      <c r="AE34">
        <v>18</v>
      </c>
      <c r="AF34">
        <v>2</v>
      </c>
      <c r="AG34">
        <v>18</v>
      </c>
      <c r="AH34">
        <v>30</v>
      </c>
      <c r="AI34">
        <v>7</v>
      </c>
    </row>
    <row r="35" spans="1:35">
      <c r="A35" s="16" t="s">
        <v>213</v>
      </c>
      <c r="B35" s="16" t="e">
        <f>NA()</f>
        <v>#N/A</v>
      </c>
      <c r="C35" s="47">
        <f>C12</f>
        <v>0.82191780821917804</v>
      </c>
      <c r="D35" s="47">
        <f t="shared" ref="D35:O35" si="18">D12</f>
        <v>36</v>
      </c>
      <c r="E35" s="47">
        <f t="shared" si="18"/>
        <v>2</v>
      </c>
      <c r="F35" s="47">
        <f t="shared" si="18"/>
        <v>30</v>
      </c>
      <c r="G35" s="47">
        <f t="shared" si="18"/>
        <v>1</v>
      </c>
      <c r="H35" s="47">
        <f t="shared" si="18"/>
        <v>27</v>
      </c>
      <c r="I35" s="47">
        <f t="shared" si="18"/>
        <v>40</v>
      </c>
      <c r="J35" s="47">
        <f t="shared" si="18"/>
        <v>2.2999999999999998</v>
      </c>
      <c r="K35" s="47">
        <f t="shared" si="18"/>
        <v>30</v>
      </c>
      <c r="L35" s="47">
        <f t="shared" si="18"/>
        <v>3</v>
      </c>
      <c r="M35" s="47">
        <f t="shared" si="18"/>
        <v>2.4</v>
      </c>
      <c r="N35" s="47" t="str">
        <f t="shared" si="18"/>
        <v>partial to available estimate was strangely high (1240) so used same as for full outage</v>
      </c>
      <c r="O35" s="47">
        <f t="shared" si="18"/>
        <v>96.778082191780825</v>
      </c>
      <c r="P35" s="13">
        <f t="shared" si="4"/>
        <v>5.5769230769230766</v>
      </c>
      <c r="Q35" s="13">
        <f t="shared" si="10"/>
        <v>243.60000000000002</v>
      </c>
      <c r="R35" s="13">
        <f t="shared" si="5"/>
        <v>0.01</v>
      </c>
      <c r="S35" s="27">
        <f>S14</f>
        <v>50</v>
      </c>
      <c r="T35" s="13">
        <v>0</v>
      </c>
      <c r="U35" s="13">
        <v>24</v>
      </c>
      <c r="V35" s="13" t="e">
        <f>NA()</f>
        <v>#N/A</v>
      </c>
      <c r="W35" s="13">
        <f t="shared" si="11"/>
        <v>94.413076923076929</v>
      </c>
      <c r="X35" s="19" t="s">
        <v>487</v>
      </c>
      <c r="AA35" t="s">
        <v>489</v>
      </c>
      <c r="AB35" s="2">
        <f t="shared" si="16"/>
        <v>1.9178082191780823</v>
      </c>
      <c r="AC35">
        <f t="shared" si="15"/>
        <v>84</v>
      </c>
      <c r="AD35">
        <v>3.5</v>
      </c>
      <c r="AE35">
        <v>18</v>
      </c>
      <c r="AF35">
        <v>2</v>
      </c>
      <c r="AG35">
        <v>18</v>
      </c>
      <c r="AH35">
        <v>30</v>
      </c>
      <c r="AI35">
        <v>7</v>
      </c>
    </row>
    <row r="36" spans="1:35">
      <c r="A36" s="16" t="s">
        <v>214</v>
      </c>
      <c r="B36" s="16" t="e">
        <f>NA()</f>
        <v>#N/A</v>
      </c>
      <c r="C36" s="47">
        <f>C12</f>
        <v>0.82191780821917804</v>
      </c>
      <c r="D36" s="47">
        <f t="shared" ref="D36:O36" si="19">D12</f>
        <v>36</v>
      </c>
      <c r="E36" s="47">
        <f t="shared" si="19"/>
        <v>2</v>
      </c>
      <c r="F36" s="47">
        <f t="shared" si="19"/>
        <v>30</v>
      </c>
      <c r="G36" s="47">
        <f t="shared" si="19"/>
        <v>1</v>
      </c>
      <c r="H36" s="47">
        <f t="shared" si="19"/>
        <v>27</v>
      </c>
      <c r="I36" s="47">
        <f t="shared" si="19"/>
        <v>40</v>
      </c>
      <c r="J36" s="47">
        <f t="shared" si="19"/>
        <v>2.2999999999999998</v>
      </c>
      <c r="K36" s="47">
        <f t="shared" si="19"/>
        <v>30</v>
      </c>
      <c r="L36" s="47">
        <f t="shared" si="19"/>
        <v>3</v>
      </c>
      <c r="M36" s="47">
        <f t="shared" si="19"/>
        <v>2.4</v>
      </c>
      <c r="N36" s="47" t="str">
        <f t="shared" si="19"/>
        <v>partial to available estimate was strangely high (1240) so used same as for full outage</v>
      </c>
      <c r="O36" s="47">
        <f t="shared" si="19"/>
        <v>96.778082191780825</v>
      </c>
      <c r="P36" s="13">
        <f t="shared" si="4"/>
        <v>9.6153846153846168</v>
      </c>
      <c r="Q36" s="13">
        <f t="shared" si="10"/>
        <v>420.00000000000011</v>
      </c>
      <c r="R36" s="13">
        <f t="shared" si="5"/>
        <v>5</v>
      </c>
      <c r="S36" s="27">
        <f>S13</f>
        <v>50</v>
      </c>
      <c r="T36" s="13">
        <v>0</v>
      </c>
      <c r="U36" s="13">
        <v>24</v>
      </c>
      <c r="V36" s="13" t="e">
        <f>NA()</f>
        <v>#N/A</v>
      </c>
      <c r="W36" s="13">
        <f t="shared" si="11"/>
        <v>85.384615384615387</v>
      </c>
      <c r="X36" s="19" t="s">
        <v>487</v>
      </c>
      <c r="AA36" t="s">
        <v>490</v>
      </c>
      <c r="AB36" s="2">
        <f t="shared" si="16"/>
        <v>1.9178082191780823</v>
      </c>
      <c r="AC36">
        <f t="shared" si="15"/>
        <v>84</v>
      </c>
      <c r="AD36">
        <v>3.5</v>
      </c>
      <c r="AE36">
        <v>18</v>
      </c>
      <c r="AF36">
        <v>2</v>
      </c>
      <c r="AG36">
        <v>18</v>
      </c>
      <c r="AH36">
        <v>30</v>
      </c>
      <c r="AI36">
        <v>7</v>
      </c>
    </row>
    <row r="37" spans="1:35">
      <c r="A37" t="s">
        <v>151</v>
      </c>
      <c r="B37" t="e">
        <f>NA()</f>
        <v>#N/A</v>
      </c>
      <c r="C37" s="2">
        <f>C12</f>
        <v>0.82191780821917804</v>
      </c>
      <c r="D37" s="2">
        <f t="shared" ref="D37:L37" si="20">D12</f>
        <v>36</v>
      </c>
      <c r="E37" s="2">
        <f>E12</f>
        <v>2</v>
      </c>
      <c r="F37" s="2">
        <f t="shared" si="20"/>
        <v>30</v>
      </c>
      <c r="G37" s="2">
        <f t="shared" si="20"/>
        <v>1</v>
      </c>
      <c r="H37" s="2">
        <f t="shared" si="20"/>
        <v>27</v>
      </c>
      <c r="I37" s="2">
        <f t="shared" si="20"/>
        <v>40</v>
      </c>
      <c r="J37">
        <f t="shared" si="14"/>
        <v>2.2999999999999998</v>
      </c>
      <c r="K37">
        <f t="shared" si="9"/>
        <v>30</v>
      </c>
      <c r="L37" s="2">
        <f t="shared" si="20"/>
        <v>3</v>
      </c>
      <c r="M37" s="2"/>
      <c r="N37" s="2"/>
      <c r="O37" s="2"/>
      <c r="P37" s="13">
        <f t="shared" si="4"/>
        <v>1.5384615384615385</v>
      </c>
      <c r="Q37" s="13">
        <f t="shared" si="10"/>
        <v>67.2</v>
      </c>
      <c r="R37" s="13">
        <f t="shared" si="5"/>
        <v>3</v>
      </c>
      <c r="S37" s="27">
        <f>S12</f>
        <v>30</v>
      </c>
      <c r="T37" s="13">
        <v>0</v>
      </c>
      <c r="U37" s="13">
        <v>24</v>
      </c>
      <c r="V37" s="13" t="e">
        <f>NA()</f>
        <v>#N/A</v>
      </c>
      <c r="W37" s="13">
        <f t="shared" si="11"/>
        <v>95.461538461538467</v>
      </c>
      <c r="X37" s="19" t="s">
        <v>487</v>
      </c>
      <c r="AA37" t="s">
        <v>238</v>
      </c>
      <c r="AB37" s="2">
        <f t="shared" si="16"/>
        <v>1.9178082191780823</v>
      </c>
      <c r="AC37">
        <f t="shared" si="15"/>
        <v>84</v>
      </c>
      <c r="AD37">
        <v>3.5</v>
      </c>
      <c r="AE37">
        <v>18</v>
      </c>
      <c r="AF37">
        <v>2</v>
      </c>
      <c r="AG37">
        <v>18</v>
      </c>
      <c r="AH37">
        <v>30</v>
      </c>
      <c r="AI37">
        <v>7</v>
      </c>
    </row>
    <row r="38" spans="1:35">
      <c r="A38" t="s">
        <v>158</v>
      </c>
      <c r="B38" t="e">
        <f>NA()</f>
        <v>#N/A</v>
      </c>
      <c r="C38" t="e">
        <f>NA()</f>
        <v>#N/A</v>
      </c>
      <c r="D38" t="e">
        <f>NA()</f>
        <v>#N/A</v>
      </c>
      <c r="E38" t="e">
        <f>NA()</f>
        <v>#N/A</v>
      </c>
      <c r="F38" t="e">
        <f>NA()</f>
        <v>#N/A</v>
      </c>
      <c r="G38" t="e">
        <f>NA()</f>
        <v>#N/A</v>
      </c>
      <c r="H38" t="e">
        <f>NA()</f>
        <v>#N/A</v>
      </c>
      <c r="I38" t="e">
        <f>NA()</f>
        <v>#N/A</v>
      </c>
      <c r="J38" t="e">
        <f t="shared" si="14"/>
        <v>#N/A</v>
      </c>
      <c r="K38" t="e">
        <f t="shared" si="9"/>
        <v>#N/A</v>
      </c>
      <c r="L38" t="e">
        <f>NA()</f>
        <v>#N/A</v>
      </c>
      <c r="M38" t="e">
        <f>NA()</f>
        <v>#N/A</v>
      </c>
      <c r="O38" t="e">
        <f>100-(C38+E38+I38/100*G38)</f>
        <v>#N/A</v>
      </c>
      <c r="P38" s="13">
        <f t="shared" si="4"/>
        <v>0.38461538461538464</v>
      </c>
      <c r="Q38" s="13">
        <f t="shared" si="10"/>
        <v>16.8</v>
      </c>
      <c r="R38" s="13">
        <f t="shared" si="5"/>
        <v>0.38</v>
      </c>
      <c r="S38" s="27">
        <v>12</v>
      </c>
      <c r="T38" s="13">
        <v>0</v>
      </c>
      <c r="U38" s="13">
        <v>24</v>
      </c>
      <c r="V38" s="13" t="e">
        <f>NA()</f>
        <v>#N/A</v>
      </c>
      <c r="W38" s="13">
        <f t="shared" si="11"/>
        <v>99.235384615384618</v>
      </c>
      <c r="X38" s="19" t="s">
        <v>487</v>
      </c>
      <c r="AA38" t="s">
        <v>239</v>
      </c>
      <c r="AB38" s="2">
        <f t="shared" si="16"/>
        <v>1.9178082191780823</v>
      </c>
      <c r="AC38">
        <f t="shared" si="15"/>
        <v>84</v>
      </c>
      <c r="AD38">
        <v>3.5</v>
      </c>
      <c r="AE38">
        <v>18</v>
      </c>
      <c r="AF38">
        <v>2</v>
      </c>
      <c r="AG38">
        <v>18</v>
      </c>
      <c r="AH38">
        <v>30</v>
      </c>
      <c r="AI38">
        <v>7</v>
      </c>
    </row>
    <row r="39" spans="1:35">
      <c r="AA39" t="s">
        <v>240</v>
      </c>
      <c r="AB39" s="2">
        <f t="shared" si="16"/>
        <v>1.9178082191780823</v>
      </c>
      <c r="AC39">
        <f t="shared" si="15"/>
        <v>84</v>
      </c>
      <c r="AD39">
        <v>3.5</v>
      </c>
      <c r="AE39">
        <v>18</v>
      </c>
      <c r="AF39">
        <v>2</v>
      </c>
      <c r="AG39">
        <v>18</v>
      </c>
      <c r="AH39">
        <v>30</v>
      </c>
      <c r="AI39">
        <v>7</v>
      </c>
    </row>
    <row r="40" spans="1:35">
      <c r="A40" s="16" t="s">
        <v>492</v>
      </c>
    </row>
    <row r="42" spans="1:35">
      <c r="B42" t="s">
        <v>493</v>
      </c>
      <c r="AA42" t="s">
        <v>479</v>
      </c>
      <c r="AB42" t="s">
        <v>484</v>
      </c>
      <c r="AC42" t="s">
        <v>181</v>
      </c>
      <c r="AD42" t="s">
        <v>491</v>
      </c>
    </row>
    <row r="43" spans="1:35">
      <c r="B43" t="s">
        <v>174</v>
      </c>
      <c r="C43" t="s">
        <v>177</v>
      </c>
      <c r="D43" t="s">
        <v>9</v>
      </c>
      <c r="E43" t="s">
        <v>177</v>
      </c>
      <c r="AA43" t="s">
        <v>134</v>
      </c>
      <c r="AB43">
        <f>INDEX(DEA_IDN_Generator_Props!$7:$7,0,MATCH($AA43,DEA_IDN_Generator_Props!$2:$2,0))</f>
        <v>10</v>
      </c>
      <c r="AC43">
        <f>INDEX(DEA_IDN_Generator_Props!$8:$8,0,MATCH($AA43,DEA_IDN_Generator_Props!$2:$2,0))</f>
        <v>7.6923076923076925</v>
      </c>
      <c r="AD43">
        <f>INDEX(DEA_IDN_Generator_Props!$9:$9,0,MATCH($AA43,DEA_IDN_Generator_Props!$2:$2,0))</f>
        <v>4</v>
      </c>
    </row>
    <row r="44" spans="1:35">
      <c r="B44" t="s">
        <v>11</v>
      </c>
      <c r="C44" t="s">
        <v>181</v>
      </c>
      <c r="D44" t="s">
        <v>182</v>
      </c>
      <c r="E44" t="s">
        <v>183</v>
      </c>
      <c r="AA44" t="s">
        <v>207</v>
      </c>
      <c r="AB44">
        <f>INDEX(DEA_IDN_Generator_Props!$7:$7,0,MATCH($AA44,DEA_IDN_Generator_Props!$2:$2,0))</f>
        <v>10</v>
      </c>
      <c r="AC44">
        <f>INDEX(DEA_IDN_Generator_Props!$8:$8,0,MATCH($AA44,DEA_IDN_Generator_Props!$2:$2,0))</f>
        <v>7.6923076923076925</v>
      </c>
      <c r="AD44">
        <f>INDEX(DEA_IDN_Generator_Props!$9:$9,0,MATCH($AA44,DEA_IDN_Generator_Props!$2:$2,0))</f>
        <v>4</v>
      </c>
    </row>
    <row r="45" spans="1:35">
      <c r="B45" t="s">
        <v>114</v>
      </c>
      <c r="C45" s="2">
        <v>8.2191780821917799</v>
      </c>
      <c r="D45">
        <v>360</v>
      </c>
      <c r="E45">
        <v>2.5</v>
      </c>
      <c r="AA45" t="s">
        <v>138</v>
      </c>
      <c r="AB45">
        <f>INDEX(DEA_IDN_Generator_Props!$7:$7,0,MATCH($AA45,DEA_IDN_Generator_Props!$2:$2,0))</f>
        <v>4</v>
      </c>
      <c r="AC45">
        <f>INDEX(DEA_IDN_Generator_Props!$8:$8,0,MATCH($AA45,DEA_IDN_Generator_Props!$2:$2,0))</f>
        <v>11.538461538461538</v>
      </c>
      <c r="AD45">
        <f>INDEX(DEA_IDN_Generator_Props!$9:$9,0,MATCH($AA45,DEA_IDN_Generator_Props!$2:$2,0))</f>
        <v>6</v>
      </c>
    </row>
    <row r="46" spans="1:35">
      <c r="B46" t="s">
        <v>75</v>
      </c>
      <c r="C46" s="2">
        <v>8.2191780821917799</v>
      </c>
      <c r="D46">
        <v>360</v>
      </c>
      <c r="E46">
        <v>2.5</v>
      </c>
      <c r="AA46" t="s">
        <v>140</v>
      </c>
      <c r="AB46">
        <f>INDEX(DEA_IDN_Generator_Props!$7:$7,0,MATCH($AA46,DEA_IDN_Generator_Props!$2:$2,0))</f>
        <v>4</v>
      </c>
      <c r="AC46">
        <f>INDEX(DEA_IDN_Generator_Props!$8:$8,0,MATCH($AA46,DEA_IDN_Generator_Props!$2:$2,0))</f>
        <v>11.538461538461538</v>
      </c>
      <c r="AD46">
        <f>INDEX(DEA_IDN_Generator_Props!$9:$9,0,MATCH($AA46,DEA_IDN_Generator_Props!$2:$2,0))</f>
        <v>6</v>
      </c>
    </row>
    <row r="47" spans="1:35">
      <c r="B47" t="s">
        <v>93</v>
      </c>
      <c r="C47" s="2">
        <v>8.2191780821917799</v>
      </c>
      <c r="D47">
        <v>360</v>
      </c>
      <c r="E47">
        <v>2.5</v>
      </c>
      <c r="AA47" t="s">
        <v>139</v>
      </c>
      <c r="AB47">
        <f>INDEX(DEA_IDN_Generator_Props!$7:$7,0,MATCH($AA47,DEA_IDN_Generator_Props!$2:$2,0))</f>
        <v>4</v>
      </c>
      <c r="AC47">
        <f>INDEX(DEA_IDN_Generator_Props!$8:$8,0,MATCH($AA47,DEA_IDN_Generator_Props!$2:$2,0))</f>
        <v>11.538461538461538</v>
      </c>
      <c r="AD47">
        <f>INDEX(DEA_IDN_Generator_Props!$9:$9,0,MATCH($AA47,DEA_IDN_Generator_Props!$2:$2,0))</f>
        <v>6</v>
      </c>
    </row>
    <row r="48" spans="1:35">
      <c r="B48" t="s">
        <v>122</v>
      </c>
      <c r="C48" s="2">
        <v>8.2191780821917799</v>
      </c>
      <c r="D48">
        <v>360</v>
      </c>
      <c r="E48">
        <v>2.5</v>
      </c>
      <c r="AA48" t="s">
        <v>135</v>
      </c>
      <c r="AB48">
        <f>INDEX(DEA_IDN_Generator_Props!$7:$7,0,MATCH($AA48,DEA_IDN_Generator_Props!$2:$2,0))</f>
        <v>4</v>
      </c>
      <c r="AC48">
        <f>INDEX(DEA_IDN_Generator_Props!$8:$8,0,MATCH($AA48,DEA_IDN_Generator_Props!$2:$2,0))</f>
        <v>5.7692307692307692</v>
      </c>
      <c r="AD48">
        <f>INDEX(DEA_IDN_Generator_Props!$9:$9,0,MATCH($AA48,DEA_IDN_Generator_Props!$2:$2,0))</f>
        <v>3</v>
      </c>
    </row>
    <row r="49" spans="2:30">
      <c r="B49" t="s">
        <v>77</v>
      </c>
      <c r="C49" s="2">
        <v>8.2191780821917799</v>
      </c>
      <c r="D49">
        <v>360</v>
      </c>
      <c r="E49">
        <v>2.5</v>
      </c>
      <c r="AA49" t="s">
        <v>24</v>
      </c>
      <c r="AB49">
        <f>INDEX(DEA_IDN_Generator_Props!$7:$7,0,MATCH($AA49,DEA_IDN_Generator_Props!$2:$2,0))</f>
        <v>2.5000000000000001E-2</v>
      </c>
      <c r="AC49">
        <f>INDEX(DEA_IDN_Generator_Props!$8:$8,0,MATCH($AA49,DEA_IDN_Generator_Props!$2:$2,0))</f>
        <v>0.30769230769230771</v>
      </c>
      <c r="AD49">
        <f>INDEX(DEA_IDN_Generator_Props!$9:$9,0,MATCH($AA49,DEA_IDN_Generator_Props!$2:$2,0))</f>
        <v>0.16</v>
      </c>
    </row>
    <row r="50" spans="2:30">
      <c r="B50" t="s">
        <v>82</v>
      </c>
      <c r="C50" s="2">
        <v>5.4794520547945202</v>
      </c>
      <c r="D50">
        <v>240</v>
      </c>
      <c r="E50">
        <v>4</v>
      </c>
      <c r="AA50" t="s">
        <v>211</v>
      </c>
      <c r="AB50">
        <f>INDEX(DEA_IDN_Generator_Props!$7:$7,0,MATCH($AA50,DEA_IDN_Generator_Props!$2:$2,0))</f>
        <v>0.03</v>
      </c>
      <c r="AC50">
        <f>INDEX(DEA_IDN_Generator_Props!$8:$8,0,MATCH($AA50,DEA_IDN_Generator_Props!$2:$2,0))</f>
        <v>0.30769230769230771</v>
      </c>
      <c r="AD50">
        <f>INDEX(DEA_IDN_Generator_Props!$9:$9,0,MATCH($AA50,DEA_IDN_Generator_Props!$2:$2,0))</f>
        <v>0.16</v>
      </c>
    </row>
    <row r="51" spans="2:30">
      <c r="B51" t="s">
        <v>129</v>
      </c>
      <c r="C51" s="2">
        <v>8.2191780821917799</v>
      </c>
      <c r="D51">
        <v>360</v>
      </c>
      <c r="E51">
        <v>2</v>
      </c>
      <c r="AA51" t="s">
        <v>164</v>
      </c>
      <c r="AB51">
        <f>INDEX(DEA_IDN_Generator_Props!$7:$7,0,MATCH($AA51,DEA_IDN_Generator_Props!$2:$2,0))</f>
        <v>0.04</v>
      </c>
      <c r="AC51">
        <f>INDEX(DEA_IDN_Generator_Props!$8:$8,0,MATCH($AA51,DEA_IDN_Generator_Props!$2:$2,0))</f>
        <v>0.30769230769230771</v>
      </c>
      <c r="AD51">
        <f>INDEX(DEA_IDN_Generator_Props!$9:$9,0,MATCH($AA51,DEA_IDN_Generator_Props!$2:$2,0))</f>
        <v>0.16</v>
      </c>
    </row>
    <row r="52" spans="2:30">
      <c r="B52" t="s">
        <v>99</v>
      </c>
      <c r="C52" s="2">
        <v>0.82191780821917804</v>
      </c>
      <c r="D52">
        <v>36</v>
      </c>
      <c r="E52">
        <v>2</v>
      </c>
      <c r="AA52" t="s">
        <v>212</v>
      </c>
      <c r="AB52">
        <f>INDEX(DEA_IDN_Generator_Props!$7:$7,0,MATCH($AA52,DEA_IDN_Generator_Props!$2:$2,0))</f>
        <v>0.04</v>
      </c>
      <c r="AC52">
        <f>INDEX(DEA_IDN_Generator_Props!$8:$8,0,MATCH($AA52,DEA_IDN_Generator_Props!$2:$2,0))</f>
        <v>0</v>
      </c>
      <c r="AD52">
        <f>INDEX(DEA_IDN_Generator_Props!$9:$9,0,MATCH($AA52,DEA_IDN_Generator_Props!$2:$2,0))</f>
        <v>0</v>
      </c>
    </row>
    <row r="53" spans="2:30">
      <c r="B53" t="s">
        <v>105</v>
      </c>
      <c r="C53" s="2">
        <v>8.2191780821917799</v>
      </c>
      <c r="D53">
        <v>360</v>
      </c>
      <c r="E53">
        <v>2.5</v>
      </c>
      <c r="AA53" t="s">
        <v>160</v>
      </c>
      <c r="AB53">
        <f>INDEX(DEA_IDN_Generator_Props!$7:$7,0,MATCH($AA53,DEA_IDN_Generator_Props!$2:$2,0))</f>
        <v>0.04</v>
      </c>
      <c r="AC53">
        <f>INDEX(DEA_IDN_Generator_Props!$8:$8,0,MATCH($AA53,DEA_IDN_Generator_Props!$2:$2,0))</f>
        <v>0</v>
      </c>
      <c r="AD53">
        <f>INDEX(DEA_IDN_Generator_Props!$9:$9,0,MATCH($AA53,DEA_IDN_Generator_Props!$2:$2,0))</f>
        <v>0</v>
      </c>
    </row>
    <row r="54" spans="2:30">
      <c r="B54" t="s">
        <v>27</v>
      </c>
      <c r="C54" s="2">
        <v>1.9178082191780823</v>
      </c>
      <c r="D54">
        <v>84</v>
      </c>
      <c r="E54">
        <v>3.5</v>
      </c>
      <c r="AA54" t="s">
        <v>74</v>
      </c>
      <c r="AB54">
        <f>INDEX(DEA_IDN_Generator_Props!$7:$7,0,MATCH($AA54,DEA_IDN_Generator_Props!$2:$2,0))</f>
        <v>7</v>
      </c>
      <c r="AC54">
        <f>INDEX(DEA_IDN_Generator_Props!$8:$8,0,MATCH($AA54,DEA_IDN_Generator_Props!$2:$2,0))</f>
        <v>11.538461538461538</v>
      </c>
      <c r="AD54">
        <f>INDEX(DEA_IDN_Generator_Props!$9:$9,0,MATCH($AA54,DEA_IDN_Generator_Props!$2:$2,0))</f>
        <v>6</v>
      </c>
    </row>
    <row r="55" spans="2:30">
      <c r="B55" t="s">
        <v>19</v>
      </c>
      <c r="C55" s="2">
        <v>1.9178082191780823</v>
      </c>
      <c r="D55">
        <v>84</v>
      </c>
      <c r="E55">
        <v>3.5</v>
      </c>
      <c r="AA55" t="s">
        <v>119</v>
      </c>
      <c r="AB55">
        <f>INDEX(DEA_IDN_Generator_Props!$7:$7,0,MATCH($AA55,DEA_IDN_Generator_Props!$2:$2,0))</f>
        <v>7</v>
      </c>
      <c r="AC55">
        <f>INDEX(DEA_IDN_Generator_Props!$8:$8,0,MATCH($AA55,DEA_IDN_Generator_Props!$2:$2,0))</f>
        <v>13.461538461538462</v>
      </c>
      <c r="AD55">
        <f>INDEX(DEA_IDN_Generator_Props!$9:$9,0,MATCH($AA55,DEA_IDN_Generator_Props!$2:$2,0))</f>
        <v>7</v>
      </c>
    </row>
    <row r="56" spans="2:30">
      <c r="B56" t="s">
        <v>15</v>
      </c>
      <c r="C56" s="2">
        <v>1.9178082191780823</v>
      </c>
      <c r="D56">
        <v>84</v>
      </c>
      <c r="E56">
        <v>3.5</v>
      </c>
      <c r="AA56" t="s">
        <v>121</v>
      </c>
      <c r="AB56">
        <f>INDEX(DEA_IDN_Generator_Props!$7:$7,0,MATCH($AA56,DEA_IDN_Generator_Props!$2:$2,0))</f>
        <v>7</v>
      </c>
      <c r="AC56">
        <f>INDEX(DEA_IDN_Generator_Props!$8:$8,0,MATCH($AA56,DEA_IDN_Generator_Props!$2:$2,0))</f>
        <v>13.461538461538462</v>
      </c>
      <c r="AD56">
        <f>INDEX(DEA_IDN_Generator_Props!$9:$9,0,MATCH($AA56,DEA_IDN_Generator_Props!$2:$2,0))</f>
        <v>7</v>
      </c>
    </row>
    <row r="57" spans="2:30">
      <c r="B57" t="s">
        <v>16</v>
      </c>
      <c r="C57" s="2">
        <v>1.9178082191780823</v>
      </c>
      <c r="D57">
        <v>84</v>
      </c>
      <c r="E57">
        <v>3.5</v>
      </c>
      <c r="AA57" t="s">
        <v>77</v>
      </c>
      <c r="AB57">
        <f>INDEX(DEA_IDN_Generator_Props!$7:$7,0,MATCH($AA57,DEA_IDN_Generator_Props!$2:$2,0))</f>
        <v>5.53</v>
      </c>
      <c r="AC57">
        <f>INDEX(DEA_IDN_Generator_Props!$8:$8,0,MATCH($AA57,DEA_IDN_Generator_Props!$2:$2,0))</f>
        <v>12.692307692307692</v>
      </c>
      <c r="AD57">
        <f>INDEX(DEA_IDN_Generator_Props!$9:$9,0,MATCH($AA57,DEA_IDN_Generator_Props!$2:$2,0))</f>
        <v>6.6</v>
      </c>
    </row>
    <row r="58" spans="2:30">
      <c r="B58" t="s">
        <v>97</v>
      </c>
      <c r="C58" s="2">
        <v>8.2191780821917799</v>
      </c>
      <c r="D58">
        <v>360</v>
      </c>
      <c r="E58">
        <v>2.5</v>
      </c>
      <c r="AA58" t="s">
        <v>82</v>
      </c>
      <c r="AB58">
        <f>INDEX(DEA_IDN_Generator_Props!$7:$7,0,MATCH($AA58,DEA_IDN_Generator_Props!$2:$2,0))</f>
        <v>5</v>
      </c>
      <c r="AC58">
        <f>INDEX(DEA_IDN_Generator_Props!$8:$8,0,MATCH($AA58,DEA_IDN_Generator_Props!$2:$2,0))</f>
        <v>9.6153846153846168</v>
      </c>
      <c r="AD58">
        <f>INDEX(DEA_IDN_Generator_Props!$9:$9,0,MATCH($AA58,DEA_IDN_Generator_Props!$2:$2,0))</f>
        <v>5</v>
      </c>
    </row>
    <row r="59" spans="2:30">
      <c r="B59" t="s">
        <v>106</v>
      </c>
      <c r="C59" s="2">
        <v>8.2191780821917799</v>
      </c>
      <c r="D59">
        <v>360</v>
      </c>
      <c r="E59">
        <v>2</v>
      </c>
      <c r="AA59" t="s">
        <v>127</v>
      </c>
      <c r="AB59">
        <f>INDEX(DEA_IDN_Generator_Props!$7:$7,0,MATCH($AA59,DEA_IDN_Generator_Props!$2:$2,0))</f>
        <v>2</v>
      </c>
      <c r="AC59">
        <f>INDEX(DEA_IDN_Generator_Props!$8:$8,0,MATCH($AA59,DEA_IDN_Generator_Props!$2:$2,0))</f>
        <v>5.7692307692307692</v>
      </c>
      <c r="AD59">
        <f>INDEX(DEA_IDN_Generator_Props!$9:$9,0,MATCH($AA59,DEA_IDN_Generator_Props!$2:$2,0))</f>
        <v>3</v>
      </c>
    </row>
    <row r="60" spans="2:30">
      <c r="B60" t="s">
        <v>98</v>
      </c>
      <c r="C60" s="2">
        <v>0.82191780821917804</v>
      </c>
      <c r="D60">
        <v>36</v>
      </c>
      <c r="E60">
        <v>2</v>
      </c>
      <c r="AA60" t="s">
        <v>92</v>
      </c>
      <c r="AB60">
        <f>INDEX(DEA_IDN_Generator_Props!$7:$7,0,MATCH($AA60,DEA_IDN_Generator_Props!$2:$2,0))</f>
        <v>7</v>
      </c>
      <c r="AC60">
        <f>INDEX(DEA_IDN_Generator_Props!$8:$8,0,MATCH($AA60,DEA_IDN_Generator_Props!$2:$2,0))</f>
        <v>0</v>
      </c>
      <c r="AD60">
        <f>INDEX(DEA_IDN_Generator_Props!$9:$9,0,MATCH($AA60,DEA_IDN_Generator_Props!$2:$2,0))</f>
        <v>0</v>
      </c>
    </row>
    <row r="61" spans="2:30">
      <c r="B61" t="s">
        <v>104</v>
      </c>
      <c r="C61" s="2">
        <v>8.2191780821917799</v>
      </c>
      <c r="D61">
        <v>360</v>
      </c>
      <c r="E61">
        <v>2.5</v>
      </c>
      <c r="AA61" t="s">
        <v>81</v>
      </c>
      <c r="AB61">
        <f>INDEX(DEA_IDN_Generator_Props!$7:$7,0,MATCH($AA61,DEA_IDN_Generator_Props!$2:$2,0))</f>
        <v>5</v>
      </c>
      <c r="AC61">
        <f>INDEX(DEA_IDN_Generator_Props!$8:$8,0,MATCH($AA61,DEA_IDN_Generator_Props!$2:$2,0))</f>
        <v>0</v>
      </c>
      <c r="AD61">
        <f>INDEX(DEA_IDN_Generator_Props!$9:$9,0,MATCH($AA61,DEA_IDN_Generator_Props!$2:$2,0))</f>
        <v>0</v>
      </c>
    </row>
    <row r="62" spans="2:30">
      <c r="AA62" t="s">
        <v>87</v>
      </c>
      <c r="AB62">
        <f>INDEX(DEA_IDN_Generator_Props!$7:$7,0,MATCH($AA62,DEA_IDN_Generator_Props!$2:$2,0))</f>
        <v>6</v>
      </c>
      <c r="AC62">
        <f>INDEX(DEA_IDN_Generator_Props!$8:$8,0,MATCH($AA62,DEA_IDN_Generator_Props!$2:$2,0))</f>
        <v>0</v>
      </c>
      <c r="AD62">
        <f>INDEX(DEA_IDN_Generator_Props!$9:$9,0,MATCH($AA62,DEA_IDN_Generator_Props!$2:$2,0))</f>
        <v>0</v>
      </c>
    </row>
    <row r="63" spans="2:30">
      <c r="AA63" t="s">
        <v>78</v>
      </c>
      <c r="AB63">
        <f>INDEX(DEA_IDN_Generator_Props!$7:$7,0,MATCH($AA63,DEA_IDN_Generator_Props!$2:$2,0))</f>
        <v>7</v>
      </c>
      <c r="AC63">
        <f>INDEX(DEA_IDN_Generator_Props!$8:$8,0,MATCH($AA63,DEA_IDN_Generator_Props!$2:$2,0))</f>
        <v>11.538461538461538</v>
      </c>
      <c r="AD63">
        <f>INDEX(DEA_IDN_Generator_Props!$9:$9,0,MATCH($AA63,DEA_IDN_Generator_Props!$2:$2,0))</f>
        <v>6</v>
      </c>
    </row>
    <row r="64" spans="2:30">
      <c r="AA64" t="s">
        <v>63</v>
      </c>
      <c r="AB64">
        <f>INDEX(DEA_IDN_Generator_Props!$7:$7,0,MATCH($AA64,DEA_IDN_Generator_Props!$2:$2,0))</f>
        <v>5</v>
      </c>
      <c r="AC64">
        <f>INDEX(DEA_IDN_Generator_Props!$8:$8,0,MATCH($AA64,DEA_IDN_Generator_Props!$2:$2,0))</f>
        <v>9.6153846153846168</v>
      </c>
      <c r="AD64">
        <f>INDEX(DEA_IDN_Generator_Props!$9:$9,0,MATCH($AA64,DEA_IDN_Generator_Props!$2:$2,0))</f>
        <v>5</v>
      </c>
    </row>
    <row r="65" spans="27:30">
      <c r="AA65" t="s">
        <v>213</v>
      </c>
      <c r="AB65">
        <f>INDEX(DEA_IDN_Generator_Props!$7:$7,0,MATCH($AA65,DEA_IDN_Generator_Props!$2:$2,0))</f>
        <v>0.01</v>
      </c>
      <c r="AC65">
        <f>INDEX(DEA_IDN_Generator_Props!$8:$8,0,MATCH($AA65,DEA_IDN_Generator_Props!$2:$2,0))</f>
        <v>5.5769230769230766</v>
      </c>
      <c r="AD65">
        <f>INDEX(DEA_IDN_Generator_Props!$9:$9,0,MATCH($AA65,DEA_IDN_Generator_Props!$2:$2,0))</f>
        <v>2.9</v>
      </c>
    </row>
    <row r="66" spans="27:30">
      <c r="AA66" t="s">
        <v>214</v>
      </c>
      <c r="AB66">
        <f>INDEX(DEA_IDN_Generator_Props!$7:$7,0,MATCH($AA66,DEA_IDN_Generator_Props!$2:$2,0))</f>
        <v>5</v>
      </c>
      <c r="AC66">
        <f>INDEX(DEA_IDN_Generator_Props!$8:$8,0,MATCH($AA66,DEA_IDN_Generator_Props!$2:$2,0))</f>
        <v>9.6153846153846168</v>
      </c>
      <c r="AD66">
        <f>INDEX(DEA_IDN_Generator_Props!$9:$9,0,MATCH($AA66,DEA_IDN_Generator_Props!$2:$2,0))</f>
        <v>5</v>
      </c>
    </row>
    <row r="67" spans="27:30">
      <c r="AA67" t="s">
        <v>151</v>
      </c>
      <c r="AB67">
        <f>INDEX(DEA_IDN_Generator_Props!$7:$7,0,MATCH($AA67,DEA_IDN_Generator_Props!$2:$2,0))</f>
        <v>3</v>
      </c>
      <c r="AC67">
        <f>INDEX(DEA_IDN_Generator_Props!$8:$8,0,MATCH($AA67,DEA_IDN_Generator_Props!$2:$2,0))</f>
        <v>1.5384615384615385</v>
      </c>
      <c r="AD67">
        <f>INDEX(DEA_IDN_Generator_Props!$9:$9,0,MATCH($AA67,DEA_IDN_Generator_Props!$2:$2,0))</f>
        <v>0.8</v>
      </c>
    </row>
    <row r="68" spans="27:30">
      <c r="AA68" t="s">
        <v>158</v>
      </c>
      <c r="AB68">
        <f>INDEX(DEA_IDN_Generator_Props!$7:$7,0,MATCH($AA68,DEA_IDN_Generator_Props!$2:$2,0))</f>
        <v>0.38</v>
      </c>
      <c r="AC68">
        <f>INDEX(DEA_IDN_Generator_Props!$8:$8,0,MATCH($AA68,DEA_IDN_Generator_Props!$2:$2,0))</f>
        <v>0.38461538461538464</v>
      </c>
      <c r="AD68">
        <f>INDEX(DEA_IDN_Generator_Props!$9:$9,0,MATCH($AA68,DEA_IDN_Generator_Props!$2:$2,0))</f>
        <v>0.2</v>
      </c>
    </row>
  </sheetData>
  <pageMargins left="0.7" right="0.7" top="0.75" bottom="0.75" header="0.3" footer="0.3"/>
  <pageSetup paperSize="9" orientation="portrait" r:id="rId1"/>
  <legacy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Q33"/>
  <sheetViews>
    <sheetView workbookViewId="0">
      <selection activeCell="C1" sqref="C1"/>
    </sheetView>
  </sheetViews>
  <sheetFormatPr defaultRowHeight="15"/>
  <cols>
    <col min="1" max="1" width="31.28515625" bestFit="1" customWidth="1"/>
    <col min="2" max="2" width="17" customWidth="1"/>
    <col min="3" max="5" width="13.5703125" customWidth="1"/>
    <col min="6" max="6" width="14.7109375" customWidth="1"/>
    <col min="7" max="7" width="17.7109375" customWidth="1"/>
    <col min="14" max="14" width="31.28515625" bestFit="1" customWidth="1"/>
    <col min="15" max="15" width="12" bestFit="1" customWidth="1"/>
  </cols>
  <sheetData>
    <row r="1" spans="1:17" ht="12" customHeight="1">
      <c r="A1" t="s">
        <v>197</v>
      </c>
      <c r="B1" t="s">
        <v>444</v>
      </c>
      <c r="C1" t="s">
        <v>189</v>
      </c>
      <c r="D1" t="s">
        <v>190</v>
      </c>
      <c r="E1" t="s">
        <v>191</v>
      </c>
      <c r="F1" t="s">
        <v>192</v>
      </c>
      <c r="G1" t="s">
        <v>193</v>
      </c>
      <c r="H1" s="7" t="s">
        <v>565</v>
      </c>
      <c r="N1" t="s">
        <v>494</v>
      </c>
    </row>
    <row r="2" spans="1:17">
      <c r="A2" t="s">
        <v>139</v>
      </c>
      <c r="B2" t="s">
        <v>27</v>
      </c>
      <c r="C2">
        <f>INDEX($O$3:$O$16,MATCH(A2,$N$3:$N$16,0))/100</f>
        <v>0.75884615384615306</v>
      </c>
      <c r="D2">
        <v>0.39257999999999998</v>
      </c>
      <c r="E2">
        <v>0.39257700000000001</v>
      </c>
      <c r="F2" t="e">
        <f>NA()</f>
        <v>#N/A</v>
      </c>
      <c r="G2" t="e">
        <f>NA()</f>
        <v>#N/A</v>
      </c>
      <c r="H2">
        <f>C2</f>
        <v>0.75884615384615306</v>
      </c>
      <c r="N2" t="s">
        <v>444</v>
      </c>
      <c r="O2" t="s">
        <v>189</v>
      </c>
      <c r="P2" t="s">
        <v>192</v>
      </c>
      <c r="Q2" t="s">
        <v>193</v>
      </c>
    </row>
    <row r="3" spans="1:17">
      <c r="A3" t="s">
        <v>140</v>
      </c>
      <c r="B3" t="s">
        <v>19</v>
      </c>
      <c r="C3">
        <f t="shared" ref="C3:C14" si="0">INDEX($O$3:$O$16,MATCH(A3,$N$3:$N$16,0))/100</f>
        <v>0.75884615384615306</v>
      </c>
      <c r="D3">
        <f>D2</f>
        <v>0.39257999999999998</v>
      </c>
      <c r="E3">
        <v>0.39257700000000001</v>
      </c>
      <c r="F3">
        <f>C3</f>
        <v>0.75884615384615306</v>
      </c>
      <c r="G3" t="e">
        <f>NA()</f>
        <v>#N/A</v>
      </c>
      <c r="H3">
        <f t="shared" ref="H3:H19" si="1">C3</f>
        <v>0.75884615384615306</v>
      </c>
      <c r="N3" t="s">
        <v>134</v>
      </c>
      <c r="O3">
        <f>INDEX(DEA_IDN_Generator_Props!$14:$14,0,MATCH($N3,DEA_IDN_Generator_Props!$2:$2,0))</f>
        <v>80</v>
      </c>
      <c r="P3">
        <f>INDEX(DEA_IDN_Generator_Props!$14:$14,0,MATCH($N3,DEA_IDN_Generator_Props!$2:$2,0))</f>
        <v>80</v>
      </c>
      <c r="Q3">
        <f>INDEX(DEA_IDN_Generator_Props!$14:$14,0,MATCH($N3,DEA_IDN_Generator_Props!$2:$2,0))</f>
        <v>80</v>
      </c>
    </row>
    <row r="4" spans="1:17">
      <c r="A4" t="s">
        <v>138</v>
      </c>
      <c r="B4" t="s">
        <v>15</v>
      </c>
      <c r="C4">
        <f t="shared" si="0"/>
        <v>0.35884615384615304</v>
      </c>
      <c r="D4">
        <v>0.37909300000000001</v>
      </c>
      <c r="E4">
        <v>0.31926199999999999</v>
      </c>
      <c r="F4" t="e">
        <f>NA()</f>
        <v>#N/A</v>
      </c>
      <c r="G4">
        <f>C4</f>
        <v>0.35884615384615304</v>
      </c>
      <c r="H4">
        <f t="shared" si="1"/>
        <v>0.35884615384615304</v>
      </c>
      <c r="N4" t="s">
        <v>207</v>
      </c>
      <c r="O4">
        <f>INDEX(DEA_IDN_Generator_Props!$14:$14,0,MATCH($N4,DEA_IDN_Generator_Props!$2:$2,0))</f>
        <v>80</v>
      </c>
      <c r="P4">
        <f>INDEX(DEA_IDN_Generator_Props!$14:$14,0,MATCH($N4,DEA_IDN_Generator_Props!$2:$2,0))</f>
        <v>80</v>
      </c>
      <c r="Q4">
        <f>INDEX(DEA_IDN_Generator_Props!$14:$14,0,MATCH($N4,DEA_IDN_Generator_Props!$2:$2,0))</f>
        <v>80</v>
      </c>
    </row>
    <row r="5" spans="1:17">
      <c r="A5" t="s">
        <v>78</v>
      </c>
      <c r="B5" t="s">
        <v>79</v>
      </c>
      <c r="C5" s="19">
        <v>0.6</v>
      </c>
      <c r="D5">
        <v>0.77241099999999996</v>
      </c>
      <c r="E5">
        <v>0.85624699999999998</v>
      </c>
      <c r="F5" t="e">
        <f>NA()</f>
        <v>#N/A</v>
      </c>
      <c r="G5" t="e">
        <f>NA()</f>
        <v>#N/A</v>
      </c>
      <c r="H5">
        <f t="shared" si="1"/>
        <v>0.6</v>
      </c>
      <c r="N5" t="s">
        <v>138</v>
      </c>
      <c r="O5">
        <f>INDEX(DEA_IDN_Generator_Props!$14:$14,0,MATCH($N5,DEA_IDN_Generator_Props!$2:$2,0))</f>
        <v>35.884615384615302</v>
      </c>
      <c r="P5">
        <f>INDEX(DEA_IDN_Generator_Props!$14:$14,0,MATCH($N5,DEA_IDN_Generator_Props!$2:$2,0))</f>
        <v>35.884615384615302</v>
      </c>
      <c r="Q5">
        <f>INDEX(DEA_IDN_Generator_Props!$14:$14,0,MATCH($N5,DEA_IDN_Generator_Props!$2:$2,0))</f>
        <v>35.884615384615302</v>
      </c>
    </row>
    <row r="6" spans="1:17">
      <c r="A6" t="e">
        <f>NA()</f>
        <v>#N/A</v>
      </c>
      <c r="B6" t="s">
        <v>73</v>
      </c>
      <c r="C6" s="19">
        <v>0.6</v>
      </c>
      <c r="D6">
        <v>0.77241099999999996</v>
      </c>
      <c r="E6">
        <v>0.68736299999999995</v>
      </c>
      <c r="F6" t="e">
        <f>NA()</f>
        <v>#N/A</v>
      </c>
      <c r="G6" t="e">
        <f>NA()</f>
        <v>#N/A</v>
      </c>
      <c r="H6">
        <f t="shared" si="1"/>
        <v>0.6</v>
      </c>
      <c r="N6" t="s">
        <v>140</v>
      </c>
      <c r="O6">
        <f>INDEX(DEA_IDN_Generator_Props!$14:$14,0,MATCH($N6,DEA_IDN_Generator_Props!$2:$2,0))</f>
        <v>75.884615384615302</v>
      </c>
      <c r="P6">
        <f>INDEX(DEA_IDN_Generator_Props!$14:$14,0,MATCH($N6,DEA_IDN_Generator_Props!$2:$2,0))</f>
        <v>75.884615384615302</v>
      </c>
      <c r="Q6">
        <f>INDEX(DEA_IDN_Generator_Props!$14:$14,0,MATCH($N6,DEA_IDN_Generator_Props!$2:$2,0))</f>
        <v>75.884615384615302</v>
      </c>
    </row>
    <row r="7" spans="1:17">
      <c r="A7" t="s">
        <v>63</v>
      </c>
      <c r="B7" t="s">
        <v>2</v>
      </c>
      <c r="C7" s="19">
        <v>0.6</v>
      </c>
      <c r="D7">
        <v>0.61403200000000002</v>
      </c>
      <c r="E7">
        <v>0.68795499999999998</v>
      </c>
      <c r="F7" t="e">
        <f>NA()</f>
        <v>#N/A</v>
      </c>
      <c r="G7" t="e">
        <f>NA()</f>
        <v>#N/A</v>
      </c>
      <c r="H7">
        <f t="shared" si="1"/>
        <v>0.6</v>
      </c>
      <c r="N7" t="s">
        <v>139</v>
      </c>
      <c r="O7">
        <f>INDEX(DEA_IDN_Generator_Props!$14:$14,0,MATCH($N7,DEA_IDN_Generator_Props!$2:$2,0))</f>
        <v>75.884615384615302</v>
      </c>
      <c r="P7">
        <f>INDEX(DEA_IDN_Generator_Props!$14:$14,0,MATCH($N7,DEA_IDN_Generator_Props!$2:$2,0))</f>
        <v>75.884615384615302</v>
      </c>
      <c r="Q7">
        <f>INDEX(DEA_IDN_Generator_Props!$14:$14,0,MATCH($N7,DEA_IDN_Generator_Props!$2:$2,0))</f>
        <v>75.884615384615302</v>
      </c>
    </row>
    <row r="8" spans="1:17">
      <c r="A8" t="s">
        <v>134</v>
      </c>
      <c r="B8" t="s">
        <v>29</v>
      </c>
      <c r="C8" s="7">
        <v>0.8</v>
      </c>
      <c r="D8">
        <v>0.82259499999999997</v>
      </c>
      <c r="E8">
        <v>0.84938599999999997</v>
      </c>
      <c r="F8" t="e">
        <f>NA()</f>
        <v>#N/A</v>
      </c>
      <c r="G8" t="e">
        <f>NA()</f>
        <v>#N/A</v>
      </c>
      <c r="H8">
        <f t="shared" si="1"/>
        <v>0.8</v>
      </c>
      <c r="N8" t="s">
        <v>157</v>
      </c>
      <c r="O8">
        <f>INDEX(DEA_IDN_Generator_Props!$14:$14,0,MATCH($N8,DEA_IDN_Generator_Props!$2:$2,0))</f>
        <v>19.4063926940639</v>
      </c>
      <c r="P8">
        <f>INDEX(DEA_IDN_Generator_Props!$14:$14,0,MATCH($N8,DEA_IDN_Generator_Props!$2:$2,0))</f>
        <v>19.4063926940639</v>
      </c>
      <c r="Q8">
        <f>INDEX(DEA_IDN_Generator_Props!$14:$14,0,MATCH($N8,DEA_IDN_Generator_Props!$2:$2,0))</f>
        <v>19.4063926940639</v>
      </c>
    </row>
    <row r="9" spans="1:17">
      <c r="A9" t="s">
        <v>24</v>
      </c>
      <c r="B9" t="s">
        <v>166</v>
      </c>
      <c r="C9">
        <f t="shared" si="0"/>
        <v>0.34020000000000006</v>
      </c>
      <c r="D9">
        <f>C9</f>
        <v>0.34020000000000006</v>
      </c>
      <c r="E9">
        <f>D9</f>
        <v>0.34020000000000006</v>
      </c>
      <c r="F9" t="e">
        <f>NA()</f>
        <v>#N/A</v>
      </c>
      <c r="G9" t="e">
        <f>NA()</f>
        <v>#N/A</v>
      </c>
      <c r="H9">
        <f t="shared" si="1"/>
        <v>0.34020000000000006</v>
      </c>
      <c r="N9" t="s">
        <v>155</v>
      </c>
      <c r="O9">
        <f>INDEX(DEA_IDN_Generator_Props!$14:$14,0,MATCH($N9,DEA_IDN_Generator_Props!$2:$2,0))</f>
        <v>17.694063926940601</v>
      </c>
      <c r="P9">
        <f>INDEX(DEA_IDN_Generator_Props!$14:$14,0,MATCH($N9,DEA_IDN_Generator_Props!$2:$2,0))</f>
        <v>17.694063926940601</v>
      </c>
      <c r="Q9">
        <f>INDEX(DEA_IDN_Generator_Props!$14:$14,0,MATCH($N9,DEA_IDN_Generator_Props!$2:$2,0))</f>
        <v>17.694063926940601</v>
      </c>
    </row>
    <row r="10" spans="1:17">
      <c r="A10" t="s">
        <v>164</v>
      </c>
      <c r="B10" t="s">
        <v>165</v>
      </c>
      <c r="C10">
        <f t="shared" si="0"/>
        <v>0.478523076923076</v>
      </c>
      <c r="D10">
        <f t="shared" ref="D10:E13" si="2">C10</f>
        <v>0.478523076923076</v>
      </c>
      <c r="E10">
        <f>D10</f>
        <v>0.478523076923076</v>
      </c>
      <c r="F10" t="e">
        <f>NA()</f>
        <v>#N/A</v>
      </c>
      <c r="G10" t="e">
        <f>NA()</f>
        <v>#N/A</v>
      </c>
      <c r="H10">
        <f t="shared" si="1"/>
        <v>0.478523076923076</v>
      </c>
      <c r="N10" t="s">
        <v>209</v>
      </c>
      <c r="O10">
        <f>INDEX(DEA_IDN_Generator_Props!$14:$14,0,MATCH($N10,DEA_IDN_Generator_Props!$2:$2,0))</f>
        <v>17.694063926940601</v>
      </c>
      <c r="P10">
        <f>INDEX(DEA_IDN_Generator_Props!$14:$14,0,MATCH($N10,DEA_IDN_Generator_Props!$2:$2,0))</f>
        <v>17.694063926940601</v>
      </c>
      <c r="Q10">
        <f>INDEX(DEA_IDN_Generator_Props!$14:$14,0,MATCH($N10,DEA_IDN_Generator_Props!$2:$2,0))</f>
        <v>17.694063926940601</v>
      </c>
    </row>
    <row r="11" spans="1:17">
      <c r="A11" t="s">
        <v>157</v>
      </c>
      <c r="B11" t="s">
        <v>26</v>
      </c>
      <c r="C11">
        <f t="shared" si="0"/>
        <v>0.19406392694063901</v>
      </c>
      <c r="D11">
        <f t="shared" si="2"/>
        <v>0.19406392694063901</v>
      </c>
      <c r="E11">
        <f>D11</f>
        <v>0.19406392694063901</v>
      </c>
      <c r="F11" t="e">
        <f>NA()</f>
        <v>#N/A</v>
      </c>
      <c r="G11" t="e">
        <f>NA()</f>
        <v>#N/A</v>
      </c>
      <c r="H11">
        <v>0</v>
      </c>
      <c r="N11" t="s">
        <v>210</v>
      </c>
      <c r="O11">
        <f>INDEX(DEA_IDN_Generator_Props!$14:$14,0,MATCH($N11,DEA_IDN_Generator_Props!$2:$2,0))</f>
        <v>20.958904109589</v>
      </c>
      <c r="P11">
        <f>INDEX(DEA_IDN_Generator_Props!$14:$14,0,MATCH($N11,DEA_IDN_Generator_Props!$2:$2,0))</f>
        <v>20.958904109589</v>
      </c>
      <c r="Q11">
        <f>INDEX(DEA_IDN_Generator_Props!$14:$14,0,MATCH($N11,DEA_IDN_Generator_Props!$2:$2,0))</f>
        <v>20.958904109589</v>
      </c>
    </row>
    <row r="12" spans="1:17">
      <c r="A12" t="s">
        <v>155</v>
      </c>
      <c r="B12" t="s">
        <v>30</v>
      </c>
      <c r="C12">
        <f t="shared" si="0"/>
        <v>0.17694063926940601</v>
      </c>
      <c r="D12">
        <f t="shared" si="2"/>
        <v>0.17694063926940601</v>
      </c>
      <c r="E12">
        <f t="shared" si="2"/>
        <v>0.17694063926940601</v>
      </c>
      <c r="F12" t="e">
        <f>NA()</f>
        <v>#N/A</v>
      </c>
      <c r="G12" t="e">
        <f>NA()</f>
        <v>#N/A</v>
      </c>
      <c r="H12">
        <v>0</v>
      </c>
      <c r="N12" t="s">
        <v>24</v>
      </c>
      <c r="O12">
        <f>INDEX(DEA_IDN_Generator_Props!$14:$14,0,MATCH($N12,DEA_IDN_Generator_Props!$2:$2,0))</f>
        <v>34.020000000000003</v>
      </c>
      <c r="P12">
        <f>INDEX(DEA_IDN_Generator_Props!$14:$14,0,MATCH($N12,DEA_IDN_Generator_Props!$2:$2,0))</f>
        <v>34.020000000000003</v>
      </c>
      <c r="Q12">
        <f>INDEX(DEA_IDN_Generator_Props!$14:$14,0,MATCH($N12,DEA_IDN_Generator_Props!$2:$2,0))</f>
        <v>34.020000000000003</v>
      </c>
    </row>
    <row r="13" spans="1:17">
      <c r="A13" t="e">
        <f>NA()</f>
        <v>#N/A</v>
      </c>
      <c r="B13" t="s">
        <v>109</v>
      </c>
      <c r="C13">
        <v>0.34</v>
      </c>
      <c r="D13">
        <f t="shared" si="2"/>
        <v>0.34</v>
      </c>
      <c r="E13">
        <f t="shared" si="2"/>
        <v>0.34</v>
      </c>
      <c r="F13" s="19">
        <f>C13</f>
        <v>0.34</v>
      </c>
      <c r="G13" t="e">
        <f>NA()</f>
        <v>#N/A</v>
      </c>
      <c r="H13">
        <f t="shared" si="1"/>
        <v>0.34</v>
      </c>
      <c r="I13" t="s">
        <v>495</v>
      </c>
      <c r="N13" t="s">
        <v>211</v>
      </c>
      <c r="O13">
        <f>INDEX(DEA_IDN_Generator_Props!$14:$14,0,MATCH($N13,DEA_IDN_Generator_Props!$2:$2,0))</f>
        <v>33.845538461538403</v>
      </c>
      <c r="P13">
        <f>INDEX(DEA_IDN_Generator_Props!$14:$14,0,MATCH($N13,DEA_IDN_Generator_Props!$2:$2,0))</f>
        <v>33.845538461538403</v>
      </c>
      <c r="Q13">
        <f>INDEX(DEA_IDN_Generator_Props!$14:$14,0,MATCH($N13,DEA_IDN_Generator_Props!$2:$2,0))</f>
        <v>33.845538461538403</v>
      </c>
    </row>
    <row r="14" spans="1:17">
      <c r="A14" t="s">
        <v>160</v>
      </c>
      <c r="B14" t="s">
        <v>161</v>
      </c>
      <c r="C14">
        <f t="shared" si="0"/>
        <v>0.33</v>
      </c>
      <c r="D14">
        <f>C14</f>
        <v>0.33</v>
      </c>
      <c r="E14">
        <v>0.33760899999999999</v>
      </c>
      <c r="F14" t="e">
        <f>NA()</f>
        <v>#N/A</v>
      </c>
      <c r="G14" t="e">
        <f>NA()</f>
        <v>#N/A</v>
      </c>
      <c r="H14">
        <f t="shared" si="1"/>
        <v>0.33</v>
      </c>
      <c r="N14" t="s">
        <v>164</v>
      </c>
      <c r="O14">
        <f>INDEX(DEA_IDN_Generator_Props!$14:$14,0,MATCH($N14,DEA_IDN_Generator_Props!$2:$2,0))</f>
        <v>47.852307692307598</v>
      </c>
      <c r="P14">
        <f>INDEX(DEA_IDN_Generator_Props!$14:$14,0,MATCH($N14,DEA_IDN_Generator_Props!$2:$2,0))</f>
        <v>47.852307692307598</v>
      </c>
      <c r="Q14">
        <f>INDEX(DEA_IDN_Generator_Props!$14:$14,0,MATCH($N14,DEA_IDN_Generator_Props!$2:$2,0))</f>
        <v>47.852307692307598</v>
      </c>
    </row>
    <row r="15" spans="1:17">
      <c r="A15" t="e">
        <f>NA()</f>
        <v>#N/A</v>
      </c>
      <c r="B15" t="s">
        <v>97</v>
      </c>
      <c r="C15" s="19">
        <v>0.4</v>
      </c>
      <c r="D15">
        <f t="shared" ref="D15:E19" si="3">C15</f>
        <v>0.4</v>
      </c>
      <c r="E15">
        <f t="shared" si="3"/>
        <v>0.4</v>
      </c>
      <c r="F15" t="e">
        <f>NA()</f>
        <v>#N/A</v>
      </c>
      <c r="G15" t="e">
        <f>NA()</f>
        <v>#N/A</v>
      </c>
      <c r="H15">
        <f t="shared" si="1"/>
        <v>0.4</v>
      </c>
      <c r="I15" t="s">
        <v>495</v>
      </c>
      <c r="N15" t="s">
        <v>212</v>
      </c>
      <c r="O15">
        <f>INDEX(DEA_IDN_Generator_Props!$14:$14,0,MATCH($N15,DEA_IDN_Generator_Props!$2:$2,0))</f>
        <v>0</v>
      </c>
      <c r="P15">
        <f>INDEX(DEA_IDN_Generator_Props!$14:$14,0,MATCH($N15,DEA_IDN_Generator_Props!$2:$2,0))</f>
        <v>0</v>
      </c>
      <c r="Q15">
        <f>INDEX(DEA_IDN_Generator_Props!$14:$14,0,MATCH($N15,DEA_IDN_Generator_Props!$2:$2,0))</f>
        <v>0</v>
      </c>
    </row>
    <row r="16" spans="1:17">
      <c r="A16" t="e">
        <f>NA()</f>
        <v>#N/A</v>
      </c>
      <c r="B16" t="s">
        <v>106</v>
      </c>
      <c r="C16" s="19">
        <v>0.4</v>
      </c>
      <c r="D16">
        <f t="shared" si="3"/>
        <v>0.4</v>
      </c>
      <c r="E16">
        <f t="shared" si="3"/>
        <v>0.4</v>
      </c>
      <c r="F16" t="e">
        <f>NA()</f>
        <v>#N/A</v>
      </c>
      <c r="G16" t="e">
        <f>NA()</f>
        <v>#N/A</v>
      </c>
      <c r="H16">
        <f t="shared" si="1"/>
        <v>0.4</v>
      </c>
      <c r="I16" t="s">
        <v>495</v>
      </c>
      <c r="N16" t="s">
        <v>160</v>
      </c>
      <c r="O16">
        <f>INDEX(DEA_IDN_Generator_Props!$14:$14,0,MATCH($N16,DEA_IDN_Generator_Props!$2:$2,0))</f>
        <v>33</v>
      </c>
      <c r="P16">
        <f>INDEX(DEA_IDN_Generator_Props!$14:$14,0,MATCH($N16,DEA_IDN_Generator_Props!$2:$2,0))</f>
        <v>33</v>
      </c>
      <c r="Q16">
        <f>INDEX(DEA_IDN_Generator_Props!$14:$14,0,MATCH($N16,DEA_IDN_Generator_Props!$2:$2,0))</f>
        <v>33</v>
      </c>
    </row>
    <row r="17" spans="1:17">
      <c r="A17" t="e">
        <f>NA()</f>
        <v>#N/A</v>
      </c>
      <c r="B17" t="s">
        <v>98</v>
      </c>
      <c r="C17" s="19">
        <v>0.4</v>
      </c>
      <c r="D17">
        <f t="shared" si="3"/>
        <v>0.4</v>
      </c>
      <c r="E17">
        <f t="shared" si="3"/>
        <v>0.4</v>
      </c>
      <c r="F17" t="e">
        <f>NA()</f>
        <v>#N/A</v>
      </c>
      <c r="G17" t="e">
        <f>NA()</f>
        <v>#N/A</v>
      </c>
      <c r="H17">
        <f t="shared" si="1"/>
        <v>0.4</v>
      </c>
      <c r="I17" t="s">
        <v>495</v>
      </c>
    </row>
    <row r="18" spans="1:17">
      <c r="A18" t="e">
        <f>NA()</f>
        <v>#N/A</v>
      </c>
      <c r="B18" t="s">
        <v>71</v>
      </c>
      <c r="C18" s="19">
        <v>0.6</v>
      </c>
      <c r="D18">
        <f t="shared" si="3"/>
        <v>0.6</v>
      </c>
      <c r="E18">
        <f t="shared" si="3"/>
        <v>0.6</v>
      </c>
      <c r="F18" t="e">
        <f>NA()</f>
        <v>#N/A</v>
      </c>
      <c r="G18" t="e">
        <f>NA()</f>
        <v>#N/A</v>
      </c>
      <c r="H18">
        <f t="shared" si="1"/>
        <v>0.6</v>
      </c>
      <c r="I18" t="s">
        <v>495</v>
      </c>
      <c r="N18" t="s">
        <v>496</v>
      </c>
    </row>
    <row r="19" spans="1:17">
      <c r="A19" t="s">
        <v>207</v>
      </c>
      <c r="B19" t="e">
        <f>NA()</f>
        <v>#N/A</v>
      </c>
      <c r="C19" s="19">
        <v>0.6</v>
      </c>
      <c r="D19">
        <f t="shared" si="3"/>
        <v>0.6</v>
      </c>
      <c r="E19">
        <f t="shared" si="3"/>
        <v>0.6</v>
      </c>
      <c r="F19" t="e">
        <f>NA()</f>
        <v>#N/A</v>
      </c>
      <c r="G19" t="e">
        <f>NA()</f>
        <v>#N/A</v>
      </c>
      <c r="H19">
        <f t="shared" si="1"/>
        <v>0.6</v>
      </c>
      <c r="I19" t="s">
        <v>495</v>
      </c>
      <c r="N19" t="s">
        <v>444</v>
      </c>
      <c r="O19" t="s">
        <v>189</v>
      </c>
      <c r="P19" t="s">
        <v>192</v>
      </c>
      <c r="Q19" t="s">
        <v>193</v>
      </c>
    </row>
    <row r="20" spans="1:17">
      <c r="N20" t="s">
        <v>134</v>
      </c>
      <c r="O20">
        <f>INDEX(DEA_IDN_Generator_Props!$13:$13,0,MATCH($N20,DEA_IDN_Generator_Props!$2:$2,0))</f>
        <v>90</v>
      </c>
      <c r="P20">
        <f>INDEX(DEA_IDN_Generator_Props!$13:$13,0,MATCH($N20,DEA_IDN_Generator_Props!$2:$2,0))</f>
        <v>90</v>
      </c>
      <c r="Q20">
        <f>INDEX(DEA_IDN_Generator_Props!$13:$13,0,MATCH($N20,DEA_IDN_Generator_Props!$2:$2,0))</f>
        <v>90</v>
      </c>
    </row>
    <row r="21" spans="1:17">
      <c r="N21" t="s">
        <v>207</v>
      </c>
      <c r="O21">
        <f>INDEX(DEA_IDN_Generator_Props!$13:$13,0,MATCH($N21,DEA_IDN_Generator_Props!$2:$2,0))</f>
        <v>90</v>
      </c>
      <c r="P21">
        <f>INDEX(DEA_IDN_Generator_Props!$13:$13,0,MATCH($N21,DEA_IDN_Generator_Props!$2:$2,0))</f>
        <v>90</v>
      </c>
      <c r="Q21">
        <f>INDEX(DEA_IDN_Generator_Props!$13:$13,0,MATCH($N21,DEA_IDN_Generator_Props!$2:$2,0))</f>
        <v>90</v>
      </c>
    </row>
    <row r="22" spans="1:17">
      <c r="N22" t="s">
        <v>138</v>
      </c>
      <c r="O22">
        <f>INDEX(DEA_IDN_Generator_Props!$13:$13,0,MATCH($N22,DEA_IDN_Generator_Props!$2:$2,0))</f>
        <v>40</v>
      </c>
      <c r="P22">
        <f>INDEX(DEA_IDN_Generator_Props!$13:$13,0,MATCH($N22,DEA_IDN_Generator_Props!$2:$2,0))</f>
        <v>40</v>
      </c>
      <c r="Q22">
        <f>INDEX(DEA_IDN_Generator_Props!$13:$13,0,MATCH($N22,DEA_IDN_Generator_Props!$2:$2,0))</f>
        <v>40</v>
      </c>
    </row>
    <row r="23" spans="1:17">
      <c r="N23" t="s">
        <v>140</v>
      </c>
      <c r="O23">
        <f>INDEX(DEA_IDN_Generator_Props!$13:$13,0,MATCH($N23,DEA_IDN_Generator_Props!$2:$2,0))</f>
        <v>80</v>
      </c>
      <c r="P23">
        <f>INDEX(DEA_IDN_Generator_Props!$13:$13,0,MATCH($N23,DEA_IDN_Generator_Props!$2:$2,0))</f>
        <v>80</v>
      </c>
      <c r="Q23">
        <f>INDEX(DEA_IDN_Generator_Props!$13:$13,0,MATCH($N23,DEA_IDN_Generator_Props!$2:$2,0))</f>
        <v>80</v>
      </c>
    </row>
    <row r="24" spans="1:17">
      <c r="N24" t="s">
        <v>139</v>
      </c>
      <c r="O24">
        <f>INDEX(DEA_IDN_Generator_Props!$13:$13,0,MATCH($N24,DEA_IDN_Generator_Props!$2:$2,0))</f>
        <v>80</v>
      </c>
      <c r="P24">
        <f>INDEX(DEA_IDN_Generator_Props!$13:$13,0,MATCH($N24,DEA_IDN_Generator_Props!$2:$2,0))</f>
        <v>80</v>
      </c>
      <c r="Q24">
        <f>INDEX(DEA_IDN_Generator_Props!$13:$13,0,MATCH($N24,DEA_IDN_Generator_Props!$2:$2,0))</f>
        <v>80</v>
      </c>
    </row>
    <row r="25" spans="1:17">
      <c r="N25" t="s">
        <v>157</v>
      </c>
      <c r="O25">
        <f>INDEX(DEA_IDN_Generator_Props!$13:$13,0,MATCH($N25,DEA_IDN_Generator_Props!$2:$2,0))</f>
        <v>19.4063926940639</v>
      </c>
      <c r="P25">
        <f>INDEX(DEA_IDN_Generator_Props!$13:$13,0,MATCH($N25,DEA_IDN_Generator_Props!$2:$2,0))</f>
        <v>19.4063926940639</v>
      </c>
      <c r="Q25">
        <f>INDEX(DEA_IDN_Generator_Props!$13:$13,0,MATCH($N25,DEA_IDN_Generator_Props!$2:$2,0))</f>
        <v>19.4063926940639</v>
      </c>
    </row>
    <row r="26" spans="1:17">
      <c r="N26" t="s">
        <v>155</v>
      </c>
      <c r="O26">
        <f>INDEX(DEA_IDN_Generator_Props!$13:$13,0,MATCH($N26,DEA_IDN_Generator_Props!$2:$2,0))</f>
        <v>17.694063926940601</v>
      </c>
      <c r="P26">
        <f>INDEX(DEA_IDN_Generator_Props!$13:$13,0,MATCH($N26,DEA_IDN_Generator_Props!$2:$2,0))</f>
        <v>17.694063926940601</v>
      </c>
      <c r="Q26">
        <f>INDEX(DEA_IDN_Generator_Props!$13:$13,0,MATCH($N26,DEA_IDN_Generator_Props!$2:$2,0))</f>
        <v>17.694063926940601</v>
      </c>
    </row>
    <row r="27" spans="1:17">
      <c r="N27" t="s">
        <v>209</v>
      </c>
      <c r="O27">
        <f>INDEX(DEA_IDN_Generator_Props!$13:$13,0,MATCH($N27,DEA_IDN_Generator_Props!$2:$2,0))</f>
        <v>17.694063926940601</v>
      </c>
      <c r="P27">
        <f>INDEX(DEA_IDN_Generator_Props!$13:$13,0,MATCH($N27,DEA_IDN_Generator_Props!$2:$2,0))</f>
        <v>17.694063926940601</v>
      </c>
      <c r="Q27">
        <f>INDEX(DEA_IDN_Generator_Props!$13:$13,0,MATCH($N27,DEA_IDN_Generator_Props!$2:$2,0))</f>
        <v>17.694063926940601</v>
      </c>
    </row>
    <row r="28" spans="1:17">
      <c r="N28" t="s">
        <v>210</v>
      </c>
      <c r="O28">
        <f>INDEX(DEA_IDN_Generator_Props!$13:$13,0,MATCH($N28,DEA_IDN_Generator_Props!$2:$2,0))</f>
        <v>20.958904109589</v>
      </c>
      <c r="P28">
        <f>INDEX(DEA_IDN_Generator_Props!$13:$13,0,MATCH($N28,DEA_IDN_Generator_Props!$2:$2,0))</f>
        <v>20.958904109589</v>
      </c>
      <c r="Q28">
        <f>INDEX(DEA_IDN_Generator_Props!$13:$13,0,MATCH($N28,DEA_IDN_Generator_Props!$2:$2,0))</f>
        <v>20.958904109589</v>
      </c>
    </row>
    <row r="29" spans="1:17">
      <c r="N29" t="s">
        <v>24</v>
      </c>
      <c r="O29">
        <f>INDEX(DEA_IDN_Generator_Props!$13:$13,0,MATCH($N29,DEA_IDN_Generator_Props!$2:$2,0))</f>
        <v>35</v>
      </c>
      <c r="P29">
        <f>INDEX(DEA_IDN_Generator_Props!$13:$13,0,MATCH($N29,DEA_IDN_Generator_Props!$2:$2,0))</f>
        <v>35</v>
      </c>
      <c r="Q29">
        <f>INDEX(DEA_IDN_Generator_Props!$13:$13,0,MATCH($N29,DEA_IDN_Generator_Props!$2:$2,0))</f>
        <v>35</v>
      </c>
    </row>
    <row r="30" spans="1:17">
      <c r="N30" t="s">
        <v>211</v>
      </c>
      <c r="O30">
        <f>INDEX(DEA_IDN_Generator_Props!$13:$13,0,MATCH($N30,DEA_IDN_Generator_Props!$2:$2,0))</f>
        <v>35</v>
      </c>
      <c r="P30">
        <f>INDEX(DEA_IDN_Generator_Props!$13:$13,0,MATCH($N30,DEA_IDN_Generator_Props!$2:$2,0))</f>
        <v>35</v>
      </c>
      <c r="Q30">
        <f>INDEX(DEA_IDN_Generator_Props!$13:$13,0,MATCH($N30,DEA_IDN_Generator_Props!$2:$2,0))</f>
        <v>35</v>
      </c>
    </row>
    <row r="31" spans="1:17">
      <c r="N31" t="s">
        <v>164</v>
      </c>
      <c r="O31">
        <f>INDEX(DEA_IDN_Generator_Props!$13:$13,0,MATCH($N31,DEA_IDN_Generator_Props!$2:$2,0))</f>
        <v>50</v>
      </c>
      <c r="P31">
        <f>INDEX(DEA_IDN_Generator_Props!$13:$13,0,MATCH($N31,DEA_IDN_Generator_Props!$2:$2,0))</f>
        <v>50</v>
      </c>
      <c r="Q31">
        <f>INDEX(DEA_IDN_Generator_Props!$13:$13,0,MATCH($N31,DEA_IDN_Generator_Props!$2:$2,0))</f>
        <v>50</v>
      </c>
    </row>
    <row r="32" spans="1:17">
      <c r="N32" t="s">
        <v>212</v>
      </c>
      <c r="O32">
        <f>INDEX(DEA_IDN_Generator_Props!$13:$13,0,MATCH($N32,DEA_IDN_Generator_Props!$2:$2,0))</f>
        <v>35</v>
      </c>
      <c r="P32">
        <f>INDEX(DEA_IDN_Generator_Props!$13:$13,0,MATCH($N32,DEA_IDN_Generator_Props!$2:$2,0))</f>
        <v>35</v>
      </c>
      <c r="Q32">
        <f>INDEX(DEA_IDN_Generator_Props!$13:$13,0,MATCH($N32,DEA_IDN_Generator_Props!$2:$2,0))</f>
        <v>35</v>
      </c>
    </row>
    <row r="33" spans="14:17">
      <c r="N33" t="s">
        <v>160</v>
      </c>
      <c r="O33">
        <f>INDEX(DEA_IDN_Generator_Props!$13:$13,0,MATCH($N33,DEA_IDN_Generator_Props!$2:$2,0))</f>
        <v>33</v>
      </c>
      <c r="P33">
        <f>INDEX(DEA_IDN_Generator_Props!$13:$13,0,MATCH($N33,DEA_IDN_Generator_Props!$2:$2,0))</f>
        <v>33</v>
      </c>
      <c r="Q33">
        <f>INDEX(DEA_IDN_Generator_Props!$13:$13,0,MATCH($N33,DEA_IDN_Generator_Props!$2:$2,0))</f>
        <v>33</v>
      </c>
    </row>
  </sheetData>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theme="5" tint="0.79998168889431442"/>
  </sheetPr>
  <dimension ref="A1:AF87"/>
  <sheetViews>
    <sheetView zoomScale="55" zoomScaleNormal="55" workbookViewId="0">
      <selection activeCell="B3" sqref="B3"/>
    </sheetView>
  </sheetViews>
  <sheetFormatPr defaultColWidth="9.140625" defaultRowHeight="15"/>
  <cols>
    <col min="1" max="1" width="63.140625" bestFit="1" customWidth="1"/>
    <col min="2" max="2" width="23.28515625" customWidth="1"/>
    <col min="3" max="3" width="18.85546875" bestFit="1" customWidth="1"/>
    <col min="4" max="4" width="19.28515625" bestFit="1" customWidth="1"/>
    <col min="5" max="5" width="23.7109375" bestFit="1" customWidth="1"/>
    <col min="6" max="6" width="32.5703125" bestFit="1" customWidth="1"/>
    <col min="7" max="7" width="28.85546875" bestFit="1" customWidth="1"/>
    <col min="8" max="8" width="22.28515625" bestFit="1" customWidth="1"/>
    <col min="9" max="9" width="19.85546875" bestFit="1" customWidth="1"/>
    <col min="10" max="10" width="12.28515625" bestFit="1" customWidth="1"/>
    <col min="11" max="11" width="12.85546875" bestFit="1" customWidth="1"/>
    <col min="12" max="12" width="12.28515625" bestFit="1" customWidth="1"/>
    <col min="13" max="13" width="14.42578125" bestFit="1" customWidth="1"/>
    <col min="14" max="14" width="19.85546875" bestFit="1" customWidth="1"/>
    <col min="15" max="15" width="14.5703125" bestFit="1" customWidth="1"/>
    <col min="16" max="16" width="19.5703125" bestFit="1" customWidth="1"/>
    <col min="17" max="17" width="12.7109375" bestFit="1" customWidth="1"/>
    <col min="18" max="18" width="15.42578125" bestFit="1" customWidth="1"/>
    <col min="19" max="19" width="17.28515625" bestFit="1" customWidth="1"/>
    <col min="20" max="20" width="22.7109375" bestFit="1" customWidth="1"/>
    <col min="21" max="21" width="7.85546875" bestFit="1" customWidth="1"/>
    <col min="22" max="22" width="6.140625" bestFit="1" customWidth="1"/>
    <col min="23" max="23" width="7.140625" bestFit="1" customWidth="1"/>
    <col min="24" max="24" width="22.140625" bestFit="1" customWidth="1"/>
    <col min="25" max="25" width="10.42578125" bestFit="1" customWidth="1"/>
    <col min="26" max="26" width="10" bestFit="1" customWidth="1"/>
    <col min="27" max="27" width="28.42578125" bestFit="1" customWidth="1"/>
    <col min="28" max="28" width="26.7109375" bestFit="1" customWidth="1"/>
    <col min="29" max="29" width="17.85546875" bestFit="1" customWidth="1"/>
    <col min="30" max="30" width="8.140625" bestFit="1" customWidth="1"/>
    <col min="31" max="31" width="19.140625" bestFit="1" customWidth="1"/>
    <col min="32" max="32" width="9.5703125" bestFit="1" customWidth="1"/>
  </cols>
  <sheetData>
    <row r="1" spans="1:31">
      <c r="A1" t="s">
        <v>532</v>
      </c>
    </row>
    <row r="2" spans="1:31">
      <c r="A2" s="20">
        <v>2020</v>
      </c>
      <c r="B2" t="s">
        <v>134</v>
      </c>
      <c r="C2" t="s">
        <v>207</v>
      </c>
      <c r="D2" t="s">
        <v>138</v>
      </c>
      <c r="E2" t="s">
        <v>140</v>
      </c>
      <c r="F2" t="s">
        <v>139</v>
      </c>
      <c r="G2" t="s">
        <v>135</v>
      </c>
      <c r="H2" t="s">
        <v>157</v>
      </c>
      <c r="I2" t="s">
        <v>155</v>
      </c>
      <c r="J2" t="s">
        <v>209</v>
      </c>
      <c r="K2" t="s">
        <v>210</v>
      </c>
      <c r="L2" t="s">
        <v>24</v>
      </c>
      <c r="M2" t="s">
        <v>211</v>
      </c>
      <c r="N2" t="s">
        <v>164</v>
      </c>
      <c r="O2" t="s">
        <v>212</v>
      </c>
      <c r="P2" t="s">
        <v>160</v>
      </c>
      <c r="Q2" t="s">
        <v>74</v>
      </c>
      <c r="R2" t="s">
        <v>119</v>
      </c>
      <c r="S2" t="s">
        <v>121</v>
      </c>
      <c r="T2" t="s">
        <v>77</v>
      </c>
      <c r="U2" t="s">
        <v>82</v>
      </c>
      <c r="V2" t="s">
        <v>127</v>
      </c>
      <c r="W2" t="s">
        <v>92</v>
      </c>
      <c r="X2" t="s">
        <v>81</v>
      </c>
      <c r="Y2" t="s">
        <v>87</v>
      </c>
      <c r="Z2" t="s">
        <v>78</v>
      </c>
      <c r="AA2" t="s">
        <v>63</v>
      </c>
      <c r="AB2" t="s">
        <v>213</v>
      </c>
      <c r="AC2" t="s">
        <v>214</v>
      </c>
      <c r="AD2" t="s">
        <v>151</v>
      </c>
      <c r="AE2" t="s">
        <v>158</v>
      </c>
    </row>
    <row r="3" spans="1:31" s="3" customFormat="1">
      <c r="A3" s="3" t="s">
        <v>533</v>
      </c>
      <c r="B3" s="3">
        <v>55</v>
      </c>
      <c r="C3" s="3">
        <v>10</v>
      </c>
      <c r="D3" s="3">
        <v>150</v>
      </c>
      <c r="E3" s="3">
        <v>50</v>
      </c>
      <c r="F3" s="3">
        <v>5</v>
      </c>
      <c r="G3" s="3">
        <v>250</v>
      </c>
      <c r="L3" s="3">
        <v>3.5</v>
      </c>
      <c r="M3" s="3">
        <v>0.85</v>
      </c>
      <c r="N3" s="3">
        <v>8</v>
      </c>
      <c r="O3" s="3">
        <v>1</v>
      </c>
      <c r="P3" s="3">
        <v>1</v>
      </c>
      <c r="Q3" s="3">
        <v>150</v>
      </c>
      <c r="R3" s="3">
        <v>600</v>
      </c>
      <c r="S3" s="3">
        <v>1000</v>
      </c>
      <c r="T3" s="3" t="s">
        <v>534</v>
      </c>
      <c r="U3" s="3">
        <v>600</v>
      </c>
      <c r="V3" s="3">
        <v>50</v>
      </c>
      <c r="W3" s="3">
        <v>-60</v>
      </c>
      <c r="X3" s="3">
        <v>-40</v>
      </c>
      <c r="Y3" s="3">
        <v>-65</v>
      </c>
      <c r="Z3" s="3">
        <v>25</v>
      </c>
      <c r="AA3" s="3">
        <v>1</v>
      </c>
      <c r="AB3" s="3">
        <v>21.589622849314999</v>
      </c>
      <c r="AC3" s="3">
        <v>1</v>
      </c>
      <c r="AD3" s="3">
        <v>20</v>
      </c>
    </row>
    <row r="4" spans="1:31">
      <c r="A4" t="s">
        <v>535</v>
      </c>
      <c r="B4">
        <v>110</v>
      </c>
      <c r="C4">
        <v>20</v>
      </c>
      <c r="D4">
        <v>150</v>
      </c>
      <c r="E4">
        <v>50</v>
      </c>
      <c r="F4">
        <v>5</v>
      </c>
      <c r="G4">
        <v>1000</v>
      </c>
      <c r="K4">
        <v>10</v>
      </c>
      <c r="L4">
        <v>70</v>
      </c>
      <c r="M4">
        <v>12.75</v>
      </c>
      <c r="N4">
        <v>240</v>
      </c>
      <c r="O4">
        <v>30</v>
      </c>
      <c r="P4">
        <v>10</v>
      </c>
      <c r="Q4">
        <v>150</v>
      </c>
      <c r="R4">
        <v>600</v>
      </c>
      <c r="S4">
        <v>1000</v>
      </c>
      <c r="T4">
        <v>600</v>
      </c>
      <c r="U4">
        <v>600</v>
      </c>
      <c r="V4">
        <v>100</v>
      </c>
      <c r="W4">
        <v>-60</v>
      </c>
      <c r="X4">
        <v>-40</v>
      </c>
      <c r="Y4">
        <v>-65</v>
      </c>
      <c r="Z4">
        <v>25</v>
      </c>
      <c r="AA4">
        <v>1</v>
      </c>
      <c r="AB4">
        <v>21.589622849314999</v>
      </c>
      <c r="AC4">
        <v>1</v>
      </c>
      <c r="AD4">
        <v>100</v>
      </c>
    </row>
    <row r="5" spans="1:31">
      <c r="A5" t="s">
        <v>536</v>
      </c>
      <c r="B5">
        <v>16</v>
      </c>
      <c r="C5">
        <v>10</v>
      </c>
      <c r="D5">
        <v>95</v>
      </c>
      <c r="E5">
        <v>95</v>
      </c>
      <c r="F5">
        <v>80</v>
      </c>
      <c r="G5">
        <v>80</v>
      </c>
      <c r="H5" t="s">
        <v>537</v>
      </c>
      <c r="I5" t="s">
        <v>537</v>
      </c>
      <c r="J5" t="s">
        <v>537</v>
      </c>
      <c r="K5" t="s">
        <v>537</v>
      </c>
      <c r="L5">
        <v>100</v>
      </c>
      <c r="M5">
        <v>100</v>
      </c>
      <c r="N5">
        <v>100</v>
      </c>
      <c r="O5">
        <v>90</v>
      </c>
      <c r="P5">
        <v>90</v>
      </c>
      <c r="Q5">
        <v>34.83</v>
      </c>
      <c r="R5">
        <v>37.67</v>
      </c>
      <c r="S5">
        <v>42.5</v>
      </c>
      <c r="T5">
        <v>42</v>
      </c>
      <c r="U5">
        <v>57</v>
      </c>
      <c r="V5">
        <v>33.5</v>
      </c>
      <c r="W5">
        <v>-7</v>
      </c>
      <c r="X5">
        <v>-7</v>
      </c>
      <c r="Y5">
        <v>-7</v>
      </c>
      <c r="Z5">
        <v>32</v>
      </c>
      <c r="AA5">
        <v>35</v>
      </c>
      <c r="AB5">
        <v>0.28999999999999998</v>
      </c>
      <c r="AC5">
        <v>35</v>
      </c>
      <c r="AD5">
        <v>46</v>
      </c>
    </row>
    <row r="6" spans="1:31" s="3" customFormat="1">
      <c r="A6" s="3" t="s">
        <v>538</v>
      </c>
      <c r="B6" s="3">
        <v>15</v>
      </c>
      <c r="C6" s="3">
        <v>10</v>
      </c>
      <c r="D6" s="3">
        <v>95</v>
      </c>
      <c r="E6" s="3">
        <v>95</v>
      </c>
      <c r="F6" s="3">
        <v>80</v>
      </c>
      <c r="G6" s="3">
        <v>80</v>
      </c>
      <c r="H6" s="3" t="s">
        <v>537</v>
      </c>
      <c r="I6" s="3" t="s">
        <v>537</v>
      </c>
      <c r="J6" s="3" t="s">
        <v>537</v>
      </c>
      <c r="K6" s="3" t="s">
        <v>537</v>
      </c>
      <c r="L6" s="3">
        <v>100</v>
      </c>
      <c r="M6" s="3">
        <v>100</v>
      </c>
      <c r="N6" s="3">
        <v>100</v>
      </c>
      <c r="O6" s="3">
        <v>90</v>
      </c>
      <c r="P6" s="3">
        <v>90</v>
      </c>
      <c r="Q6" s="3">
        <v>34.33</v>
      </c>
      <c r="R6" s="3">
        <v>36.67</v>
      </c>
      <c r="S6" s="3">
        <v>41.5</v>
      </c>
      <c r="T6" s="3">
        <v>40</v>
      </c>
      <c r="U6" s="3">
        <v>56</v>
      </c>
      <c r="V6" s="3">
        <v>32.5</v>
      </c>
      <c r="W6" s="3">
        <v>-8</v>
      </c>
      <c r="X6" s="3">
        <v>-8</v>
      </c>
      <c r="Y6" s="3">
        <v>-8</v>
      </c>
      <c r="Z6" s="3">
        <v>31</v>
      </c>
      <c r="AA6" s="3">
        <v>34</v>
      </c>
      <c r="AB6" s="3">
        <v>0.27549999999999902</v>
      </c>
      <c r="AC6" s="3">
        <v>34</v>
      </c>
      <c r="AD6" s="3">
        <v>45</v>
      </c>
    </row>
    <row r="7" spans="1:31" s="3" customFormat="1">
      <c r="A7" s="3" t="s">
        <v>539</v>
      </c>
      <c r="B7" s="3">
        <v>10</v>
      </c>
      <c r="C7" s="3">
        <v>10</v>
      </c>
      <c r="D7" s="3">
        <v>4</v>
      </c>
      <c r="E7" s="3">
        <v>4</v>
      </c>
      <c r="F7" s="3">
        <v>4</v>
      </c>
      <c r="G7" s="3">
        <v>4</v>
      </c>
      <c r="H7" s="3" t="s">
        <v>537</v>
      </c>
      <c r="I7" s="3" t="s">
        <v>537</v>
      </c>
      <c r="J7" s="3" t="s">
        <v>537</v>
      </c>
      <c r="K7" s="3" t="s">
        <v>537</v>
      </c>
      <c r="L7" s="3">
        <v>2.5000000000000001E-2</v>
      </c>
      <c r="M7" s="3">
        <v>0.03</v>
      </c>
      <c r="N7" s="3">
        <v>0.04</v>
      </c>
      <c r="O7" s="3">
        <v>0.04</v>
      </c>
      <c r="P7" s="3">
        <v>0.04</v>
      </c>
      <c r="Q7" s="3">
        <v>7</v>
      </c>
      <c r="R7" s="3">
        <v>7</v>
      </c>
      <c r="S7" s="3">
        <v>7</v>
      </c>
      <c r="T7" s="3">
        <v>5.53</v>
      </c>
      <c r="U7" s="3">
        <v>5</v>
      </c>
      <c r="V7" s="3">
        <v>2</v>
      </c>
      <c r="W7" s="3">
        <v>7</v>
      </c>
      <c r="X7" s="3">
        <v>5</v>
      </c>
      <c r="Y7" s="3">
        <v>6</v>
      </c>
      <c r="Z7" s="3">
        <v>7</v>
      </c>
      <c r="AA7" s="3">
        <v>5</v>
      </c>
      <c r="AB7" s="3">
        <v>0.01</v>
      </c>
      <c r="AC7" s="3">
        <v>5</v>
      </c>
      <c r="AD7" s="3">
        <v>3</v>
      </c>
      <c r="AE7" s="3">
        <v>0.38</v>
      </c>
    </row>
    <row r="8" spans="1:31" s="3" customFormat="1">
      <c r="A8" s="3" t="s">
        <v>540</v>
      </c>
      <c r="B8" s="3">
        <f t="shared" ref="B8:AE8" si="0">B9/52*100</f>
        <v>7.6923076923076925</v>
      </c>
      <c r="C8" s="3">
        <f t="shared" si="0"/>
        <v>7.6923076923076925</v>
      </c>
      <c r="D8" s="3">
        <f t="shared" si="0"/>
        <v>11.538461538461538</v>
      </c>
      <c r="E8" s="3">
        <f t="shared" si="0"/>
        <v>11.538461538461538</v>
      </c>
      <c r="F8" s="3">
        <f t="shared" si="0"/>
        <v>11.538461538461538</v>
      </c>
      <c r="G8" s="3">
        <f t="shared" si="0"/>
        <v>5.7692307692307692</v>
      </c>
      <c r="H8" s="3" t="e">
        <f t="shared" si="0"/>
        <v>#VALUE!</v>
      </c>
      <c r="I8" s="3" t="e">
        <f t="shared" si="0"/>
        <v>#VALUE!</v>
      </c>
      <c r="J8" s="3" t="e">
        <f t="shared" si="0"/>
        <v>#VALUE!</v>
      </c>
      <c r="K8" s="3" t="e">
        <f t="shared" si="0"/>
        <v>#VALUE!</v>
      </c>
      <c r="L8" s="3">
        <f t="shared" si="0"/>
        <v>0.30769230769230771</v>
      </c>
      <c r="M8" s="3">
        <f t="shared" si="0"/>
        <v>0.30769230769230771</v>
      </c>
      <c r="N8" s="3">
        <f t="shared" si="0"/>
        <v>0.30769230769230771</v>
      </c>
      <c r="O8" s="3">
        <f t="shared" si="0"/>
        <v>0</v>
      </c>
      <c r="P8" s="3">
        <f t="shared" si="0"/>
        <v>0</v>
      </c>
      <c r="Q8" s="3">
        <f t="shared" si="0"/>
        <v>11.538461538461538</v>
      </c>
      <c r="R8" s="3">
        <f t="shared" si="0"/>
        <v>13.461538461538462</v>
      </c>
      <c r="S8" s="3">
        <f t="shared" si="0"/>
        <v>13.461538461538462</v>
      </c>
      <c r="T8" s="3">
        <f t="shared" si="0"/>
        <v>12.692307692307692</v>
      </c>
      <c r="U8" s="3">
        <f t="shared" si="0"/>
        <v>9.6153846153846168</v>
      </c>
      <c r="V8" s="3">
        <f t="shared" si="0"/>
        <v>5.7692307692307692</v>
      </c>
      <c r="W8" s="3">
        <f t="shared" si="0"/>
        <v>0</v>
      </c>
      <c r="X8" s="3">
        <f t="shared" si="0"/>
        <v>0</v>
      </c>
      <c r="Y8" s="3">
        <f t="shared" si="0"/>
        <v>0</v>
      </c>
      <c r="Z8" s="3">
        <f t="shared" si="0"/>
        <v>11.538461538461538</v>
      </c>
      <c r="AA8" s="3">
        <f t="shared" si="0"/>
        <v>9.6153846153846168</v>
      </c>
      <c r="AB8" s="3">
        <f t="shared" si="0"/>
        <v>5.5769230769230766</v>
      </c>
      <c r="AC8" s="3">
        <f t="shared" si="0"/>
        <v>9.6153846153846168</v>
      </c>
      <c r="AD8" s="3">
        <f t="shared" si="0"/>
        <v>1.5384615384615385</v>
      </c>
      <c r="AE8" s="3">
        <f t="shared" si="0"/>
        <v>0.38461538461538464</v>
      </c>
    </row>
    <row r="9" spans="1:31">
      <c r="A9" t="s">
        <v>541</v>
      </c>
      <c r="B9">
        <v>4</v>
      </c>
      <c r="C9">
        <v>4</v>
      </c>
      <c r="D9">
        <v>6</v>
      </c>
      <c r="E9">
        <v>6</v>
      </c>
      <c r="F9">
        <v>6</v>
      </c>
      <c r="G9">
        <v>3</v>
      </c>
      <c r="H9" t="s">
        <v>537</v>
      </c>
      <c r="I9" t="s">
        <v>537</v>
      </c>
      <c r="J9" t="s">
        <v>537</v>
      </c>
      <c r="K9" t="s">
        <v>537</v>
      </c>
      <c r="L9">
        <v>0.16</v>
      </c>
      <c r="M9">
        <v>0.16</v>
      </c>
      <c r="N9">
        <v>0.16</v>
      </c>
      <c r="Q9">
        <v>6</v>
      </c>
      <c r="R9">
        <v>7</v>
      </c>
      <c r="S9">
        <v>7</v>
      </c>
      <c r="T9">
        <v>6.6</v>
      </c>
      <c r="U9">
        <v>5</v>
      </c>
      <c r="V9">
        <v>3</v>
      </c>
      <c r="Z9">
        <v>6</v>
      </c>
      <c r="AA9">
        <v>5</v>
      </c>
      <c r="AB9">
        <v>2.9</v>
      </c>
      <c r="AC9">
        <v>5</v>
      </c>
      <c r="AD9">
        <v>0.8</v>
      </c>
      <c r="AE9">
        <v>0.2</v>
      </c>
    </row>
    <row r="10" spans="1:31" s="3" customFormat="1">
      <c r="A10" s="3" t="s">
        <v>542</v>
      </c>
      <c r="B10" s="3">
        <v>30</v>
      </c>
      <c r="C10" s="3">
        <v>30</v>
      </c>
      <c r="D10" s="3">
        <v>50</v>
      </c>
      <c r="E10" s="3">
        <v>50</v>
      </c>
      <c r="F10" s="3">
        <v>50</v>
      </c>
      <c r="G10" s="3">
        <v>50</v>
      </c>
      <c r="H10" s="3">
        <v>35</v>
      </c>
      <c r="I10" s="3">
        <v>35</v>
      </c>
      <c r="L10" s="3">
        <v>27</v>
      </c>
      <c r="M10" s="3">
        <v>27</v>
      </c>
      <c r="N10" s="3">
        <v>27</v>
      </c>
      <c r="O10" s="3">
        <v>40</v>
      </c>
      <c r="P10" s="3">
        <v>25</v>
      </c>
      <c r="Q10" s="3">
        <v>30</v>
      </c>
      <c r="R10" s="3">
        <v>30</v>
      </c>
      <c r="S10" s="3">
        <v>30</v>
      </c>
      <c r="T10" s="3">
        <v>30</v>
      </c>
      <c r="U10" s="3">
        <v>25</v>
      </c>
      <c r="V10" s="3">
        <v>25</v>
      </c>
      <c r="X10" s="3" t="s">
        <v>537</v>
      </c>
      <c r="Y10" s="3" t="s">
        <v>537</v>
      </c>
      <c r="Z10" s="3">
        <v>25</v>
      </c>
      <c r="AA10" s="3">
        <v>25</v>
      </c>
      <c r="AB10" s="3">
        <v>25</v>
      </c>
      <c r="AC10" s="3">
        <v>25</v>
      </c>
      <c r="AD10" s="3">
        <v>25</v>
      </c>
      <c r="AE10" s="3">
        <v>20</v>
      </c>
    </row>
    <row r="11" spans="1:31">
      <c r="A11" t="s">
        <v>543</v>
      </c>
      <c r="B11">
        <v>2</v>
      </c>
      <c r="C11">
        <v>2</v>
      </c>
      <c r="D11">
        <v>4</v>
      </c>
      <c r="E11">
        <v>3</v>
      </c>
      <c r="F11">
        <v>2</v>
      </c>
      <c r="G11">
        <v>4.3</v>
      </c>
      <c r="H11">
        <v>0.5</v>
      </c>
      <c r="I11">
        <v>0.1</v>
      </c>
      <c r="L11">
        <v>1.5</v>
      </c>
      <c r="M11">
        <v>1</v>
      </c>
      <c r="N11">
        <v>3</v>
      </c>
      <c r="O11">
        <v>5</v>
      </c>
      <c r="P11">
        <v>3</v>
      </c>
      <c r="Q11">
        <v>3.25</v>
      </c>
      <c r="R11">
        <v>3.75</v>
      </c>
      <c r="S11">
        <v>4.33</v>
      </c>
      <c r="T11">
        <v>4</v>
      </c>
      <c r="U11">
        <v>2.5</v>
      </c>
      <c r="V11">
        <v>1.5</v>
      </c>
      <c r="Z11">
        <v>2</v>
      </c>
      <c r="AA11">
        <v>1.5</v>
      </c>
      <c r="AB11">
        <v>2.5</v>
      </c>
      <c r="AC11">
        <v>1.5</v>
      </c>
      <c r="AD11">
        <v>1</v>
      </c>
      <c r="AE11">
        <v>0.2</v>
      </c>
    </row>
    <row r="12" spans="1:31">
      <c r="A12" t="s">
        <v>544</v>
      </c>
      <c r="B12">
        <v>30</v>
      </c>
      <c r="C12">
        <v>30</v>
      </c>
      <c r="D12">
        <v>62</v>
      </c>
      <c r="E12">
        <v>14</v>
      </c>
      <c r="G12">
        <v>30</v>
      </c>
      <c r="J12">
        <v>9</v>
      </c>
      <c r="K12">
        <v>14</v>
      </c>
      <c r="L12">
        <v>14</v>
      </c>
      <c r="M12">
        <v>58</v>
      </c>
      <c r="N12">
        <v>185</v>
      </c>
      <c r="O12">
        <v>0.2</v>
      </c>
      <c r="Q12" t="s">
        <v>537</v>
      </c>
      <c r="R12" t="s">
        <v>545</v>
      </c>
      <c r="S12" t="s">
        <v>537</v>
      </c>
      <c r="T12" t="s">
        <v>545</v>
      </c>
      <c r="U12" t="s">
        <v>537</v>
      </c>
      <c r="V12">
        <v>0.02</v>
      </c>
      <c r="Y12" t="s">
        <v>545</v>
      </c>
      <c r="Z12">
        <v>35</v>
      </c>
      <c r="AA12">
        <v>70</v>
      </c>
      <c r="AB12">
        <v>1.5</v>
      </c>
      <c r="AD12">
        <v>0.05</v>
      </c>
    </row>
    <row r="13" spans="1:31">
      <c r="A13" t="s">
        <v>546</v>
      </c>
      <c r="B13">
        <v>90</v>
      </c>
      <c r="C13">
        <v>90</v>
      </c>
      <c r="D13">
        <v>40</v>
      </c>
      <c r="E13">
        <v>80</v>
      </c>
      <c r="F13">
        <v>80</v>
      </c>
      <c r="G13" t="s">
        <v>537</v>
      </c>
      <c r="H13">
        <v>19.4063926940639</v>
      </c>
      <c r="I13">
        <v>17.694063926940601</v>
      </c>
      <c r="J13">
        <v>17.694063926940601</v>
      </c>
      <c r="K13">
        <v>20.958904109589</v>
      </c>
      <c r="L13">
        <v>35</v>
      </c>
      <c r="M13">
        <v>35</v>
      </c>
      <c r="N13">
        <v>50</v>
      </c>
      <c r="O13">
        <v>35</v>
      </c>
      <c r="P13">
        <v>33</v>
      </c>
      <c r="Q13" t="s">
        <v>537</v>
      </c>
      <c r="R13" t="s">
        <v>545</v>
      </c>
      <c r="S13" t="s">
        <v>537</v>
      </c>
      <c r="T13" t="s">
        <v>545</v>
      </c>
      <c r="U13" t="s">
        <v>537</v>
      </c>
      <c r="V13" t="s">
        <v>537</v>
      </c>
      <c r="X13" t="s">
        <v>537</v>
      </c>
      <c r="Y13" t="s">
        <v>545</v>
      </c>
      <c r="Z13" t="s">
        <v>537</v>
      </c>
      <c r="AA13" t="s">
        <v>537</v>
      </c>
      <c r="AB13" t="s">
        <v>537</v>
      </c>
      <c r="AC13" t="s">
        <v>537</v>
      </c>
      <c r="AD13" t="s">
        <v>537</v>
      </c>
    </row>
    <row r="14" spans="1:31" s="3" customFormat="1">
      <c r="A14" s="3" t="s">
        <v>547</v>
      </c>
      <c r="B14" s="3">
        <v>80</v>
      </c>
      <c r="C14" s="3">
        <v>80</v>
      </c>
      <c r="D14" s="3">
        <v>35.884615384615302</v>
      </c>
      <c r="E14" s="3">
        <v>75.884615384615302</v>
      </c>
      <c r="F14" s="3">
        <v>75.884615384615302</v>
      </c>
      <c r="G14" s="3" t="s">
        <v>537</v>
      </c>
      <c r="H14" s="3">
        <v>19.4063926940639</v>
      </c>
      <c r="I14" s="3">
        <v>17.694063926940601</v>
      </c>
      <c r="J14" s="3">
        <v>17.694063926940601</v>
      </c>
      <c r="K14" s="3">
        <v>20.958904109589</v>
      </c>
      <c r="L14" s="3">
        <v>34.020000000000003</v>
      </c>
      <c r="M14" s="3">
        <v>33.845538461538403</v>
      </c>
      <c r="N14" s="3">
        <v>47.852307692307598</v>
      </c>
      <c r="P14" s="3">
        <v>33</v>
      </c>
      <c r="Q14" s="3" t="s">
        <v>537</v>
      </c>
      <c r="R14" s="3" t="s">
        <v>545</v>
      </c>
      <c r="S14" s="3" t="s">
        <v>537</v>
      </c>
      <c r="T14" s="3" t="s">
        <v>545</v>
      </c>
      <c r="U14" s="3" t="s">
        <v>537</v>
      </c>
      <c r="V14" s="3" t="s">
        <v>537</v>
      </c>
      <c r="X14" s="3" t="s">
        <v>537</v>
      </c>
      <c r="Y14" s="3" t="s">
        <v>545</v>
      </c>
      <c r="Z14" s="3" t="s">
        <v>537</v>
      </c>
      <c r="AA14" s="3" t="s">
        <v>537</v>
      </c>
      <c r="AB14" s="3" t="s">
        <v>537</v>
      </c>
      <c r="AC14" s="3" t="s">
        <v>537</v>
      </c>
      <c r="AD14" s="3" t="s">
        <v>537</v>
      </c>
    </row>
    <row r="15" spans="1:31" s="3" customFormat="1">
      <c r="A15" s="3" t="s">
        <v>548</v>
      </c>
      <c r="B15" s="3">
        <v>3</v>
      </c>
      <c r="D15" s="3">
        <v>50</v>
      </c>
      <c r="E15" s="3">
        <v>50</v>
      </c>
      <c r="F15" s="3" t="s">
        <v>537</v>
      </c>
      <c r="G15" s="3">
        <v>50</v>
      </c>
      <c r="H15" s="3" t="s">
        <v>537</v>
      </c>
      <c r="I15" s="3" t="s">
        <v>537</v>
      </c>
      <c r="J15" s="3" t="s">
        <v>537</v>
      </c>
      <c r="K15" s="3" t="s">
        <v>537</v>
      </c>
      <c r="L15" s="3" t="s">
        <v>537</v>
      </c>
      <c r="M15" s="3" t="s">
        <v>537</v>
      </c>
      <c r="N15" s="3" t="s">
        <v>537</v>
      </c>
      <c r="O15" s="3">
        <v>50</v>
      </c>
      <c r="P15" s="3" t="s">
        <v>537</v>
      </c>
      <c r="Q15" s="3">
        <v>3.5</v>
      </c>
      <c r="R15" s="3">
        <v>4</v>
      </c>
      <c r="S15" s="3">
        <v>5</v>
      </c>
      <c r="T15" s="3">
        <v>3</v>
      </c>
      <c r="U15" s="3">
        <v>20</v>
      </c>
      <c r="V15" s="3">
        <v>20</v>
      </c>
      <c r="W15" s="3">
        <v>4</v>
      </c>
      <c r="X15" s="3">
        <v>20</v>
      </c>
      <c r="Y15" s="3">
        <v>3</v>
      </c>
      <c r="Z15" s="3">
        <v>10</v>
      </c>
      <c r="AA15" s="3">
        <v>20</v>
      </c>
      <c r="AB15" s="3">
        <v>10</v>
      </c>
      <c r="AD15" s="3">
        <v>25</v>
      </c>
    </row>
    <row r="16" spans="1:31" s="3" customFormat="1">
      <c r="A16" s="3" t="s">
        <v>549</v>
      </c>
      <c r="D16" s="3">
        <v>0</v>
      </c>
      <c r="E16" s="3">
        <v>0</v>
      </c>
      <c r="F16" s="3" t="s">
        <v>537</v>
      </c>
      <c r="G16" s="3">
        <v>0</v>
      </c>
      <c r="H16" s="3" t="s">
        <v>537</v>
      </c>
      <c r="I16" s="3" t="s">
        <v>537</v>
      </c>
      <c r="J16" s="3" t="s">
        <v>537</v>
      </c>
      <c r="K16" s="3" t="s">
        <v>537</v>
      </c>
      <c r="L16" s="3" t="s">
        <v>537</v>
      </c>
      <c r="M16" s="3" t="s">
        <v>537</v>
      </c>
      <c r="N16" s="3" t="s">
        <v>537</v>
      </c>
      <c r="O16" s="3">
        <v>0</v>
      </c>
      <c r="P16" s="3" t="s">
        <v>537</v>
      </c>
      <c r="Q16" s="3">
        <v>30</v>
      </c>
      <c r="R16" s="3">
        <v>25</v>
      </c>
      <c r="S16" s="3">
        <v>30</v>
      </c>
      <c r="T16" s="3">
        <v>50</v>
      </c>
      <c r="U16" s="3">
        <v>45</v>
      </c>
      <c r="V16" s="3">
        <v>20</v>
      </c>
      <c r="W16" s="3">
        <v>30</v>
      </c>
      <c r="X16" s="3">
        <v>45</v>
      </c>
      <c r="Y16" s="3">
        <v>50</v>
      </c>
      <c r="Z16" s="3">
        <v>30</v>
      </c>
      <c r="AA16" s="3">
        <v>20</v>
      </c>
      <c r="AB16" s="3">
        <v>20</v>
      </c>
      <c r="AD16" s="3">
        <v>6</v>
      </c>
    </row>
    <row r="17" spans="1:31" s="3" customFormat="1">
      <c r="A17" s="3" t="s">
        <v>441</v>
      </c>
      <c r="D17" s="3">
        <v>0.1</v>
      </c>
      <c r="E17" s="3">
        <v>0.1</v>
      </c>
      <c r="F17" s="3" t="s">
        <v>537</v>
      </c>
      <c r="G17" s="3">
        <v>0.1</v>
      </c>
      <c r="H17" s="3" t="s">
        <v>537</v>
      </c>
      <c r="I17" s="3" t="s">
        <v>537</v>
      </c>
      <c r="J17" s="3" t="s">
        <v>537</v>
      </c>
      <c r="K17" s="3" t="s">
        <v>537</v>
      </c>
      <c r="L17" s="3" t="s">
        <v>537</v>
      </c>
      <c r="M17" s="3" t="s">
        <v>537</v>
      </c>
      <c r="N17" s="3" t="s">
        <v>537</v>
      </c>
      <c r="O17" s="3">
        <v>0.1</v>
      </c>
      <c r="P17" s="3" t="s">
        <v>537</v>
      </c>
      <c r="Q17" s="3">
        <v>3</v>
      </c>
      <c r="R17" s="3">
        <v>4</v>
      </c>
      <c r="S17" s="3">
        <v>4</v>
      </c>
      <c r="T17" s="3">
        <v>6</v>
      </c>
      <c r="U17" s="3">
        <v>2</v>
      </c>
      <c r="V17" s="3">
        <v>0.25</v>
      </c>
      <c r="W17" s="3">
        <v>4</v>
      </c>
      <c r="X17" s="3">
        <v>2</v>
      </c>
      <c r="Y17" s="3">
        <v>6</v>
      </c>
      <c r="Z17" s="3">
        <v>0.5</v>
      </c>
      <c r="AB17" s="3">
        <v>0.5</v>
      </c>
      <c r="AD17" s="3">
        <v>0.05</v>
      </c>
    </row>
    <row r="18" spans="1:31" s="3" customFormat="1">
      <c r="A18" s="3" t="s">
        <v>442</v>
      </c>
      <c r="D18" s="3">
        <v>0.1</v>
      </c>
      <c r="E18" s="3">
        <v>0.1</v>
      </c>
      <c r="F18" s="3" t="s">
        <v>537</v>
      </c>
      <c r="G18" s="3">
        <v>0.1</v>
      </c>
      <c r="H18" s="3" t="s">
        <v>537</v>
      </c>
      <c r="I18" s="3" t="s">
        <v>537</v>
      </c>
      <c r="J18" s="3" t="s">
        <v>537</v>
      </c>
      <c r="K18" s="3" t="s">
        <v>537</v>
      </c>
      <c r="L18" s="3" t="s">
        <v>537</v>
      </c>
      <c r="M18" s="3" t="s">
        <v>537</v>
      </c>
      <c r="N18" s="3" t="s">
        <v>537</v>
      </c>
      <c r="O18" s="3">
        <v>0.1</v>
      </c>
      <c r="P18" s="3" t="s">
        <v>537</v>
      </c>
      <c r="Q18" s="3">
        <v>8</v>
      </c>
      <c r="R18" s="3">
        <v>12</v>
      </c>
      <c r="S18" s="3">
        <v>12</v>
      </c>
      <c r="T18" s="3" t="s">
        <v>550</v>
      </c>
      <c r="U18" s="3">
        <v>4</v>
      </c>
      <c r="V18" s="3">
        <v>0.5</v>
      </c>
      <c r="W18" s="3">
        <v>12</v>
      </c>
      <c r="X18" s="3">
        <v>4</v>
      </c>
      <c r="Y18" s="3" t="s">
        <v>550</v>
      </c>
      <c r="Z18" s="3">
        <v>10</v>
      </c>
      <c r="AB18" s="3">
        <v>2</v>
      </c>
      <c r="AD18" s="3">
        <v>0.3</v>
      </c>
    </row>
    <row r="19" spans="1:31">
      <c r="A19" t="s">
        <v>551</v>
      </c>
      <c r="B19" t="s">
        <v>537</v>
      </c>
      <c r="C19" t="s">
        <v>537</v>
      </c>
      <c r="D19">
        <v>0</v>
      </c>
      <c r="E19">
        <v>0</v>
      </c>
      <c r="F19">
        <v>0</v>
      </c>
      <c r="G19">
        <v>0</v>
      </c>
      <c r="H19">
        <v>0</v>
      </c>
      <c r="I19">
        <v>0</v>
      </c>
      <c r="J19">
        <v>0</v>
      </c>
      <c r="K19">
        <v>0</v>
      </c>
      <c r="L19">
        <v>0</v>
      </c>
      <c r="M19">
        <v>0</v>
      </c>
      <c r="N19">
        <v>0</v>
      </c>
      <c r="O19">
        <v>0</v>
      </c>
      <c r="P19">
        <v>0</v>
      </c>
      <c r="AD19">
        <v>19.600000000000001</v>
      </c>
    </row>
    <row r="20" spans="1:31">
      <c r="A20" t="s">
        <v>552</v>
      </c>
      <c r="B20" t="s">
        <v>537</v>
      </c>
      <c r="C20" t="s">
        <v>537</v>
      </c>
      <c r="D20">
        <v>0</v>
      </c>
      <c r="E20">
        <v>0</v>
      </c>
      <c r="F20">
        <v>0</v>
      </c>
      <c r="G20">
        <v>0</v>
      </c>
      <c r="H20">
        <v>0</v>
      </c>
      <c r="I20">
        <v>0</v>
      </c>
      <c r="J20">
        <v>0</v>
      </c>
      <c r="K20">
        <v>0</v>
      </c>
      <c r="L20">
        <v>0</v>
      </c>
      <c r="M20">
        <v>0</v>
      </c>
      <c r="N20">
        <v>0</v>
      </c>
      <c r="O20">
        <v>0</v>
      </c>
      <c r="P20">
        <v>0</v>
      </c>
      <c r="Q20">
        <v>73</v>
      </c>
      <c r="R20">
        <v>73</v>
      </c>
      <c r="S20">
        <v>73</v>
      </c>
      <c r="T20">
        <v>99</v>
      </c>
      <c r="U20" t="s">
        <v>537</v>
      </c>
      <c r="V20" t="s">
        <v>537</v>
      </c>
      <c r="W20">
        <v>97</v>
      </c>
      <c r="X20">
        <v>99</v>
      </c>
      <c r="Y20">
        <v>99</v>
      </c>
      <c r="Z20">
        <v>0</v>
      </c>
      <c r="AD20">
        <v>0</v>
      </c>
    </row>
    <row r="21" spans="1:31">
      <c r="A21" t="s">
        <v>553</v>
      </c>
      <c r="B21" t="s">
        <v>537</v>
      </c>
      <c r="C21" t="s">
        <v>537</v>
      </c>
      <c r="D21">
        <v>0</v>
      </c>
      <c r="E21">
        <v>0</v>
      </c>
      <c r="F21">
        <v>0</v>
      </c>
      <c r="G21">
        <v>0</v>
      </c>
      <c r="H21">
        <v>0</v>
      </c>
      <c r="I21">
        <v>0</v>
      </c>
      <c r="J21">
        <v>0</v>
      </c>
      <c r="K21">
        <v>0</v>
      </c>
      <c r="L21">
        <v>0</v>
      </c>
      <c r="M21">
        <v>0</v>
      </c>
      <c r="N21">
        <v>0</v>
      </c>
      <c r="O21">
        <v>0</v>
      </c>
      <c r="P21">
        <v>0</v>
      </c>
      <c r="Q21">
        <v>262.5</v>
      </c>
      <c r="R21">
        <v>262.5</v>
      </c>
      <c r="S21">
        <v>262.5</v>
      </c>
      <c r="T21">
        <v>173</v>
      </c>
      <c r="U21">
        <v>86.4</v>
      </c>
      <c r="V21">
        <v>86.4</v>
      </c>
      <c r="W21">
        <v>263</v>
      </c>
      <c r="X21">
        <v>80</v>
      </c>
      <c r="Y21">
        <v>173</v>
      </c>
      <c r="Z21">
        <v>125</v>
      </c>
      <c r="AD21">
        <v>280</v>
      </c>
    </row>
    <row r="22" spans="1:31">
      <c r="A22" t="s">
        <v>554</v>
      </c>
      <c r="B22" t="s">
        <v>537</v>
      </c>
      <c r="C22" t="s">
        <v>537</v>
      </c>
      <c r="D22">
        <v>0</v>
      </c>
      <c r="E22">
        <v>0</v>
      </c>
      <c r="F22">
        <v>0</v>
      </c>
      <c r="G22">
        <v>0</v>
      </c>
      <c r="H22">
        <v>0</v>
      </c>
      <c r="I22">
        <v>0</v>
      </c>
      <c r="J22">
        <v>0</v>
      </c>
      <c r="K22">
        <v>0</v>
      </c>
      <c r="L22">
        <v>0</v>
      </c>
      <c r="M22">
        <v>0</v>
      </c>
      <c r="N22">
        <v>0</v>
      </c>
      <c r="O22">
        <v>0</v>
      </c>
      <c r="P22">
        <v>0</v>
      </c>
      <c r="R22" t="s">
        <v>537</v>
      </c>
      <c r="S22" t="s">
        <v>537</v>
      </c>
      <c r="U22" t="s">
        <v>537</v>
      </c>
      <c r="V22" t="s">
        <v>537</v>
      </c>
      <c r="X22" t="s">
        <v>537</v>
      </c>
      <c r="Z22">
        <v>0.94</v>
      </c>
    </row>
    <row r="23" spans="1:31">
      <c r="A23" t="s">
        <v>555</v>
      </c>
      <c r="B23" t="s">
        <v>537</v>
      </c>
      <c r="C23" t="s">
        <v>537</v>
      </c>
      <c r="D23">
        <v>0</v>
      </c>
      <c r="E23">
        <v>0</v>
      </c>
      <c r="F23">
        <v>0</v>
      </c>
      <c r="G23">
        <v>0</v>
      </c>
      <c r="H23">
        <v>0</v>
      </c>
      <c r="I23">
        <v>0</v>
      </c>
      <c r="J23">
        <v>0</v>
      </c>
      <c r="K23">
        <v>0</v>
      </c>
      <c r="L23">
        <v>0</v>
      </c>
      <c r="M23">
        <v>0</v>
      </c>
      <c r="N23">
        <v>0</v>
      </c>
      <c r="O23">
        <v>0</v>
      </c>
      <c r="P23">
        <v>0</v>
      </c>
      <c r="R23" t="s">
        <v>537</v>
      </c>
      <c r="S23" t="s">
        <v>537</v>
      </c>
      <c r="U23" t="s">
        <v>537</v>
      </c>
      <c r="V23" t="s">
        <v>537</v>
      </c>
      <c r="X23" t="s">
        <v>537</v>
      </c>
      <c r="Z23">
        <v>1.1000000000000001</v>
      </c>
    </row>
    <row r="24" spans="1:31" s="13" customFormat="1">
      <c r="A24" s="13" t="s">
        <v>556</v>
      </c>
      <c r="B24" s="13">
        <v>4</v>
      </c>
      <c r="C24" s="13">
        <v>5</v>
      </c>
      <c r="D24" s="13">
        <v>2.08</v>
      </c>
      <c r="E24" s="13">
        <v>2.29</v>
      </c>
      <c r="F24" s="13">
        <v>2.7</v>
      </c>
      <c r="G24" s="13">
        <v>0.86</v>
      </c>
      <c r="L24" s="13">
        <v>1.5</v>
      </c>
      <c r="M24" s="13">
        <v>4</v>
      </c>
      <c r="N24" s="13">
        <v>3.5</v>
      </c>
      <c r="O24" s="13">
        <v>5.5</v>
      </c>
      <c r="P24" s="13">
        <v>5.3</v>
      </c>
      <c r="Q24" s="13">
        <v>1.65</v>
      </c>
      <c r="R24" s="13">
        <v>1.4</v>
      </c>
      <c r="S24" s="13">
        <v>1.5247999999999999</v>
      </c>
      <c r="T24" s="13">
        <v>2.4</v>
      </c>
      <c r="U24" s="13">
        <v>0.69</v>
      </c>
      <c r="V24" s="13">
        <v>0.77280000000000004</v>
      </c>
      <c r="W24" s="13">
        <v>1.95</v>
      </c>
      <c r="X24" s="13">
        <v>1.1499999999999999</v>
      </c>
      <c r="Y24" s="13">
        <v>0.95</v>
      </c>
      <c r="Z24" s="13">
        <v>2</v>
      </c>
      <c r="AA24" s="13">
        <v>2.15</v>
      </c>
      <c r="AC24" s="13">
        <v>2.5</v>
      </c>
      <c r="AD24" s="13">
        <v>0.8</v>
      </c>
    </row>
    <row r="25" spans="1:31">
      <c r="A25" t="s">
        <v>557</v>
      </c>
      <c r="B25">
        <v>0.6</v>
      </c>
      <c r="C25">
        <v>0.6</v>
      </c>
      <c r="D25">
        <v>0.3</v>
      </c>
      <c r="E25">
        <v>0.3</v>
      </c>
      <c r="F25">
        <v>0.3</v>
      </c>
      <c r="H25">
        <v>0.44444444444444398</v>
      </c>
      <c r="I25">
        <v>0.44444444444444398</v>
      </c>
      <c r="J25">
        <v>0.44444444444444398</v>
      </c>
      <c r="K25">
        <v>0.50617283950617198</v>
      </c>
      <c r="L25">
        <v>0.65</v>
      </c>
      <c r="M25">
        <v>0.55000000000000004</v>
      </c>
      <c r="N25">
        <v>0.45</v>
      </c>
      <c r="P25">
        <v>0.87</v>
      </c>
      <c r="Z25">
        <v>65</v>
      </c>
      <c r="AA25">
        <v>65</v>
      </c>
      <c r="AB25">
        <v>4.0119999999999996</v>
      </c>
      <c r="AC25">
        <v>0.72</v>
      </c>
    </row>
    <row r="26" spans="1:31">
      <c r="A26" t="s">
        <v>558</v>
      </c>
      <c r="B26">
        <v>0.4</v>
      </c>
      <c r="C26">
        <v>0.4</v>
      </c>
      <c r="D26">
        <v>0.7</v>
      </c>
      <c r="E26">
        <v>0.7</v>
      </c>
      <c r="F26">
        <v>0.7</v>
      </c>
      <c r="H26">
        <v>0.55555555555555503</v>
      </c>
      <c r="I26">
        <v>0.55555555555555503</v>
      </c>
      <c r="J26">
        <v>0.55555555555555503</v>
      </c>
      <c r="K26">
        <v>0.49382716049382702</v>
      </c>
      <c r="L26">
        <v>0.35</v>
      </c>
      <c r="M26">
        <v>0.45</v>
      </c>
      <c r="N26">
        <v>0.55000000000000004</v>
      </c>
      <c r="P26">
        <v>0.13</v>
      </c>
      <c r="Z26">
        <v>35</v>
      </c>
      <c r="AA26">
        <v>35</v>
      </c>
      <c r="AB26">
        <v>2.7879999999999998</v>
      </c>
      <c r="AC26">
        <v>0.28000000000000003</v>
      </c>
    </row>
    <row r="27" spans="1:31" s="3" customFormat="1">
      <c r="A27" s="3" t="s">
        <v>414</v>
      </c>
      <c r="B27" s="3">
        <v>50000</v>
      </c>
      <c r="C27" s="3">
        <v>65000</v>
      </c>
      <c r="D27" s="3">
        <v>37700</v>
      </c>
      <c r="E27" s="3">
        <v>41900</v>
      </c>
      <c r="F27" s="3">
        <v>53000</v>
      </c>
      <c r="G27" s="3">
        <v>8000</v>
      </c>
      <c r="H27" s="3">
        <v>14400</v>
      </c>
      <c r="I27" s="3">
        <v>14400</v>
      </c>
      <c r="J27" s="3">
        <v>14400</v>
      </c>
      <c r="K27" s="3">
        <v>16200</v>
      </c>
      <c r="L27" s="3">
        <v>60000</v>
      </c>
      <c r="M27" s="3">
        <v>73200</v>
      </c>
      <c r="N27" s="3">
        <v>72600</v>
      </c>
      <c r="O27" s="3">
        <v>70800</v>
      </c>
      <c r="P27" s="3">
        <v>283000</v>
      </c>
      <c r="Q27" s="3">
        <v>45300</v>
      </c>
      <c r="R27" s="3">
        <v>41200</v>
      </c>
      <c r="S27" s="3">
        <v>56600</v>
      </c>
      <c r="T27" s="3">
        <v>60000</v>
      </c>
      <c r="U27" s="3">
        <v>23500</v>
      </c>
      <c r="V27" s="3">
        <v>23200</v>
      </c>
      <c r="W27" s="3">
        <v>41800</v>
      </c>
      <c r="X27" s="3">
        <v>9000</v>
      </c>
      <c r="Y27" s="3">
        <v>8900</v>
      </c>
      <c r="Z27" s="3">
        <v>47600</v>
      </c>
      <c r="AA27" s="3">
        <v>97000</v>
      </c>
      <c r="AB27" s="3">
        <v>243700</v>
      </c>
      <c r="AC27" s="3">
        <v>125000</v>
      </c>
      <c r="AD27" s="3">
        <v>8000</v>
      </c>
    </row>
    <row r="28" spans="1:31" s="3" customFormat="1">
      <c r="A28" s="3" t="s">
        <v>386</v>
      </c>
      <c r="B28" s="3">
        <v>0.25</v>
      </c>
      <c r="C28" s="3">
        <v>0.37</v>
      </c>
      <c r="D28" s="3">
        <v>0.65</v>
      </c>
      <c r="E28" s="3">
        <v>0.5</v>
      </c>
      <c r="F28" s="3">
        <v>0.5</v>
      </c>
      <c r="G28" s="3">
        <v>1.325</v>
      </c>
      <c r="H28" s="3">
        <v>0</v>
      </c>
      <c r="I28" s="3">
        <v>0</v>
      </c>
      <c r="J28" s="3">
        <v>0</v>
      </c>
      <c r="K28" s="3">
        <v>0</v>
      </c>
      <c r="L28" s="3">
        <v>0</v>
      </c>
      <c r="M28" s="3">
        <v>0</v>
      </c>
      <c r="N28" s="3">
        <v>5.5</v>
      </c>
      <c r="O28" s="3">
        <v>0</v>
      </c>
      <c r="P28" s="3">
        <v>11.725714285714201</v>
      </c>
      <c r="Q28" s="3">
        <v>0.125</v>
      </c>
      <c r="R28" s="3">
        <v>0.12</v>
      </c>
      <c r="S28" s="3">
        <v>0.11</v>
      </c>
      <c r="T28" s="3">
        <v>12</v>
      </c>
      <c r="U28" s="3">
        <v>2.2999999999999998</v>
      </c>
      <c r="W28" s="3">
        <v>3.1</v>
      </c>
      <c r="X28" s="3">
        <v>1.2</v>
      </c>
      <c r="Y28" s="3">
        <v>5.3</v>
      </c>
      <c r="Z28" s="3">
        <v>3.0430000000000001</v>
      </c>
      <c r="AA28" s="3">
        <v>0.11</v>
      </c>
      <c r="AB28" s="3">
        <v>24.1437443165246</v>
      </c>
      <c r="AC28" s="3">
        <v>13.5</v>
      </c>
      <c r="AD28" s="3">
        <v>6.4</v>
      </c>
    </row>
    <row r="29" spans="1:31" s="3" customFormat="1">
      <c r="A29" s="3" t="s">
        <v>379</v>
      </c>
      <c r="B29" s="3" t="s">
        <v>537</v>
      </c>
      <c r="C29" s="3" t="s">
        <v>537</v>
      </c>
      <c r="D29" s="3" t="s">
        <v>537</v>
      </c>
      <c r="E29" s="3" t="s">
        <v>537</v>
      </c>
      <c r="F29" s="3" t="s">
        <v>537</v>
      </c>
      <c r="G29" s="3" t="s">
        <v>537</v>
      </c>
      <c r="H29" s="3">
        <v>0</v>
      </c>
      <c r="I29" s="3">
        <v>0</v>
      </c>
      <c r="J29" s="3">
        <v>0</v>
      </c>
      <c r="K29" s="3">
        <v>0</v>
      </c>
      <c r="L29" s="3">
        <v>0</v>
      </c>
      <c r="M29" s="3">
        <v>0</v>
      </c>
      <c r="N29" s="3">
        <v>0</v>
      </c>
      <c r="Q29" s="3">
        <v>110</v>
      </c>
      <c r="R29" s="3">
        <v>50</v>
      </c>
      <c r="S29" s="3">
        <v>50</v>
      </c>
      <c r="T29" s="3">
        <v>100</v>
      </c>
      <c r="U29" s="3">
        <v>80</v>
      </c>
      <c r="V29" s="3">
        <v>24</v>
      </c>
    </row>
    <row r="31" spans="1:31">
      <c r="A31" s="20">
        <v>2030</v>
      </c>
      <c r="B31" t="s">
        <v>134</v>
      </c>
      <c r="C31" t="s">
        <v>207</v>
      </c>
      <c r="D31" t="s">
        <v>138</v>
      </c>
      <c r="E31" t="s">
        <v>140</v>
      </c>
      <c r="F31" t="s">
        <v>139</v>
      </c>
      <c r="G31" t="s">
        <v>135</v>
      </c>
      <c r="H31" t="s">
        <v>157</v>
      </c>
      <c r="I31" t="s">
        <v>155</v>
      </c>
      <c r="J31" t="s">
        <v>209</v>
      </c>
      <c r="K31" t="s">
        <v>210</v>
      </c>
      <c r="L31" t="s">
        <v>24</v>
      </c>
      <c r="M31" t="s">
        <v>211</v>
      </c>
      <c r="N31" t="s">
        <v>164</v>
      </c>
      <c r="O31" t="s">
        <v>212</v>
      </c>
      <c r="P31" t="s">
        <v>160</v>
      </c>
      <c r="Q31" t="s">
        <v>74</v>
      </c>
      <c r="R31" t="s">
        <v>119</v>
      </c>
      <c r="S31" t="s">
        <v>121</v>
      </c>
      <c r="T31" t="s">
        <v>77</v>
      </c>
      <c r="U31" t="s">
        <v>82</v>
      </c>
      <c r="V31" t="s">
        <v>127</v>
      </c>
      <c r="W31" t="s">
        <v>92</v>
      </c>
      <c r="X31" t="s">
        <v>81</v>
      </c>
      <c r="Y31" t="s">
        <v>87</v>
      </c>
      <c r="Z31" t="s">
        <v>78</v>
      </c>
      <c r="AA31" t="s">
        <v>63</v>
      </c>
      <c r="AB31" t="s">
        <v>213</v>
      </c>
      <c r="AC31" t="s">
        <v>214</v>
      </c>
      <c r="AD31" t="s">
        <v>151</v>
      </c>
      <c r="AE31" t="s">
        <v>158</v>
      </c>
    </row>
    <row r="32" spans="1:31" s="3" customFormat="1">
      <c r="A32" s="3" t="s">
        <v>533</v>
      </c>
      <c r="B32" s="3">
        <v>55</v>
      </c>
      <c r="C32" s="3">
        <v>10</v>
      </c>
      <c r="D32" s="3">
        <v>150</v>
      </c>
      <c r="E32" s="3">
        <v>50</v>
      </c>
      <c r="F32" s="3">
        <v>5</v>
      </c>
      <c r="G32" s="3">
        <v>250</v>
      </c>
      <c r="L32" s="3">
        <v>3.5</v>
      </c>
      <c r="M32" s="3">
        <v>0.85</v>
      </c>
      <c r="N32" s="3">
        <v>8</v>
      </c>
      <c r="O32" s="3">
        <v>1</v>
      </c>
      <c r="P32" s="3">
        <v>1</v>
      </c>
      <c r="Q32" s="3">
        <v>150</v>
      </c>
      <c r="R32" s="3">
        <v>600</v>
      </c>
      <c r="S32" s="3">
        <v>1000</v>
      </c>
      <c r="T32" s="3" t="s">
        <v>534</v>
      </c>
      <c r="U32" s="3">
        <v>600</v>
      </c>
      <c r="V32" s="3">
        <v>50</v>
      </c>
      <c r="W32" s="3">
        <v>-60</v>
      </c>
      <c r="X32" s="3">
        <v>-40</v>
      </c>
      <c r="Y32" s="3">
        <v>-65</v>
      </c>
      <c r="Z32" s="3">
        <v>25</v>
      </c>
      <c r="AA32" s="3">
        <v>1</v>
      </c>
      <c r="AB32" s="3">
        <v>21.589622849314999</v>
      </c>
      <c r="AC32" s="3">
        <v>1</v>
      </c>
      <c r="AD32" s="3">
        <v>20</v>
      </c>
    </row>
    <row r="33" spans="1:32">
      <c r="A33" t="s">
        <v>535</v>
      </c>
      <c r="B33">
        <v>110</v>
      </c>
      <c r="C33">
        <v>20</v>
      </c>
      <c r="D33">
        <v>150</v>
      </c>
      <c r="E33">
        <v>50</v>
      </c>
      <c r="F33">
        <v>5</v>
      </c>
      <c r="G33">
        <v>1000</v>
      </c>
      <c r="K33">
        <v>10</v>
      </c>
      <c r="L33">
        <v>70</v>
      </c>
      <c r="M33">
        <v>12.75</v>
      </c>
      <c r="N33">
        <v>240</v>
      </c>
      <c r="O33">
        <v>30</v>
      </c>
      <c r="P33">
        <v>10</v>
      </c>
      <c r="Q33">
        <v>150</v>
      </c>
      <c r="R33">
        <v>600</v>
      </c>
      <c r="S33">
        <v>1000</v>
      </c>
      <c r="T33">
        <v>600</v>
      </c>
      <c r="U33">
        <v>600</v>
      </c>
      <c r="V33">
        <v>100</v>
      </c>
      <c r="W33">
        <v>-60</v>
      </c>
      <c r="X33">
        <v>-40</v>
      </c>
      <c r="Y33">
        <v>-65</v>
      </c>
      <c r="Z33">
        <v>25</v>
      </c>
      <c r="AA33">
        <v>1</v>
      </c>
      <c r="AB33">
        <v>21.589622849314999</v>
      </c>
      <c r="AC33">
        <v>1</v>
      </c>
      <c r="AD33">
        <v>100</v>
      </c>
    </row>
    <row r="34" spans="1:32">
      <c r="A34" t="s">
        <v>536</v>
      </c>
      <c r="B34">
        <v>16</v>
      </c>
      <c r="C34">
        <v>10</v>
      </c>
      <c r="D34">
        <v>95</v>
      </c>
      <c r="E34">
        <v>95</v>
      </c>
      <c r="F34">
        <v>80</v>
      </c>
      <c r="G34">
        <v>80</v>
      </c>
      <c r="H34" t="s">
        <v>537</v>
      </c>
      <c r="I34" t="s">
        <v>537</v>
      </c>
      <c r="J34" t="s">
        <v>537</v>
      </c>
      <c r="K34" t="s">
        <v>537</v>
      </c>
      <c r="L34">
        <v>100</v>
      </c>
      <c r="M34">
        <v>100</v>
      </c>
      <c r="N34">
        <v>100</v>
      </c>
      <c r="O34">
        <v>90</v>
      </c>
      <c r="P34">
        <v>90</v>
      </c>
      <c r="Q34">
        <v>34.83</v>
      </c>
      <c r="R34">
        <v>37.67</v>
      </c>
      <c r="S34">
        <v>42.5</v>
      </c>
      <c r="T34">
        <v>42</v>
      </c>
      <c r="U34">
        <v>57</v>
      </c>
      <c r="V34">
        <v>33.5</v>
      </c>
      <c r="W34">
        <v>-7</v>
      </c>
      <c r="X34">
        <v>-7</v>
      </c>
      <c r="Y34">
        <v>-7</v>
      </c>
      <c r="Z34">
        <v>32</v>
      </c>
      <c r="AA34">
        <v>35</v>
      </c>
      <c r="AB34">
        <v>0.28999999999999998</v>
      </c>
      <c r="AC34">
        <v>35</v>
      </c>
      <c r="AD34">
        <v>46</v>
      </c>
    </row>
    <row r="35" spans="1:32">
      <c r="A35" t="s">
        <v>538</v>
      </c>
      <c r="B35">
        <v>15</v>
      </c>
      <c r="C35">
        <v>10</v>
      </c>
      <c r="D35">
        <v>95</v>
      </c>
      <c r="E35">
        <v>95</v>
      </c>
      <c r="F35">
        <v>80</v>
      </c>
      <c r="G35">
        <v>80</v>
      </c>
      <c r="H35" t="s">
        <v>537</v>
      </c>
      <c r="I35" t="s">
        <v>537</v>
      </c>
      <c r="J35" t="s">
        <v>537</v>
      </c>
      <c r="K35" t="s">
        <v>537</v>
      </c>
      <c r="L35">
        <v>100</v>
      </c>
      <c r="M35">
        <v>100</v>
      </c>
      <c r="N35">
        <v>100</v>
      </c>
      <c r="O35">
        <v>90</v>
      </c>
      <c r="P35">
        <v>90</v>
      </c>
      <c r="Q35">
        <v>34.33</v>
      </c>
      <c r="R35">
        <v>36.67</v>
      </c>
      <c r="S35">
        <v>41.5</v>
      </c>
      <c r="T35">
        <v>40</v>
      </c>
      <c r="U35">
        <v>56</v>
      </c>
      <c r="V35">
        <v>32.5</v>
      </c>
      <c r="W35">
        <v>-8</v>
      </c>
      <c r="X35">
        <v>-8</v>
      </c>
      <c r="Y35">
        <v>-8</v>
      </c>
      <c r="Z35">
        <v>31</v>
      </c>
      <c r="AA35">
        <v>34</v>
      </c>
      <c r="AB35">
        <v>0.27549999999999902</v>
      </c>
      <c r="AC35">
        <v>34</v>
      </c>
      <c r="AD35">
        <v>45</v>
      </c>
    </row>
    <row r="36" spans="1:32">
      <c r="A36" t="s">
        <v>539</v>
      </c>
      <c r="B36">
        <v>10</v>
      </c>
      <c r="C36">
        <v>10</v>
      </c>
      <c r="D36">
        <v>4</v>
      </c>
      <c r="E36">
        <v>4</v>
      </c>
      <c r="F36">
        <v>4</v>
      </c>
      <c r="G36">
        <v>4</v>
      </c>
      <c r="H36" t="s">
        <v>537</v>
      </c>
      <c r="I36" t="s">
        <v>537</v>
      </c>
      <c r="J36" t="s">
        <v>537</v>
      </c>
      <c r="K36" t="s">
        <v>537</v>
      </c>
      <c r="L36">
        <v>2.5000000000000001E-2</v>
      </c>
      <c r="M36">
        <v>0.03</v>
      </c>
      <c r="N36">
        <v>0.04</v>
      </c>
      <c r="O36">
        <v>0.04</v>
      </c>
      <c r="P36">
        <v>0.04</v>
      </c>
      <c r="Q36">
        <v>7</v>
      </c>
      <c r="R36">
        <v>7</v>
      </c>
      <c r="S36">
        <v>7</v>
      </c>
      <c r="T36">
        <v>5.53</v>
      </c>
      <c r="U36">
        <v>5</v>
      </c>
      <c r="V36">
        <v>2</v>
      </c>
      <c r="W36">
        <v>7</v>
      </c>
      <c r="X36">
        <v>5</v>
      </c>
      <c r="Y36">
        <v>6</v>
      </c>
      <c r="Z36">
        <v>7</v>
      </c>
      <c r="AA36">
        <v>5</v>
      </c>
      <c r="AB36">
        <v>0.01</v>
      </c>
      <c r="AC36">
        <v>5</v>
      </c>
      <c r="AD36">
        <v>3</v>
      </c>
      <c r="AE36">
        <v>0.38</v>
      </c>
    </row>
    <row r="37" spans="1:32" s="3" customFormat="1">
      <c r="A37" s="3" t="s">
        <v>540</v>
      </c>
      <c r="C37" s="3">
        <f t="shared" ref="C37:AF37" si="1">C38/52*100</f>
        <v>7.6923076923076925</v>
      </c>
      <c r="D37" s="3">
        <f t="shared" si="1"/>
        <v>11.538461538461538</v>
      </c>
      <c r="E37" s="3">
        <f t="shared" si="1"/>
        <v>11.538461538461538</v>
      </c>
      <c r="F37" s="3">
        <f t="shared" si="1"/>
        <v>11.538461538461538</v>
      </c>
      <c r="G37" s="3">
        <f t="shared" si="1"/>
        <v>5.7692307692307692</v>
      </c>
      <c r="H37" s="3" t="e">
        <f t="shared" si="1"/>
        <v>#VALUE!</v>
      </c>
      <c r="I37" s="3" t="e">
        <f t="shared" si="1"/>
        <v>#VALUE!</v>
      </c>
      <c r="J37" s="3" t="e">
        <f t="shared" si="1"/>
        <v>#VALUE!</v>
      </c>
      <c r="K37" s="3" t="e">
        <f t="shared" si="1"/>
        <v>#VALUE!</v>
      </c>
      <c r="L37" s="3">
        <f t="shared" si="1"/>
        <v>0.30769230769230771</v>
      </c>
      <c r="M37" s="3">
        <f t="shared" si="1"/>
        <v>0.30769230769230771</v>
      </c>
      <c r="N37" s="3">
        <f t="shared" si="1"/>
        <v>0.30769230769230771</v>
      </c>
      <c r="O37" s="3">
        <f t="shared" si="1"/>
        <v>0</v>
      </c>
      <c r="P37" s="3">
        <f t="shared" si="1"/>
        <v>0</v>
      </c>
      <c r="Q37" s="3">
        <f t="shared" si="1"/>
        <v>11.538461538461538</v>
      </c>
      <c r="R37" s="3">
        <f t="shared" si="1"/>
        <v>13.461538461538462</v>
      </c>
      <c r="S37" s="3">
        <f t="shared" si="1"/>
        <v>13.461538461538462</v>
      </c>
      <c r="T37" s="3">
        <f t="shared" si="1"/>
        <v>12.692307692307692</v>
      </c>
      <c r="U37" s="3">
        <f t="shared" si="1"/>
        <v>9.6153846153846168</v>
      </c>
      <c r="V37" s="3">
        <f t="shared" si="1"/>
        <v>5.7692307692307692</v>
      </c>
      <c r="W37" s="3">
        <f t="shared" si="1"/>
        <v>0</v>
      </c>
      <c r="X37" s="3">
        <f t="shared" si="1"/>
        <v>0</v>
      </c>
      <c r="Y37" s="3">
        <f t="shared" si="1"/>
        <v>0</v>
      </c>
      <c r="Z37" s="3">
        <f t="shared" si="1"/>
        <v>11.538461538461538</v>
      </c>
      <c r="AA37" s="3">
        <f t="shared" si="1"/>
        <v>9.6153846153846168</v>
      </c>
      <c r="AB37" s="3">
        <f t="shared" si="1"/>
        <v>5.5769230769230766</v>
      </c>
      <c r="AC37" s="3">
        <f t="shared" si="1"/>
        <v>9.6153846153846168</v>
      </c>
      <c r="AD37" s="3">
        <f t="shared" si="1"/>
        <v>1.5384615384615385</v>
      </c>
      <c r="AE37" s="3">
        <f t="shared" si="1"/>
        <v>0.38461538461538464</v>
      </c>
      <c r="AF37" s="3">
        <f t="shared" si="1"/>
        <v>0</v>
      </c>
    </row>
    <row r="38" spans="1:32">
      <c r="A38" t="s">
        <v>541</v>
      </c>
      <c r="B38">
        <v>4</v>
      </c>
      <c r="C38">
        <v>4</v>
      </c>
      <c r="D38">
        <v>6</v>
      </c>
      <c r="E38">
        <v>6</v>
      </c>
      <c r="F38">
        <v>6</v>
      </c>
      <c r="G38">
        <v>3</v>
      </c>
      <c r="H38" t="s">
        <v>537</v>
      </c>
      <c r="I38" t="s">
        <v>537</v>
      </c>
      <c r="J38" t="s">
        <v>537</v>
      </c>
      <c r="K38" t="s">
        <v>537</v>
      </c>
      <c r="L38">
        <v>0.16</v>
      </c>
      <c r="M38">
        <v>0.16</v>
      </c>
      <c r="N38">
        <v>0.16</v>
      </c>
      <c r="Q38">
        <v>6</v>
      </c>
      <c r="R38">
        <v>7</v>
      </c>
      <c r="S38">
        <v>7</v>
      </c>
      <c r="T38">
        <v>6.6</v>
      </c>
      <c r="U38">
        <v>5</v>
      </c>
      <c r="V38">
        <v>3</v>
      </c>
      <c r="Z38">
        <v>6</v>
      </c>
      <c r="AA38">
        <v>5</v>
      </c>
      <c r="AB38">
        <v>2.9</v>
      </c>
      <c r="AC38">
        <v>5</v>
      </c>
      <c r="AD38">
        <v>0.8</v>
      </c>
      <c r="AE38">
        <v>0.2</v>
      </c>
    </row>
    <row r="39" spans="1:32">
      <c r="A39" t="s">
        <v>542</v>
      </c>
      <c r="B39">
        <v>30</v>
      </c>
      <c r="C39">
        <v>30</v>
      </c>
      <c r="D39">
        <v>50</v>
      </c>
      <c r="E39">
        <v>50</v>
      </c>
      <c r="F39">
        <v>50</v>
      </c>
      <c r="G39">
        <v>50</v>
      </c>
      <c r="H39">
        <v>35</v>
      </c>
      <c r="I39">
        <v>35</v>
      </c>
      <c r="L39">
        <v>27</v>
      </c>
      <c r="M39">
        <v>27</v>
      </c>
      <c r="N39">
        <v>27</v>
      </c>
      <c r="O39">
        <v>40</v>
      </c>
      <c r="P39">
        <v>25</v>
      </c>
      <c r="Q39">
        <v>30</v>
      </c>
      <c r="R39">
        <v>30</v>
      </c>
      <c r="S39">
        <v>30</v>
      </c>
      <c r="T39">
        <v>30</v>
      </c>
      <c r="U39">
        <v>25</v>
      </c>
      <c r="V39">
        <v>25</v>
      </c>
      <c r="X39" t="s">
        <v>537</v>
      </c>
      <c r="Y39" t="s">
        <v>537</v>
      </c>
      <c r="Z39">
        <v>25</v>
      </c>
      <c r="AA39">
        <v>25</v>
      </c>
      <c r="AB39">
        <v>25</v>
      </c>
      <c r="AC39">
        <v>25</v>
      </c>
      <c r="AD39">
        <v>25</v>
      </c>
      <c r="AE39">
        <v>20</v>
      </c>
    </row>
    <row r="40" spans="1:32">
      <c r="A40" t="s">
        <v>543</v>
      </c>
      <c r="B40">
        <v>2</v>
      </c>
      <c r="C40">
        <v>2</v>
      </c>
      <c r="D40">
        <v>4</v>
      </c>
      <c r="E40">
        <v>3</v>
      </c>
      <c r="F40">
        <v>2</v>
      </c>
      <c r="G40">
        <v>4.3</v>
      </c>
      <c r="H40">
        <v>0.5</v>
      </c>
      <c r="I40">
        <v>0.1</v>
      </c>
      <c r="L40">
        <v>1.5</v>
      </c>
      <c r="M40">
        <v>1</v>
      </c>
      <c r="N40">
        <v>3</v>
      </c>
      <c r="O40">
        <v>5</v>
      </c>
      <c r="P40">
        <v>3</v>
      </c>
      <c r="Q40">
        <v>3.25</v>
      </c>
      <c r="R40">
        <v>3.75</v>
      </c>
      <c r="S40">
        <v>4.33</v>
      </c>
      <c r="T40">
        <v>4</v>
      </c>
      <c r="U40">
        <v>2.5</v>
      </c>
      <c r="V40">
        <v>1.5</v>
      </c>
      <c r="Z40">
        <v>2</v>
      </c>
      <c r="AA40">
        <v>1.5</v>
      </c>
      <c r="AB40">
        <v>2.5</v>
      </c>
      <c r="AC40">
        <v>1.5</v>
      </c>
      <c r="AD40">
        <v>1</v>
      </c>
      <c r="AE40">
        <v>0.2</v>
      </c>
    </row>
    <row r="41" spans="1:32">
      <c r="A41" t="s">
        <v>544</v>
      </c>
      <c r="B41">
        <v>30</v>
      </c>
      <c r="C41">
        <v>30</v>
      </c>
      <c r="D41">
        <v>62</v>
      </c>
      <c r="E41">
        <v>14</v>
      </c>
      <c r="G41">
        <v>30</v>
      </c>
      <c r="J41">
        <v>9</v>
      </c>
      <c r="K41">
        <v>14</v>
      </c>
      <c r="L41">
        <v>14</v>
      </c>
      <c r="M41">
        <v>58</v>
      </c>
      <c r="N41">
        <v>185</v>
      </c>
      <c r="O41">
        <v>0.2</v>
      </c>
      <c r="Q41" t="s">
        <v>537</v>
      </c>
      <c r="R41" t="s">
        <v>545</v>
      </c>
      <c r="S41" t="s">
        <v>537</v>
      </c>
      <c r="T41" t="s">
        <v>545</v>
      </c>
      <c r="U41" t="s">
        <v>537</v>
      </c>
      <c r="V41">
        <v>0.02</v>
      </c>
      <c r="Y41" t="s">
        <v>545</v>
      </c>
      <c r="Z41">
        <v>35</v>
      </c>
      <c r="AA41">
        <v>70</v>
      </c>
      <c r="AB41">
        <v>1.5</v>
      </c>
      <c r="AD41">
        <v>0.05</v>
      </c>
    </row>
    <row r="42" spans="1:32">
      <c r="A42" t="s">
        <v>546</v>
      </c>
      <c r="B42">
        <v>90</v>
      </c>
      <c r="C42">
        <v>90</v>
      </c>
      <c r="D42">
        <v>40</v>
      </c>
      <c r="E42">
        <v>80</v>
      </c>
      <c r="F42">
        <v>80</v>
      </c>
      <c r="G42" t="s">
        <v>537</v>
      </c>
      <c r="H42">
        <v>19.4063926940639</v>
      </c>
      <c r="I42">
        <v>17.694063926940601</v>
      </c>
      <c r="J42">
        <v>17.694063926940601</v>
      </c>
      <c r="K42">
        <v>20.958904109589</v>
      </c>
      <c r="L42">
        <v>35</v>
      </c>
      <c r="M42">
        <v>35</v>
      </c>
      <c r="N42">
        <v>50</v>
      </c>
      <c r="O42">
        <v>35</v>
      </c>
      <c r="P42">
        <v>33</v>
      </c>
      <c r="Q42" t="s">
        <v>537</v>
      </c>
      <c r="R42" t="s">
        <v>545</v>
      </c>
      <c r="S42" t="s">
        <v>537</v>
      </c>
      <c r="T42" t="s">
        <v>545</v>
      </c>
      <c r="U42" t="s">
        <v>537</v>
      </c>
      <c r="V42" t="s">
        <v>537</v>
      </c>
      <c r="X42" t="s">
        <v>537</v>
      </c>
      <c r="Y42" t="s">
        <v>545</v>
      </c>
      <c r="Z42" t="s">
        <v>537</v>
      </c>
      <c r="AA42" t="s">
        <v>537</v>
      </c>
      <c r="AB42" t="s">
        <v>537</v>
      </c>
      <c r="AC42" t="s">
        <v>537</v>
      </c>
      <c r="AD42" t="s">
        <v>537</v>
      </c>
    </row>
    <row r="43" spans="1:32" s="3" customFormat="1">
      <c r="A43" s="3" t="s">
        <v>547</v>
      </c>
      <c r="B43" s="3">
        <v>80</v>
      </c>
      <c r="C43" s="3">
        <v>80</v>
      </c>
      <c r="D43" s="3">
        <v>35.884615384615302</v>
      </c>
      <c r="E43" s="3">
        <v>75.884615384615302</v>
      </c>
      <c r="F43" s="3">
        <v>75.884615384615302</v>
      </c>
      <c r="G43" s="3" t="s">
        <v>537</v>
      </c>
      <c r="H43" s="3">
        <v>19.4063926940639</v>
      </c>
      <c r="I43" s="3">
        <v>17.694063926940601</v>
      </c>
      <c r="J43" s="3">
        <v>17.694063926940601</v>
      </c>
      <c r="K43" s="3">
        <v>20.958904109589</v>
      </c>
      <c r="L43" s="3">
        <v>34.020000000000003</v>
      </c>
      <c r="M43" s="3">
        <v>33.845538461538403</v>
      </c>
      <c r="N43" s="3">
        <v>47.852307692307598</v>
      </c>
      <c r="P43" s="3">
        <v>33</v>
      </c>
      <c r="Q43" s="3" t="s">
        <v>537</v>
      </c>
      <c r="R43" s="3" t="s">
        <v>545</v>
      </c>
      <c r="S43" s="3" t="s">
        <v>537</v>
      </c>
      <c r="T43" s="3" t="s">
        <v>545</v>
      </c>
      <c r="U43" s="3" t="s">
        <v>537</v>
      </c>
      <c r="V43" s="3" t="s">
        <v>537</v>
      </c>
      <c r="X43" s="3" t="s">
        <v>537</v>
      </c>
      <c r="Y43" s="3" t="s">
        <v>545</v>
      </c>
      <c r="Z43" s="3" t="s">
        <v>537</v>
      </c>
      <c r="AA43" s="3" t="s">
        <v>537</v>
      </c>
      <c r="AB43" s="3" t="s">
        <v>537</v>
      </c>
      <c r="AC43" s="3" t="s">
        <v>537</v>
      </c>
      <c r="AD43" s="3" t="s">
        <v>537</v>
      </c>
    </row>
    <row r="44" spans="1:32" s="3" customFormat="1">
      <c r="A44" s="3" t="s">
        <v>548</v>
      </c>
      <c r="B44" s="3">
        <v>3</v>
      </c>
      <c r="D44" s="3">
        <v>50</v>
      </c>
      <c r="E44" s="3">
        <v>50</v>
      </c>
      <c r="F44" s="3" t="s">
        <v>537</v>
      </c>
      <c r="G44" s="3">
        <v>50</v>
      </c>
      <c r="H44" s="3" t="s">
        <v>537</v>
      </c>
      <c r="I44" s="3" t="s">
        <v>537</v>
      </c>
      <c r="J44" s="3" t="s">
        <v>537</v>
      </c>
      <c r="K44" s="3" t="s">
        <v>537</v>
      </c>
      <c r="L44" s="3" t="s">
        <v>537</v>
      </c>
      <c r="M44" s="3" t="s">
        <v>537</v>
      </c>
      <c r="N44" s="3" t="s">
        <v>537</v>
      </c>
      <c r="O44" s="3">
        <v>50</v>
      </c>
      <c r="P44" s="3" t="s">
        <v>537</v>
      </c>
      <c r="Q44" s="3">
        <v>3.5</v>
      </c>
      <c r="R44" s="3">
        <v>4</v>
      </c>
      <c r="S44" s="3">
        <v>5</v>
      </c>
      <c r="T44" s="3">
        <v>3</v>
      </c>
      <c r="U44" s="3">
        <v>20</v>
      </c>
      <c r="V44" s="3">
        <v>20</v>
      </c>
      <c r="W44" s="3">
        <v>4</v>
      </c>
      <c r="X44" s="3">
        <v>20</v>
      </c>
      <c r="Y44" s="3">
        <v>3</v>
      </c>
      <c r="Z44" s="3">
        <v>10</v>
      </c>
      <c r="AA44" s="3">
        <v>20</v>
      </c>
      <c r="AB44" s="3">
        <v>10</v>
      </c>
      <c r="AD44" s="3">
        <v>25</v>
      </c>
    </row>
    <row r="45" spans="1:32" s="3" customFormat="1">
      <c r="A45" s="3" t="s">
        <v>549</v>
      </c>
      <c r="D45" s="3">
        <v>0</v>
      </c>
      <c r="E45" s="3">
        <v>0</v>
      </c>
      <c r="F45" s="3" t="s">
        <v>537</v>
      </c>
      <c r="G45" s="3">
        <v>0</v>
      </c>
      <c r="H45" s="3" t="s">
        <v>537</v>
      </c>
      <c r="I45" s="3" t="s">
        <v>537</v>
      </c>
      <c r="J45" s="3" t="s">
        <v>537</v>
      </c>
      <c r="K45" s="3" t="s">
        <v>537</v>
      </c>
      <c r="L45" s="3" t="s">
        <v>537</v>
      </c>
      <c r="M45" s="3" t="s">
        <v>537</v>
      </c>
      <c r="N45" s="3" t="s">
        <v>537</v>
      </c>
      <c r="O45" s="3">
        <v>0</v>
      </c>
      <c r="P45" s="3" t="s">
        <v>537</v>
      </c>
      <c r="Q45" s="3">
        <v>30</v>
      </c>
      <c r="R45" s="3">
        <v>25</v>
      </c>
      <c r="S45" s="3">
        <v>30</v>
      </c>
      <c r="T45" s="3">
        <v>50</v>
      </c>
      <c r="U45" s="3">
        <v>45</v>
      </c>
      <c r="V45" s="3">
        <v>20</v>
      </c>
      <c r="W45" s="3">
        <v>30</v>
      </c>
      <c r="X45" s="3">
        <v>45</v>
      </c>
      <c r="Y45" s="3">
        <v>50</v>
      </c>
      <c r="Z45" s="3">
        <v>30</v>
      </c>
      <c r="AA45" s="3">
        <v>20</v>
      </c>
      <c r="AB45" s="3">
        <v>20</v>
      </c>
      <c r="AD45" s="3">
        <v>6</v>
      </c>
    </row>
    <row r="46" spans="1:32" s="3" customFormat="1">
      <c r="A46" s="3" t="s">
        <v>441</v>
      </c>
      <c r="D46" s="3">
        <v>0.1</v>
      </c>
      <c r="E46" s="3">
        <v>0.1</v>
      </c>
      <c r="F46" s="3" t="s">
        <v>537</v>
      </c>
      <c r="G46" s="3">
        <v>0.1</v>
      </c>
      <c r="H46" s="3" t="s">
        <v>537</v>
      </c>
      <c r="I46" s="3" t="s">
        <v>537</v>
      </c>
      <c r="J46" s="3" t="s">
        <v>537</v>
      </c>
      <c r="K46" s="3" t="s">
        <v>537</v>
      </c>
      <c r="L46" s="3" t="s">
        <v>537</v>
      </c>
      <c r="M46" s="3" t="s">
        <v>537</v>
      </c>
      <c r="N46" s="3" t="s">
        <v>537</v>
      </c>
      <c r="O46" s="3">
        <v>0.1</v>
      </c>
      <c r="P46" s="3" t="s">
        <v>537</v>
      </c>
      <c r="Q46" s="3">
        <v>3</v>
      </c>
      <c r="R46" s="3">
        <v>4</v>
      </c>
      <c r="S46" s="3">
        <v>4</v>
      </c>
      <c r="T46" s="3">
        <v>6</v>
      </c>
      <c r="U46" s="3">
        <v>2</v>
      </c>
      <c r="V46" s="3">
        <v>0.25</v>
      </c>
      <c r="W46" s="3">
        <v>4</v>
      </c>
      <c r="X46" s="3">
        <v>2</v>
      </c>
      <c r="Y46" s="3">
        <v>6</v>
      </c>
      <c r="Z46" s="3">
        <v>0.5</v>
      </c>
      <c r="AB46" s="3">
        <v>0.5</v>
      </c>
      <c r="AD46" s="3">
        <v>0.05</v>
      </c>
    </row>
    <row r="47" spans="1:32" s="3" customFormat="1">
      <c r="A47" s="3" t="s">
        <v>442</v>
      </c>
      <c r="D47" s="3">
        <v>0.1</v>
      </c>
      <c r="E47" s="3">
        <v>0.1</v>
      </c>
      <c r="F47" s="3" t="s">
        <v>537</v>
      </c>
      <c r="G47" s="3">
        <v>0.1</v>
      </c>
      <c r="H47" s="3" t="s">
        <v>537</v>
      </c>
      <c r="I47" s="3" t="s">
        <v>537</v>
      </c>
      <c r="J47" s="3" t="s">
        <v>537</v>
      </c>
      <c r="K47" s="3" t="s">
        <v>537</v>
      </c>
      <c r="L47" s="3" t="s">
        <v>537</v>
      </c>
      <c r="M47" s="3" t="s">
        <v>537</v>
      </c>
      <c r="N47" s="3" t="s">
        <v>537</v>
      </c>
      <c r="O47" s="3">
        <v>0.1</v>
      </c>
      <c r="P47" s="3" t="s">
        <v>537</v>
      </c>
      <c r="Q47" s="3">
        <v>8</v>
      </c>
      <c r="R47" s="3">
        <v>12</v>
      </c>
      <c r="S47" s="3">
        <v>12</v>
      </c>
      <c r="T47" s="3" t="s">
        <v>550</v>
      </c>
      <c r="U47" s="3">
        <v>4</v>
      </c>
      <c r="V47" s="3">
        <v>0.5</v>
      </c>
      <c r="W47" s="3">
        <v>12</v>
      </c>
      <c r="X47" s="3">
        <v>4</v>
      </c>
      <c r="Y47" s="3" t="s">
        <v>550</v>
      </c>
      <c r="Z47" s="3">
        <v>10</v>
      </c>
      <c r="AB47" s="3">
        <v>2</v>
      </c>
      <c r="AD47" s="3">
        <v>0.3</v>
      </c>
    </row>
    <row r="48" spans="1:32">
      <c r="A48" t="s">
        <v>551</v>
      </c>
      <c r="B48" t="s">
        <v>537</v>
      </c>
      <c r="C48" t="s">
        <v>537</v>
      </c>
      <c r="D48">
        <v>0</v>
      </c>
      <c r="E48">
        <v>0</v>
      </c>
      <c r="F48">
        <v>0</v>
      </c>
      <c r="G48">
        <v>0</v>
      </c>
      <c r="H48">
        <v>0</v>
      </c>
      <c r="I48">
        <v>0</v>
      </c>
      <c r="J48">
        <v>0</v>
      </c>
      <c r="K48">
        <v>0</v>
      </c>
      <c r="L48">
        <v>0</v>
      </c>
      <c r="M48">
        <v>0</v>
      </c>
      <c r="N48">
        <v>0</v>
      </c>
      <c r="O48">
        <v>0</v>
      </c>
      <c r="P48">
        <v>0</v>
      </c>
      <c r="AD48">
        <v>19.600000000000001</v>
      </c>
    </row>
    <row r="49" spans="1:31">
      <c r="A49" t="s">
        <v>552</v>
      </c>
      <c r="B49" t="s">
        <v>537</v>
      </c>
      <c r="C49" t="s">
        <v>537</v>
      </c>
      <c r="D49">
        <v>0</v>
      </c>
      <c r="E49">
        <v>0</v>
      </c>
      <c r="F49">
        <v>0</v>
      </c>
      <c r="G49">
        <v>0</v>
      </c>
      <c r="H49">
        <v>0</v>
      </c>
      <c r="I49">
        <v>0</v>
      </c>
      <c r="J49">
        <v>0</v>
      </c>
      <c r="K49">
        <v>0</v>
      </c>
      <c r="L49">
        <v>0</v>
      </c>
      <c r="M49">
        <v>0</v>
      </c>
      <c r="N49">
        <v>0</v>
      </c>
      <c r="O49">
        <v>0</v>
      </c>
      <c r="P49">
        <v>0</v>
      </c>
      <c r="Q49">
        <v>73</v>
      </c>
      <c r="R49">
        <v>73</v>
      </c>
      <c r="S49">
        <v>73</v>
      </c>
      <c r="T49">
        <v>99</v>
      </c>
      <c r="U49" t="s">
        <v>537</v>
      </c>
      <c r="V49" t="s">
        <v>537</v>
      </c>
      <c r="W49">
        <v>97</v>
      </c>
      <c r="X49">
        <v>99</v>
      </c>
      <c r="Y49">
        <v>99</v>
      </c>
      <c r="Z49">
        <v>0</v>
      </c>
      <c r="AD49">
        <v>0</v>
      </c>
    </row>
    <row r="50" spans="1:31">
      <c r="A50" t="s">
        <v>553</v>
      </c>
      <c r="B50" t="s">
        <v>537</v>
      </c>
      <c r="C50" t="s">
        <v>537</v>
      </c>
      <c r="D50">
        <v>0</v>
      </c>
      <c r="E50">
        <v>0</v>
      </c>
      <c r="F50">
        <v>0</v>
      </c>
      <c r="G50">
        <v>0</v>
      </c>
      <c r="H50">
        <v>0</v>
      </c>
      <c r="I50">
        <v>0</v>
      </c>
      <c r="J50">
        <v>0</v>
      </c>
      <c r="K50">
        <v>0</v>
      </c>
      <c r="L50">
        <v>0</v>
      </c>
      <c r="M50">
        <v>0</v>
      </c>
      <c r="N50">
        <v>0</v>
      </c>
      <c r="O50">
        <v>0</v>
      </c>
      <c r="P50">
        <v>0</v>
      </c>
      <c r="Q50">
        <v>262.5</v>
      </c>
      <c r="R50">
        <v>262.5</v>
      </c>
      <c r="S50">
        <v>262.5</v>
      </c>
      <c r="T50">
        <v>173</v>
      </c>
      <c r="U50">
        <v>86.4</v>
      </c>
      <c r="V50">
        <v>86.4</v>
      </c>
      <c r="W50">
        <v>263</v>
      </c>
      <c r="X50">
        <v>80</v>
      </c>
      <c r="Y50">
        <v>173</v>
      </c>
      <c r="Z50">
        <v>125</v>
      </c>
      <c r="AD50">
        <v>280</v>
      </c>
    </row>
    <row r="51" spans="1:31">
      <c r="A51" t="s">
        <v>554</v>
      </c>
      <c r="B51" t="s">
        <v>537</v>
      </c>
      <c r="C51" t="s">
        <v>537</v>
      </c>
      <c r="D51">
        <v>0</v>
      </c>
      <c r="E51">
        <v>0</v>
      </c>
      <c r="F51">
        <v>0</v>
      </c>
      <c r="G51">
        <v>0</v>
      </c>
      <c r="H51">
        <v>0</v>
      </c>
      <c r="I51">
        <v>0</v>
      </c>
      <c r="J51">
        <v>0</v>
      </c>
      <c r="K51">
        <v>0</v>
      </c>
      <c r="L51">
        <v>0</v>
      </c>
      <c r="M51">
        <v>0</v>
      </c>
      <c r="N51">
        <v>0</v>
      </c>
      <c r="O51">
        <v>0</v>
      </c>
      <c r="P51">
        <v>0</v>
      </c>
      <c r="R51" t="s">
        <v>537</v>
      </c>
      <c r="S51" t="s">
        <v>537</v>
      </c>
      <c r="U51" t="s">
        <v>537</v>
      </c>
      <c r="V51" t="s">
        <v>537</v>
      </c>
      <c r="X51" t="s">
        <v>537</v>
      </c>
      <c r="Z51">
        <v>0.94</v>
      </c>
    </row>
    <row r="52" spans="1:31">
      <c r="A52" t="s">
        <v>555</v>
      </c>
      <c r="B52" t="s">
        <v>537</v>
      </c>
      <c r="C52" t="s">
        <v>537</v>
      </c>
      <c r="D52">
        <v>0</v>
      </c>
      <c r="E52">
        <v>0</v>
      </c>
      <c r="F52">
        <v>0</v>
      </c>
      <c r="G52">
        <v>0</v>
      </c>
      <c r="H52">
        <v>0</v>
      </c>
      <c r="I52">
        <v>0</v>
      </c>
      <c r="J52">
        <v>0</v>
      </c>
      <c r="K52">
        <v>0</v>
      </c>
      <c r="L52">
        <v>0</v>
      </c>
      <c r="M52">
        <v>0</v>
      </c>
      <c r="N52">
        <v>0</v>
      </c>
      <c r="O52">
        <v>0</v>
      </c>
      <c r="P52">
        <v>0</v>
      </c>
      <c r="R52" t="s">
        <v>537</v>
      </c>
      <c r="S52" t="s">
        <v>537</v>
      </c>
      <c r="U52" t="s">
        <v>537</v>
      </c>
      <c r="V52" t="s">
        <v>537</v>
      </c>
      <c r="X52" t="s">
        <v>537</v>
      </c>
      <c r="Z52">
        <v>1.1000000000000001</v>
      </c>
    </row>
    <row r="53" spans="1:31" s="13" customFormat="1">
      <c r="A53" s="13" t="s">
        <v>556</v>
      </c>
      <c r="B53" s="13">
        <v>4</v>
      </c>
      <c r="C53" s="13">
        <v>5</v>
      </c>
      <c r="D53" s="13">
        <v>2.08</v>
      </c>
      <c r="E53" s="13">
        <v>2.29</v>
      </c>
      <c r="F53" s="13">
        <v>2.7</v>
      </c>
      <c r="G53" s="13">
        <v>0.86</v>
      </c>
      <c r="L53" s="13">
        <v>1.5</v>
      </c>
      <c r="M53" s="13">
        <v>4</v>
      </c>
      <c r="N53" s="13">
        <v>3.5</v>
      </c>
      <c r="O53" s="13">
        <v>5.5</v>
      </c>
      <c r="P53" s="13">
        <v>5.3</v>
      </c>
      <c r="Q53" s="13">
        <v>1.65</v>
      </c>
      <c r="R53" s="13">
        <v>1.4</v>
      </c>
      <c r="S53" s="13">
        <v>1.5247999999999999</v>
      </c>
      <c r="T53" s="13">
        <v>2.4</v>
      </c>
      <c r="U53" s="13">
        <v>0.69</v>
      </c>
      <c r="V53" s="13">
        <v>0.77280000000000004</v>
      </c>
      <c r="W53" s="13">
        <v>1.95</v>
      </c>
      <c r="X53" s="13">
        <v>1.1499999999999999</v>
      </c>
      <c r="Y53" s="13">
        <v>0.95</v>
      </c>
      <c r="Z53" s="13">
        <v>2</v>
      </c>
      <c r="AA53" s="13">
        <v>2.15</v>
      </c>
      <c r="AC53" s="13">
        <v>2.5</v>
      </c>
      <c r="AD53" s="13">
        <v>0.8</v>
      </c>
    </row>
    <row r="54" spans="1:31">
      <c r="A54" t="s">
        <v>557</v>
      </c>
      <c r="B54">
        <v>0.6</v>
      </c>
      <c r="C54">
        <v>0.6</v>
      </c>
      <c r="D54">
        <v>0.3</v>
      </c>
      <c r="E54">
        <v>0.3</v>
      </c>
      <c r="F54">
        <v>0.3</v>
      </c>
      <c r="H54">
        <v>0.44444444444444398</v>
      </c>
      <c r="I54">
        <v>0.44444444444444398</v>
      </c>
      <c r="J54">
        <v>0.44444444444444398</v>
      </c>
      <c r="K54">
        <v>0.50617283950617198</v>
      </c>
      <c r="L54">
        <v>0.65</v>
      </c>
      <c r="M54">
        <v>0.55000000000000004</v>
      </c>
      <c r="N54">
        <v>0.45</v>
      </c>
      <c r="P54">
        <v>0.87</v>
      </c>
      <c r="Z54">
        <v>65</v>
      </c>
      <c r="AA54">
        <v>65</v>
      </c>
      <c r="AB54">
        <v>4.0119999999999996</v>
      </c>
      <c r="AC54">
        <v>0.72</v>
      </c>
    </row>
    <row r="55" spans="1:31">
      <c r="A55" t="s">
        <v>558</v>
      </c>
      <c r="B55">
        <v>0.4</v>
      </c>
      <c r="C55">
        <v>0.4</v>
      </c>
      <c r="D55">
        <v>0.7</v>
      </c>
      <c r="E55">
        <v>0.7</v>
      </c>
      <c r="F55">
        <v>0.7</v>
      </c>
      <c r="H55">
        <v>0.55555555555555503</v>
      </c>
      <c r="I55">
        <v>0.55555555555555503</v>
      </c>
      <c r="J55">
        <v>0.55555555555555503</v>
      </c>
      <c r="K55">
        <v>0.49382716049382702</v>
      </c>
      <c r="L55">
        <v>0.35</v>
      </c>
      <c r="M55">
        <v>0.45</v>
      </c>
      <c r="N55">
        <v>0.55000000000000004</v>
      </c>
      <c r="P55">
        <v>0.13</v>
      </c>
      <c r="Z55">
        <v>35</v>
      </c>
      <c r="AA55">
        <v>35</v>
      </c>
      <c r="AB55">
        <v>2.7879999999999998</v>
      </c>
      <c r="AC55">
        <v>0.28000000000000003</v>
      </c>
    </row>
    <row r="56" spans="1:31" s="3" customFormat="1">
      <c r="A56" s="3" t="s">
        <v>414</v>
      </c>
      <c r="B56" s="3">
        <v>50000</v>
      </c>
      <c r="C56" s="3">
        <v>65000</v>
      </c>
      <c r="D56" s="3">
        <v>37700</v>
      </c>
      <c r="E56" s="3">
        <v>41900</v>
      </c>
      <c r="F56" s="3">
        <v>53000</v>
      </c>
      <c r="G56" s="3">
        <v>8000</v>
      </c>
      <c r="H56" s="3">
        <v>14400</v>
      </c>
      <c r="I56" s="3">
        <v>14400</v>
      </c>
      <c r="J56" s="3">
        <v>14400</v>
      </c>
      <c r="K56" s="3">
        <v>16200</v>
      </c>
      <c r="L56" s="3">
        <v>60000</v>
      </c>
      <c r="M56" s="3">
        <v>73200</v>
      </c>
      <c r="N56" s="3">
        <v>72600</v>
      </c>
      <c r="O56" s="3">
        <v>70800</v>
      </c>
      <c r="P56" s="3">
        <v>283000</v>
      </c>
      <c r="Q56" s="3">
        <v>45300</v>
      </c>
      <c r="R56" s="3">
        <v>41200</v>
      </c>
      <c r="S56" s="3">
        <v>56600</v>
      </c>
      <c r="T56" s="3">
        <v>60000</v>
      </c>
      <c r="U56" s="3">
        <v>23500</v>
      </c>
      <c r="V56" s="3">
        <v>23200</v>
      </c>
      <c r="W56" s="3">
        <v>41800</v>
      </c>
      <c r="X56" s="3">
        <v>9000</v>
      </c>
      <c r="Y56" s="3">
        <v>8900</v>
      </c>
      <c r="Z56" s="3">
        <v>47600</v>
      </c>
      <c r="AA56" s="3">
        <v>97000</v>
      </c>
      <c r="AB56" s="3">
        <v>243700</v>
      </c>
      <c r="AC56" s="3">
        <v>125000</v>
      </c>
      <c r="AD56" s="3">
        <v>8000</v>
      </c>
    </row>
    <row r="57" spans="1:31" s="3" customFormat="1">
      <c r="A57" s="3" t="s">
        <v>386</v>
      </c>
      <c r="B57" s="3">
        <v>0.25</v>
      </c>
      <c r="C57" s="3">
        <v>0.37</v>
      </c>
      <c r="D57" s="3">
        <v>0.65</v>
      </c>
      <c r="E57" s="3">
        <v>0.5</v>
      </c>
      <c r="F57" s="3">
        <v>0.5</v>
      </c>
      <c r="G57" s="3">
        <v>1.325</v>
      </c>
      <c r="H57" s="3">
        <v>0</v>
      </c>
      <c r="I57" s="3">
        <v>0</v>
      </c>
      <c r="J57" s="3">
        <v>0</v>
      </c>
      <c r="K57" s="3">
        <v>0</v>
      </c>
      <c r="L57" s="3">
        <v>0</v>
      </c>
      <c r="M57" s="3">
        <v>0</v>
      </c>
      <c r="N57" s="3">
        <v>5.5</v>
      </c>
      <c r="O57" s="3">
        <v>0</v>
      </c>
      <c r="P57" s="3">
        <v>11.725714285714201</v>
      </c>
      <c r="Q57" s="3">
        <v>0.125</v>
      </c>
      <c r="R57" s="3">
        <v>0.12</v>
      </c>
      <c r="S57" s="3">
        <v>0.11</v>
      </c>
      <c r="T57" s="3">
        <v>12</v>
      </c>
      <c r="U57" s="3">
        <v>2.2999999999999998</v>
      </c>
      <c r="W57" s="3">
        <v>3.1</v>
      </c>
      <c r="X57" s="3">
        <v>1.2</v>
      </c>
      <c r="Y57" s="3">
        <v>5.3</v>
      </c>
      <c r="Z57" s="3">
        <v>3.0430000000000001</v>
      </c>
      <c r="AA57" s="3">
        <v>0.11</v>
      </c>
      <c r="AB57" s="3">
        <v>24.1437443165246</v>
      </c>
      <c r="AC57" s="3">
        <v>13.5</v>
      </c>
      <c r="AD57" s="3">
        <v>6.4</v>
      </c>
    </row>
    <row r="58" spans="1:31" s="3" customFormat="1">
      <c r="A58" s="3" t="s">
        <v>379</v>
      </c>
      <c r="B58" s="3" t="s">
        <v>537</v>
      </c>
      <c r="C58" s="3" t="s">
        <v>537</v>
      </c>
      <c r="D58" s="3" t="s">
        <v>537</v>
      </c>
      <c r="E58" s="3" t="s">
        <v>537</v>
      </c>
      <c r="F58" s="3" t="s">
        <v>537</v>
      </c>
      <c r="G58" s="3" t="s">
        <v>537</v>
      </c>
      <c r="H58" s="3">
        <v>0</v>
      </c>
      <c r="I58" s="3">
        <v>0</v>
      </c>
      <c r="J58" s="3">
        <v>0</v>
      </c>
      <c r="K58" s="3">
        <v>0</v>
      </c>
      <c r="L58" s="3">
        <v>0</v>
      </c>
      <c r="M58" s="3">
        <v>0</v>
      </c>
      <c r="N58" s="3">
        <v>0</v>
      </c>
      <c r="Q58" s="3">
        <v>110</v>
      </c>
      <c r="R58" s="3">
        <v>50</v>
      </c>
      <c r="S58" s="3">
        <v>50</v>
      </c>
      <c r="T58" s="3">
        <v>100</v>
      </c>
      <c r="U58" s="3">
        <v>80</v>
      </c>
      <c r="V58" s="3">
        <v>24</v>
      </c>
    </row>
    <row r="60" spans="1:31">
      <c r="A60" s="20">
        <v>2050</v>
      </c>
      <c r="B60" t="s">
        <v>134</v>
      </c>
      <c r="C60" t="s">
        <v>207</v>
      </c>
      <c r="D60" t="s">
        <v>138</v>
      </c>
      <c r="E60" t="s">
        <v>140</v>
      </c>
      <c r="F60" t="s">
        <v>139</v>
      </c>
      <c r="G60" t="s">
        <v>135</v>
      </c>
      <c r="H60" t="s">
        <v>157</v>
      </c>
      <c r="I60" t="s">
        <v>155</v>
      </c>
      <c r="J60" t="s">
        <v>209</v>
      </c>
      <c r="K60" t="s">
        <v>210</v>
      </c>
      <c r="L60" t="s">
        <v>24</v>
      </c>
      <c r="M60" t="s">
        <v>211</v>
      </c>
      <c r="N60" t="s">
        <v>164</v>
      </c>
      <c r="O60" t="s">
        <v>212</v>
      </c>
      <c r="P60" t="s">
        <v>160</v>
      </c>
      <c r="Q60" t="s">
        <v>74</v>
      </c>
      <c r="R60" t="s">
        <v>119</v>
      </c>
      <c r="S60" t="s">
        <v>121</v>
      </c>
      <c r="T60" t="s">
        <v>77</v>
      </c>
      <c r="U60" t="s">
        <v>82</v>
      </c>
      <c r="V60" t="s">
        <v>127</v>
      </c>
      <c r="W60" t="s">
        <v>92</v>
      </c>
      <c r="X60" t="s">
        <v>81</v>
      </c>
      <c r="Y60" t="s">
        <v>87</v>
      </c>
      <c r="Z60" t="s">
        <v>78</v>
      </c>
      <c r="AA60" t="s">
        <v>63</v>
      </c>
      <c r="AB60" t="s">
        <v>213</v>
      </c>
      <c r="AC60" t="s">
        <v>214</v>
      </c>
      <c r="AD60" t="s">
        <v>151</v>
      </c>
      <c r="AE60" t="s">
        <v>158</v>
      </c>
    </row>
    <row r="61" spans="1:31">
      <c r="A61" t="s">
        <v>533</v>
      </c>
      <c r="B61">
        <v>55</v>
      </c>
      <c r="C61">
        <v>10</v>
      </c>
      <c r="D61">
        <v>150</v>
      </c>
      <c r="E61">
        <v>50</v>
      </c>
      <c r="F61">
        <v>5</v>
      </c>
      <c r="G61">
        <v>250</v>
      </c>
      <c r="L61">
        <v>3.5</v>
      </c>
      <c r="M61">
        <v>0.85</v>
      </c>
      <c r="N61">
        <v>8</v>
      </c>
      <c r="O61">
        <v>1</v>
      </c>
      <c r="P61">
        <v>1</v>
      </c>
      <c r="Q61">
        <v>150</v>
      </c>
      <c r="R61">
        <v>600</v>
      </c>
      <c r="S61">
        <v>1000</v>
      </c>
      <c r="T61" t="s">
        <v>534</v>
      </c>
      <c r="U61">
        <v>600</v>
      </c>
      <c r="V61">
        <v>50</v>
      </c>
      <c r="W61">
        <v>-60</v>
      </c>
      <c r="X61">
        <v>-40</v>
      </c>
      <c r="Y61">
        <v>-65</v>
      </c>
      <c r="Z61">
        <v>25</v>
      </c>
      <c r="AA61">
        <v>1</v>
      </c>
      <c r="AB61">
        <v>21.589622849314999</v>
      </c>
      <c r="AC61">
        <v>1</v>
      </c>
      <c r="AD61">
        <v>20</v>
      </c>
    </row>
    <row r="62" spans="1:31">
      <c r="A62" t="s">
        <v>535</v>
      </c>
      <c r="B62">
        <v>110</v>
      </c>
      <c r="C62">
        <v>20</v>
      </c>
      <c r="D62">
        <v>150</v>
      </c>
      <c r="E62">
        <v>50</v>
      </c>
      <c r="F62">
        <v>5</v>
      </c>
      <c r="G62">
        <v>1000</v>
      </c>
      <c r="K62">
        <v>10</v>
      </c>
      <c r="L62">
        <v>70</v>
      </c>
      <c r="M62">
        <v>12.75</v>
      </c>
      <c r="N62">
        <v>240</v>
      </c>
      <c r="O62">
        <v>30</v>
      </c>
      <c r="P62">
        <v>10</v>
      </c>
      <c r="Q62">
        <v>150</v>
      </c>
      <c r="R62">
        <v>600</v>
      </c>
      <c r="S62">
        <v>1000</v>
      </c>
      <c r="T62">
        <v>600</v>
      </c>
      <c r="U62">
        <v>600</v>
      </c>
      <c r="V62">
        <v>100</v>
      </c>
      <c r="W62">
        <v>-60</v>
      </c>
      <c r="X62">
        <v>-40</v>
      </c>
      <c r="Y62">
        <v>-65</v>
      </c>
      <c r="Z62">
        <v>25</v>
      </c>
      <c r="AA62">
        <v>1</v>
      </c>
      <c r="AB62">
        <v>21.589622849314999</v>
      </c>
      <c r="AC62">
        <v>1</v>
      </c>
      <c r="AD62">
        <v>100</v>
      </c>
    </row>
    <row r="63" spans="1:31">
      <c r="A63" t="s">
        <v>536</v>
      </c>
      <c r="B63">
        <v>16</v>
      </c>
      <c r="C63">
        <v>10</v>
      </c>
      <c r="D63">
        <v>95</v>
      </c>
      <c r="E63">
        <v>95</v>
      </c>
      <c r="F63">
        <v>80</v>
      </c>
      <c r="G63">
        <v>80</v>
      </c>
      <c r="H63" t="s">
        <v>537</v>
      </c>
      <c r="I63" t="s">
        <v>537</v>
      </c>
      <c r="J63" t="s">
        <v>537</v>
      </c>
      <c r="K63" t="s">
        <v>537</v>
      </c>
      <c r="L63">
        <v>100</v>
      </c>
      <c r="M63">
        <v>100</v>
      </c>
      <c r="N63">
        <v>100</v>
      </c>
      <c r="O63">
        <v>90</v>
      </c>
      <c r="P63">
        <v>90</v>
      </c>
      <c r="Q63">
        <v>34.83</v>
      </c>
      <c r="R63">
        <v>37.67</v>
      </c>
      <c r="S63">
        <v>42.5</v>
      </c>
      <c r="T63">
        <v>42</v>
      </c>
      <c r="U63">
        <v>57</v>
      </c>
      <c r="V63">
        <v>33.5</v>
      </c>
      <c r="W63">
        <v>-7</v>
      </c>
      <c r="X63">
        <v>-7</v>
      </c>
      <c r="Y63">
        <v>-7</v>
      </c>
      <c r="Z63">
        <v>32</v>
      </c>
      <c r="AA63">
        <v>35</v>
      </c>
      <c r="AB63">
        <v>0.28999999999999998</v>
      </c>
      <c r="AC63">
        <v>35</v>
      </c>
      <c r="AD63">
        <v>46</v>
      </c>
    </row>
    <row r="64" spans="1:31">
      <c r="A64" t="s">
        <v>538</v>
      </c>
      <c r="B64">
        <v>15</v>
      </c>
      <c r="C64">
        <v>10</v>
      </c>
      <c r="D64">
        <v>95</v>
      </c>
      <c r="E64">
        <v>95</v>
      </c>
      <c r="F64">
        <v>80</v>
      </c>
      <c r="G64">
        <v>80</v>
      </c>
      <c r="H64" t="s">
        <v>537</v>
      </c>
      <c r="I64" t="s">
        <v>537</v>
      </c>
      <c r="J64" t="s">
        <v>537</v>
      </c>
      <c r="K64" t="s">
        <v>537</v>
      </c>
      <c r="L64">
        <v>100</v>
      </c>
      <c r="M64">
        <v>100</v>
      </c>
      <c r="N64">
        <v>100</v>
      </c>
      <c r="O64">
        <v>90</v>
      </c>
      <c r="P64">
        <v>90</v>
      </c>
      <c r="Q64">
        <v>34.33</v>
      </c>
      <c r="R64">
        <v>36.67</v>
      </c>
      <c r="S64">
        <v>41.5</v>
      </c>
      <c r="T64">
        <v>40</v>
      </c>
      <c r="U64">
        <v>56</v>
      </c>
      <c r="V64">
        <v>32.5</v>
      </c>
      <c r="W64">
        <v>-8</v>
      </c>
      <c r="X64">
        <v>-8</v>
      </c>
      <c r="Y64">
        <v>-8</v>
      </c>
      <c r="Z64">
        <v>31</v>
      </c>
      <c r="AA64">
        <v>34</v>
      </c>
      <c r="AB64">
        <v>0.27549999999999902</v>
      </c>
      <c r="AC64">
        <v>34</v>
      </c>
      <c r="AD64">
        <v>45</v>
      </c>
    </row>
    <row r="65" spans="1:32">
      <c r="A65" t="s">
        <v>539</v>
      </c>
      <c r="B65">
        <v>10</v>
      </c>
      <c r="C65">
        <v>10</v>
      </c>
      <c r="D65">
        <v>4</v>
      </c>
      <c r="E65">
        <v>4</v>
      </c>
      <c r="F65">
        <v>4</v>
      </c>
      <c r="G65">
        <v>4</v>
      </c>
      <c r="H65" t="s">
        <v>537</v>
      </c>
      <c r="I65" t="s">
        <v>537</v>
      </c>
      <c r="J65" t="s">
        <v>537</v>
      </c>
      <c r="K65" t="s">
        <v>537</v>
      </c>
      <c r="L65">
        <v>2.5000000000000001E-2</v>
      </c>
      <c r="M65">
        <v>0.03</v>
      </c>
      <c r="N65">
        <v>0.04</v>
      </c>
      <c r="O65">
        <v>0.04</v>
      </c>
      <c r="P65">
        <v>0.04</v>
      </c>
      <c r="Q65">
        <v>7</v>
      </c>
      <c r="R65">
        <v>7</v>
      </c>
      <c r="S65">
        <v>7</v>
      </c>
      <c r="T65">
        <v>5.53</v>
      </c>
      <c r="U65">
        <v>5</v>
      </c>
      <c r="V65">
        <v>2</v>
      </c>
      <c r="W65">
        <v>7</v>
      </c>
      <c r="X65">
        <v>5</v>
      </c>
      <c r="Y65">
        <v>6</v>
      </c>
      <c r="Z65">
        <v>7</v>
      </c>
      <c r="AA65">
        <v>5</v>
      </c>
      <c r="AB65">
        <v>0.01</v>
      </c>
      <c r="AC65">
        <v>5</v>
      </c>
      <c r="AD65">
        <v>3</v>
      </c>
      <c r="AE65">
        <v>0.38</v>
      </c>
    </row>
    <row r="66" spans="1:32" s="3" customFormat="1">
      <c r="A66" s="3" t="s">
        <v>540</v>
      </c>
      <c r="C66" s="3">
        <f t="shared" ref="C66:AF66" si="2">C67/52*100</f>
        <v>7.6923076923076925</v>
      </c>
      <c r="D66" s="3">
        <f t="shared" si="2"/>
        <v>11.538461538461538</v>
      </c>
      <c r="E66" s="3">
        <f t="shared" si="2"/>
        <v>11.538461538461538</v>
      </c>
      <c r="F66" s="3">
        <f t="shared" si="2"/>
        <v>11.538461538461538</v>
      </c>
      <c r="G66" s="3">
        <f t="shared" si="2"/>
        <v>5.7692307692307692</v>
      </c>
      <c r="H66" s="3" t="e">
        <f t="shared" si="2"/>
        <v>#VALUE!</v>
      </c>
      <c r="I66" s="3" t="e">
        <f t="shared" si="2"/>
        <v>#VALUE!</v>
      </c>
      <c r="J66" s="3" t="e">
        <f t="shared" si="2"/>
        <v>#VALUE!</v>
      </c>
      <c r="K66" s="3" t="e">
        <f t="shared" si="2"/>
        <v>#VALUE!</v>
      </c>
      <c r="L66" s="3">
        <f t="shared" si="2"/>
        <v>0.30769230769230771</v>
      </c>
      <c r="M66" s="3">
        <f t="shared" si="2"/>
        <v>0.30769230769230771</v>
      </c>
      <c r="N66" s="3">
        <f t="shared" si="2"/>
        <v>0.30769230769230771</v>
      </c>
      <c r="O66" s="3">
        <f t="shared" si="2"/>
        <v>0</v>
      </c>
      <c r="P66" s="3">
        <f t="shared" si="2"/>
        <v>0</v>
      </c>
      <c r="Q66" s="3">
        <f t="shared" si="2"/>
        <v>11.538461538461538</v>
      </c>
      <c r="R66" s="3">
        <f t="shared" si="2"/>
        <v>13.461538461538462</v>
      </c>
      <c r="S66" s="3">
        <f t="shared" si="2"/>
        <v>13.461538461538462</v>
      </c>
      <c r="T66" s="3">
        <f t="shared" si="2"/>
        <v>12.692307692307692</v>
      </c>
      <c r="U66" s="3">
        <f t="shared" si="2"/>
        <v>9.6153846153846168</v>
      </c>
      <c r="V66" s="3">
        <f t="shared" si="2"/>
        <v>5.7692307692307692</v>
      </c>
      <c r="W66" s="3">
        <f t="shared" si="2"/>
        <v>0</v>
      </c>
      <c r="X66" s="3">
        <f t="shared" si="2"/>
        <v>0</v>
      </c>
      <c r="Y66" s="3">
        <f t="shared" si="2"/>
        <v>0</v>
      </c>
      <c r="Z66" s="3">
        <f t="shared" si="2"/>
        <v>11.538461538461538</v>
      </c>
      <c r="AA66" s="3">
        <f t="shared" si="2"/>
        <v>9.6153846153846168</v>
      </c>
      <c r="AB66" s="3">
        <f t="shared" si="2"/>
        <v>5.5769230769230766</v>
      </c>
      <c r="AC66" s="3">
        <f t="shared" si="2"/>
        <v>9.6153846153846168</v>
      </c>
      <c r="AD66" s="3">
        <f t="shared" si="2"/>
        <v>1.5384615384615385</v>
      </c>
      <c r="AE66" s="3">
        <f t="shared" si="2"/>
        <v>0.38461538461538464</v>
      </c>
      <c r="AF66" s="3">
        <f t="shared" si="2"/>
        <v>0</v>
      </c>
    </row>
    <row r="67" spans="1:32">
      <c r="A67" t="s">
        <v>541</v>
      </c>
      <c r="B67">
        <v>4</v>
      </c>
      <c r="C67">
        <v>4</v>
      </c>
      <c r="D67">
        <v>6</v>
      </c>
      <c r="E67">
        <v>6</v>
      </c>
      <c r="F67">
        <v>6</v>
      </c>
      <c r="G67">
        <v>3</v>
      </c>
      <c r="H67" t="s">
        <v>537</v>
      </c>
      <c r="I67" t="s">
        <v>537</v>
      </c>
      <c r="J67" t="s">
        <v>537</v>
      </c>
      <c r="K67" t="s">
        <v>537</v>
      </c>
      <c r="L67">
        <v>0.16</v>
      </c>
      <c r="M67">
        <v>0.16</v>
      </c>
      <c r="N67">
        <v>0.16</v>
      </c>
      <c r="Q67">
        <v>6</v>
      </c>
      <c r="R67">
        <v>7</v>
      </c>
      <c r="S67">
        <v>7</v>
      </c>
      <c r="T67">
        <v>6.6</v>
      </c>
      <c r="U67">
        <v>5</v>
      </c>
      <c r="V67">
        <v>3</v>
      </c>
      <c r="Z67">
        <v>6</v>
      </c>
      <c r="AA67">
        <v>5</v>
      </c>
      <c r="AB67">
        <v>2.9</v>
      </c>
      <c r="AC67">
        <v>5</v>
      </c>
      <c r="AD67">
        <v>0.8</v>
      </c>
      <c r="AE67">
        <v>0.2</v>
      </c>
    </row>
    <row r="68" spans="1:32">
      <c r="A68" t="s">
        <v>542</v>
      </c>
      <c r="B68">
        <v>30</v>
      </c>
      <c r="C68">
        <v>30</v>
      </c>
      <c r="D68">
        <v>50</v>
      </c>
      <c r="E68">
        <v>50</v>
      </c>
      <c r="F68">
        <v>50</v>
      </c>
      <c r="G68">
        <v>50</v>
      </c>
      <c r="H68">
        <v>35</v>
      </c>
      <c r="I68">
        <v>35</v>
      </c>
      <c r="L68">
        <v>27</v>
      </c>
      <c r="M68">
        <v>27</v>
      </c>
      <c r="N68">
        <v>27</v>
      </c>
      <c r="O68">
        <v>40</v>
      </c>
      <c r="P68">
        <v>25</v>
      </c>
      <c r="Q68">
        <v>30</v>
      </c>
      <c r="R68">
        <v>30</v>
      </c>
      <c r="S68">
        <v>30</v>
      </c>
      <c r="T68">
        <v>30</v>
      </c>
      <c r="U68">
        <v>25</v>
      </c>
      <c r="V68">
        <v>25</v>
      </c>
      <c r="X68" t="s">
        <v>537</v>
      </c>
      <c r="Y68" t="s">
        <v>537</v>
      </c>
      <c r="Z68">
        <v>25</v>
      </c>
      <c r="AA68">
        <v>25</v>
      </c>
      <c r="AB68">
        <v>25</v>
      </c>
      <c r="AC68">
        <v>25</v>
      </c>
      <c r="AD68">
        <v>25</v>
      </c>
      <c r="AE68">
        <v>20</v>
      </c>
    </row>
    <row r="69" spans="1:32">
      <c r="A69" t="s">
        <v>543</v>
      </c>
      <c r="B69">
        <v>2</v>
      </c>
      <c r="C69">
        <v>2</v>
      </c>
      <c r="D69">
        <v>4</v>
      </c>
      <c r="E69">
        <v>3</v>
      </c>
      <c r="F69">
        <v>2</v>
      </c>
      <c r="G69">
        <v>4.3</v>
      </c>
      <c r="H69">
        <v>0.5</v>
      </c>
      <c r="I69">
        <v>0.1</v>
      </c>
      <c r="L69">
        <v>1.5</v>
      </c>
      <c r="M69">
        <v>1</v>
      </c>
      <c r="N69">
        <v>3</v>
      </c>
      <c r="O69">
        <v>5</v>
      </c>
      <c r="P69">
        <v>3</v>
      </c>
      <c r="Q69">
        <v>3.25</v>
      </c>
      <c r="R69">
        <v>3.75</v>
      </c>
      <c r="S69">
        <v>4.33</v>
      </c>
      <c r="T69">
        <v>4</v>
      </c>
      <c r="U69">
        <v>2.5</v>
      </c>
      <c r="V69">
        <v>1.5</v>
      </c>
      <c r="Z69">
        <v>2</v>
      </c>
      <c r="AA69">
        <v>1.5</v>
      </c>
      <c r="AB69">
        <v>2.5</v>
      </c>
      <c r="AC69">
        <v>1.5</v>
      </c>
      <c r="AD69">
        <v>1</v>
      </c>
      <c r="AE69">
        <v>0.2</v>
      </c>
    </row>
    <row r="70" spans="1:32">
      <c r="A70" t="s">
        <v>544</v>
      </c>
      <c r="B70">
        <v>30</v>
      </c>
      <c r="C70">
        <v>30</v>
      </c>
      <c r="D70">
        <v>62</v>
      </c>
      <c r="E70">
        <v>14</v>
      </c>
      <c r="G70">
        <v>30</v>
      </c>
      <c r="J70">
        <v>9</v>
      </c>
      <c r="K70">
        <v>14</v>
      </c>
      <c r="L70">
        <v>14</v>
      </c>
      <c r="M70">
        <v>58</v>
      </c>
      <c r="N70">
        <v>185</v>
      </c>
      <c r="O70">
        <v>0.2</v>
      </c>
      <c r="Q70" t="s">
        <v>537</v>
      </c>
      <c r="R70" t="s">
        <v>545</v>
      </c>
      <c r="S70" t="s">
        <v>537</v>
      </c>
      <c r="T70" t="s">
        <v>545</v>
      </c>
      <c r="U70" t="s">
        <v>537</v>
      </c>
      <c r="V70">
        <v>0.02</v>
      </c>
      <c r="Y70" t="s">
        <v>545</v>
      </c>
      <c r="Z70">
        <v>35</v>
      </c>
      <c r="AA70">
        <v>70</v>
      </c>
      <c r="AB70">
        <v>1.5</v>
      </c>
      <c r="AD70">
        <v>0.05</v>
      </c>
    </row>
    <row r="71" spans="1:32">
      <c r="A71" t="s">
        <v>546</v>
      </c>
      <c r="B71">
        <v>90</v>
      </c>
      <c r="C71">
        <v>90</v>
      </c>
      <c r="D71">
        <v>40</v>
      </c>
      <c r="E71">
        <v>80</v>
      </c>
      <c r="F71">
        <v>80</v>
      </c>
      <c r="G71" t="s">
        <v>537</v>
      </c>
      <c r="H71">
        <v>19.4063926940639</v>
      </c>
      <c r="I71">
        <v>17.694063926940601</v>
      </c>
      <c r="J71">
        <v>17.694063926940601</v>
      </c>
      <c r="K71">
        <v>20.958904109589</v>
      </c>
      <c r="L71">
        <v>35</v>
      </c>
      <c r="M71">
        <v>35</v>
      </c>
      <c r="N71">
        <v>50</v>
      </c>
      <c r="O71">
        <v>35</v>
      </c>
      <c r="P71">
        <v>33</v>
      </c>
      <c r="Q71" t="s">
        <v>537</v>
      </c>
      <c r="R71" t="s">
        <v>545</v>
      </c>
      <c r="S71" t="s">
        <v>537</v>
      </c>
      <c r="T71" t="s">
        <v>545</v>
      </c>
      <c r="U71" t="s">
        <v>537</v>
      </c>
      <c r="V71" t="s">
        <v>537</v>
      </c>
      <c r="X71" t="s">
        <v>537</v>
      </c>
      <c r="Y71" t="s">
        <v>545</v>
      </c>
      <c r="Z71" t="s">
        <v>537</v>
      </c>
      <c r="AA71" t="s">
        <v>537</v>
      </c>
      <c r="AB71" t="s">
        <v>537</v>
      </c>
      <c r="AC71" t="s">
        <v>537</v>
      </c>
      <c r="AD71" t="s">
        <v>537</v>
      </c>
    </row>
    <row r="72" spans="1:32">
      <c r="A72" t="s">
        <v>547</v>
      </c>
      <c r="B72">
        <v>80</v>
      </c>
      <c r="C72">
        <v>80</v>
      </c>
      <c r="D72">
        <v>35.884615384615302</v>
      </c>
      <c r="E72">
        <v>75.884615384615302</v>
      </c>
      <c r="F72">
        <v>75.884615384615302</v>
      </c>
      <c r="G72" t="s">
        <v>537</v>
      </c>
      <c r="H72">
        <v>19.4063926940639</v>
      </c>
      <c r="I72">
        <v>17.694063926940601</v>
      </c>
      <c r="J72">
        <v>17.694063926940601</v>
      </c>
      <c r="K72">
        <v>20.958904109589</v>
      </c>
      <c r="L72">
        <v>34.020000000000003</v>
      </c>
      <c r="M72">
        <v>33.845538461538403</v>
      </c>
      <c r="N72">
        <v>47.852307692307598</v>
      </c>
      <c r="P72">
        <v>33</v>
      </c>
      <c r="Q72" t="s">
        <v>537</v>
      </c>
      <c r="R72" t="s">
        <v>545</v>
      </c>
      <c r="S72" t="s">
        <v>537</v>
      </c>
      <c r="T72" t="s">
        <v>545</v>
      </c>
      <c r="U72" t="s">
        <v>537</v>
      </c>
      <c r="V72" t="s">
        <v>537</v>
      </c>
      <c r="X72" t="s">
        <v>537</v>
      </c>
      <c r="Y72" t="s">
        <v>545</v>
      </c>
      <c r="Z72" t="s">
        <v>537</v>
      </c>
      <c r="AA72" t="s">
        <v>537</v>
      </c>
      <c r="AB72" t="s">
        <v>537</v>
      </c>
      <c r="AC72" t="s">
        <v>537</v>
      </c>
      <c r="AD72" t="s">
        <v>537</v>
      </c>
    </row>
    <row r="73" spans="1:32">
      <c r="A73" t="s">
        <v>548</v>
      </c>
      <c r="B73">
        <v>3</v>
      </c>
      <c r="D73">
        <v>50</v>
      </c>
      <c r="E73">
        <v>50</v>
      </c>
      <c r="F73" t="s">
        <v>537</v>
      </c>
      <c r="G73">
        <v>50</v>
      </c>
      <c r="H73" t="s">
        <v>537</v>
      </c>
      <c r="I73" t="s">
        <v>537</v>
      </c>
      <c r="J73" t="s">
        <v>537</v>
      </c>
      <c r="K73" t="s">
        <v>537</v>
      </c>
      <c r="L73" t="s">
        <v>537</v>
      </c>
      <c r="M73" t="s">
        <v>537</v>
      </c>
      <c r="N73" t="s">
        <v>537</v>
      </c>
      <c r="O73">
        <v>50</v>
      </c>
      <c r="P73" t="s">
        <v>537</v>
      </c>
      <c r="Q73">
        <v>3.5</v>
      </c>
      <c r="R73">
        <v>4</v>
      </c>
      <c r="S73">
        <v>5</v>
      </c>
      <c r="T73">
        <v>3</v>
      </c>
      <c r="U73">
        <v>20</v>
      </c>
      <c r="V73">
        <v>20</v>
      </c>
      <c r="W73">
        <v>4</v>
      </c>
      <c r="X73">
        <v>20</v>
      </c>
      <c r="Y73">
        <v>3</v>
      </c>
      <c r="Z73">
        <v>10</v>
      </c>
      <c r="AA73">
        <v>20</v>
      </c>
      <c r="AB73">
        <v>10</v>
      </c>
      <c r="AD73">
        <v>25</v>
      </c>
    </row>
    <row r="74" spans="1:32">
      <c r="A74" t="s">
        <v>549</v>
      </c>
      <c r="D74">
        <v>0</v>
      </c>
      <c r="E74">
        <v>0</v>
      </c>
      <c r="F74" t="s">
        <v>537</v>
      </c>
      <c r="G74">
        <v>0</v>
      </c>
      <c r="H74" t="s">
        <v>537</v>
      </c>
      <c r="I74" t="s">
        <v>537</v>
      </c>
      <c r="J74" t="s">
        <v>537</v>
      </c>
      <c r="K74" t="s">
        <v>537</v>
      </c>
      <c r="L74" t="s">
        <v>537</v>
      </c>
      <c r="M74" t="s">
        <v>537</v>
      </c>
      <c r="N74" t="s">
        <v>537</v>
      </c>
      <c r="O74">
        <v>0</v>
      </c>
      <c r="P74" t="s">
        <v>537</v>
      </c>
      <c r="Q74">
        <v>30</v>
      </c>
      <c r="R74">
        <v>25</v>
      </c>
      <c r="S74">
        <v>30</v>
      </c>
      <c r="T74">
        <v>50</v>
      </c>
      <c r="U74">
        <v>45</v>
      </c>
      <c r="V74">
        <v>20</v>
      </c>
      <c r="W74">
        <v>30</v>
      </c>
      <c r="X74">
        <v>45</v>
      </c>
      <c r="Y74">
        <v>50</v>
      </c>
      <c r="Z74">
        <v>30</v>
      </c>
      <c r="AA74">
        <v>20</v>
      </c>
      <c r="AB74">
        <v>20</v>
      </c>
      <c r="AD74">
        <v>6</v>
      </c>
    </row>
    <row r="75" spans="1:32">
      <c r="A75" t="s">
        <v>441</v>
      </c>
      <c r="D75">
        <v>0.1</v>
      </c>
      <c r="E75">
        <v>0.1</v>
      </c>
      <c r="F75" t="s">
        <v>537</v>
      </c>
      <c r="G75">
        <v>0.1</v>
      </c>
      <c r="H75" t="s">
        <v>537</v>
      </c>
      <c r="I75" t="s">
        <v>537</v>
      </c>
      <c r="J75" t="s">
        <v>537</v>
      </c>
      <c r="K75" t="s">
        <v>537</v>
      </c>
      <c r="L75" t="s">
        <v>537</v>
      </c>
      <c r="M75" t="s">
        <v>537</v>
      </c>
      <c r="N75" t="s">
        <v>537</v>
      </c>
      <c r="O75">
        <v>0.1</v>
      </c>
      <c r="P75" t="s">
        <v>537</v>
      </c>
      <c r="Q75">
        <v>3</v>
      </c>
      <c r="R75">
        <v>4</v>
      </c>
      <c r="S75">
        <v>4</v>
      </c>
      <c r="T75">
        <v>6</v>
      </c>
      <c r="U75">
        <v>2</v>
      </c>
      <c r="V75">
        <v>0.25</v>
      </c>
      <c r="W75">
        <v>4</v>
      </c>
      <c r="X75">
        <v>2</v>
      </c>
      <c r="Y75">
        <v>6</v>
      </c>
      <c r="Z75">
        <v>0.5</v>
      </c>
      <c r="AB75">
        <v>0.5</v>
      </c>
      <c r="AD75">
        <v>0.05</v>
      </c>
    </row>
    <row r="76" spans="1:32">
      <c r="A76" t="s">
        <v>442</v>
      </c>
      <c r="D76">
        <v>0.1</v>
      </c>
      <c r="E76">
        <v>0.1</v>
      </c>
      <c r="F76" t="s">
        <v>537</v>
      </c>
      <c r="G76">
        <v>0.1</v>
      </c>
      <c r="H76" t="s">
        <v>537</v>
      </c>
      <c r="I76" t="s">
        <v>537</v>
      </c>
      <c r="J76" t="s">
        <v>537</v>
      </c>
      <c r="K76" t="s">
        <v>537</v>
      </c>
      <c r="L76" t="s">
        <v>537</v>
      </c>
      <c r="M76" t="s">
        <v>537</v>
      </c>
      <c r="N76" t="s">
        <v>537</v>
      </c>
      <c r="O76">
        <v>0.1</v>
      </c>
      <c r="P76" t="s">
        <v>537</v>
      </c>
      <c r="Q76">
        <v>8</v>
      </c>
      <c r="R76">
        <v>12</v>
      </c>
      <c r="S76">
        <v>12</v>
      </c>
      <c r="T76" t="s">
        <v>550</v>
      </c>
      <c r="U76">
        <v>4</v>
      </c>
      <c r="V76">
        <v>0.5</v>
      </c>
      <c r="W76">
        <v>12</v>
      </c>
      <c r="X76">
        <v>4</v>
      </c>
      <c r="Y76" t="s">
        <v>550</v>
      </c>
      <c r="Z76">
        <v>10</v>
      </c>
      <c r="AB76">
        <v>2</v>
      </c>
      <c r="AD76">
        <v>0.3</v>
      </c>
    </row>
    <row r="77" spans="1:32">
      <c r="A77" t="s">
        <v>551</v>
      </c>
      <c r="B77" t="s">
        <v>537</v>
      </c>
      <c r="C77" t="s">
        <v>537</v>
      </c>
      <c r="D77">
        <v>0</v>
      </c>
      <c r="E77">
        <v>0</v>
      </c>
      <c r="F77">
        <v>0</v>
      </c>
      <c r="G77">
        <v>0</v>
      </c>
      <c r="H77">
        <v>0</v>
      </c>
      <c r="I77">
        <v>0</v>
      </c>
      <c r="J77">
        <v>0</v>
      </c>
      <c r="K77">
        <v>0</v>
      </c>
      <c r="L77">
        <v>0</v>
      </c>
      <c r="M77">
        <v>0</v>
      </c>
      <c r="N77">
        <v>0</v>
      </c>
      <c r="O77">
        <v>0</v>
      </c>
      <c r="P77">
        <v>0</v>
      </c>
      <c r="AD77">
        <v>19.600000000000001</v>
      </c>
    </row>
    <row r="78" spans="1:32">
      <c r="A78" t="s">
        <v>552</v>
      </c>
      <c r="B78" t="s">
        <v>537</v>
      </c>
      <c r="C78" t="s">
        <v>537</v>
      </c>
      <c r="D78">
        <v>0</v>
      </c>
      <c r="E78">
        <v>0</v>
      </c>
      <c r="F78">
        <v>0</v>
      </c>
      <c r="G78">
        <v>0</v>
      </c>
      <c r="H78">
        <v>0</v>
      </c>
      <c r="I78">
        <v>0</v>
      </c>
      <c r="J78">
        <v>0</v>
      </c>
      <c r="K78">
        <v>0</v>
      </c>
      <c r="L78">
        <v>0</v>
      </c>
      <c r="M78">
        <v>0</v>
      </c>
      <c r="N78">
        <v>0</v>
      </c>
      <c r="O78">
        <v>0</v>
      </c>
      <c r="P78">
        <v>0</v>
      </c>
      <c r="Q78">
        <v>73</v>
      </c>
      <c r="R78">
        <v>73</v>
      </c>
      <c r="S78">
        <v>73</v>
      </c>
      <c r="T78">
        <v>99</v>
      </c>
      <c r="U78" t="s">
        <v>537</v>
      </c>
      <c r="V78" t="s">
        <v>537</v>
      </c>
      <c r="W78">
        <v>97</v>
      </c>
      <c r="X78">
        <v>99</v>
      </c>
      <c r="Y78">
        <v>99</v>
      </c>
      <c r="Z78">
        <v>0</v>
      </c>
      <c r="AD78">
        <v>0</v>
      </c>
    </row>
    <row r="79" spans="1:32">
      <c r="A79" t="s">
        <v>553</v>
      </c>
      <c r="B79" t="s">
        <v>537</v>
      </c>
      <c r="C79" t="s">
        <v>537</v>
      </c>
      <c r="D79">
        <v>0</v>
      </c>
      <c r="E79">
        <v>0</v>
      </c>
      <c r="F79">
        <v>0</v>
      </c>
      <c r="G79">
        <v>0</v>
      </c>
      <c r="H79">
        <v>0</v>
      </c>
      <c r="I79">
        <v>0</v>
      </c>
      <c r="J79">
        <v>0</v>
      </c>
      <c r="K79">
        <v>0</v>
      </c>
      <c r="L79">
        <v>0</v>
      </c>
      <c r="M79">
        <v>0</v>
      </c>
      <c r="N79">
        <v>0</v>
      </c>
      <c r="O79">
        <v>0</v>
      </c>
      <c r="P79">
        <v>0</v>
      </c>
      <c r="Q79">
        <v>262.5</v>
      </c>
      <c r="R79">
        <v>262.5</v>
      </c>
      <c r="S79">
        <v>262.5</v>
      </c>
      <c r="T79">
        <v>173</v>
      </c>
      <c r="U79">
        <v>86.4</v>
      </c>
      <c r="V79">
        <v>86.4</v>
      </c>
      <c r="W79">
        <v>263</v>
      </c>
      <c r="X79">
        <v>80</v>
      </c>
      <c r="Y79">
        <v>173</v>
      </c>
      <c r="Z79">
        <v>125</v>
      </c>
      <c r="AD79">
        <v>280</v>
      </c>
    </row>
    <row r="80" spans="1:32">
      <c r="A80" t="s">
        <v>554</v>
      </c>
      <c r="B80" t="s">
        <v>537</v>
      </c>
      <c r="C80" t="s">
        <v>537</v>
      </c>
      <c r="D80">
        <v>0</v>
      </c>
      <c r="E80">
        <v>0</v>
      </c>
      <c r="F80">
        <v>0</v>
      </c>
      <c r="G80">
        <v>0</v>
      </c>
      <c r="H80">
        <v>0</v>
      </c>
      <c r="I80">
        <v>0</v>
      </c>
      <c r="J80">
        <v>0</v>
      </c>
      <c r="K80">
        <v>0</v>
      </c>
      <c r="L80">
        <v>0</v>
      </c>
      <c r="M80">
        <v>0</v>
      </c>
      <c r="N80">
        <v>0</v>
      </c>
      <c r="O80">
        <v>0</v>
      </c>
      <c r="P80">
        <v>0</v>
      </c>
      <c r="R80" t="s">
        <v>537</v>
      </c>
      <c r="S80" t="s">
        <v>537</v>
      </c>
      <c r="U80" t="s">
        <v>537</v>
      </c>
      <c r="V80" t="s">
        <v>537</v>
      </c>
      <c r="X80" t="s">
        <v>537</v>
      </c>
      <c r="Z80">
        <v>0.94</v>
      </c>
    </row>
    <row r="81" spans="1:30">
      <c r="A81" t="s">
        <v>555</v>
      </c>
      <c r="B81" t="s">
        <v>537</v>
      </c>
      <c r="C81" t="s">
        <v>537</v>
      </c>
      <c r="D81">
        <v>0</v>
      </c>
      <c r="E81">
        <v>0</v>
      </c>
      <c r="F81">
        <v>0</v>
      </c>
      <c r="G81">
        <v>0</v>
      </c>
      <c r="H81">
        <v>0</v>
      </c>
      <c r="I81">
        <v>0</v>
      </c>
      <c r="J81">
        <v>0</v>
      </c>
      <c r="K81">
        <v>0</v>
      </c>
      <c r="L81">
        <v>0</v>
      </c>
      <c r="M81">
        <v>0</v>
      </c>
      <c r="N81">
        <v>0</v>
      </c>
      <c r="O81">
        <v>0</v>
      </c>
      <c r="P81">
        <v>0</v>
      </c>
      <c r="R81" t="s">
        <v>537</v>
      </c>
      <c r="S81" t="s">
        <v>537</v>
      </c>
      <c r="U81" t="s">
        <v>537</v>
      </c>
      <c r="V81" t="s">
        <v>537</v>
      </c>
      <c r="X81" t="s">
        <v>537</v>
      </c>
      <c r="Z81">
        <v>1.1000000000000001</v>
      </c>
    </row>
    <row r="82" spans="1:30">
      <c r="A82" t="s">
        <v>556</v>
      </c>
      <c r="B82">
        <v>4</v>
      </c>
      <c r="C82">
        <v>5</v>
      </c>
      <c r="D82">
        <v>2.08</v>
      </c>
      <c r="E82">
        <v>2.29</v>
      </c>
      <c r="F82">
        <v>2.7</v>
      </c>
      <c r="G82">
        <v>0.86</v>
      </c>
      <c r="L82">
        <v>1.5</v>
      </c>
      <c r="M82">
        <v>4</v>
      </c>
      <c r="N82">
        <v>3.5</v>
      </c>
      <c r="O82">
        <v>5.5</v>
      </c>
      <c r="P82">
        <v>5.3</v>
      </c>
      <c r="Q82">
        <v>1.65</v>
      </c>
      <c r="R82">
        <v>1.4</v>
      </c>
      <c r="S82">
        <v>1.5247999999999999</v>
      </c>
      <c r="T82">
        <v>2.4</v>
      </c>
      <c r="U82">
        <v>0.69</v>
      </c>
      <c r="V82">
        <v>0.77280000000000004</v>
      </c>
      <c r="W82">
        <v>1.95</v>
      </c>
      <c r="X82">
        <v>1.1499999999999999</v>
      </c>
      <c r="Y82">
        <v>0.95</v>
      </c>
      <c r="Z82">
        <v>2</v>
      </c>
      <c r="AA82">
        <v>2.15</v>
      </c>
      <c r="AC82">
        <v>2.5</v>
      </c>
      <c r="AD82">
        <v>0.8</v>
      </c>
    </row>
    <row r="83" spans="1:30">
      <c r="A83" t="s">
        <v>557</v>
      </c>
      <c r="B83">
        <v>0.6</v>
      </c>
      <c r="C83">
        <v>0.6</v>
      </c>
      <c r="D83">
        <v>0.3</v>
      </c>
      <c r="E83">
        <v>0.3</v>
      </c>
      <c r="F83">
        <v>0.3</v>
      </c>
      <c r="H83">
        <v>0.44444444444444398</v>
      </c>
      <c r="I83">
        <v>0.44444444444444398</v>
      </c>
      <c r="J83">
        <v>0.44444444444444398</v>
      </c>
      <c r="K83">
        <v>0.50617283950617198</v>
      </c>
      <c r="L83">
        <v>0.65</v>
      </c>
      <c r="M83">
        <v>0.55000000000000004</v>
      </c>
      <c r="N83">
        <v>0.45</v>
      </c>
      <c r="P83">
        <v>0.87</v>
      </c>
      <c r="Z83">
        <v>65</v>
      </c>
      <c r="AA83">
        <v>65</v>
      </c>
      <c r="AB83">
        <v>4.0119999999999996</v>
      </c>
      <c r="AC83">
        <v>0.72</v>
      </c>
    </row>
    <row r="84" spans="1:30">
      <c r="A84" t="s">
        <v>558</v>
      </c>
      <c r="B84">
        <v>0.4</v>
      </c>
      <c r="C84">
        <v>0.4</v>
      </c>
      <c r="D84">
        <v>0.7</v>
      </c>
      <c r="E84">
        <v>0.7</v>
      </c>
      <c r="F84">
        <v>0.7</v>
      </c>
      <c r="H84">
        <v>0.55555555555555503</v>
      </c>
      <c r="I84">
        <v>0.55555555555555503</v>
      </c>
      <c r="J84">
        <v>0.55555555555555503</v>
      </c>
      <c r="K84">
        <v>0.49382716049382702</v>
      </c>
      <c r="L84">
        <v>0.35</v>
      </c>
      <c r="M84">
        <v>0.45</v>
      </c>
      <c r="N84">
        <v>0.55000000000000004</v>
      </c>
      <c r="P84">
        <v>0.13</v>
      </c>
      <c r="Z84">
        <v>35</v>
      </c>
      <c r="AA84">
        <v>35</v>
      </c>
      <c r="AB84">
        <v>2.7879999999999998</v>
      </c>
      <c r="AC84">
        <v>0.28000000000000003</v>
      </c>
    </row>
    <row r="85" spans="1:30">
      <c r="A85" t="s">
        <v>414</v>
      </c>
      <c r="B85">
        <v>50000</v>
      </c>
      <c r="C85">
        <v>65000</v>
      </c>
      <c r="D85">
        <v>37700</v>
      </c>
      <c r="E85">
        <v>41900</v>
      </c>
      <c r="F85">
        <v>53000</v>
      </c>
      <c r="G85">
        <v>8000</v>
      </c>
      <c r="H85">
        <v>14400</v>
      </c>
      <c r="I85">
        <v>14400</v>
      </c>
      <c r="J85">
        <v>14400</v>
      </c>
      <c r="K85">
        <v>16200</v>
      </c>
      <c r="L85">
        <v>60000</v>
      </c>
      <c r="M85">
        <v>73200</v>
      </c>
      <c r="N85">
        <v>72600</v>
      </c>
      <c r="O85">
        <v>70800</v>
      </c>
      <c r="P85">
        <v>283000</v>
      </c>
      <c r="Q85">
        <v>45300</v>
      </c>
      <c r="R85">
        <v>41200</v>
      </c>
      <c r="S85">
        <v>56600</v>
      </c>
      <c r="T85">
        <v>60000</v>
      </c>
      <c r="U85">
        <v>23500</v>
      </c>
      <c r="V85">
        <v>23200</v>
      </c>
      <c r="W85">
        <v>41800</v>
      </c>
      <c r="X85">
        <v>9000</v>
      </c>
      <c r="Y85">
        <v>8900</v>
      </c>
      <c r="Z85">
        <v>47600</v>
      </c>
      <c r="AA85">
        <v>97000</v>
      </c>
      <c r="AB85">
        <v>243700</v>
      </c>
      <c r="AC85">
        <v>125000</v>
      </c>
      <c r="AD85">
        <v>8000</v>
      </c>
    </row>
    <row r="86" spans="1:30">
      <c r="A86" t="s">
        <v>386</v>
      </c>
      <c r="B86">
        <v>0.25</v>
      </c>
      <c r="C86">
        <v>0.37</v>
      </c>
      <c r="D86">
        <v>0.65</v>
      </c>
      <c r="E86">
        <v>0.5</v>
      </c>
      <c r="F86">
        <v>0.5</v>
      </c>
      <c r="G86">
        <v>1.325</v>
      </c>
      <c r="H86">
        <v>0</v>
      </c>
      <c r="I86">
        <v>0</v>
      </c>
      <c r="J86">
        <v>0</v>
      </c>
      <c r="K86">
        <v>0</v>
      </c>
      <c r="L86">
        <v>0</v>
      </c>
      <c r="M86">
        <v>0</v>
      </c>
      <c r="N86">
        <v>5.5</v>
      </c>
      <c r="O86">
        <v>0</v>
      </c>
      <c r="P86">
        <v>11.725714285714201</v>
      </c>
      <c r="Q86">
        <v>0.125</v>
      </c>
      <c r="R86">
        <v>0.12</v>
      </c>
      <c r="S86">
        <v>0.11</v>
      </c>
      <c r="T86">
        <v>12</v>
      </c>
      <c r="U86">
        <v>2.2999999999999998</v>
      </c>
      <c r="W86">
        <v>3.1</v>
      </c>
      <c r="X86">
        <v>1.2</v>
      </c>
      <c r="Y86">
        <v>5.3</v>
      </c>
      <c r="Z86">
        <v>3.0430000000000001</v>
      </c>
      <c r="AA86">
        <v>0.11</v>
      </c>
      <c r="AB86">
        <v>24.1437443165246</v>
      </c>
      <c r="AC86">
        <v>13.5</v>
      </c>
      <c r="AD86">
        <v>6.4</v>
      </c>
    </row>
    <row r="87" spans="1:30">
      <c r="A87" t="s">
        <v>379</v>
      </c>
      <c r="B87" t="s">
        <v>537</v>
      </c>
      <c r="C87" t="s">
        <v>537</v>
      </c>
      <c r="D87" t="s">
        <v>537</v>
      </c>
      <c r="E87" t="s">
        <v>537</v>
      </c>
      <c r="F87" t="s">
        <v>537</v>
      </c>
      <c r="G87" t="s">
        <v>537</v>
      </c>
      <c r="H87">
        <v>0</v>
      </c>
      <c r="I87">
        <v>0</v>
      </c>
      <c r="J87">
        <v>0</v>
      </c>
      <c r="K87">
        <v>0</v>
      </c>
      <c r="L87">
        <v>0</v>
      </c>
      <c r="M87">
        <v>0</v>
      </c>
      <c r="N87">
        <v>0</v>
      </c>
      <c r="Q87">
        <v>110</v>
      </c>
      <c r="R87">
        <v>50</v>
      </c>
      <c r="S87">
        <v>50</v>
      </c>
      <c r="T87">
        <v>100</v>
      </c>
      <c r="U87">
        <v>80</v>
      </c>
      <c r="V87">
        <v>24</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theme="5" tint="0.79998168889431442"/>
  </sheetPr>
  <dimension ref="A1:F8"/>
  <sheetViews>
    <sheetView topLeftCell="E1" workbookViewId="0">
      <selection activeCell="F2" sqref="F2"/>
    </sheetView>
  </sheetViews>
  <sheetFormatPr defaultRowHeight="15"/>
  <cols>
    <col min="1" max="1" width="21.28515625" customWidth="1"/>
    <col min="3" max="3" width="30.28515625" customWidth="1"/>
    <col min="4" max="4" width="45.42578125" customWidth="1"/>
    <col min="5" max="6" width="19.7109375" customWidth="1"/>
    <col min="7" max="9" width="10.42578125" customWidth="1"/>
    <col min="10" max="10" width="12.7109375" customWidth="1"/>
    <col min="11" max="11" width="14.28515625" customWidth="1"/>
    <col min="12" max="12" width="12.7109375" customWidth="1"/>
    <col min="13" max="13" width="7.7109375" customWidth="1"/>
    <col min="14" max="14" width="10.42578125" customWidth="1"/>
    <col min="15" max="15" width="14.7109375" customWidth="1"/>
    <col min="16" max="16" width="16.7109375" customWidth="1"/>
    <col min="17" max="22" width="10.42578125" customWidth="1"/>
  </cols>
  <sheetData>
    <row r="1" spans="1:6">
      <c r="A1" t="s">
        <v>499</v>
      </c>
      <c r="B1" t="s">
        <v>500</v>
      </c>
      <c r="C1" t="s">
        <v>14</v>
      </c>
      <c r="D1" t="s">
        <v>501</v>
      </c>
      <c r="E1" t="s">
        <v>196</v>
      </c>
      <c r="F1" t="s">
        <v>502</v>
      </c>
    </row>
    <row r="2" spans="1:6">
      <c r="A2" t="s">
        <v>503</v>
      </c>
      <c r="B2" t="s">
        <v>504</v>
      </c>
      <c r="C2" t="s">
        <v>505</v>
      </c>
      <c r="D2" t="s">
        <v>506</v>
      </c>
      <c r="E2" s="4" t="s">
        <v>454</v>
      </c>
      <c r="F2">
        <v>2012</v>
      </c>
    </row>
    <row r="3" spans="1:6">
      <c r="A3" t="s">
        <v>507</v>
      </c>
      <c r="B3" t="s">
        <v>504</v>
      </c>
      <c r="D3" t="s">
        <v>508</v>
      </c>
      <c r="E3" t="s">
        <v>509</v>
      </c>
      <c r="F3" t="s">
        <v>510</v>
      </c>
    </row>
    <row r="4" spans="1:6">
      <c r="A4" t="s">
        <v>507</v>
      </c>
      <c r="B4" t="s">
        <v>504</v>
      </c>
      <c r="C4" t="s">
        <v>511</v>
      </c>
      <c r="D4" t="s">
        <v>512</v>
      </c>
      <c r="E4" t="s">
        <v>513</v>
      </c>
      <c r="F4">
        <v>2016</v>
      </c>
    </row>
    <row r="5" spans="1:6">
      <c r="A5" t="s">
        <v>514</v>
      </c>
      <c r="B5" t="s">
        <v>504</v>
      </c>
      <c r="C5" t="s">
        <v>515</v>
      </c>
      <c r="D5" t="s">
        <v>516</v>
      </c>
      <c r="E5" s="4" t="s">
        <v>517</v>
      </c>
      <c r="F5" t="s">
        <v>518</v>
      </c>
    </row>
    <row r="6" spans="1:6">
      <c r="A6" t="s">
        <v>519</v>
      </c>
      <c r="B6" t="s">
        <v>520</v>
      </c>
      <c r="C6" t="s">
        <v>521</v>
      </c>
      <c r="D6" t="s">
        <v>522</v>
      </c>
      <c r="E6" s="4" t="s">
        <v>523</v>
      </c>
      <c r="F6">
        <v>2013</v>
      </c>
    </row>
    <row r="7" spans="1:6">
      <c r="A7" t="s">
        <v>524</v>
      </c>
      <c r="C7" t="s">
        <v>525</v>
      </c>
      <c r="D7" t="s">
        <v>110</v>
      </c>
      <c r="E7" t="s">
        <v>526</v>
      </c>
      <c r="F7">
        <v>2015</v>
      </c>
    </row>
    <row r="8" spans="1:6">
      <c r="A8" t="s">
        <v>527</v>
      </c>
      <c r="B8" t="s">
        <v>528</v>
      </c>
      <c r="C8" t="s">
        <v>529</v>
      </c>
      <c r="D8" t="s">
        <v>530</v>
      </c>
      <c r="E8" s="4" t="s">
        <v>531</v>
      </c>
      <c r="F8">
        <v>2014</v>
      </c>
    </row>
  </sheetData>
  <hyperlinks>
    <hyperlink ref="E6" r:id="rId1" xr:uid="{00000000-0004-0000-1700-000000000000}"/>
    <hyperlink ref="E8" r:id="rId2" xr:uid="{00000000-0004-0000-1700-000001000000}"/>
    <hyperlink ref="E5" r:id="rId3" xr:uid="{00000000-0004-0000-1700-000002000000}"/>
    <hyperlink ref="E2" r:id="rId4" xr:uid="{00000000-0004-0000-1700-000003000000}"/>
  </hyperlinks>
  <pageMargins left="0.7" right="0.7" top="0.75" bottom="0.75" header="0.3" footer="0.3"/>
  <pageSetup paperSize="9" orientation="portrait"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E35"/>
  <sheetViews>
    <sheetView zoomScale="40" zoomScaleNormal="40" workbookViewId="0">
      <selection activeCell="H39" sqref="H38:H39"/>
    </sheetView>
  </sheetViews>
  <sheetFormatPr defaultRowHeight="15"/>
  <cols>
    <col min="1" max="1" width="31.28515625" bestFit="1" customWidth="1"/>
    <col min="2" max="2" width="26.5703125" style="24" customWidth="1"/>
    <col min="3" max="3" width="9.140625" style="24"/>
    <col min="4" max="4" width="28.28515625" style="24" bestFit="1" customWidth="1"/>
    <col min="7" max="7" width="34.7109375" bestFit="1" customWidth="1"/>
    <col min="8" max="8" width="37.5703125" bestFit="1" customWidth="1"/>
  </cols>
  <sheetData>
    <row r="1" spans="1:5">
      <c r="A1" s="20" t="s">
        <v>199</v>
      </c>
      <c r="B1" s="26"/>
      <c r="C1" s="26" t="s">
        <v>200</v>
      </c>
      <c r="D1" s="26"/>
    </row>
    <row r="2" spans="1:5">
      <c r="A2" s="7" t="s">
        <v>202</v>
      </c>
      <c r="B2" s="26" t="s">
        <v>203</v>
      </c>
      <c r="C2" s="26" t="s">
        <v>178</v>
      </c>
      <c r="D2" s="26" t="s">
        <v>204</v>
      </c>
      <c r="E2" s="7"/>
    </row>
    <row r="3" spans="1:5">
      <c r="A3" t="s">
        <v>74</v>
      </c>
      <c r="B3" s="24" t="s">
        <v>114</v>
      </c>
      <c r="C3" s="24">
        <v>800</v>
      </c>
      <c r="D3" s="24" t="s">
        <v>206</v>
      </c>
    </row>
    <row r="4" spans="1:5">
      <c r="A4" t="s">
        <v>74</v>
      </c>
      <c r="B4" s="24" t="s">
        <v>75</v>
      </c>
      <c r="C4" s="24">
        <v>800</v>
      </c>
      <c r="D4" s="24" t="s">
        <v>206</v>
      </c>
    </row>
    <row r="5" spans="1:5">
      <c r="A5" t="s">
        <v>119</v>
      </c>
      <c r="B5" s="24" t="s">
        <v>93</v>
      </c>
      <c r="C5" s="24">
        <v>800</v>
      </c>
      <c r="D5" s="24" t="s">
        <v>208</v>
      </c>
    </row>
    <row r="6" spans="1:5">
      <c r="A6" t="s">
        <v>121</v>
      </c>
      <c r="B6" s="24" t="s">
        <v>122</v>
      </c>
      <c r="C6" s="24">
        <v>800</v>
      </c>
      <c r="D6" s="24" t="s">
        <v>206</v>
      </c>
    </row>
    <row r="7" spans="1:5">
      <c r="A7" t="s">
        <v>77</v>
      </c>
      <c r="B7" s="24" t="s">
        <v>77</v>
      </c>
      <c r="C7" s="24">
        <v>800</v>
      </c>
      <c r="D7" s="24" t="s">
        <v>206</v>
      </c>
    </row>
    <row r="8" spans="1:5">
      <c r="A8" t="s">
        <v>82</v>
      </c>
      <c r="B8" s="24" t="s">
        <v>82</v>
      </c>
      <c r="C8" s="24">
        <v>600</v>
      </c>
      <c r="D8" s="24" t="s">
        <v>208</v>
      </c>
    </row>
    <row r="9" spans="1:5">
      <c r="A9" t="s">
        <v>82</v>
      </c>
      <c r="B9" s="24" t="s">
        <v>129</v>
      </c>
      <c r="C9" s="24">
        <v>600</v>
      </c>
      <c r="D9" s="24" t="s">
        <v>201</v>
      </c>
    </row>
    <row r="10" spans="1:5">
      <c r="A10" t="s">
        <v>127</v>
      </c>
      <c r="B10" s="24" t="s">
        <v>99</v>
      </c>
      <c r="C10" s="24">
        <v>400</v>
      </c>
      <c r="D10" s="24" t="s">
        <v>208</v>
      </c>
    </row>
    <row r="11" spans="1:5">
      <c r="A11" t="e">
        <f>NA()</f>
        <v>#N/A</v>
      </c>
      <c r="B11" s="24" t="s">
        <v>124</v>
      </c>
      <c r="C11" s="24">
        <v>1</v>
      </c>
      <c r="D11" s="24" t="s">
        <v>592</v>
      </c>
    </row>
    <row r="12" spans="1:5">
      <c r="A12" s="19" t="s">
        <v>105</v>
      </c>
      <c r="B12" s="24" t="s">
        <v>105</v>
      </c>
      <c r="C12" s="24">
        <v>1000</v>
      </c>
      <c r="D12" s="24" t="s">
        <v>592</v>
      </c>
    </row>
    <row r="13" spans="1:5">
      <c r="A13" t="s">
        <v>139</v>
      </c>
      <c r="B13" s="24" t="s">
        <v>27</v>
      </c>
      <c r="C13" s="24">
        <v>5</v>
      </c>
      <c r="D13" s="24" t="s">
        <v>201</v>
      </c>
    </row>
    <row r="14" spans="1:5">
      <c r="A14" t="s">
        <v>140</v>
      </c>
      <c r="B14" s="24" t="s">
        <v>19</v>
      </c>
      <c r="C14" s="24">
        <v>50</v>
      </c>
      <c r="D14" s="24" t="s">
        <v>201</v>
      </c>
    </row>
    <row r="15" spans="1:5">
      <c r="A15" t="s">
        <v>138</v>
      </c>
      <c r="B15" s="24" t="s">
        <v>15</v>
      </c>
      <c r="C15" s="24">
        <v>150</v>
      </c>
      <c r="D15" s="24" t="s">
        <v>201</v>
      </c>
    </row>
    <row r="16" spans="1:5">
      <c r="A16" t="s">
        <v>78</v>
      </c>
      <c r="B16" s="24" t="s">
        <v>79</v>
      </c>
      <c r="C16" s="24">
        <v>25</v>
      </c>
      <c r="D16" s="24" t="s">
        <v>201</v>
      </c>
    </row>
    <row r="17" spans="1:4">
      <c r="A17" t="s">
        <v>63</v>
      </c>
      <c r="B17" s="24" t="s">
        <v>2</v>
      </c>
      <c r="C17" s="24">
        <v>1</v>
      </c>
      <c r="D17" s="24" t="s">
        <v>201</v>
      </c>
    </row>
    <row r="18" spans="1:4">
      <c r="A18" t="s">
        <v>134</v>
      </c>
      <c r="B18" s="24" t="s">
        <v>29</v>
      </c>
      <c r="C18" s="24">
        <v>55</v>
      </c>
      <c r="D18" s="24" t="s">
        <v>201</v>
      </c>
    </row>
    <row r="19" spans="1:4">
      <c r="A19" t="s">
        <v>24</v>
      </c>
      <c r="B19" s="24" t="s">
        <v>166</v>
      </c>
      <c r="C19" s="24">
        <v>1</v>
      </c>
      <c r="D19" s="24" t="s">
        <v>592</v>
      </c>
    </row>
    <row r="20" spans="1:4">
      <c r="A20" t="s">
        <v>164</v>
      </c>
      <c r="B20" s="24" t="s">
        <v>165</v>
      </c>
      <c r="C20" s="24">
        <v>1</v>
      </c>
      <c r="D20" s="24" t="s">
        <v>592</v>
      </c>
    </row>
    <row r="21" spans="1:4">
      <c r="A21" t="s">
        <v>157</v>
      </c>
      <c r="B21" s="24" t="s">
        <v>26</v>
      </c>
      <c r="C21" s="24">
        <v>1</v>
      </c>
      <c r="D21" s="24" t="s">
        <v>592</v>
      </c>
    </row>
    <row r="22" spans="1:4">
      <c r="A22" t="s">
        <v>155</v>
      </c>
      <c r="B22" s="24" t="s">
        <v>30</v>
      </c>
      <c r="C22" s="24">
        <v>1</v>
      </c>
      <c r="D22" s="24" t="s">
        <v>592</v>
      </c>
    </row>
    <row r="23" spans="1:4">
      <c r="A23" t="e">
        <f>NA()</f>
        <v>#N/A</v>
      </c>
      <c r="B23" s="24" t="s">
        <v>109</v>
      </c>
      <c r="C23" s="24">
        <v>100</v>
      </c>
      <c r="D23" s="24" t="s">
        <v>592</v>
      </c>
    </row>
    <row r="24" spans="1:4">
      <c r="A24" t="s">
        <v>160</v>
      </c>
      <c r="B24" s="24" t="s">
        <v>161</v>
      </c>
      <c r="C24" s="24">
        <v>1</v>
      </c>
      <c r="D24" s="24" t="s">
        <v>592</v>
      </c>
    </row>
    <row r="25" spans="1:4">
      <c r="A25" t="s">
        <v>135</v>
      </c>
      <c r="B25" s="24" t="s">
        <v>16</v>
      </c>
      <c r="C25" s="24">
        <v>250</v>
      </c>
      <c r="D25" s="24" t="s">
        <v>201</v>
      </c>
    </row>
    <row r="26" spans="1:4">
      <c r="A26" t="s">
        <v>158</v>
      </c>
      <c r="B26" s="24" t="s">
        <v>40</v>
      </c>
      <c r="C26" s="24">
        <v>1</v>
      </c>
      <c r="D26" s="24" t="s">
        <v>592</v>
      </c>
    </row>
    <row r="27" spans="1:4">
      <c r="A27" t="e">
        <f>NA()</f>
        <v>#N/A</v>
      </c>
      <c r="B27" s="24" t="s">
        <v>71</v>
      </c>
      <c r="C27" s="24">
        <v>20</v>
      </c>
      <c r="D27" s="24" t="s">
        <v>593</v>
      </c>
    </row>
    <row r="28" spans="1:4">
      <c r="A28" t="e">
        <f>NA()</f>
        <v>#N/A</v>
      </c>
      <c r="B28" s="25" t="s">
        <v>97</v>
      </c>
      <c r="C28" s="24">
        <v>100</v>
      </c>
      <c r="D28" s="24" t="s">
        <v>593</v>
      </c>
    </row>
    <row r="29" spans="1:4" ht="14.25" customHeight="1">
      <c r="A29" t="e">
        <f>NA()</f>
        <v>#N/A</v>
      </c>
      <c r="B29" s="25" t="s">
        <v>98</v>
      </c>
      <c r="C29" s="24">
        <v>20</v>
      </c>
      <c r="D29" s="24" t="s">
        <v>593</v>
      </c>
    </row>
    <row r="30" spans="1:4" ht="12.75" customHeight="1">
      <c r="A30" t="e">
        <f>NA()</f>
        <v>#N/A</v>
      </c>
      <c r="B30" s="25" t="s">
        <v>103</v>
      </c>
      <c r="C30" s="24">
        <v>50</v>
      </c>
      <c r="D30" s="24" t="s">
        <v>593</v>
      </c>
    </row>
    <row r="31" spans="1:4">
      <c r="A31" t="e">
        <f>NA()</f>
        <v>#N/A</v>
      </c>
      <c r="B31" s="25" t="s">
        <v>104</v>
      </c>
      <c r="C31" s="24">
        <v>500</v>
      </c>
      <c r="D31" s="24" t="s">
        <v>593</v>
      </c>
    </row>
    <row r="32" spans="1:4">
      <c r="A32" t="e">
        <f>NA()</f>
        <v>#N/A</v>
      </c>
      <c r="B32" s="25" t="s">
        <v>106</v>
      </c>
      <c r="C32" s="24">
        <v>5</v>
      </c>
      <c r="D32" s="24" t="s">
        <v>593</v>
      </c>
    </row>
    <row r="33" spans="1:4">
      <c r="A33" t="e">
        <f>NA()</f>
        <v>#N/A</v>
      </c>
      <c r="B33" s="25" t="s">
        <v>107</v>
      </c>
      <c r="C33" s="24">
        <v>5</v>
      </c>
      <c r="D33" s="24" t="s">
        <v>593</v>
      </c>
    </row>
    <row r="34" spans="1:4">
      <c r="A34" t="e">
        <f>NA()</f>
        <v>#N/A</v>
      </c>
      <c r="B34" s="25" t="s">
        <v>108</v>
      </c>
      <c r="C34" s="24">
        <v>100</v>
      </c>
      <c r="D34" s="24" t="s">
        <v>593</v>
      </c>
    </row>
    <row r="35" spans="1:4">
      <c r="C35" s="24" t="s">
        <v>220</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R32"/>
  <sheetViews>
    <sheetView zoomScale="40" zoomScaleNormal="40" workbookViewId="0">
      <selection activeCell="E6" sqref="E6"/>
    </sheetView>
  </sheetViews>
  <sheetFormatPr defaultColWidth="8.85546875" defaultRowHeight="15"/>
  <cols>
    <col min="1" max="1" width="21.140625" bestFit="1" customWidth="1"/>
    <col min="2" max="2" width="34.7109375" customWidth="1"/>
    <col min="3" max="3" width="43.28515625" bestFit="1" customWidth="1"/>
    <col min="4" max="4" width="44.140625" bestFit="1" customWidth="1"/>
    <col min="5" max="6" width="38.7109375" customWidth="1"/>
    <col min="7" max="7" width="29.140625" customWidth="1"/>
    <col min="8" max="8" width="27.5703125" bestFit="1" customWidth="1"/>
    <col min="9" max="10" width="27.5703125" customWidth="1"/>
    <col min="11" max="11" width="13.7109375" bestFit="1" customWidth="1"/>
    <col min="12" max="12" width="27.5703125" customWidth="1"/>
    <col min="13" max="13" width="9.140625"/>
    <col min="14" max="14" width="13.140625" customWidth="1"/>
    <col min="15" max="15" width="31.28515625" bestFit="1" customWidth="1"/>
    <col min="16" max="17" width="14.140625" bestFit="1" customWidth="1"/>
    <col min="23" max="23" width="27.5703125" bestFit="1" customWidth="1"/>
    <col min="27" max="27" width="21.7109375" customWidth="1"/>
  </cols>
  <sheetData>
    <row r="1" spans="1:18">
      <c r="C1" s="50" t="s">
        <v>226</v>
      </c>
      <c r="D1" s="50" t="s">
        <v>227</v>
      </c>
      <c r="E1" s="50"/>
      <c r="F1" s="51"/>
    </row>
    <row r="2" spans="1:18">
      <c r="A2" t="s">
        <v>202</v>
      </c>
      <c r="B2" t="s">
        <v>11</v>
      </c>
      <c r="C2" s="50" t="s">
        <v>594</v>
      </c>
      <c r="D2" s="50" t="s">
        <v>595</v>
      </c>
      <c r="E2" s="50" t="s">
        <v>232</v>
      </c>
      <c r="F2" s="51"/>
    </row>
    <row r="3" spans="1:18">
      <c r="A3" t="s">
        <v>74</v>
      </c>
      <c r="B3" t="s">
        <v>114</v>
      </c>
      <c r="C3" s="23">
        <f t="shared" ref="C3:C25" si="0">_xlfn.IFNA(_xlfn.IFNA(IF(J8&lt;L8,L8,J8),J8),L8)</f>
        <v>60</v>
      </c>
      <c r="D3" s="23">
        <f t="shared" ref="D3:D25" si="1">_xlfn.IFNA(INDEX(P:P,MATCH(A3,O:O,0)),AVERAGE($I8:$J8))</f>
        <v>30</v>
      </c>
      <c r="E3" s="23">
        <f t="shared" ref="E3:E27" si="2">_xlfn.IFNA($I8,INDEX($Q:$Q,MATCH($A3,$O:$O,0)))</f>
        <v>30</v>
      </c>
      <c r="F3" s="52"/>
    </row>
    <row r="4" spans="1:18">
      <c r="A4" t="s">
        <v>74</v>
      </c>
      <c r="B4" t="s">
        <v>75</v>
      </c>
      <c r="C4" s="23">
        <f t="shared" si="0"/>
        <v>60</v>
      </c>
      <c r="D4" s="23">
        <f t="shared" si="1"/>
        <v>30</v>
      </c>
      <c r="E4" s="23">
        <f t="shared" si="2"/>
        <v>10</v>
      </c>
      <c r="F4" s="52"/>
    </row>
    <row r="5" spans="1:18">
      <c r="A5" t="s">
        <v>119</v>
      </c>
      <c r="B5" t="s">
        <v>93</v>
      </c>
      <c r="C5" s="23">
        <f t="shared" si="0"/>
        <v>50</v>
      </c>
      <c r="D5" s="23">
        <f t="shared" si="1"/>
        <v>25</v>
      </c>
      <c r="E5" s="23">
        <f t="shared" si="2"/>
        <v>20</v>
      </c>
      <c r="F5" s="52"/>
    </row>
    <row r="6" spans="1:18">
      <c r="A6" t="s">
        <v>121</v>
      </c>
      <c r="B6" t="s">
        <v>122</v>
      </c>
      <c r="C6" s="23">
        <f t="shared" si="0"/>
        <v>50</v>
      </c>
      <c r="D6" s="23">
        <f t="shared" si="1"/>
        <v>30</v>
      </c>
      <c r="E6" s="23">
        <f t="shared" si="2"/>
        <v>20</v>
      </c>
      <c r="F6" s="52"/>
      <c r="G6" s="38" t="s">
        <v>221</v>
      </c>
      <c r="H6" s="38" t="s">
        <v>222</v>
      </c>
      <c r="I6" s="37" t="s">
        <v>223</v>
      </c>
      <c r="J6" s="14"/>
      <c r="K6" s="40" t="s">
        <v>224</v>
      </c>
      <c r="L6" s="39" t="s">
        <v>225</v>
      </c>
      <c r="O6" t="s">
        <v>205</v>
      </c>
      <c r="P6" t="s">
        <v>228</v>
      </c>
      <c r="Q6" t="s">
        <v>229</v>
      </c>
      <c r="R6" s="19" t="s">
        <v>230</v>
      </c>
    </row>
    <row r="7" spans="1:18">
      <c r="A7" t="s">
        <v>77</v>
      </c>
      <c r="B7" t="s">
        <v>77</v>
      </c>
      <c r="C7" s="23">
        <f t="shared" si="0"/>
        <v>50</v>
      </c>
      <c r="D7" s="23">
        <f t="shared" si="1"/>
        <v>50</v>
      </c>
      <c r="E7" s="23">
        <f t="shared" si="2"/>
        <v>20</v>
      </c>
      <c r="F7" s="52"/>
      <c r="G7" s="38" t="s">
        <v>231</v>
      </c>
      <c r="H7" s="38" t="s">
        <v>232</v>
      </c>
      <c r="I7" s="37" t="s">
        <v>233</v>
      </c>
      <c r="J7" s="37" t="s">
        <v>234</v>
      </c>
      <c r="K7" s="40" t="s">
        <v>235</v>
      </c>
      <c r="L7" s="40" t="s">
        <v>236</v>
      </c>
      <c r="M7" s="19" t="s">
        <v>237</v>
      </c>
      <c r="O7" t="s">
        <v>134</v>
      </c>
      <c r="P7" t="e">
        <f>NA()</f>
        <v>#N/A</v>
      </c>
      <c r="Q7" t="e">
        <f>NA()</f>
        <v>#N/A</v>
      </c>
    </row>
    <row r="8" spans="1:18">
      <c r="A8" t="e">
        <f>NA()</f>
        <v>#N/A</v>
      </c>
      <c r="B8" t="s">
        <v>110</v>
      </c>
      <c r="C8" s="23">
        <f t="shared" si="0"/>
        <v>50</v>
      </c>
      <c r="D8" s="23">
        <f t="shared" si="1"/>
        <v>35</v>
      </c>
      <c r="E8" s="23">
        <f t="shared" si="2"/>
        <v>20</v>
      </c>
      <c r="F8" s="52"/>
      <c r="G8" s="38">
        <v>75</v>
      </c>
      <c r="H8" s="38">
        <v>45</v>
      </c>
      <c r="I8" s="14" t="e">
        <f>NA()</f>
        <v>#N/A</v>
      </c>
      <c r="J8" s="14" t="e">
        <f>NA()</f>
        <v>#N/A</v>
      </c>
      <c r="K8" s="39">
        <v>50</v>
      </c>
      <c r="L8" s="39">
        <v>60</v>
      </c>
      <c r="O8" t="s">
        <v>207</v>
      </c>
      <c r="P8" t="e">
        <f>NA()</f>
        <v>#N/A</v>
      </c>
      <c r="Q8" t="e">
        <f>NA()</f>
        <v>#N/A</v>
      </c>
    </row>
    <row r="9" spans="1:18">
      <c r="A9" t="s">
        <v>82</v>
      </c>
      <c r="B9" t="s">
        <v>82</v>
      </c>
      <c r="C9" s="23">
        <f t="shared" si="0"/>
        <v>50</v>
      </c>
      <c r="D9" s="23">
        <f t="shared" si="1"/>
        <v>45</v>
      </c>
      <c r="E9" s="23">
        <f t="shared" si="2"/>
        <v>15</v>
      </c>
      <c r="F9" s="52"/>
      <c r="G9" s="38">
        <v>55</v>
      </c>
      <c r="H9" s="38">
        <v>45</v>
      </c>
      <c r="I9" s="14">
        <v>10</v>
      </c>
      <c r="J9" s="14">
        <v>60</v>
      </c>
      <c r="K9" s="39">
        <v>25</v>
      </c>
      <c r="L9" s="39">
        <v>40</v>
      </c>
      <c r="M9" s="19"/>
      <c r="O9" t="s">
        <v>138</v>
      </c>
      <c r="P9" t="e">
        <f>NA()</f>
        <v>#N/A</v>
      </c>
      <c r="Q9" t="e">
        <f>NA()</f>
        <v>#N/A</v>
      </c>
    </row>
    <row r="10" spans="1:18">
      <c r="A10" t="s">
        <v>82</v>
      </c>
      <c r="B10" t="s">
        <v>129</v>
      </c>
      <c r="C10" s="23">
        <f t="shared" si="0"/>
        <v>50</v>
      </c>
      <c r="D10" s="23">
        <f t="shared" si="1"/>
        <v>45</v>
      </c>
      <c r="E10" s="23">
        <f t="shared" si="2"/>
        <v>20</v>
      </c>
      <c r="F10" s="52"/>
      <c r="G10" s="38">
        <v>55</v>
      </c>
      <c r="H10" s="38">
        <v>45</v>
      </c>
      <c r="I10" s="14">
        <v>20</v>
      </c>
      <c r="J10" s="14">
        <v>50</v>
      </c>
      <c r="K10" s="39">
        <v>25</v>
      </c>
      <c r="L10" s="39">
        <v>40</v>
      </c>
      <c r="O10" t="s">
        <v>140</v>
      </c>
      <c r="P10" t="e">
        <f>NA()</f>
        <v>#N/A</v>
      </c>
      <c r="Q10" t="e">
        <f>NA()</f>
        <v>#N/A</v>
      </c>
    </row>
    <row r="11" spans="1:18">
      <c r="A11" t="s">
        <v>127</v>
      </c>
      <c r="B11" t="s">
        <v>99</v>
      </c>
      <c r="C11" s="23">
        <f t="shared" si="0"/>
        <v>50</v>
      </c>
      <c r="D11" s="23">
        <f t="shared" si="1"/>
        <v>20</v>
      </c>
      <c r="E11" s="23">
        <f t="shared" si="2"/>
        <v>10</v>
      </c>
      <c r="F11" s="52"/>
      <c r="G11" s="38">
        <v>55</v>
      </c>
      <c r="H11" s="38">
        <v>45</v>
      </c>
      <c r="I11" s="14">
        <v>20</v>
      </c>
      <c r="J11" s="14">
        <v>50</v>
      </c>
      <c r="K11" s="39">
        <v>25</v>
      </c>
      <c r="L11" s="39">
        <v>40</v>
      </c>
      <c r="O11" t="s">
        <v>139</v>
      </c>
      <c r="P11" t="e">
        <f>NA()</f>
        <v>#N/A</v>
      </c>
      <c r="Q11" t="e">
        <f>NA()</f>
        <v>#N/A</v>
      </c>
    </row>
    <row r="12" spans="1:18">
      <c r="A12" t="e">
        <f>NA()</f>
        <v>#N/A</v>
      </c>
      <c r="B12" s="1" t="s">
        <v>124</v>
      </c>
      <c r="C12" s="23" t="e">
        <f t="shared" si="0"/>
        <v>#N/A</v>
      </c>
      <c r="D12" s="23" t="e">
        <f t="shared" si="1"/>
        <v>#N/A</v>
      </c>
      <c r="E12" s="23" t="e">
        <f t="shared" si="2"/>
        <v>#N/A</v>
      </c>
      <c r="F12" s="52"/>
      <c r="G12" s="38">
        <v>55</v>
      </c>
      <c r="H12" s="38">
        <v>50</v>
      </c>
      <c r="I12" s="14">
        <v>20</v>
      </c>
      <c r="J12" s="14">
        <v>50</v>
      </c>
      <c r="K12" s="39">
        <v>25</v>
      </c>
      <c r="L12" s="39">
        <v>40</v>
      </c>
      <c r="O12" t="s">
        <v>135</v>
      </c>
      <c r="P12" t="e">
        <f>NA()</f>
        <v>#N/A</v>
      </c>
      <c r="Q12" t="e">
        <f>NA()</f>
        <v>#N/A</v>
      </c>
    </row>
    <row r="13" spans="1:18">
      <c r="A13" s="19" t="s">
        <v>105</v>
      </c>
      <c r="B13" s="1" t="s">
        <v>105</v>
      </c>
      <c r="C13" s="23">
        <f t="shared" si="0"/>
        <v>50</v>
      </c>
      <c r="D13" s="23">
        <f t="shared" si="1"/>
        <v>40</v>
      </c>
      <c r="E13" s="23">
        <f t="shared" si="2"/>
        <v>30</v>
      </c>
      <c r="F13" s="52"/>
      <c r="G13" s="38" t="e">
        <f>NA()</f>
        <v>#N/A</v>
      </c>
      <c r="H13" s="38" t="e">
        <v>#N/A</v>
      </c>
      <c r="I13" s="14">
        <v>20</v>
      </c>
      <c r="J13" s="14">
        <v>50</v>
      </c>
      <c r="K13" s="39">
        <v>25</v>
      </c>
      <c r="L13" s="39">
        <v>40</v>
      </c>
      <c r="O13" t="s">
        <v>157</v>
      </c>
      <c r="P13" t="e">
        <f>NA()</f>
        <v>#N/A</v>
      </c>
      <c r="Q13" t="e">
        <f>NA()</f>
        <v>#N/A</v>
      </c>
    </row>
    <row r="14" spans="1:18">
      <c r="A14" t="s">
        <v>139</v>
      </c>
      <c r="B14" t="s">
        <v>27</v>
      </c>
      <c r="C14" s="23">
        <f t="shared" si="0"/>
        <v>0</v>
      </c>
      <c r="D14" s="23">
        <f t="shared" si="1"/>
        <v>0</v>
      </c>
      <c r="E14" s="23">
        <f t="shared" si="2"/>
        <v>0</v>
      </c>
      <c r="F14" s="52"/>
      <c r="G14" s="38">
        <v>40</v>
      </c>
      <c r="H14" s="38">
        <v>40</v>
      </c>
      <c r="I14" s="14">
        <v>15</v>
      </c>
      <c r="J14" s="14">
        <v>40</v>
      </c>
      <c r="K14" s="39">
        <v>40</v>
      </c>
      <c r="L14" s="39">
        <v>50</v>
      </c>
      <c r="O14" t="s">
        <v>155</v>
      </c>
      <c r="P14" t="e">
        <f>NA()</f>
        <v>#N/A</v>
      </c>
      <c r="Q14" t="e">
        <f>NA()</f>
        <v>#N/A</v>
      </c>
    </row>
    <row r="15" spans="1:18">
      <c r="A15" t="s">
        <v>140</v>
      </c>
      <c r="B15" t="s">
        <v>19</v>
      </c>
      <c r="C15" s="23">
        <f t="shared" si="0"/>
        <v>0</v>
      </c>
      <c r="D15" s="23">
        <f t="shared" si="1"/>
        <v>0</v>
      </c>
      <c r="E15" s="23">
        <f t="shared" si="2"/>
        <v>0</v>
      </c>
      <c r="F15" s="52"/>
      <c r="G15" s="38">
        <v>40</v>
      </c>
      <c r="H15" s="38">
        <v>30</v>
      </c>
      <c r="I15" s="14">
        <v>20</v>
      </c>
      <c r="J15" s="14">
        <v>50</v>
      </c>
      <c r="K15" s="39">
        <v>40</v>
      </c>
      <c r="L15" s="39">
        <v>50</v>
      </c>
      <c r="O15" t="s">
        <v>209</v>
      </c>
      <c r="P15" t="e">
        <f>NA()</f>
        <v>#N/A</v>
      </c>
      <c r="Q15" t="e">
        <f>NA()</f>
        <v>#N/A</v>
      </c>
    </row>
    <row r="16" spans="1:18">
      <c r="A16" t="s">
        <v>138</v>
      </c>
      <c r="B16" t="s">
        <v>15</v>
      </c>
      <c r="C16" s="23">
        <f t="shared" si="0"/>
        <v>0</v>
      </c>
      <c r="D16" s="23">
        <f t="shared" si="1"/>
        <v>0</v>
      </c>
      <c r="E16" s="23">
        <f t="shared" si="2"/>
        <v>0</v>
      </c>
      <c r="F16" s="52"/>
      <c r="G16" s="38">
        <v>35</v>
      </c>
      <c r="H16" s="38">
        <v>35</v>
      </c>
      <c r="I16" s="14">
        <v>10</v>
      </c>
      <c r="J16" s="14">
        <v>50</v>
      </c>
      <c r="K16" s="39">
        <v>20</v>
      </c>
      <c r="L16" s="39">
        <v>50</v>
      </c>
      <c r="O16" t="s">
        <v>210</v>
      </c>
      <c r="P16" t="e">
        <f>NA()</f>
        <v>#N/A</v>
      </c>
      <c r="Q16" t="e">
        <f>NA()</f>
        <v>#N/A</v>
      </c>
    </row>
    <row r="17" spans="1:18">
      <c r="A17" t="s">
        <v>78</v>
      </c>
      <c r="B17" t="s">
        <v>79</v>
      </c>
      <c r="C17" s="23">
        <f t="shared" si="0"/>
        <v>30</v>
      </c>
      <c r="D17" s="23">
        <f t="shared" si="1"/>
        <v>30</v>
      </c>
      <c r="E17" s="23">
        <f t="shared" si="2"/>
        <v>25</v>
      </c>
      <c r="F17" s="52"/>
      <c r="G17" s="38" t="e">
        <v>#N/A</v>
      </c>
      <c r="H17" s="38" t="e">
        <v>#N/A</v>
      </c>
      <c r="I17" s="14" t="e">
        <f>NA()</f>
        <v>#N/A</v>
      </c>
      <c r="J17" s="14" t="e">
        <f>NA()</f>
        <v>#N/A</v>
      </c>
      <c r="K17" s="39" t="e">
        <f>NA()</f>
        <v>#N/A</v>
      </c>
      <c r="L17" s="39" t="e">
        <f>NA()</f>
        <v>#N/A</v>
      </c>
      <c r="O17" t="s">
        <v>24</v>
      </c>
      <c r="P17" t="e">
        <f>NA()</f>
        <v>#N/A</v>
      </c>
      <c r="Q17" t="e">
        <f>NA()</f>
        <v>#N/A</v>
      </c>
      <c r="R17" s="1"/>
    </row>
    <row r="18" spans="1:18">
      <c r="A18" t="s">
        <v>63</v>
      </c>
      <c r="B18" t="s">
        <v>2</v>
      </c>
      <c r="C18" s="23">
        <f t="shared" si="0"/>
        <v>20</v>
      </c>
      <c r="D18" s="23">
        <f t="shared" si="1"/>
        <v>15</v>
      </c>
      <c r="E18" s="23">
        <f t="shared" si="2"/>
        <v>10</v>
      </c>
      <c r="F18" s="52"/>
      <c r="G18" s="38">
        <v>70</v>
      </c>
      <c r="H18" s="38">
        <v>50</v>
      </c>
      <c r="I18" s="14">
        <v>30</v>
      </c>
      <c r="J18" s="14">
        <v>50</v>
      </c>
      <c r="K18" s="39" t="e">
        <f>NA()</f>
        <v>#N/A</v>
      </c>
      <c r="L18" s="39" t="e">
        <f>NA()</f>
        <v>#N/A</v>
      </c>
      <c r="O18" t="s">
        <v>211</v>
      </c>
      <c r="P18" t="e">
        <f>NA()</f>
        <v>#N/A</v>
      </c>
      <c r="Q18" t="e">
        <f>NA()</f>
        <v>#N/A</v>
      </c>
      <c r="R18" s="1"/>
    </row>
    <row r="19" spans="1:18">
      <c r="A19" t="s">
        <v>134</v>
      </c>
      <c r="B19" t="s">
        <v>29</v>
      </c>
      <c r="C19" s="23" t="e">
        <f t="shared" si="0"/>
        <v>#N/A</v>
      </c>
      <c r="D19" s="23" t="e">
        <f t="shared" si="1"/>
        <v>#N/A</v>
      </c>
      <c r="E19" s="23" t="e">
        <f t="shared" si="2"/>
        <v>#N/A</v>
      </c>
      <c r="F19" s="52"/>
      <c r="G19" s="38">
        <v>6</v>
      </c>
      <c r="H19" s="38">
        <v>6</v>
      </c>
      <c r="I19" s="14">
        <v>0</v>
      </c>
      <c r="J19" s="14">
        <v>0</v>
      </c>
      <c r="K19" s="39" t="e">
        <f>NA()</f>
        <v>#N/A</v>
      </c>
      <c r="L19" s="39" t="e">
        <f>NA()</f>
        <v>#N/A</v>
      </c>
      <c r="O19" t="s">
        <v>164</v>
      </c>
      <c r="P19" t="e">
        <f>NA()</f>
        <v>#N/A</v>
      </c>
      <c r="Q19" t="e">
        <f>NA()</f>
        <v>#N/A</v>
      </c>
    </row>
    <row r="20" spans="1:18">
      <c r="A20" t="s">
        <v>24</v>
      </c>
      <c r="B20" t="s">
        <v>166</v>
      </c>
      <c r="C20" s="23" t="e">
        <f t="shared" si="0"/>
        <v>#N/A</v>
      </c>
      <c r="D20" s="23" t="e">
        <f t="shared" si="1"/>
        <v>#N/A</v>
      </c>
      <c r="E20" s="23" t="e">
        <f t="shared" si="2"/>
        <v>#N/A</v>
      </c>
      <c r="F20" s="52"/>
      <c r="G20" s="38">
        <v>6</v>
      </c>
      <c r="H20" s="38">
        <v>6</v>
      </c>
      <c r="I20" s="14">
        <v>0</v>
      </c>
      <c r="J20" s="14">
        <v>0</v>
      </c>
      <c r="K20" s="39" t="e">
        <f>NA()</f>
        <v>#N/A</v>
      </c>
      <c r="L20" s="39" t="e">
        <f>NA()</f>
        <v>#N/A</v>
      </c>
      <c r="O20" t="s">
        <v>212</v>
      </c>
      <c r="P20" t="e">
        <f>NA()</f>
        <v>#N/A</v>
      </c>
      <c r="Q20" t="e">
        <f>NA()</f>
        <v>#N/A</v>
      </c>
    </row>
    <row r="21" spans="1:18">
      <c r="A21" t="s">
        <v>164</v>
      </c>
      <c r="B21" t="s">
        <v>165</v>
      </c>
      <c r="C21" s="23" t="e">
        <f t="shared" si="0"/>
        <v>#N/A</v>
      </c>
      <c r="D21" s="23" t="e">
        <f t="shared" si="1"/>
        <v>#N/A</v>
      </c>
      <c r="E21" s="23" t="e">
        <f t="shared" si="2"/>
        <v>#N/A</v>
      </c>
      <c r="F21" s="52"/>
      <c r="G21" s="38">
        <v>6</v>
      </c>
      <c r="H21" s="38">
        <v>6</v>
      </c>
      <c r="I21" s="14">
        <v>0</v>
      </c>
      <c r="J21" s="14">
        <v>0</v>
      </c>
      <c r="K21" s="39" t="e">
        <f>NA()</f>
        <v>#N/A</v>
      </c>
      <c r="L21" s="39" t="e">
        <f>NA()</f>
        <v>#N/A</v>
      </c>
      <c r="O21" t="s">
        <v>160</v>
      </c>
      <c r="P21" t="e">
        <f>NA()</f>
        <v>#N/A</v>
      </c>
      <c r="Q21" t="e">
        <f>NA()</f>
        <v>#N/A</v>
      </c>
    </row>
    <row r="22" spans="1:18">
      <c r="A22" t="s">
        <v>157</v>
      </c>
      <c r="B22" t="s">
        <v>26</v>
      </c>
      <c r="C22" s="23" t="e">
        <f t="shared" si="0"/>
        <v>#N/A</v>
      </c>
      <c r="D22" s="23" t="e">
        <f t="shared" si="1"/>
        <v>#N/A</v>
      </c>
      <c r="E22" s="23" t="e">
        <f t="shared" si="2"/>
        <v>#N/A</v>
      </c>
      <c r="F22" s="52"/>
      <c r="G22" s="38" t="e">
        <f>NA()</f>
        <v>#N/A</v>
      </c>
      <c r="H22" s="38" t="e">
        <v>#N/A</v>
      </c>
      <c r="I22" s="14">
        <v>25</v>
      </c>
      <c r="J22" s="14">
        <v>30</v>
      </c>
      <c r="K22" s="39" t="e">
        <f>NA()</f>
        <v>#N/A</v>
      </c>
      <c r="L22" s="39" t="e">
        <f>NA()</f>
        <v>#N/A</v>
      </c>
      <c r="O22" t="s">
        <v>74</v>
      </c>
      <c r="P22">
        <f>INDEX(DEA_IDN_Generator_Props!$16:$16,0,MATCH($O22,DEA_IDN_Generator_Props!$2:$2,0))</f>
        <v>30</v>
      </c>
      <c r="Q22">
        <f>INDEX(DEA_IDN_Generator_Props!$45:$45,0,MATCH($O22,DEA_IDN_Generator_Props!$2:$2,0))</f>
        <v>30</v>
      </c>
    </row>
    <row r="23" spans="1:18">
      <c r="A23" t="s">
        <v>155</v>
      </c>
      <c r="B23" t="s">
        <v>30</v>
      </c>
      <c r="C23" s="23" t="e">
        <f t="shared" si="0"/>
        <v>#N/A</v>
      </c>
      <c r="D23" s="23" t="e">
        <f t="shared" si="1"/>
        <v>#N/A</v>
      </c>
      <c r="E23" s="23" t="e">
        <f t="shared" si="2"/>
        <v>#N/A</v>
      </c>
      <c r="F23" s="52"/>
      <c r="G23" s="38" t="e">
        <f>NA()</f>
        <v>#N/A</v>
      </c>
      <c r="H23" s="38" t="e">
        <v>#N/A</v>
      </c>
      <c r="I23" s="14">
        <v>10</v>
      </c>
      <c r="J23" s="14">
        <v>20</v>
      </c>
      <c r="K23" s="39" t="e">
        <f>NA()</f>
        <v>#N/A</v>
      </c>
      <c r="L23" s="39" t="e">
        <f>NA()</f>
        <v>#N/A</v>
      </c>
      <c r="O23" t="s">
        <v>119</v>
      </c>
      <c r="P23">
        <f>INDEX(DEA_IDN_Generator_Props!$16:$16,0,MATCH($O23,DEA_IDN_Generator_Props!$2:$2,0))</f>
        <v>25</v>
      </c>
      <c r="Q23">
        <f>INDEX(DEA_IDN_Generator_Props!$45:$45,0,MATCH($O23,DEA_IDN_Generator_Props!$2:$2,0))</f>
        <v>25</v>
      </c>
    </row>
    <row r="24" spans="1:18">
      <c r="A24" t="e">
        <f>NA()</f>
        <v>#N/A</v>
      </c>
      <c r="B24" t="s">
        <v>109</v>
      </c>
      <c r="C24" s="23" t="e">
        <f t="shared" si="0"/>
        <v>#N/A</v>
      </c>
      <c r="D24" s="23" t="e">
        <f t="shared" si="1"/>
        <v>#N/A</v>
      </c>
      <c r="E24" s="23" t="e">
        <f t="shared" si="2"/>
        <v>#N/A</v>
      </c>
      <c r="F24" s="52"/>
      <c r="G24" s="38" t="e">
        <f>NA()</f>
        <v>#N/A</v>
      </c>
      <c r="H24" s="38" t="e">
        <v>#N/A</v>
      </c>
      <c r="I24" s="14" t="e">
        <f>NA()</f>
        <v>#N/A</v>
      </c>
      <c r="J24" s="14" t="e">
        <f>NA()</f>
        <v>#N/A</v>
      </c>
      <c r="K24" s="39" t="e">
        <f>NA()</f>
        <v>#N/A</v>
      </c>
      <c r="L24" s="39" t="e">
        <f>NA()</f>
        <v>#N/A</v>
      </c>
      <c r="O24" t="s">
        <v>121</v>
      </c>
      <c r="P24">
        <f>INDEX(DEA_IDN_Generator_Props!$16:$16,0,MATCH($O24,DEA_IDN_Generator_Props!$2:$2,0))</f>
        <v>30</v>
      </c>
      <c r="Q24">
        <f>INDEX(DEA_IDN_Generator_Props!$45:$45,0,MATCH($O24,DEA_IDN_Generator_Props!$2:$2,0))</f>
        <v>30</v>
      </c>
    </row>
    <row r="25" spans="1:18">
      <c r="A25" t="s">
        <v>160</v>
      </c>
      <c r="B25" t="s">
        <v>161</v>
      </c>
      <c r="C25" s="23" t="e">
        <f t="shared" si="0"/>
        <v>#N/A</v>
      </c>
      <c r="D25" s="23" t="e">
        <f t="shared" si="1"/>
        <v>#N/A</v>
      </c>
      <c r="E25" s="23" t="e">
        <f t="shared" si="2"/>
        <v>#N/A</v>
      </c>
      <c r="F25" s="52"/>
      <c r="G25" s="38" t="e">
        <f>NA()</f>
        <v>#N/A</v>
      </c>
      <c r="H25" s="38" t="e">
        <v>#N/A</v>
      </c>
      <c r="I25" s="14" t="e">
        <f>NA()</f>
        <v>#N/A</v>
      </c>
      <c r="J25" s="14" t="e">
        <f>NA()</f>
        <v>#N/A</v>
      </c>
      <c r="K25" s="39" t="e">
        <f>NA()</f>
        <v>#N/A</v>
      </c>
      <c r="L25" s="39" t="e">
        <f>NA()</f>
        <v>#N/A</v>
      </c>
      <c r="O25" t="s">
        <v>77</v>
      </c>
      <c r="P25">
        <f>INDEX(DEA_IDN_Generator_Props!$16:$16,0,MATCH($O25,DEA_IDN_Generator_Props!$2:$2,0))</f>
        <v>50</v>
      </c>
      <c r="Q25">
        <f>INDEX(DEA_IDN_Generator_Props!$45:$45,0,MATCH($O25,DEA_IDN_Generator_Props!$2:$2,0))</f>
        <v>50</v>
      </c>
    </row>
    <row r="26" spans="1:18" ht="15.75" customHeight="1">
      <c r="A26" t="s">
        <v>135</v>
      </c>
      <c r="B26" t="s">
        <v>16</v>
      </c>
      <c r="C26" s="23">
        <v>33</v>
      </c>
      <c r="D26" s="23">
        <v>33</v>
      </c>
      <c r="E26" s="23">
        <f t="shared" si="2"/>
        <v>0</v>
      </c>
      <c r="F26" s="52"/>
      <c r="G26" s="38" t="e">
        <f>NA()</f>
        <v>#N/A</v>
      </c>
      <c r="H26" s="38" t="e">
        <v>#N/A</v>
      </c>
      <c r="I26" s="14" t="e">
        <f>NA()</f>
        <v>#N/A</v>
      </c>
      <c r="J26" s="14" t="e">
        <f>NA()</f>
        <v>#N/A</v>
      </c>
      <c r="K26" s="39" t="e">
        <f>NA()</f>
        <v>#N/A</v>
      </c>
      <c r="L26" s="39" t="e">
        <f>NA()</f>
        <v>#N/A</v>
      </c>
      <c r="O26" t="s">
        <v>82</v>
      </c>
      <c r="P26">
        <f>INDEX(DEA_IDN_Generator_Props!$16:$16,0,MATCH($O26,DEA_IDN_Generator_Props!$2:$2,0))</f>
        <v>45</v>
      </c>
      <c r="Q26">
        <f>INDEX(DEA_IDN_Generator_Props!$45:$45,0,MATCH($O26,DEA_IDN_Generator_Props!$2:$2,0))</f>
        <v>45</v>
      </c>
    </row>
    <row r="27" spans="1:18">
      <c r="A27" s="17" t="s">
        <v>151</v>
      </c>
      <c r="B27" s="17" t="e">
        <f>NA()</f>
        <v>#N/A</v>
      </c>
      <c r="C27" s="23">
        <f>_xlfn.IFNA(_xlfn.IFNA(IF(J32&lt;L32,L32,J32),J32),L32)</f>
        <v>40</v>
      </c>
      <c r="D27" s="23">
        <f>_xlfn.IFNA(INDEX(P:P,MATCH(A27,O:O,0)),AVERAGE($I32:$J32))</f>
        <v>35</v>
      </c>
      <c r="E27" s="23">
        <f t="shared" si="2"/>
        <v>30</v>
      </c>
      <c r="F27" s="52"/>
      <c r="G27" s="38" t="e">
        <f>NA()</f>
        <v>#N/A</v>
      </c>
      <c r="H27" s="38" t="e">
        <v>#N/A</v>
      </c>
      <c r="I27" s="14" t="e">
        <f>NA()</f>
        <v>#N/A</v>
      </c>
      <c r="J27" s="14" t="e">
        <f>NA()</f>
        <v>#N/A</v>
      </c>
      <c r="K27" s="39" t="e">
        <f>NA()</f>
        <v>#N/A</v>
      </c>
      <c r="L27" s="39" t="e">
        <f>NA()</f>
        <v>#N/A</v>
      </c>
      <c r="O27" t="s">
        <v>127</v>
      </c>
      <c r="P27">
        <f>INDEX(DEA_IDN_Generator_Props!$16:$16,0,MATCH($O27,DEA_IDN_Generator_Props!$2:$2,0))</f>
        <v>20</v>
      </c>
      <c r="Q27">
        <f>INDEX(DEA_IDN_Generator_Props!$45:$45,0,MATCH($O27,DEA_IDN_Generator_Props!$2:$2,0))</f>
        <v>20</v>
      </c>
    </row>
    <row r="28" spans="1:18">
      <c r="B28" t="s">
        <v>241</v>
      </c>
      <c r="G28" s="38" t="e">
        <f>NA()</f>
        <v>#N/A</v>
      </c>
      <c r="H28" s="38" t="e">
        <v>#N/A</v>
      </c>
      <c r="I28" s="14" t="e">
        <f>NA()</f>
        <v>#N/A</v>
      </c>
      <c r="J28" s="14" t="e">
        <f>NA()</f>
        <v>#N/A</v>
      </c>
      <c r="K28" s="39" t="e">
        <f>NA()</f>
        <v>#N/A</v>
      </c>
      <c r="L28" s="39" t="e">
        <f>NA()</f>
        <v>#N/A</v>
      </c>
      <c r="O28" t="s">
        <v>92</v>
      </c>
      <c r="P28">
        <f>INDEX(DEA_IDN_Generator_Props!$16:$16,0,MATCH($O28,DEA_IDN_Generator_Props!$2:$2,0))</f>
        <v>30</v>
      </c>
      <c r="Q28">
        <f>INDEX(DEA_IDN_Generator_Props!$45:$45,0,MATCH($O28,DEA_IDN_Generator_Props!$2:$2,0))</f>
        <v>30</v>
      </c>
    </row>
    <row r="29" spans="1:18">
      <c r="G29" s="38" t="e">
        <f>NA()</f>
        <v>#N/A</v>
      </c>
      <c r="H29" s="38" t="e">
        <v>#N/A</v>
      </c>
      <c r="I29" s="14" t="e">
        <f>NA()</f>
        <v>#N/A</v>
      </c>
      <c r="J29" s="14" t="e">
        <f>NA()</f>
        <v>#N/A</v>
      </c>
      <c r="K29" s="39" t="e">
        <f>NA()</f>
        <v>#N/A</v>
      </c>
      <c r="L29" s="39" t="e">
        <f>NA()</f>
        <v>#N/A</v>
      </c>
      <c r="O29" t="s">
        <v>81</v>
      </c>
      <c r="P29">
        <f>INDEX(DEA_IDN_Generator_Props!$16:$16,0,MATCH($O29,DEA_IDN_Generator_Props!$2:$2,0))</f>
        <v>45</v>
      </c>
      <c r="Q29">
        <f>INDEX(DEA_IDN_Generator_Props!$45:$45,0,MATCH($O29,DEA_IDN_Generator_Props!$2:$2,0))</f>
        <v>45</v>
      </c>
    </row>
    <row r="30" spans="1:18">
      <c r="G30" s="38" t="e">
        <f>NA()</f>
        <v>#N/A</v>
      </c>
      <c r="H30" s="38" t="e">
        <v>#N/A</v>
      </c>
      <c r="I30" s="14" t="e">
        <f>NA()</f>
        <v>#N/A</v>
      </c>
      <c r="J30" s="14" t="e">
        <f>NA()</f>
        <v>#N/A</v>
      </c>
      <c r="K30" s="39" t="e">
        <f>NA()</f>
        <v>#N/A</v>
      </c>
      <c r="L30" s="39" t="e">
        <f>NA()</f>
        <v>#N/A</v>
      </c>
      <c r="O30" t="s">
        <v>87</v>
      </c>
      <c r="P30">
        <f>INDEX(DEA_IDN_Generator_Props!$16:$16,0,MATCH($O30,DEA_IDN_Generator_Props!$2:$2,0))</f>
        <v>50</v>
      </c>
      <c r="Q30">
        <f>INDEX(DEA_IDN_Generator_Props!$45:$45,0,MATCH($O30,DEA_IDN_Generator_Props!$2:$2,0))</f>
        <v>50</v>
      </c>
    </row>
    <row r="31" spans="1:18">
      <c r="G31" s="38"/>
      <c r="H31" s="38"/>
      <c r="I31" s="14"/>
      <c r="J31" s="14"/>
      <c r="K31" s="39"/>
      <c r="L31" s="39"/>
      <c r="O31" t="s">
        <v>78</v>
      </c>
      <c r="P31">
        <f>INDEX(DEA_IDN_Generator_Props!$16:$16,0,MATCH($O31,DEA_IDN_Generator_Props!$2:$2,0))</f>
        <v>30</v>
      </c>
      <c r="Q31">
        <f>INDEX(DEA_IDN_Generator_Props!$45:$45,0,MATCH($O31,DEA_IDN_Generator_Props!$2:$2,0))</f>
        <v>30</v>
      </c>
    </row>
    <row r="32" spans="1:18">
      <c r="G32" s="38" t="e">
        <f>NA()</f>
        <v>#N/A</v>
      </c>
      <c r="H32" s="38" t="e">
        <f>NA()</f>
        <v>#N/A</v>
      </c>
      <c r="I32" s="14">
        <v>30</v>
      </c>
      <c r="J32" s="14">
        <v>40</v>
      </c>
      <c r="K32" s="39" t="e">
        <f>NA()</f>
        <v>#N/A</v>
      </c>
      <c r="L32" s="39" t="e">
        <f>NA()</f>
        <v>#N/A</v>
      </c>
      <c r="O32" t="s">
        <v>158</v>
      </c>
      <c r="P32" t="e">
        <f>NA()</f>
        <v>#N/A</v>
      </c>
      <c r="Q32" t="e">
        <f>NA()</f>
        <v>#N/A</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S58"/>
  <sheetViews>
    <sheetView workbookViewId="0">
      <selection activeCell="D6" sqref="D6"/>
    </sheetView>
  </sheetViews>
  <sheetFormatPr defaultRowHeight="15"/>
  <cols>
    <col min="1" max="1" width="31.28515625" bestFit="1" customWidth="1"/>
    <col min="2" max="2" width="25.7109375" customWidth="1"/>
    <col min="3" max="3" width="14" style="16" bestFit="1" customWidth="1"/>
    <col min="4" max="4" width="20" customWidth="1"/>
    <col min="7" max="7" width="14.28515625" style="15" customWidth="1"/>
    <col min="8" max="8" width="8.85546875" style="13"/>
    <col min="9" max="9" width="11.85546875" style="13" bestFit="1" customWidth="1"/>
    <col min="10" max="10" width="11.85546875" style="13" customWidth="1"/>
    <col min="12" max="12" width="65.85546875" bestFit="1" customWidth="1"/>
    <col min="13" max="13" width="31.28515625" bestFit="1" customWidth="1"/>
    <col min="19" max="19" width="31.28515625" bestFit="1" customWidth="1"/>
  </cols>
  <sheetData>
    <row r="1" spans="1:17">
      <c r="A1" s="7" t="s">
        <v>199</v>
      </c>
      <c r="C1" s="16" t="s">
        <v>426</v>
      </c>
      <c r="D1" t="s">
        <v>461</v>
      </c>
      <c r="E1" t="s">
        <v>225</v>
      </c>
      <c r="G1" s="15" t="s">
        <v>205</v>
      </c>
      <c r="H1" s="13" t="s">
        <v>462</v>
      </c>
    </row>
    <row r="2" spans="1:17">
      <c r="B2" t="s">
        <v>174</v>
      </c>
      <c r="C2" s="16" t="s">
        <v>438</v>
      </c>
      <c r="D2" t="s">
        <v>10</v>
      </c>
      <c r="E2" t="s">
        <v>463</v>
      </c>
      <c r="G2" s="15" t="s">
        <v>438</v>
      </c>
      <c r="H2" s="13" t="s">
        <v>438</v>
      </c>
      <c r="I2" s="13" t="s">
        <v>438</v>
      </c>
    </row>
    <row r="3" spans="1:17">
      <c r="A3" t="s">
        <v>202</v>
      </c>
      <c r="B3" t="s">
        <v>11</v>
      </c>
      <c r="C3" s="16" t="s">
        <v>464</v>
      </c>
      <c r="D3" t="s">
        <v>464</v>
      </c>
      <c r="E3" t="s">
        <v>465</v>
      </c>
      <c r="F3" t="s">
        <v>466</v>
      </c>
      <c r="G3" s="28" t="s">
        <v>464</v>
      </c>
      <c r="H3" s="13" t="s">
        <v>467</v>
      </c>
      <c r="I3" s="13" t="s">
        <v>468</v>
      </c>
      <c r="J3" t="s">
        <v>600</v>
      </c>
    </row>
    <row r="4" spans="1:17">
      <c r="A4" t="s">
        <v>74</v>
      </c>
      <c r="B4" t="s">
        <v>114</v>
      </c>
      <c r="C4" s="16">
        <v>4</v>
      </c>
      <c r="D4">
        <f t="shared" ref="D4:D12" si="0">C4/60</f>
        <v>6.6666666666666666E-2</v>
      </c>
      <c r="E4">
        <v>1</v>
      </c>
      <c r="F4">
        <v>2</v>
      </c>
      <c r="G4" s="15">
        <f t="shared" ref="G4:G28" si="1">INDEX($N$29:$N$58,MATCH($A4,$M$29:$M$58,0))</f>
        <v>3.5</v>
      </c>
      <c r="H4" s="13">
        <f t="shared" ref="H4:H11" si="2">IFERROR(IFERROR(AVERAGE(E4:F4),C4),G4)</f>
        <v>1.5</v>
      </c>
      <c r="I4" s="13">
        <f t="shared" ref="I4:I28" si="3">IFERROR(G4,C4)</f>
        <v>3.5</v>
      </c>
      <c r="J4" s="13">
        <f>E4</f>
        <v>1</v>
      </c>
      <c r="K4">
        <f>E4</f>
        <v>1</v>
      </c>
    </row>
    <row r="5" spans="1:17">
      <c r="A5" t="s">
        <v>74</v>
      </c>
      <c r="B5" t="s">
        <v>75</v>
      </c>
      <c r="C5" s="16">
        <v>4</v>
      </c>
      <c r="D5">
        <f t="shared" si="0"/>
        <v>6.6666666666666666E-2</v>
      </c>
      <c r="E5">
        <v>1.5</v>
      </c>
      <c r="F5">
        <v>4</v>
      </c>
      <c r="G5" s="15">
        <f t="shared" si="1"/>
        <v>3.5</v>
      </c>
      <c r="H5" s="13">
        <f t="shared" si="2"/>
        <v>2.75</v>
      </c>
      <c r="I5" s="13">
        <f t="shared" si="3"/>
        <v>3.5</v>
      </c>
      <c r="J5" s="13">
        <f t="shared" ref="J5:J31" si="4">E5</f>
        <v>1.5</v>
      </c>
    </row>
    <row r="6" spans="1:17">
      <c r="A6" t="s">
        <v>119</v>
      </c>
      <c r="B6" t="s">
        <v>93</v>
      </c>
      <c r="C6" s="16">
        <v>4</v>
      </c>
      <c r="D6">
        <f t="shared" si="0"/>
        <v>6.6666666666666666E-2</v>
      </c>
      <c r="E6">
        <v>1.5</v>
      </c>
      <c r="F6">
        <v>4</v>
      </c>
      <c r="G6" s="15">
        <f t="shared" si="1"/>
        <v>4</v>
      </c>
      <c r="H6" s="13">
        <f t="shared" si="2"/>
        <v>2.75</v>
      </c>
      <c r="I6" s="13">
        <f t="shared" si="3"/>
        <v>4</v>
      </c>
      <c r="J6" s="13">
        <f t="shared" si="4"/>
        <v>1.5</v>
      </c>
    </row>
    <row r="7" spans="1:17">
      <c r="A7" t="s">
        <v>121</v>
      </c>
      <c r="B7" t="s">
        <v>122</v>
      </c>
      <c r="C7" s="16">
        <v>4</v>
      </c>
      <c r="D7">
        <f t="shared" si="0"/>
        <v>6.6666666666666666E-2</v>
      </c>
      <c r="E7">
        <v>1.5</v>
      </c>
      <c r="F7">
        <v>4</v>
      </c>
      <c r="G7" s="15">
        <f t="shared" si="1"/>
        <v>5</v>
      </c>
      <c r="H7" s="13">
        <f t="shared" si="2"/>
        <v>2.75</v>
      </c>
      <c r="I7" s="13">
        <f t="shared" si="3"/>
        <v>5</v>
      </c>
      <c r="J7" s="13">
        <f t="shared" si="4"/>
        <v>1.5</v>
      </c>
    </row>
    <row r="8" spans="1:17">
      <c r="A8" t="s">
        <v>77</v>
      </c>
      <c r="B8" t="s">
        <v>77</v>
      </c>
      <c r="C8" s="16">
        <v>4</v>
      </c>
      <c r="D8">
        <f t="shared" si="0"/>
        <v>6.6666666666666666E-2</v>
      </c>
      <c r="E8">
        <v>1.5</v>
      </c>
      <c r="F8">
        <v>4</v>
      </c>
      <c r="G8" s="15">
        <f t="shared" si="1"/>
        <v>3</v>
      </c>
      <c r="H8" s="13">
        <f t="shared" si="2"/>
        <v>2.75</v>
      </c>
      <c r="I8" s="13">
        <f t="shared" si="3"/>
        <v>3</v>
      </c>
      <c r="J8" s="13">
        <f t="shared" si="4"/>
        <v>1.5</v>
      </c>
      <c r="M8" t="s">
        <v>426</v>
      </c>
    </row>
    <row r="9" spans="1:17">
      <c r="A9" t="s">
        <v>82</v>
      </c>
      <c r="B9" t="s">
        <v>82</v>
      </c>
      <c r="C9" s="16">
        <v>6</v>
      </c>
      <c r="D9">
        <f t="shared" si="0"/>
        <v>0.1</v>
      </c>
      <c r="E9">
        <v>2</v>
      </c>
      <c r="F9">
        <v>4</v>
      </c>
      <c r="G9" s="15">
        <f t="shared" si="1"/>
        <v>20</v>
      </c>
      <c r="H9" s="13">
        <f t="shared" si="2"/>
        <v>3</v>
      </c>
      <c r="I9" s="13">
        <f t="shared" si="3"/>
        <v>20</v>
      </c>
      <c r="J9" s="13">
        <f t="shared" si="4"/>
        <v>2</v>
      </c>
      <c r="M9" t="s">
        <v>174</v>
      </c>
      <c r="N9" t="s">
        <v>438</v>
      </c>
      <c r="O9" t="s">
        <v>438</v>
      </c>
      <c r="P9" t="s">
        <v>10</v>
      </c>
      <c r="Q9" t="s">
        <v>10</v>
      </c>
    </row>
    <row r="10" spans="1:17">
      <c r="A10" t="s">
        <v>82</v>
      </c>
      <c r="B10" t="s">
        <v>129</v>
      </c>
      <c r="C10" s="16">
        <v>3.5</v>
      </c>
      <c r="D10">
        <f t="shared" si="0"/>
        <v>5.8333333333333334E-2</v>
      </c>
      <c r="E10">
        <v>2</v>
      </c>
      <c r="F10">
        <v>4</v>
      </c>
      <c r="G10" s="15">
        <f t="shared" si="1"/>
        <v>20</v>
      </c>
      <c r="H10" s="13">
        <f t="shared" si="2"/>
        <v>3</v>
      </c>
      <c r="I10" s="13">
        <f t="shared" si="3"/>
        <v>20</v>
      </c>
      <c r="J10" s="13">
        <f t="shared" si="4"/>
        <v>2</v>
      </c>
      <c r="M10" t="s">
        <v>11</v>
      </c>
      <c r="N10" t="s">
        <v>439</v>
      </c>
      <c r="O10" t="s">
        <v>440</v>
      </c>
      <c r="P10" t="s">
        <v>439</v>
      </c>
      <c r="Q10" t="s">
        <v>440</v>
      </c>
    </row>
    <row r="11" spans="1:17">
      <c r="A11" t="s">
        <v>127</v>
      </c>
      <c r="B11" t="s">
        <v>99</v>
      </c>
      <c r="C11" s="16">
        <v>11.5</v>
      </c>
      <c r="D11">
        <f t="shared" si="0"/>
        <v>0.19166666666666668</v>
      </c>
      <c r="E11">
        <v>8</v>
      </c>
      <c r="F11">
        <v>12</v>
      </c>
      <c r="G11" s="15">
        <f t="shared" si="1"/>
        <v>20</v>
      </c>
      <c r="H11" s="13">
        <f t="shared" si="2"/>
        <v>10</v>
      </c>
      <c r="I11" s="13">
        <f t="shared" si="3"/>
        <v>20</v>
      </c>
      <c r="J11" s="13">
        <f t="shared" si="4"/>
        <v>8</v>
      </c>
      <c r="K11" t="s">
        <v>575</v>
      </c>
      <c r="L11" s="4" t="s">
        <v>574</v>
      </c>
      <c r="M11" t="s">
        <v>114</v>
      </c>
      <c r="N11">
        <v>4</v>
      </c>
      <c r="O11">
        <v>4</v>
      </c>
      <c r="P11">
        <v>6.6666666666666666E-2</v>
      </c>
      <c r="Q11">
        <v>6.6666666666666666E-2</v>
      </c>
    </row>
    <row r="12" spans="1:17">
      <c r="A12" s="19" t="s">
        <v>105</v>
      </c>
      <c r="B12" t="s">
        <v>105</v>
      </c>
      <c r="C12" s="16">
        <v>3</v>
      </c>
      <c r="D12">
        <f t="shared" si="0"/>
        <v>0.05</v>
      </c>
      <c r="E12">
        <v>0.5</v>
      </c>
      <c r="F12">
        <v>0.5</v>
      </c>
      <c r="G12" s="15" t="e">
        <f t="shared" si="1"/>
        <v>#N/A</v>
      </c>
      <c r="H12" s="13">
        <f>IFERROR(IFERROR(AVERAGE(E12:F12),C12),G12)</f>
        <v>0.5</v>
      </c>
      <c r="I12" s="13">
        <f t="shared" si="3"/>
        <v>3</v>
      </c>
      <c r="J12" s="13">
        <f t="shared" si="4"/>
        <v>0.5</v>
      </c>
      <c r="M12" t="s">
        <v>75</v>
      </c>
      <c r="N12">
        <v>4</v>
      </c>
      <c r="O12">
        <v>4</v>
      </c>
      <c r="P12">
        <v>6.6666666666666666E-2</v>
      </c>
      <c r="Q12">
        <v>6.6666666666666666E-2</v>
      </c>
    </row>
    <row r="13" spans="1:17">
      <c r="A13" t="s">
        <v>139</v>
      </c>
      <c r="B13" t="s">
        <v>27</v>
      </c>
      <c r="C13" s="16" t="e">
        <f>NA()</f>
        <v>#N/A</v>
      </c>
      <c r="D13" t="e">
        <f>NA()</f>
        <v>#N/A</v>
      </c>
      <c r="G13" s="15" t="e">
        <f t="shared" si="1"/>
        <v>#N/A</v>
      </c>
      <c r="H13" s="13" t="e">
        <f t="shared" ref="H13:H28" si="5">IFERROR(IFERROR(AVERAGE(E13:F13),C13),G13)</f>
        <v>#N/A</v>
      </c>
      <c r="I13" s="13" t="e">
        <f t="shared" si="3"/>
        <v>#N/A</v>
      </c>
      <c r="J13" s="13">
        <f t="shared" si="4"/>
        <v>0</v>
      </c>
      <c r="M13" t="s">
        <v>93</v>
      </c>
      <c r="N13">
        <v>4</v>
      </c>
      <c r="O13">
        <v>4</v>
      </c>
      <c r="P13">
        <v>6.6666666666666666E-2</v>
      </c>
      <c r="Q13">
        <v>6.6666666666666666E-2</v>
      </c>
    </row>
    <row r="14" spans="1:17">
      <c r="A14" t="s">
        <v>140</v>
      </c>
      <c r="B14" t="s">
        <v>19</v>
      </c>
      <c r="C14" s="16" t="e">
        <f>NA()</f>
        <v>#N/A</v>
      </c>
      <c r="D14" t="e">
        <f>NA()</f>
        <v>#N/A</v>
      </c>
      <c r="G14" s="15">
        <f t="shared" si="1"/>
        <v>50</v>
      </c>
      <c r="H14" s="13">
        <f t="shared" si="5"/>
        <v>50</v>
      </c>
      <c r="I14" s="13">
        <f t="shared" si="3"/>
        <v>50</v>
      </c>
      <c r="J14" s="13">
        <f t="shared" si="4"/>
        <v>0</v>
      </c>
      <c r="M14" t="s">
        <v>122</v>
      </c>
      <c r="N14">
        <v>4</v>
      </c>
      <c r="O14">
        <v>4</v>
      </c>
      <c r="P14">
        <v>6.6666666666666666E-2</v>
      </c>
      <c r="Q14">
        <v>6.6666666666666666E-2</v>
      </c>
    </row>
    <row r="15" spans="1:17">
      <c r="A15" t="s">
        <v>138</v>
      </c>
      <c r="B15" t="s">
        <v>15</v>
      </c>
      <c r="C15" s="16" t="e">
        <f>NA()</f>
        <v>#N/A</v>
      </c>
      <c r="D15" t="e">
        <f>NA()</f>
        <v>#N/A</v>
      </c>
      <c r="G15" s="15">
        <f t="shared" si="1"/>
        <v>50</v>
      </c>
      <c r="H15" s="13">
        <f t="shared" si="5"/>
        <v>50</v>
      </c>
      <c r="I15" s="13">
        <f t="shared" si="3"/>
        <v>50</v>
      </c>
      <c r="J15" s="13">
        <f t="shared" si="4"/>
        <v>0</v>
      </c>
      <c r="M15" t="s">
        <v>77</v>
      </c>
      <c r="N15">
        <v>4</v>
      </c>
      <c r="O15">
        <v>4</v>
      </c>
      <c r="P15">
        <v>6.6666666666666666E-2</v>
      </c>
      <c r="Q15">
        <v>6.6666666666666666E-2</v>
      </c>
    </row>
    <row r="16" spans="1:17">
      <c r="A16" t="s">
        <v>135</v>
      </c>
      <c r="B16" t="s">
        <v>16</v>
      </c>
      <c r="C16" s="16" t="e">
        <f>NA()</f>
        <v>#N/A</v>
      </c>
      <c r="D16" t="e">
        <f>NA()</f>
        <v>#N/A</v>
      </c>
      <c r="G16" s="15">
        <f t="shared" si="1"/>
        <v>50</v>
      </c>
      <c r="H16" s="13">
        <f t="shared" si="5"/>
        <v>50</v>
      </c>
      <c r="I16" s="13">
        <f t="shared" si="3"/>
        <v>50</v>
      </c>
      <c r="J16" s="13">
        <f t="shared" si="4"/>
        <v>0</v>
      </c>
      <c r="M16" t="s">
        <v>82</v>
      </c>
      <c r="N16">
        <v>6</v>
      </c>
      <c r="O16">
        <v>6</v>
      </c>
      <c r="P16">
        <v>0.1</v>
      </c>
      <c r="Q16">
        <v>0.1</v>
      </c>
    </row>
    <row r="17" spans="1:19">
      <c r="A17" t="s">
        <v>134</v>
      </c>
      <c r="B17" t="e">
        <f>NA()</f>
        <v>#N/A</v>
      </c>
      <c r="C17" s="16" t="e">
        <f>NA()</f>
        <v>#N/A</v>
      </c>
      <c r="D17" t="e">
        <f>NA()</f>
        <v>#N/A</v>
      </c>
      <c r="G17" s="15">
        <f t="shared" si="1"/>
        <v>3</v>
      </c>
      <c r="H17" s="13">
        <f t="shared" si="5"/>
        <v>3</v>
      </c>
      <c r="I17" s="13">
        <f t="shared" si="3"/>
        <v>3</v>
      </c>
      <c r="J17" s="13">
        <f t="shared" si="4"/>
        <v>0</v>
      </c>
    </row>
    <row r="18" spans="1:19">
      <c r="A18" t="s">
        <v>207</v>
      </c>
      <c r="B18" t="e">
        <f>NA()</f>
        <v>#N/A</v>
      </c>
      <c r="C18" s="16" t="e">
        <f>NA()</f>
        <v>#N/A</v>
      </c>
      <c r="D18" t="e">
        <f>NA()</f>
        <v>#N/A</v>
      </c>
      <c r="G18" s="15" t="e">
        <f t="shared" si="1"/>
        <v>#N/A</v>
      </c>
      <c r="H18" s="13" t="e">
        <f t="shared" si="5"/>
        <v>#N/A</v>
      </c>
      <c r="I18" s="13" t="e">
        <f t="shared" si="3"/>
        <v>#N/A</v>
      </c>
      <c r="J18" s="13">
        <f t="shared" si="4"/>
        <v>0</v>
      </c>
      <c r="M18" t="s">
        <v>129</v>
      </c>
      <c r="N18">
        <v>3.5</v>
      </c>
      <c r="O18">
        <v>3.5</v>
      </c>
      <c r="P18">
        <v>5.8333333333333334E-2</v>
      </c>
      <c r="Q18">
        <v>5.8333333333333334E-2</v>
      </c>
    </row>
    <row r="19" spans="1:19">
      <c r="A19" t="s">
        <v>212</v>
      </c>
      <c r="B19" t="e">
        <f>NA()</f>
        <v>#N/A</v>
      </c>
      <c r="C19" s="16" t="e">
        <f>NA()</f>
        <v>#N/A</v>
      </c>
      <c r="D19" t="e">
        <f>NA()</f>
        <v>#N/A</v>
      </c>
      <c r="G19" s="15">
        <f t="shared" si="1"/>
        <v>50</v>
      </c>
      <c r="H19" s="13">
        <f t="shared" si="5"/>
        <v>50</v>
      </c>
      <c r="I19" s="13">
        <f t="shared" si="3"/>
        <v>50</v>
      </c>
      <c r="J19" s="13">
        <f t="shared" si="4"/>
        <v>0</v>
      </c>
      <c r="M19" t="s">
        <v>99</v>
      </c>
      <c r="N19">
        <v>11.5</v>
      </c>
      <c r="O19">
        <v>11.5</v>
      </c>
      <c r="P19">
        <v>0.19166666666666668</v>
      </c>
      <c r="Q19">
        <v>0.19166666666666668</v>
      </c>
    </row>
    <row r="20" spans="1:19">
      <c r="A20" t="s">
        <v>92</v>
      </c>
      <c r="B20" t="e">
        <f>NA()</f>
        <v>#N/A</v>
      </c>
      <c r="C20" s="16" t="e">
        <f>NA()</f>
        <v>#N/A</v>
      </c>
      <c r="D20" t="e">
        <f>NA()</f>
        <v>#N/A</v>
      </c>
      <c r="G20" s="15">
        <f t="shared" si="1"/>
        <v>4</v>
      </c>
      <c r="H20" s="13">
        <f t="shared" si="5"/>
        <v>4</v>
      </c>
      <c r="I20" s="13">
        <f t="shared" si="3"/>
        <v>4</v>
      </c>
      <c r="J20" s="13">
        <f t="shared" si="4"/>
        <v>0</v>
      </c>
      <c r="M20" t="s">
        <v>105</v>
      </c>
      <c r="N20">
        <v>3</v>
      </c>
      <c r="O20">
        <v>3</v>
      </c>
      <c r="P20">
        <v>0.05</v>
      </c>
      <c r="Q20">
        <v>0.05</v>
      </c>
    </row>
    <row r="21" spans="1:19">
      <c r="A21" t="s">
        <v>81</v>
      </c>
      <c r="B21" t="e">
        <f>NA()</f>
        <v>#N/A</v>
      </c>
      <c r="C21" s="16" t="e">
        <f>NA()</f>
        <v>#N/A</v>
      </c>
      <c r="D21" t="e">
        <f>NA()</f>
        <v>#N/A</v>
      </c>
      <c r="G21" s="15">
        <f t="shared" si="1"/>
        <v>20</v>
      </c>
      <c r="H21" s="13">
        <f t="shared" si="5"/>
        <v>20</v>
      </c>
      <c r="I21" s="13">
        <f t="shared" si="3"/>
        <v>20</v>
      </c>
      <c r="J21" s="13">
        <f t="shared" si="4"/>
        <v>0</v>
      </c>
      <c r="M21" t="s">
        <v>27</v>
      </c>
      <c r="N21" t="e">
        <v>#N/A</v>
      </c>
      <c r="O21" t="e">
        <v>#N/A</v>
      </c>
      <c r="P21" t="e">
        <v>#N/A</v>
      </c>
      <c r="Q21" t="e">
        <v>#N/A</v>
      </c>
      <c r="S21" s="20"/>
    </row>
    <row r="22" spans="1:19">
      <c r="A22" t="s">
        <v>87</v>
      </c>
      <c r="B22" t="e">
        <f>NA()</f>
        <v>#N/A</v>
      </c>
      <c r="C22" s="16" t="e">
        <f>NA()</f>
        <v>#N/A</v>
      </c>
      <c r="D22" t="e">
        <f>NA()</f>
        <v>#N/A</v>
      </c>
      <c r="G22" s="15">
        <f t="shared" si="1"/>
        <v>3</v>
      </c>
      <c r="H22" s="13">
        <f t="shared" si="5"/>
        <v>3</v>
      </c>
      <c r="I22" s="13">
        <f t="shared" si="3"/>
        <v>3</v>
      </c>
      <c r="J22" s="13">
        <f t="shared" si="4"/>
        <v>0</v>
      </c>
      <c r="M22" t="s">
        <v>19</v>
      </c>
      <c r="N22" t="e">
        <v>#N/A</v>
      </c>
      <c r="O22" t="e">
        <v>#N/A</v>
      </c>
      <c r="P22" t="e">
        <v>#N/A</v>
      </c>
      <c r="Q22" t="e">
        <v>#N/A</v>
      </c>
    </row>
    <row r="23" spans="1:19">
      <c r="A23" t="s">
        <v>78</v>
      </c>
      <c r="B23" t="e">
        <f>NA()</f>
        <v>#N/A</v>
      </c>
      <c r="C23" s="16" t="e">
        <f>NA()</f>
        <v>#N/A</v>
      </c>
      <c r="D23" t="e">
        <f>NA()</f>
        <v>#N/A</v>
      </c>
      <c r="G23" s="15">
        <f t="shared" si="1"/>
        <v>10</v>
      </c>
      <c r="H23" s="13">
        <f t="shared" si="5"/>
        <v>10</v>
      </c>
      <c r="I23" s="13">
        <f t="shared" si="3"/>
        <v>10</v>
      </c>
      <c r="J23" s="13">
        <f t="shared" si="4"/>
        <v>0</v>
      </c>
      <c r="M23" t="s">
        <v>15</v>
      </c>
      <c r="N23" t="e">
        <v>#N/A</v>
      </c>
      <c r="O23" t="e">
        <v>#N/A</v>
      </c>
      <c r="P23" t="e">
        <v>#N/A</v>
      </c>
      <c r="Q23" t="e">
        <v>#N/A</v>
      </c>
    </row>
    <row r="24" spans="1:19">
      <c r="A24" t="s">
        <v>63</v>
      </c>
      <c r="B24" t="e">
        <f>NA()</f>
        <v>#N/A</v>
      </c>
      <c r="C24" s="16" t="e">
        <f>NA()</f>
        <v>#N/A</v>
      </c>
      <c r="D24" t="e">
        <f>NA()</f>
        <v>#N/A</v>
      </c>
      <c r="G24" s="15">
        <f t="shared" si="1"/>
        <v>20</v>
      </c>
      <c r="H24" s="13">
        <f t="shared" si="5"/>
        <v>20</v>
      </c>
      <c r="I24" s="13">
        <f t="shared" si="3"/>
        <v>20</v>
      </c>
      <c r="J24" s="13">
        <f t="shared" si="4"/>
        <v>0</v>
      </c>
      <c r="M24" t="s">
        <v>16</v>
      </c>
      <c r="N24" t="e">
        <v>#N/A</v>
      </c>
      <c r="O24" t="e">
        <v>#N/A</v>
      </c>
      <c r="P24" t="e">
        <v>#N/A</v>
      </c>
      <c r="Q24" t="e">
        <v>#N/A</v>
      </c>
    </row>
    <row r="25" spans="1:19">
      <c r="A25" t="s">
        <v>213</v>
      </c>
      <c r="B25" t="e">
        <f>NA()</f>
        <v>#N/A</v>
      </c>
      <c r="C25" s="16" t="e">
        <f>NA()</f>
        <v>#N/A</v>
      </c>
      <c r="D25" t="e">
        <f>NA()</f>
        <v>#N/A</v>
      </c>
      <c r="G25" s="15">
        <f t="shared" si="1"/>
        <v>10</v>
      </c>
      <c r="H25" s="13">
        <f t="shared" si="5"/>
        <v>10</v>
      </c>
      <c r="I25" s="13">
        <f t="shared" si="3"/>
        <v>10</v>
      </c>
      <c r="J25" s="13">
        <f t="shared" si="4"/>
        <v>0</v>
      </c>
    </row>
    <row r="26" spans="1:19">
      <c r="A26" t="s">
        <v>214</v>
      </c>
      <c r="B26" t="e">
        <f>NA()</f>
        <v>#N/A</v>
      </c>
      <c r="C26" s="16" t="e">
        <f>NA()</f>
        <v>#N/A</v>
      </c>
      <c r="D26" t="e">
        <f>NA()</f>
        <v>#N/A</v>
      </c>
      <c r="G26" s="15" t="e">
        <f t="shared" si="1"/>
        <v>#N/A</v>
      </c>
      <c r="H26" s="13" t="e">
        <f t="shared" si="5"/>
        <v>#N/A</v>
      </c>
      <c r="I26" s="13" t="e">
        <f t="shared" si="3"/>
        <v>#N/A</v>
      </c>
      <c r="J26" s="13">
        <f t="shared" si="4"/>
        <v>0</v>
      </c>
    </row>
    <row r="27" spans="1:19">
      <c r="A27" t="s">
        <v>151</v>
      </c>
      <c r="B27" t="e">
        <f>NA()</f>
        <v>#N/A</v>
      </c>
      <c r="C27" s="16" t="e">
        <f>NA()</f>
        <v>#N/A</v>
      </c>
      <c r="D27" t="e">
        <f>NA()</f>
        <v>#N/A</v>
      </c>
      <c r="G27" s="15">
        <f t="shared" si="1"/>
        <v>25</v>
      </c>
      <c r="H27" s="13">
        <f t="shared" si="5"/>
        <v>25</v>
      </c>
      <c r="I27" s="13">
        <f t="shared" si="3"/>
        <v>25</v>
      </c>
      <c r="J27" s="13">
        <f t="shared" si="4"/>
        <v>0</v>
      </c>
      <c r="M27" t="s">
        <v>469</v>
      </c>
      <c r="N27">
        <v>2020</v>
      </c>
      <c r="O27">
        <v>2030</v>
      </c>
    </row>
    <row r="28" spans="1:19">
      <c r="A28" t="s">
        <v>158</v>
      </c>
      <c r="B28" t="e">
        <f>NA()</f>
        <v>#N/A</v>
      </c>
      <c r="C28" s="16" t="e">
        <f>NA()</f>
        <v>#N/A</v>
      </c>
      <c r="D28" t="e">
        <f>NA()</f>
        <v>#N/A</v>
      </c>
      <c r="G28" s="15" t="e">
        <f t="shared" si="1"/>
        <v>#N/A</v>
      </c>
      <c r="H28" s="13" t="e">
        <f t="shared" si="5"/>
        <v>#N/A</v>
      </c>
      <c r="I28" s="13" t="e">
        <f t="shared" si="3"/>
        <v>#N/A</v>
      </c>
      <c r="J28" s="13">
        <f t="shared" si="4"/>
        <v>0</v>
      </c>
      <c r="M28" t="s">
        <v>205</v>
      </c>
      <c r="N28" t="s">
        <v>470</v>
      </c>
      <c r="O28" t="s">
        <v>470</v>
      </c>
    </row>
    <row r="29" spans="1:19">
      <c r="A29" s="19" t="s">
        <v>79</v>
      </c>
      <c r="B29" s="19" t="s">
        <v>79</v>
      </c>
      <c r="C29" s="41">
        <f t="shared" ref="C29:I29" si="6">C5</f>
        <v>4</v>
      </c>
      <c r="D29" s="19">
        <f t="shared" si="6"/>
        <v>6.6666666666666666E-2</v>
      </c>
      <c r="E29" s="19">
        <f t="shared" si="6"/>
        <v>1.5</v>
      </c>
      <c r="F29" s="19">
        <f t="shared" si="6"/>
        <v>4</v>
      </c>
      <c r="G29" s="46">
        <f t="shared" si="6"/>
        <v>3.5</v>
      </c>
      <c r="H29" s="27">
        <f t="shared" si="6"/>
        <v>2.75</v>
      </c>
      <c r="I29" s="27">
        <f t="shared" si="6"/>
        <v>3.5</v>
      </c>
      <c r="J29" s="13">
        <f t="shared" si="4"/>
        <v>1.5</v>
      </c>
      <c r="K29" t="s">
        <v>471</v>
      </c>
      <c r="M29" t="s">
        <v>134</v>
      </c>
      <c r="N29">
        <f>INDEX(DEA_IDN_Generator_Props!$15:$15,0,MATCH($M29,DEA_IDN_Generator_Props!$2:$2,0))</f>
        <v>3</v>
      </c>
      <c r="O29">
        <f>INDEX(DEA_IDN_Generator_Props!$44:$44,0,MATCH($M29,DEA_IDN_Generator_Props!$2:$2,0))</f>
        <v>3</v>
      </c>
    </row>
    <row r="30" spans="1:19">
      <c r="A30" s="19" t="s">
        <v>2</v>
      </c>
      <c r="B30" s="19" t="s">
        <v>2</v>
      </c>
      <c r="C30" s="41">
        <f t="shared" ref="C30:I30" si="7">C11</f>
        <v>11.5</v>
      </c>
      <c r="D30" s="19">
        <f t="shared" si="7"/>
        <v>0.19166666666666668</v>
      </c>
      <c r="E30" s="19">
        <f t="shared" si="7"/>
        <v>8</v>
      </c>
      <c r="F30" s="19">
        <f t="shared" si="7"/>
        <v>12</v>
      </c>
      <c r="G30" s="46">
        <f t="shared" si="7"/>
        <v>20</v>
      </c>
      <c r="H30" s="27">
        <f t="shared" si="7"/>
        <v>10</v>
      </c>
      <c r="I30" s="27">
        <f t="shared" si="7"/>
        <v>20</v>
      </c>
      <c r="J30" s="13">
        <f t="shared" si="4"/>
        <v>8</v>
      </c>
      <c r="K30" t="s">
        <v>472</v>
      </c>
      <c r="M30" t="s">
        <v>207</v>
      </c>
      <c r="N30" t="e">
        <f>NA()</f>
        <v>#N/A</v>
      </c>
      <c r="O30" t="e">
        <f>NA()</f>
        <v>#N/A</v>
      </c>
    </row>
    <row r="31" spans="1:19">
      <c r="A31" s="19" t="s">
        <v>29</v>
      </c>
      <c r="B31" s="19" t="s">
        <v>29</v>
      </c>
      <c r="C31" s="41">
        <f t="shared" ref="C31:I31" si="8">C5</f>
        <v>4</v>
      </c>
      <c r="D31" s="19">
        <f t="shared" si="8"/>
        <v>6.6666666666666666E-2</v>
      </c>
      <c r="E31" s="19">
        <f t="shared" si="8"/>
        <v>1.5</v>
      </c>
      <c r="F31" s="19">
        <f t="shared" si="8"/>
        <v>4</v>
      </c>
      <c r="G31" s="46">
        <f t="shared" si="8"/>
        <v>3.5</v>
      </c>
      <c r="H31" s="27">
        <f t="shared" si="8"/>
        <v>2.75</v>
      </c>
      <c r="I31" s="27">
        <f t="shared" si="8"/>
        <v>3.5</v>
      </c>
      <c r="J31" s="13">
        <f t="shared" si="4"/>
        <v>1.5</v>
      </c>
      <c r="K31" t="s">
        <v>471</v>
      </c>
      <c r="M31" t="s">
        <v>138</v>
      </c>
      <c r="N31">
        <f>INDEX(DEA_IDN_Generator_Props!$15:$15,0,MATCH($M31,DEA_IDN_Generator_Props!$2:$2,0))</f>
        <v>50</v>
      </c>
      <c r="O31">
        <f>INDEX(DEA_IDN_Generator_Props!$44:$44,0,MATCH($M31,DEA_IDN_Generator_Props!$2:$2,0))</f>
        <v>50</v>
      </c>
    </row>
    <row r="32" spans="1:19">
      <c r="M32" t="s">
        <v>140</v>
      </c>
      <c r="N32">
        <f>INDEX(DEA_IDN_Generator_Props!$15:$15,0,MATCH($M32,DEA_IDN_Generator_Props!$2:$2,0))</f>
        <v>50</v>
      </c>
      <c r="O32">
        <f>INDEX(DEA_IDN_Generator_Props!$44:$44,0,MATCH($M32,DEA_IDN_Generator_Props!$2:$2,0))</f>
        <v>50</v>
      </c>
    </row>
    <row r="33" spans="13:15">
      <c r="M33" t="s">
        <v>139</v>
      </c>
      <c r="N33" t="e">
        <f>NA()</f>
        <v>#N/A</v>
      </c>
      <c r="O33" t="e">
        <f>NA()</f>
        <v>#N/A</v>
      </c>
    </row>
    <row r="34" spans="13:15">
      <c r="M34" t="s">
        <v>135</v>
      </c>
      <c r="N34">
        <f>INDEX(DEA_IDN_Generator_Props!$15:$15,0,MATCH($M34,DEA_IDN_Generator_Props!$2:$2,0))</f>
        <v>50</v>
      </c>
      <c r="O34">
        <f>INDEX(DEA_IDN_Generator_Props!$44:$44,0,MATCH($M34,DEA_IDN_Generator_Props!$2:$2,0))</f>
        <v>50</v>
      </c>
    </row>
    <row r="35" spans="13:15">
      <c r="M35" t="s">
        <v>157</v>
      </c>
      <c r="N35" t="e">
        <f>NA()</f>
        <v>#N/A</v>
      </c>
      <c r="O35" t="e">
        <f>NA()</f>
        <v>#N/A</v>
      </c>
    </row>
    <row r="36" spans="13:15">
      <c r="M36" t="s">
        <v>155</v>
      </c>
      <c r="N36" t="e">
        <f>NA()</f>
        <v>#N/A</v>
      </c>
      <c r="O36" t="e">
        <f>NA()</f>
        <v>#N/A</v>
      </c>
    </row>
    <row r="37" spans="13:15">
      <c r="M37" t="s">
        <v>209</v>
      </c>
      <c r="N37" t="e">
        <f>NA()</f>
        <v>#N/A</v>
      </c>
      <c r="O37" t="e">
        <f>NA()</f>
        <v>#N/A</v>
      </c>
    </row>
    <row r="38" spans="13:15">
      <c r="M38" t="s">
        <v>210</v>
      </c>
      <c r="N38" t="e">
        <f>NA()</f>
        <v>#N/A</v>
      </c>
      <c r="O38" t="e">
        <f>NA()</f>
        <v>#N/A</v>
      </c>
    </row>
    <row r="39" spans="13:15">
      <c r="M39" t="s">
        <v>24</v>
      </c>
      <c r="N39" t="e">
        <f>NA()</f>
        <v>#N/A</v>
      </c>
      <c r="O39" t="e">
        <f>NA()</f>
        <v>#N/A</v>
      </c>
    </row>
    <row r="40" spans="13:15">
      <c r="M40" t="s">
        <v>211</v>
      </c>
      <c r="N40" t="e">
        <f>NA()</f>
        <v>#N/A</v>
      </c>
      <c r="O40" t="e">
        <f>NA()</f>
        <v>#N/A</v>
      </c>
    </row>
    <row r="41" spans="13:15">
      <c r="M41" t="s">
        <v>164</v>
      </c>
      <c r="N41" t="e">
        <f>NA()</f>
        <v>#N/A</v>
      </c>
      <c r="O41" t="e">
        <f>NA()</f>
        <v>#N/A</v>
      </c>
    </row>
    <row r="42" spans="13:15">
      <c r="M42" t="s">
        <v>212</v>
      </c>
      <c r="N42">
        <f>INDEX(DEA_IDN_Generator_Props!$15:$15,0,MATCH($M42,DEA_IDN_Generator_Props!$2:$2,0))</f>
        <v>50</v>
      </c>
      <c r="O42">
        <f>INDEX(DEA_IDN_Generator_Props!$44:$44,0,MATCH($M42,DEA_IDN_Generator_Props!$2:$2,0))</f>
        <v>50</v>
      </c>
    </row>
    <row r="43" spans="13:15">
      <c r="M43" t="s">
        <v>160</v>
      </c>
      <c r="N43" t="e">
        <f>NA()</f>
        <v>#N/A</v>
      </c>
      <c r="O43" t="e">
        <f>NA()</f>
        <v>#N/A</v>
      </c>
    </row>
    <row r="44" spans="13:15">
      <c r="M44" t="s">
        <v>74</v>
      </c>
      <c r="N44">
        <f>INDEX(DEA_IDN_Generator_Props!$15:$15,0,MATCH($M44,DEA_IDN_Generator_Props!$2:$2,0))</f>
        <v>3.5</v>
      </c>
      <c r="O44">
        <f>INDEX(DEA_IDN_Generator_Props!$44:$44,0,MATCH($M44,DEA_IDN_Generator_Props!$2:$2,0))</f>
        <v>3.5</v>
      </c>
    </row>
    <row r="45" spans="13:15">
      <c r="M45" t="s">
        <v>119</v>
      </c>
      <c r="N45">
        <f>INDEX(DEA_IDN_Generator_Props!$15:$15,0,MATCH($M45,DEA_IDN_Generator_Props!$2:$2,0))</f>
        <v>4</v>
      </c>
      <c r="O45">
        <f>INDEX(DEA_IDN_Generator_Props!$44:$44,0,MATCH($M45,DEA_IDN_Generator_Props!$2:$2,0))</f>
        <v>4</v>
      </c>
    </row>
    <row r="46" spans="13:15">
      <c r="M46" t="s">
        <v>121</v>
      </c>
      <c r="N46">
        <f>INDEX(DEA_IDN_Generator_Props!$15:$15,0,MATCH($M46,DEA_IDN_Generator_Props!$2:$2,0))</f>
        <v>5</v>
      </c>
      <c r="O46">
        <f>INDEX(DEA_IDN_Generator_Props!$44:$44,0,MATCH($M46,DEA_IDN_Generator_Props!$2:$2,0))</f>
        <v>5</v>
      </c>
    </row>
    <row r="47" spans="13:15">
      <c r="M47" t="s">
        <v>77</v>
      </c>
      <c r="N47">
        <f>INDEX(DEA_IDN_Generator_Props!$15:$15,0,MATCH($M47,DEA_IDN_Generator_Props!$2:$2,0))</f>
        <v>3</v>
      </c>
      <c r="O47">
        <f>INDEX(DEA_IDN_Generator_Props!$44:$44,0,MATCH($M47,DEA_IDN_Generator_Props!$2:$2,0))</f>
        <v>3</v>
      </c>
    </row>
    <row r="48" spans="13:15">
      <c r="M48" t="s">
        <v>82</v>
      </c>
      <c r="N48">
        <f>INDEX(DEA_IDN_Generator_Props!$15:$15,0,MATCH($M48,DEA_IDN_Generator_Props!$2:$2,0))</f>
        <v>20</v>
      </c>
      <c r="O48">
        <f>INDEX(DEA_IDN_Generator_Props!$44:$44,0,MATCH($M48,DEA_IDN_Generator_Props!$2:$2,0))</f>
        <v>20</v>
      </c>
    </row>
    <row r="49" spans="13:15">
      <c r="M49" t="s">
        <v>127</v>
      </c>
      <c r="N49">
        <f>INDEX(DEA_IDN_Generator_Props!$15:$15,0,MATCH($M49,DEA_IDN_Generator_Props!$2:$2,0))</f>
        <v>20</v>
      </c>
      <c r="O49">
        <f>INDEX(DEA_IDN_Generator_Props!$44:$44,0,MATCH($M49,DEA_IDN_Generator_Props!$2:$2,0))</f>
        <v>20</v>
      </c>
    </row>
    <row r="50" spans="13:15">
      <c r="M50" t="s">
        <v>92</v>
      </c>
      <c r="N50">
        <f>INDEX(DEA_IDN_Generator_Props!$15:$15,0,MATCH($M50,DEA_IDN_Generator_Props!$2:$2,0))</f>
        <v>4</v>
      </c>
      <c r="O50">
        <f>INDEX(DEA_IDN_Generator_Props!$44:$44,0,MATCH($M50,DEA_IDN_Generator_Props!$2:$2,0))</f>
        <v>4</v>
      </c>
    </row>
    <row r="51" spans="13:15">
      <c r="M51" t="s">
        <v>81</v>
      </c>
      <c r="N51">
        <f>INDEX(DEA_IDN_Generator_Props!$15:$15,0,MATCH($M51,DEA_IDN_Generator_Props!$2:$2,0))</f>
        <v>20</v>
      </c>
      <c r="O51">
        <f>INDEX(DEA_IDN_Generator_Props!$44:$44,0,MATCH($M51,DEA_IDN_Generator_Props!$2:$2,0))</f>
        <v>20</v>
      </c>
    </row>
    <row r="52" spans="13:15">
      <c r="M52" t="s">
        <v>87</v>
      </c>
      <c r="N52">
        <f>INDEX(DEA_IDN_Generator_Props!$15:$15,0,MATCH($M52,DEA_IDN_Generator_Props!$2:$2,0))</f>
        <v>3</v>
      </c>
      <c r="O52">
        <f>INDEX(DEA_IDN_Generator_Props!$44:$44,0,MATCH($M52,DEA_IDN_Generator_Props!$2:$2,0))</f>
        <v>3</v>
      </c>
    </row>
    <row r="53" spans="13:15">
      <c r="M53" t="s">
        <v>78</v>
      </c>
      <c r="N53">
        <f>INDEX(DEA_IDN_Generator_Props!$15:$15,0,MATCH($M53,DEA_IDN_Generator_Props!$2:$2,0))</f>
        <v>10</v>
      </c>
      <c r="O53">
        <f>INDEX(DEA_IDN_Generator_Props!$44:$44,0,MATCH($M53,DEA_IDN_Generator_Props!$2:$2,0))</f>
        <v>10</v>
      </c>
    </row>
    <row r="54" spans="13:15">
      <c r="M54" t="s">
        <v>63</v>
      </c>
      <c r="N54">
        <f>INDEX(DEA_IDN_Generator_Props!$15:$15,0,MATCH($M54,DEA_IDN_Generator_Props!$2:$2,0))</f>
        <v>20</v>
      </c>
      <c r="O54">
        <f>INDEX(DEA_IDN_Generator_Props!$44:$44,0,MATCH($M54,DEA_IDN_Generator_Props!$2:$2,0))</f>
        <v>20</v>
      </c>
    </row>
    <row r="55" spans="13:15">
      <c r="M55" t="s">
        <v>213</v>
      </c>
      <c r="N55">
        <f>INDEX(DEA_IDN_Generator_Props!$15:$15,0,MATCH($M55,DEA_IDN_Generator_Props!$2:$2,0))</f>
        <v>10</v>
      </c>
      <c r="O55">
        <f>INDEX(DEA_IDN_Generator_Props!$44:$44,0,MATCH($M55,DEA_IDN_Generator_Props!$2:$2,0))</f>
        <v>10</v>
      </c>
    </row>
    <row r="56" spans="13:15">
      <c r="M56" t="s">
        <v>214</v>
      </c>
      <c r="N56" t="e">
        <f>NA()</f>
        <v>#N/A</v>
      </c>
      <c r="O56" t="e">
        <f>NA()</f>
        <v>#N/A</v>
      </c>
    </row>
    <row r="57" spans="13:15">
      <c r="M57" t="s">
        <v>151</v>
      </c>
      <c r="N57">
        <f>INDEX(DEA_IDN_Generator_Props!$15:$15,0,MATCH($M57,DEA_IDN_Generator_Props!$2:$2,0))</f>
        <v>25</v>
      </c>
      <c r="O57">
        <f>INDEX(DEA_IDN_Generator_Props!$44:$44,0,MATCH($M57,DEA_IDN_Generator_Props!$2:$2,0))</f>
        <v>25</v>
      </c>
    </row>
    <row r="58" spans="13:15">
      <c r="M58" t="s">
        <v>158</v>
      </c>
      <c r="N58" t="e">
        <f>NA()</f>
        <v>#N/A</v>
      </c>
      <c r="O58" t="e">
        <f>NA()</f>
        <v>#N/A</v>
      </c>
    </row>
  </sheetData>
  <hyperlinks>
    <hyperlink ref="L11" r:id="rId1" xr:uid="{E606189B-43CE-4778-8E1F-1A474E774296}"/>
  </hyperlinks>
  <pageMargins left="0.7" right="0.7" top="0.75" bottom="0.75" header="0.3" footer="0.3"/>
  <pageSetup paperSize="9" orientation="portrait" r:id="rId2"/>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L45"/>
  <sheetViews>
    <sheetView workbookViewId="0">
      <selection activeCell="B12" sqref="B12"/>
    </sheetView>
  </sheetViews>
  <sheetFormatPr defaultRowHeight="15"/>
  <cols>
    <col min="1" max="1" width="23.7109375" customWidth="1"/>
    <col min="4" max="4" width="15.5703125" customWidth="1"/>
    <col min="5" max="5" width="25.7109375" bestFit="1" customWidth="1"/>
    <col min="6" max="6" width="24.28515625" bestFit="1" customWidth="1"/>
  </cols>
  <sheetData>
    <row r="1" spans="1:12">
      <c r="A1" t="s">
        <v>601</v>
      </c>
    </row>
    <row r="2" spans="1:12">
      <c r="A2" t="s">
        <v>174</v>
      </c>
      <c r="B2" t="s">
        <v>9</v>
      </c>
    </row>
    <row r="3" spans="1:12">
      <c r="A3" t="s">
        <v>11</v>
      </c>
      <c r="B3" t="s">
        <v>428</v>
      </c>
    </row>
    <row r="4" spans="1:12">
      <c r="A4" t="s">
        <v>114</v>
      </c>
      <c r="B4">
        <f>0.9</f>
        <v>0.9</v>
      </c>
      <c r="E4" s="19" t="s">
        <v>602</v>
      </c>
    </row>
    <row r="5" spans="1:12">
      <c r="A5" t="s">
        <v>75</v>
      </c>
      <c r="B5">
        <f t="shared" ref="B5:B15" si="0">0.9</f>
        <v>0.9</v>
      </c>
      <c r="E5" t="s">
        <v>426</v>
      </c>
    </row>
    <row r="6" spans="1:12">
      <c r="A6" t="s">
        <v>93</v>
      </c>
      <c r="B6">
        <f t="shared" si="0"/>
        <v>0.9</v>
      </c>
      <c r="E6" t="s">
        <v>174</v>
      </c>
      <c r="F6" t="s">
        <v>9</v>
      </c>
      <c r="G6" t="s">
        <v>9</v>
      </c>
      <c r="H6" t="s">
        <v>9</v>
      </c>
      <c r="K6" s="5" t="s">
        <v>427</v>
      </c>
    </row>
    <row r="7" spans="1:12">
      <c r="A7" t="s">
        <v>122</v>
      </c>
      <c r="B7">
        <f t="shared" si="0"/>
        <v>0.9</v>
      </c>
      <c r="E7" t="s">
        <v>11</v>
      </c>
      <c r="F7" t="s">
        <v>429</v>
      </c>
      <c r="G7" t="s">
        <v>430</v>
      </c>
      <c r="H7" t="s">
        <v>431</v>
      </c>
      <c r="K7" t="s">
        <v>432</v>
      </c>
      <c r="L7" s="5" t="s">
        <v>433</v>
      </c>
    </row>
    <row r="8" spans="1:12">
      <c r="A8" t="s">
        <v>77</v>
      </c>
      <c r="B8">
        <f t="shared" si="0"/>
        <v>0.9</v>
      </c>
      <c r="E8" t="s">
        <v>215</v>
      </c>
      <c r="F8">
        <v>0.4</v>
      </c>
      <c r="G8">
        <v>1</v>
      </c>
      <c r="H8">
        <v>1.75</v>
      </c>
      <c r="K8" t="s">
        <v>434</v>
      </c>
      <c r="L8" t="s">
        <v>435</v>
      </c>
    </row>
    <row r="9" spans="1:12">
      <c r="A9" t="s">
        <v>82</v>
      </c>
      <c r="B9">
        <f t="shared" si="0"/>
        <v>0.9</v>
      </c>
      <c r="E9" t="s">
        <v>216</v>
      </c>
      <c r="F9">
        <v>0.2</v>
      </c>
      <c r="G9">
        <v>0.2</v>
      </c>
      <c r="H9">
        <v>0.2</v>
      </c>
      <c r="K9" t="s">
        <v>436</v>
      </c>
      <c r="L9">
        <v>0.9</v>
      </c>
    </row>
    <row r="10" spans="1:12">
      <c r="A10" t="s">
        <v>129</v>
      </c>
      <c r="B10">
        <f t="shared" si="0"/>
        <v>0.9</v>
      </c>
      <c r="E10" t="s">
        <v>129</v>
      </c>
      <c r="F10">
        <v>2.5</v>
      </c>
      <c r="G10">
        <v>2.5</v>
      </c>
      <c r="H10">
        <v>2.5</v>
      </c>
      <c r="K10" t="s">
        <v>82</v>
      </c>
      <c r="L10">
        <v>0.9</v>
      </c>
    </row>
    <row r="11" spans="1:12">
      <c r="A11" t="s">
        <v>99</v>
      </c>
      <c r="B11">
        <f t="shared" si="0"/>
        <v>0.9</v>
      </c>
      <c r="E11" t="s">
        <v>93</v>
      </c>
      <c r="F11">
        <v>2</v>
      </c>
      <c r="G11">
        <v>4.5</v>
      </c>
      <c r="H11">
        <v>6.5</v>
      </c>
      <c r="K11" t="s">
        <v>99</v>
      </c>
      <c r="L11">
        <v>0.9</v>
      </c>
    </row>
    <row r="12" spans="1:12">
      <c r="A12" t="s">
        <v>105</v>
      </c>
      <c r="B12">
        <f t="shared" si="0"/>
        <v>0.9</v>
      </c>
      <c r="E12" t="s">
        <v>217</v>
      </c>
      <c r="F12">
        <v>1</v>
      </c>
      <c r="G12">
        <v>2</v>
      </c>
      <c r="H12">
        <v>48</v>
      </c>
      <c r="K12" t="s">
        <v>131</v>
      </c>
      <c r="L12">
        <v>0.9</v>
      </c>
    </row>
    <row r="13" spans="1:12">
      <c r="A13" s="19" t="s">
        <v>79</v>
      </c>
      <c r="B13" s="19">
        <f t="shared" si="0"/>
        <v>0.9</v>
      </c>
      <c r="E13" t="s">
        <v>79</v>
      </c>
      <c r="F13">
        <v>1.5</v>
      </c>
      <c r="G13">
        <v>3</v>
      </c>
      <c r="H13">
        <v>4</v>
      </c>
      <c r="K13" t="s">
        <v>194</v>
      </c>
      <c r="L13">
        <v>1</v>
      </c>
    </row>
    <row r="14" spans="1:12">
      <c r="A14" s="19" t="s">
        <v>2</v>
      </c>
      <c r="B14" s="19">
        <f t="shared" si="0"/>
        <v>0.9</v>
      </c>
      <c r="K14" t="s">
        <v>437</v>
      </c>
      <c r="L14" t="s">
        <v>435</v>
      </c>
    </row>
    <row r="15" spans="1:12">
      <c r="A15" s="19" t="s">
        <v>29</v>
      </c>
      <c r="B15" s="19">
        <f t="shared" si="0"/>
        <v>0.9</v>
      </c>
      <c r="K15" t="s">
        <v>17</v>
      </c>
      <c r="L15">
        <v>0.9</v>
      </c>
    </row>
    <row r="16" spans="1:12">
      <c r="E16" t="s">
        <v>174</v>
      </c>
      <c r="F16" t="s">
        <v>438</v>
      </c>
      <c r="G16" t="s">
        <v>438</v>
      </c>
      <c r="H16" t="s">
        <v>10</v>
      </c>
      <c r="I16" t="s">
        <v>10</v>
      </c>
      <c r="K16" t="s">
        <v>195</v>
      </c>
      <c r="L16">
        <v>0.9</v>
      </c>
    </row>
    <row r="17" spans="5:9">
      <c r="E17" t="s">
        <v>11</v>
      </c>
      <c r="F17" t="s">
        <v>439</v>
      </c>
      <c r="G17" t="s">
        <v>440</v>
      </c>
      <c r="H17" t="s">
        <v>439</v>
      </c>
      <c r="I17" t="s">
        <v>440</v>
      </c>
    </row>
    <row r="18" spans="5:9">
      <c r="E18" t="s">
        <v>114</v>
      </c>
      <c r="F18">
        <v>4</v>
      </c>
      <c r="G18">
        <v>4</v>
      </c>
      <c r="H18">
        <v>6.6666666666666666E-2</v>
      </c>
      <c r="I18">
        <v>6.6666666666666666E-2</v>
      </c>
    </row>
    <row r="19" spans="5:9">
      <c r="E19" t="s">
        <v>75</v>
      </c>
      <c r="F19">
        <v>4</v>
      </c>
      <c r="G19">
        <v>4</v>
      </c>
      <c r="H19">
        <v>6.6666666666666666E-2</v>
      </c>
      <c r="I19">
        <v>6.6666666666666666E-2</v>
      </c>
    </row>
    <row r="20" spans="5:9">
      <c r="E20" t="s">
        <v>93</v>
      </c>
      <c r="F20">
        <v>4</v>
      </c>
      <c r="G20">
        <v>4</v>
      </c>
      <c r="H20">
        <v>6.6666666666666666E-2</v>
      </c>
      <c r="I20">
        <v>6.6666666666666666E-2</v>
      </c>
    </row>
    <row r="21" spans="5:9">
      <c r="E21" t="s">
        <v>122</v>
      </c>
      <c r="F21">
        <v>4</v>
      </c>
      <c r="G21">
        <v>4</v>
      </c>
      <c r="H21">
        <v>6.6666666666666666E-2</v>
      </c>
      <c r="I21">
        <v>6.6666666666666666E-2</v>
      </c>
    </row>
    <row r="22" spans="5:9">
      <c r="E22" t="s">
        <v>77</v>
      </c>
      <c r="F22">
        <v>4</v>
      </c>
      <c r="G22">
        <v>4</v>
      </c>
      <c r="H22">
        <v>6.6666666666666666E-2</v>
      </c>
      <c r="I22">
        <v>6.6666666666666666E-2</v>
      </c>
    </row>
    <row r="23" spans="5:9">
      <c r="E23" t="s">
        <v>82</v>
      </c>
      <c r="F23">
        <v>6</v>
      </c>
      <c r="G23">
        <v>6</v>
      </c>
      <c r="H23">
        <v>0.1</v>
      </c>
      <c r="I23">
        <v>0.1</v>
      </c>
    </row>
    <row r="24" spans="5:9">
      <c r="E24" t="s">
        <v>129</v>
      </c>
      <c r="F24">
        <v>3.5</v>
      </c>
      <c r="G24">
        <v>3.5</v>
      </c>
      <c r="H24">
        <v>5.8333333333333334E-2</v>
      </c>
      <c r="I24">
        <v>5.8333333333333334E-2</v>
      </c>
    </row>
    <row r="25" spans="5:9">
      <c r="E25" t="s">
        <v>99</v>
      </c>
      <c r="F25">
        <v>11.5</v>
      </c>
      <c r="G25">
        <v>11.5</v>
      </c>
      <c r="H25">
        <v>0.19166666666666668</v>
      </c>
      <c r="I25">
        <v>0.19166666666666668</v>
      </c>
    </row>
    <row r="26" spans="5:9">
      <c r="E26" t="s">
        <v>105</v>
      </c>
      <c r="F26">
        <v>3</v>
      </c>
      <c r="G26">
        <v>3</v>
      </c>
      <c r="H26">
        <v>0.05</v>
      </c>
      <c r="I26">
        <v>0.05</v>
      </c>
    </row>
    <row r="28" spans="5:9">
      <c r="E28" t="s">
        <v>205</v>
      </c>
      <c r="F28" s="18" t="s">
        <v>441</v>
      </c>
      <c r="G28" s="18" t="s">
        <v>442</v>
      </c>
    </row>
    <row r="29" spans="5:9">
      <c r="E29" t="s">
        <v>138</v>
      </c>
      <c r="F29">
        <f>INDEX(DEA_IDN_Generator_Props!$17:$17,0,MATCH($E29,DEA_IDN_Generator_Props!$2:$2,0))</f>
        <v>0.1</v>
      </c>
      <c r="G29">
        <f>INDEX(DEA_IDN_Generator_Props!$18:$18,0,MATCH($E29,DEA_IDN_Generator_Props!$2:$2,0))</f>
        <v>0.1</v>
      </c>
    </row>
    <row r="30" spans="5:9">
      <c r="E30" t="s">
        <v>140</v>
      </c>
      <c r="F30">
        <f>INDEX(DEA_IDN_Generator_Props!$17:$17,0,MATCH($E30,DEA_IDN_Generator_Props!$2:$2,0))</f>
        <v>0.1</v>
      </c>
      <c r="G30">
        <f>INDEX(DEA_IDN_Generator_Props!$18:$18,0,MATCH($E30,DEA_IDN_Generator_Props!$2:$2,0))</f>
        <v>0.1</v>
      </c>
    </row>
    <row r="31" spans="5:9">
      <c r="E31" t="s">
        <v>135</v>
      </c>
      <c r="F31">
        <f>INDEX(DEA_IDN_Generator_Props!$17:$17,0,MATCH($E31,DEA_IDN_Generator_Props!$2:$2,0))</f>
        <v>0.1</v>
      </c>
      <c r="G31">
        <f>INDEX(DEA_IDN_Generator_Props!$18:$18,0,MATCH($E31,DEA_IDN_Generator_Props!$2:$2,0))</f>
        <v>0.1</v>
      </c>
    </row>
    <row r="32" spans="5:9">
      <c r="E32" t="s">
        <v>212</v>
      </c>
      <c r="F32">
        <f>INDEX(DEA_IDN_Generator_Props!$17:$17,0,MATCH($E32,DEA_IDN_Generator_Props!$2:$2,0))</f>
        <v>0.1</v>
      </c>
      <c r="G32">
        <f>INDEX(DEA_IDN_Generator_Props!$18:$18,0,MATCH($E32,DEA_IDN_Generator_Props!$2:$2,0))</f>
        <v>0.1</v>
      </c>
    </row>
    <row r="33" spans="5:7">
      <c r="E33" t="s">
        <v>74</v>
      </c>
      <c r="F33">
        <f>INDEX(DEA_IDN_Generator_Props!$17:$17,0,MATCH($E33,DEA_IDN_Generator_Props!$2:$2,0))</f>
        <v>3</v>
      </c>
      <c r="G33">
        <f>INDEX(DEA_IDN_Generator_Props!$18:$18,0,MATCH($E33,DEA_IDN_Generator_Props!$2:$2,0))</f>
        <v>8</v>
      </c>
    </row>
    <row r="34" spans="5:7">
      <c r="E34" t="s">
        <v>119</v>
      </c>
      <c r="F34">
        <f>INDEX(DEA_IDN_Generator_Props!$17:$17,0,MATCH($E34,DEA_IDN_Generator_Props!$2:$2,0))</f>
        <v>4</v>
      </c>
      <c r="G34">
        <f>INDEX(DEA_IDN_Generator_Props!$18:$18,0,MATCH($E34,DEA_IDN_Generator_Props!$2:$2,0))</f>
        <v>12</v>
      </c>
    </row>
    <row r="35" spans="5:7">
      <c r="E35" t="s">
        <v>121</v>
      </c>
      <c r="F35">
        <f>INDEX(DEA_IDN_Generator_Props!$17:$17,0,MATCH($E35,DEA_IDN_Generator_Props!$2:$2,0))</f>
        <v>4</v>
      </c>
      <c r="G35">
        <f>INDEX(DEA_IDN_Generator_Props!$18:$18,0,MATCH($E35,DEA_IDN_Generator_Props!$2:$2,0))</f>
        <v>12</v>
      </c>
    </row>
    <row r="36" spans="5:7">
      <c r="E36" t="s">
        <v>77</v>
      </c>
      <c r="F36">
        <f>INDEX(DEA_IDN_Generator_Props!$17:$17,0,MATCH($E36,DEA_IDN_Generator_Props!$2:$2,0))</f>
        <v>6</v>
      </c>
      <c r="G36" t="str">
        <f>INDEX(DEA_IDN_Generator_Props!$18:$18,0,MATCH($E36,DEA_IDN_Generator_Props!$2:$2,0))</f>
        <v>15-80</v>
      </c>
    </row>
    <row r="37" spans="5:7">
      <c r="E37" t="s">
        <v>82</v>
      </c>
      <c r="F37">
        <f>INDEX(DEA_IDN_Generator_Props!$17:$17,0,MATCH($E37,DEA_IDN_Generator_Props!$2:$2,0))</f>
        <v>2</v>
      </c>
      <c r="G37">
        <f>INDEX(DEA_IDN_Generator_Props!$18:$18,0,MATCH($E37,DEA_IDN_Generator_Props!$2:$2,0))</f>
        <v>4</v>
      </c>
    </row>
    <row r="38" spans="5:7">
      <c r="E38" t="s">
        <v>127</v>
      </c>
      <c r="F38">
        <f>INDEX(DEA_IDN_Generator_Props!$17:$17,0,MATCH($E38,DEA_IDN_Generator_Props!$2:$2,0))</f>
        <v>0.25</v>
      </c>
      <c r="G38">
        <f>INDEX(DEA_IDN_Generator_Props!$18:$18,0,MATCH($E38,DEA_IDN_Generator_Props!$2:$2,0))</f>
        <v>0.5</v>
      </c>
    </row>
    <row r="39" spans="5:7">
      <c r="E39" t="s">
        <v>92</v>
      </c>
      <c r="F39">
        <f>INDEX(DEA_IDN_Generator_Props!$17:$17,0,MATCH($E39,DEA_IDN_Generator_Props!$2:$2,0))</f>
        <v>4</v>
      </c>
      <c r="G39">
        <f>INDEX(DEA_IDN_Generator_Props!$18:$18,0,MATCH($E39,DEA_IDN_Generator_Props!$2:$2,0))</f>
        <v>12</v>
      </c>
    </row>
    <row r="40" spans="5:7">
      <c r="E40" t="s">
        <v>81</v>
      </c>
      <c r="F40">
        <f>INDEX(DEA_IDN_Generator_Props!$17:$17,0,MATCH($E40,DEA_IDN_Generator_Props!$2:$2,0))</f>
        <v>2</v>
      </c>
      <c r="G40">
        <f>INDEX(DEA_IDN_Generator_Props!$18:$18,0,MATCH($E40,DEA_IDN_Generator_Props!$2:$2,0))</f>
        <v>4</v>
      </c>
    </row>
    <row r="41" spans="5:7">
      <c r="E41" t="s">
        <v>87</v>
      </c>
      <c r="F41">
        <f>INDEX(DEA_IDN_Generator_Props!$17:$17,0,MATCH($E41,DEA_IDN_Generator_Props!$2:$2,0))</f>
        <v>6</v>
      </c>
      <c r="G41" t="str">
        <f>INDEX(DEA_IDN_Generator_Props!$18:$18,0,MATCH($E41,DEA_IDN_Generator_Props!$2:$2,0))</f>
        <v>15-80</v>
      </c>
    </row>
    <row r="42" spans="5:7">
      <c r="E42" t="s">
        <v>78</v>
      </c>
      <c r="F42">
        <f>INDEX(DEA_IDN_Generator_Props!$17:$17,0,MATCH($E42,DEA_IDN_Generator_Props!$2:$2,0))</f>
        <v>0.5</v>
      </c>
      <c r="G42">
        <f>INDEX(DEA_IDN_Generator_Props!$18:$18,0,MATCH($E42,DEA_IDN_Generator_Props!$2:$2,0))</f>
        <v>10</v>
      </c>
    </row>
    <row r="43" spans="5:7">
      <c r="E43" t="s">
        <v>63</v>
      </c>
      <c r="F43">
        <f>INDEX(DEA_IDN_Generator_Props!$17:$17,0,MATCH($E43,DEA_IDN_Generator_Props!$2:$2,0))</f>
        <v>0</v>
      </c>
      <c r="G43">
        <f>INDEX(DEA_IDN_Generator_Props!$18:$18,0,MATCH($E43,DEA_IDN_Generator_Props!$2:$2,0))</f>
        <v>0</v>
      </c>
    </row>
    <row r="44" spans="5:7">
      <c r="E44" t="s">
        <v>213</v>
      </c>
      <c r="F44">
        <f>INDEX(DEA_IDN_Generator_Props!$17:$17,0,MATCH($E44,DEA_IDN_Generator_Props!$2:$2,0))</f>
        <v>0.5</v>
      </c>
      <c r="G44">
        <f>INDEX(DEA_IDN_Generator_Props!$18:$18,0,MATCH($E44,DEA_IDN_Generator_Props!$2:$2,0))</f>
        <v>2</v>
      </c>
    </row>
    <row r="45" spans="5:7">
      <c r="E45" t="s">
        <v>151</v>
      </c>
      <c r="F45">
        <f>INDEX(DEA_IDN_Generator_Props!$17:$17,0,MATCH($E45,DEA_IDN_Generator_Props!$2:$2,0))</f>
        <v>0.05</v>
      </c>
      <c r="G45">
        <f>INDEX(DEA_IDN_Generator_Props!$18:$18,0,MATCH($E45,DEA_IDN_Generator_Props!$2:$2,0))</f>
        <v>0.3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L60"/>
  <sheetViews>
    <sheetView zoomScale="55" zoomScaleNormal="55" workbookViewId="0">
      <selection activeCell="J18" sqref="J18"/>
    </sheetView>
  </sheetViews>
  <sheetFormatPr defaultRowHeight="15"/>
  <cols>
    <col min="2" max="2" width="25.7109375" customWidth="1"/>
    <col min="3" max="3" width="20.5703125" customWidth="1"/>
    <col min="4" max="4" width="16.7109375" customWidth="1"/>
    <col min="5" max="5" width="14.140625" bestFit="1" customWidth="1"/>
    <col min="6" max="8" width="14.140625" customWidth="1"/>
    <col min="9" max="9" width="4.5703125" style="17" customWidth="1"/>
    <col min="10" max="12" width="13.7109375" customWidth="1"/>
    <col min="15" max="15" width="21.140625" bestFit="1" customWidth="1"/>
    <col min="25" max="25" width="33.28515625" bestFit="1" customWidth="1"/>
  </cols>
  <sheetData>
    <row r="1" spans="1:38">
      <c r="B1" t="s">
        <v>361</v>
      </c>
      <c r="D1" s="3" t="s">
        <v>362</v>
      </c>
      <c r="E1" s="3"/>
      <c r="F1" s="3"/>
      <c r="G1" s="3"/>
      <c r="H1" s="3"/>
      <c r="J1" s="3"/>
      <c r="K1" s="3"/>
      <c r="L1" s="3"/>
    </row>
    <row r="2" spans="1:38">
      <c r="C2" t="s">
        <v>176</v>
      </c>
      <c r="D2" s="4" t="s">
        <v>454</v>
      </c>
      <c r="F2" t="s">
        <v>603</v>
      </c>
    </row>
    <row r="3" spans="1:38">
      <c r="A3" t="s">
        <v>365</v>
      </c>
      <c r="B3" t="s">
        <v>11</v>
      </c>
      <c r="C3" t="s">
        <v>366</v>
      </c>
      <c r="D3" t="s">
        <v>367</v>
      </c>
      <c r="E3" t="s">
        <v>368</v>
      </c>
      <c r="F3" t="s">
        <v>369</v>
      </c>
      <c r="G3" t="s">
        <v>370</v>
      </c>
      <c r="H3" t="s">
        <v>371</v>
      </c>
      <c r="J3" t="s">
        <v>596</v>
      </c>
    </row>
    <row r="4" spans="1:38">
      <c r="A4" t="s">
        <v>74</v>
      </c>
      <c r="B4" t="s">
        <v>114</v>
      </c>
      <c r="C4">
        <v>54</v>
      </c>
      <c r="D4">
        <v>64</v>
      </c>
      <c r="E4">
        <v>104</v>
      </c>
      <c r="F4">
        <f t="shared" ref="F4:F18" si="0">INDEX(AE$8:AE$23,MATCH($B4,$X$8:$X$23,0))</f>
        <v>2</v>
      </c>
      <c r="G4">
        <f t="shared" ref="G4:G18" si="1">INDEX(AF$8:AF$23,MATCH($B4,$X$8:$X$23,0))</f>
        <v>4</v>
      </c>
      <c r="H4">
        <f t="shared" ref="H4:H18" si="2">INDEX(AG$8:AG$23,MATCH($B4,$X$8:$X$23,0))</f>
        <v>24</v>
      </c>
      <c r="J4">
        <f>INDEX(DEA_IDN_Generator_Props!$29:$29,0,MATCH($A4,DEA_IDN_Generator_Props!$2:$2,0))</f>
        <v>110</v>
      </c>
      <c r="Y4" t="s">
        <v>364</v>
      </c>
    </row>
    <row r="5" spans="1:38">
      <c r="A5" t="s">
        <v>74</v>
      </c>
      <c r="B5" t="s">
        <v>75</v>
      </c>
      <c r="C5">
        <v>54</v>
      </c>
      <c r="D5">
        <v>64</v>
      </c>
      <c r="E5">
        <v>104</v>
      </c>
      <c r="F5">
        <f t="shared" si="0"/>
        <v>2</v>
      </c>
      <c r="G5">
        <f t="shared" si="1"/>
        <v>4</v>
      </c>
      <c r="H5">
        <f t="shared" si="2"/>
        <v>24</v>
      </c>
      <c r="J5">
        <f>INDEX(DEA_IDN_Generator_Props!$29:$29,0,MATCH($A5,DEA_IDN_Generator_Props!$2:$2,0))</f>
        <v>110</v>
      </c>
      <c r="Y5" t="s">
        <v>361</v>
      </c>
      <c r="AA5" t="s">
        <v>362</v>
      </c>
      <c r="AE5" t="s">
        <v>363</v>
      </c>
    </row>
    <row r="6" spans="1:38">
      <c r="A6" t="s">
        <v>119</v>
      </c>
      <c r="B6" t="s">
        <v>93</v>
      </c>
      <c r="C6">
        <v>54</v>
      </c>
      <c r="D6">
        <v>64</v>
      </c>
      <c r="E6">
        <v>104</v>
      </c>
      <c r="F6">
        <f t="shared" si="0"/>
        <v>2</v>
      </c>
      <c r="G6">
        <f t="shared" si="1"/>
        <v>4</v>
      </c>
      <c r="H6">
        <f t="shared" si="2"/>
        <v>24</v>
      </c>
      <c r="J6">
        <f>INDEX(DEA_IDN_Generator_Props!$29:$29,0,MATCH($A6,DEA_IDN_Generator_Props!$2:$2,0))</f>
        <v>50</v>
      </c>
      <c r="Z6" t="s">
        <v>176</v>
      </c>
      <c r="AE6" t="s">
        <v>9</v>
      </c>
      <c r="AF6" t="s">
        <v>9</v>
      </c>
      <c r="AG6" t="s">
        <v>9</v>
      </c>
    </row>
    <row r="7" spans="1:38">
      <c r="A7" t="s">
        <v>121</v>
      </c>
      <c r="B7" t="s">
        <v>122</v>
      </c>
      <c r="C7">
        <v>54</v>
      </c>
      <c r="D7">
        <v>64</v>
      </c>
      <c r="E7">
        <v>104</v>
      </c>
      <c r="F7">
        <f t="shared" si="0"/>
        <v>2</v>
      </c>
      <c r="G7">
        <f t="shared" si="1"/>
        <v>4</v>
      </c>
      <c r="H7">
        <f t="shared" si="2"/>
        <v>24</v>
      </c>
      <c r="J7">
        <f>INDEX(DEA_IDN_Generator_Props!$29:$29,0,MATCH($A7,DEA_IDN_Generator_Props!$2:$2,0))</f>
        <v>50</v>
      </c>
      <c r="Y7" t="s">
        <v>11</v>
      </c>
      <c r="Z7" t="s">
        <v>366</v>
      </c>
      <c r="AA7" t="s">
        <v>367</v>
      </c>
      <c r="AB7" t="s">
        <v>368</v>
      </c>
      <c r="AE7" t="s">
        <v>369</v>
      </c>
      <c r="AF7" t="s">
        <v>370</v>
      </c>
      <c r="AG7" t="s">
        <v>371</v>
      </c>
      <c r="AI7" t="s">
        <v>372</v>
      </c>
      <c r="AJ7" t="s">
        <v>373</v>
      </c>
      <c r="AK7" t="s">
        <v>374</v>
      </c>
    </row>
    <row r="8" spans="1:38">
      <c r="A8" t="s">
        <v>77</v>
      </c>
      <c r="B8" t="s">
        <v>77</v>
      </c>
      <c r="C8">
        <v>54</v>
      </c>
      <c r="D8">
        <v>64</v>
      </c>
      <c r="E8">
        <v>104</v>
      </c>
      <c r="F8">
        <f t="shared" si="0"/>
        <v>1</v>
      </c>
      <c r="G8">
        <f t="shared" si="1"/>
        <v>3</v>
      </c>
      <c r="H8">
        <f t="shared" si="2"/>
        <v>15</v>
      </c>
      <c r="J8">
        <f>INDEX(DEA_IDN_Generator_Props!$29:$29,0,MATCH($A8,DEA_IDN_Generator_Props!$2:$2,0))</f>
        <v>100</v>
      </c>
      <c r="W8" s="19"/>
      <c r="X8" t="s">
        <v>82</v>
      </c>
      <c r="Y8" t="s">
        <v>215</v>
      </c>
      <c r="Z8">
        <v>35</v>
      </c>
      <c r="AA8">
        <v>55</v>
      </c>
      <c r="AB8">
        <v>79</v>
      </c>
      <c r="AE8">
        <v>1</v>
      </c>
      <c r="AF8">
        <v>3</v>
      </c>
      <c r="AG8">
        <v>15</v>
      </c>
      <c r="AI8">
        <v>1</v>
      </c>
      <c r="AJ8">
        <v>2</v>
      </c>
      <c r="AK8">
        <v>12</v>
      </c>
    </row>
    <row r="9" spans="1:38">
      <c r="A9" t="s">
        <v>82</v>
      </c>
      <c r="B9" t="s">
        <v>82</v>
      </c>
      <c r="C9">
        <v>35</v>
      </c>
      <c r="D9">
        <v>55</v>
      </c>
      <c r="E9">
        <v>79</v>
      </c>
      <c r="F9">
        <f t="shared" si="0"/>
        <v>1</v>
      </c>
      <c r="G9">
        <f t="shared" si="1"/>
        <v>3</v>
      </c>
      <c r="H9">
        <f t="shared" si="2"/>
        <v>15</v>
      </c>
      <c r="J9">
        <f>INDEX(DEA_IDN_Generator_Props!$29:$29,0,MATCH($A9,DEA_IDN_Generator_Props!$2:$2,0))</f>
        <v>80</v>
      </c>
      <c r="W9" s="19"/>
      <c r="X9" t="s">
        <v>99</v>
      </c>
      <c r="Y9" t="s">
        <v>216</v>
      </c>
      <c r="Z9">
        <v>32</v>
      </c>
      <c r="AA9">
        <v>126</v>
      </c>
      <c r="AB9">
        <v>103</v>
      </c>
      <c r="AE9">
        <v>1</v>
      </c>
      <c r="AF9">
        <v>1</v>
      </c>
      <c r="AG9">
        <v>1</v>
      </c>
      <c r="AI9">
        <v>1</v>
      </c>
      <c r="AJ9">
        <v>0</v>
      </c>
      <c r="AK9">
        <v>0</v>
      </c>
    </row>
    <row r="10" spans="1:38">
      <c r="A10" t="s">
        <v>82</v>
      </c>
      <c r="B10" t="s">
        <v>129</v>
      </c>
      <c r="C10">
        <v>36</v>
      </c>
      <c r="D10">
        <v>58</v>
      </c>
      <c r="E10">
        <v>75</v>
      </c>
      <c r="F10">
        <f t="shared" si="0"/>
        <v>2</v>
      </c>
      <c r="G10">
        <f t="shared" si="1"/>
        <v>4</v>
      </c>
      <c r="H10">
        <f t="shared" si="2"/>
        <v>24</v>
      </c>
      <c r="J10">
        <f>INDEX(DEA_IDN_Generator_Props!$29:$29,0,MATCH($A10,DEA_IDN_Generator_Props!$2:$2,0))</f>
        <v>80</v>
      </c>
      <c r="W10" s="19"/>
      <c r="X10" t="s">
        <v>129</v>
      </c>
      <c r="Y10" t="s">
        <v>129</v>
      </c>
      <c r="Z10">
        <v>36</v>
      </c>
      <c r="AA10">
        <v>58</v>
      </c>
      <c r="AB10">
        <v>75</v>
      </c>
      <c r="AE10">
        <v>2</v>
      </c>
      <c r="AF10">
        <v>4</v>
      </c>
      <c r="AG10">
        <v>24</v>
      </c>
      <c r="AI10">
        <v>2</v>
      </c>
      <c r="AJ10">
        <v>2</v>
      </c>
      <c r="AK10">
        <v>20</v>
      </c>
      <c r="AL10" t="s">
        <v>375</v>
      </c>
    </row>
    <row r="11" spans="1:38">
      <c r="A11" t="s">
        <v>127</v>
      </c>
      <c r="B11" t="s">
        <v>99</v>
      </c>
      <c r="C11">
        <v>32</v>
      </c>
      <c r="D11">
        <v>126</v>
      </c>
      <c r="E11">
        <v>103</v>
      </c>
      <c r="F11">
        <f t="shared" si="0"/>
        <v>1</v>
      </c>
      <c r="G11">
        <f t="shared" si="1"/>
        <v>1</v>
      </c>
      <c r="H11">
        <f t="shared" si="2"/>
        <v>1</v>
      </c>
      <c r="J11">
        <f>INDEX(DEA_IDN_Generator_Props!$29:$29,0,MATCH($A11,DEA_IDN_Generator_Props!$2:$2,0))</f>
        <v>24</v>
      </c>
      <c r="S11" s="19"/>
      <c r="W11" s="19"/>
      <c r="X11" t="s">
        <v>93</v>
      </c>
      <c r="Y11" t="s">
        <v>93</v>
      </c>
      <c r="Z11">
        <v>54</v>
      </c>
      <c r="AA11">
        <v>64</v>
      </c>
      <c r="AB11">
        <v>104</v>
      </c>
      <c r="AE11">
        <v>2</v>
      </c>
      <c r="AF11">
        <v>4</v>
      </c>
      <c r="AG11">
        <v>24</v>
      </c>
      <c r="AI11">
        <v>2</v>
      </c>
      <c r="AJ11">
        <v>2</v>
      </c>
      <c r="AK11">
        <v>20</v>
      </c>
    </row>
    <row r="12" spans="1:38">
      <c r="A12" s="19" t="s">
        <v>105</v>
      </c>
      <c r="B12" t="s">
        <v>105</v>
      </c>
      <c r="C12">
        <v>162</v>
      </c>
      <c r="D12">
        <v>192</v>
      </c>
      <c r="E12">
        <v>312</v>
      </c>
      <c r="F12">
        <f t="shared" si="0"/>
        <v>2</v>
      </c>
      <c r="G12">
        <f t="shared" si="1"/>
        <v>4</v>
      </c>
      <c r="H12">
        <f t="shared" si="2"/>
        <v>24</v>
      </c>
      <c r="J12">
        <f>3*J5</f>
        <v>330</v>
      </c>
      <c r="K12" s="20" t="s">
        <v>376</v>
      </c>
      <c r="S12" s="19"/>
      <c r="W12" s="19"/>
      <c r="X12" t="s">
        <v>105</v>
      </c>
      <c r="Y12" t="s">
        <v>217</v>
      </c>
      <c r="Z12">
        <v>162</v>
      </c>
      <c r="AA12">
        <v>192</v>
      </c>
      <c r="AB12">
        <v>312</v>
      </c>
      <c r="AC12" t="s">
        <v>376</v>
      </c>
      <c r="AE12">
        <v>2</v>
      </c>
      <c r="AF12">
        <v>4</v>
      </c>
      <c r="AG12">
        <v>24</v>
      </c>
      <c r="AI12">
        <v>2</v>
      </c>
      <c r="AJ12">
        <v>2</v>
      </c>
      <c r="AK12">
        <v>20</v>
      </c>
      <c r="AL12" t="s">
        <v>375</v>
      </c>
    </row>
    <row r="13" spans="1:38">
      <c r="A13" t="s">
        <v>92</v>
      </c>
      <c r="B13" t="str">
        <f>A13</f>
        <v>CCS - Supercritical coal</v>
      </c>
      <c r="C13">
        <f>C6</f>
        <v>54</v>
      </c>
      <c r="D13">
        <f>D6</f>
        <v>64</v>
      </c>
      <c r="E13">
        <f>E6</f>
        <v>104</v>
      </c>
      <c r="F13">
        <f t="shared" si="0"/>
        <v>2</v>
      </c>
      <c r="G13">
        <f t="shared" si="1"/>
        <v>4</v>
      </c>
      <c r="H13">
        <f t="shared" si="2"/>
        <v>24</v>
      </c>
      <c r="J13">
        <f>J6</f>
        <v>50</v>
      </c>
      <c r="S13" s="19"/>
      <c r="W13" s="19"/>
      <c r="X13" t="s">
        <v>79</v>
      </c>
      <c r="Y13" t="s">
        <v>79</v>
      </c>
      <c r="Z13">
        <v>40</v>
      </c>
      <c r="AA13">
        <v>60</v>
      </c>
      <c r="AB13">
        <v>90</v>
      </c>
      <c r="AC13" t="s">
        <v>378</v>
      </c>
      <c r="AE13">
        <v>2</v>
      </c>
      <c r="AF13">
        <v>4</v>
      </c>
      <c r="AG13">
        <v>24</v>
      </c>
      <c r="AI13">
        <v>2</v>
      </c>
      <c r="AJ13">
        <v>2</v>
      </c>
      <c r="AK13">
        <v>20</v>
      </c>
      <c r="AL13" t="s">
        <v>375</v>
      </c>
    </row>
    <row r="14" spans="1:38">
      <c r="A14" t="s">
        <v>81</v>
      </c>
      <c r="B14" t="str">
        <f t="shared" ref="B14:B15" si="3">A14</f>
        <v>CCS - CCGT</v>
      </c>
      <c r="C14">
        <f>C9</f>
        <v>35</v>
      </c>
      <c r="D14">
        <f>D9</f>
        <v>55</v>
      </c>
      <c r="E14">
        <f>E9</f>
        <v>79</v>
      </c>
      <c r="F14">
        <f t="shared" si="0"/>
        <v>1</v>
      </c>
      <c r="G14">
        <f t="shared" si="1"/>
        <v>3</v>
      </c>
      <c r="H14">
        <f t="shared" si="2"/>
        <v>15</v>
      </c>
      <c r="J14">
        <f>J9</f>
        <v>80</v>
      </c>
      <c r="W14" s="19" t="s">
        <v>592</v>
      </c>
      <c r="X14" t="s">
        <v>114</v>
      </c>
      <c r="AE14">
        <f>AE$11</f>
        <v>2</v>
      </c>
      <c r="AF14">
        <f t="shared" ref="AF14:AG17" si="4">AF$11</f>
        <v>4</v>
      </c>
      <c r="AG14">
        <f t="shared" si="4"/>
        <v>24</v>
      </c>
    </row>
    <row r="15" spans="1:38">
      <c r="A15" t="s">
        <v>87</v>
      </c>
      <c r="B15" t="str">
        <f t="shared" si="3"/>
        <v>CCS - IGCC</v>
      </c>
      <c r="C15">
        <f>C8</f>
        <v>54</v>
      </c>
      <c r="D15">
        <f>D8</f>
        <v>64</v>
      </c>
      <c r="E15">
        <f>E8</f>
        <v>104</v>
      </c>
      <c r="F15">
        <f t="shared" si="0"/>
        <v>1</v>
      </c>
      <c r="G15">
        <f t="shared" si="1"/>
        <v>3</v>
      </c>
      <c r="H15">
        <f t="shared" si="2"/>
        <v>15</v>
      </c>
      <c r="J15">
        <f>J8</f>
        <v>100</v>
      </c>
      <c r="W15" s="19" t="s">
        <v>592</v>
      </c>
      <c r="X15" t="s">
        <v>75</v>
      </c>
      <c r="AE15">
        <f t="shared" ref="AE15:AE17" si="5">AE$11</f>
        <v>2</v>
      </c>
      <c r="AF15">
        <f t="shared" si="4"/>
        <v>4</v>
      </c>
      <c r="AG15">
        <f t="shared" si="4"/>
        <v>24</v>
      </c>
    </row>
    <row r="16" spans="1:38">
      <c r="A16" s="19" t="s">
        <v>79</v>
      </c>
      <c r="B16" s="19" t="s">
        <v>79</v>
      </c>
      <c r="C16" s="19">
        <f>C5</f>
        <v>54</v>
      </c>
      <c r="D16" s="19">
        <f>D5</f>
        <v>64</v>
      </c>
      <c r="E16" s="19">
        <f>E5</f>
        <v>104</v>
      </c>
      <c r="F16">
        <f t="shared" si="0"/>
        <v>2</v>
      </c>
      <c r="G16">
        <f t="shared" si="1"/>
        <v>4</v>
      </c>
      <c r="H16">
        <f t="shared" si="2"/>
        <v>24</v>
      </c>
      <c r="I16" s="43"/>
      <c r="J16" s="19">
        <f>J5</f>
        <v>110</v>
      </c>
      <c r="K16" s="19" t="s">
        <v>380</v>
      </c>
      <c r="W16" s="19" t="s">
        <v>592</v>
      </c>
      <c r="X16" t="s">
        <v>93</v>
      </c>
      <c r="AE16">
        <f t="shared" si="5"/>
        <v>2</v>
      </c>
      <c r="AF16">
        <f t="shared" si="4"/>
        <v>4</v>
      </c>
      <c r="AG16">
        <f t="shared" si="4"/>
        <v>24</v>
      </c>
    </row>
    <row r="17" spans="1:38">
      <c r="A17" s="19" t="s">
        <v>2</v>
      </c>
      <c r="B17" s="19" t="s">
        <v>2</v>
      </c>
      <c r="C17" s="19">
        <f>C11</f>
        <v>32</v>
      </c>
      <c r="D17" s="19">
        <f>D11</f>
        <v>126</v>
      </c>
      <c r="E17" s="19">
        <f>E11</f>
        <v>103</v>
      </c>
      <c r="F17">
        <f t="shared" si="0"/>
        <v>1</v>
      </c>
      <c r="G17">
        <f t="shared" si="1"/>
        <v>1</v>
      </c>
      <c r="H17">
        <f t="shared" si="2"/>
        <v>1</v>
      </c>
      <c r="J17" s="19">
        <f>J11</f>
        <v>24</v>
      </c>
      <c r="K17" s="19" t="s">
        <v>381</v>
      </c>
      <c r="W17" s="19" t="s">
        <v>592</v>
      </c>
      <c r="X17" t="s">
        <v>122</v>
      </c>
      <c r="AE17">
        <f t="shared" si="5"/>
        <v>2</v>
      </c>
      <c r="AF17">
        <f t="shared" si="4"/>
        <v>4</v>
      </c>
      <c r="AG17">
        <f t="shared" si="4"/>
        <v>24</v>
      </c>
    </row>
    <row r="18" spans="1:38">
      <c r="A18" s="19" t="s">
        <v>29</v>
      </c>
      <c r="B18" s="19" t="s">
        <v>29</v>
      </c>
      <c r="C18" s="19">
        <f>C5</f>
        <v>54</v>
      </c>
      <c r="D18" s="19">
        <f>D5</f>
        <v>64</v>
      </c>
      <c r="E18" s="19">
        <f>E5</f>
        <v>104</v>
      </c>
      <c r="F18">
        <f t="shared" si="0"/>
        <v>2</v>
      </c>
      <c r="G18">
        <f t="shared" si="1"/>
        <v>4</v>
      </c>
      <c r="H18">
        <f t="shared" si="2"/>
        <v>24</v>
      </c>
      <c r="J18" s="19">
        <f>J5</f>
        <v>110</v>
      </c>
      <c r="K18" s="19" t="s">
        <v>380</v>
      </c>
      <c r="W18" s="19" t="s">
        <v>592</v>
      </c>
      <c r="X18" t="s">
        <v>29</v>
      </c>
      <c r="AE18">
        <f>AE10</f>
        <v>2</v>
      </c>
      <c r="AF18">
        <f t="shared" ref="AF18:AG18" si="6">AF10</f>
        <v>4</v>
      </c>
      <c r="AG18">
        <f t="shared" si="6"/>
        <v>24</v>
      </c>
    </row>
    <row r="19" spans="1:38">
      <c r="W19" s="19" t="s">
        <v>592</v>
      </c>
      <c r="X19" t="s">
        <v>2</v>
      </c>
      <c r="AE19">
        <f>AE9</f>
        <v>1</v>
      </c>
      <c r="AF19">
        <f t="shared" ref="AF19:AG19" si="7">AF9</f>
        <v>1</v>
      </c>
      <c r="AG19">
        <f t="shared" si="7"/>
        <v>1</v>
      </c>
    </row>
    <row r="20" spans="1:38">
      <c r="X20" t="s">
        <v>77</v>
      </c>
      <c r="AE20">
        <f>AE8</f>
        <v>1</v>
      </c>
      <c r="AF20">
        <f t="shared" ref="AF20:AG20" si="8">AF8</f>
        <v>3</v>
      </c>
      <c r="AG20">
        <f t="shared" si="8"/>
        <v>15</v>
      </c>
    </row>
    <row r="21" spans="1:38">
      <c r="X21" t="s">
        <v>92</v>
      </c>
      <c r="AE21">
        <f>AE11</f>
        <v>2</v>
      </c>
      <c r="AF21">
        <f t="shared" ref="AF21:AG21" si="9">AF11</f>
        <v>4</v>
      </c>
      <c r="AG21">
        <f t="shared" si="9"/>
        <v>24</v>
      </c>
    </row>
    <row r="22" spans="1:38">
      <c r="X22" t="s">
        <v>81</v>
      </c>
      <c r="AE22">
        <f>AE8</f>
        <v>1</v>
      </c>
      <c r="AF22">
        <f t="shared" ref="AF22:AG22" si="10">AF8</f>
        <v>3</v>
      </c>
      <c r="AG22">
        <f t="shared" si="10"/>
        <v>15</v>
      </c>
    </row>
    <row r="23" spans="1:38">
      <c r="X23" t="s">
        <v>87</v>
      </c>
      <c r="AE23">
        <f>AE20</f>
        <v>1</v>
      </c>
      <c r="AF23">
        <f t="shared" ref="AF23:AG23" si="11">AF20</f>
        <v>3</v>
      </c>
      <c r="AG23">
        <f t="shared" si="11"/>
        <v>15</v>
      </c>
    </row>
    <row r="24" spans="1:38">
      <c r="AL24" t="s">
        <v>377</v>
      </c>
    </row>
    <row r="26" spans="1:38">
      <c r="Y26" t="s">
        <v>205</v>
      </c>
      <c r="Z26" s="3" t="s">
        <v>379</v>
      </c>
      <c r="AB26" s="19" t="s">
        <v>230</v>
      </c>
    </row>
    <row r="27" spans="1:38">
      <c r="Y27" t="s">
        <v>74</v>
      </c>
      <c r="Z27">
        <f>INDEX(DEA_IDN_Generator_Props!$29:$29,0,MATCH($Y27,DEA_IDN_Generator_Props!$2:$2,0))</f>
        <v>110</v>
      </c>
    </row>
    <row r="28" spans="1:38">
      <c r="Y28" t="s">
        <v>119</v>
      </c>
      <c r="Z28">
        <f>INDEX(DEA_IDN_Generator_Props!$29:$29,0,MATCH($Y28,DEA_IDN_Generator_Props!$2:$2,0))</f>
        <v>50</v>
      </c>
    </row>
    <row r="29" spans="1:38">
      <c r="Y29" t="s">
        <v>121</v>
      </c>
      <c r="Z29">
        <f>INDEX(DEA_IDN_Generator_Props!$29:$29,0,MATCH($Y29,DEA_IDN_Generator_Props!$2:$2,0))</f>
        <v>50</v>
      </c>
    </row>
    <row r="30" spans="1:38">
      <c r="Y30" t="s">
        <v>77</v>
      </c>
      <c r="Z30">
        <f>INDEX(DEA_IDN_Generator_Props!$29:$29,0,MATCH($Y30,DEA_IDN_Generator_Props!$2:$2,0))</f>
        <v>100</v>
      </c>
    </row>
    <row r="31" spans="1:38">
      <c r="Y31" t="s">
        <v>82</v>
      </c>
      <c r="Z31">
        <f>INDEX(DEA_IDN_Generator_Props!$29:$29,0,MATCH($Y31,DEA_IDN_Generator_Props!$2:$2,0))</f>
        <v>80</v>
      </c>
    </row>
    <row r="56" spans="12:12">
      <c r="L56" s="42"/>
    </row>
    <row r="57" spans="12:12">
      <c r="L57" s="42"/>
    </row>
    <row r="58" spans="12:12">
      <c r="L58" s="42"/>
    </row>
    <row r="59" spans="12:12">
      <c r="L59" s="42"/>
    </row>
    <row r="60" spans="12:12">
      <c r="L60" s="42"/>
    </row>
  </sheetData>
  <hyperlinks>
    <hyperlink ref="D2" r:id="rId1" xr:uid="{ACD12A3B-698C-4871-8C7F-4DDF4C48F125}"/>
  </hyperlinks>
  <pageMargins left="0.7" right="0.7" top="0.75" bottom="0.75" header="0.3" footer="0.3"/>
  <pageSetup paperSize="9" orientation="portrait"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Q17"/>
  <sheetViews>
    <sheetView workbookViewId="0">
      <selection activeCell="K6" sqref="K6"/>
    </sheetView>
  </sheetViews>
  <sheetFormatPr defaultRowHeight="15"/>
  <cols>
    <col min="1" max="1" width="26.7109375" customWidth="1"/>
  </cols>
  <sheetData>
    <row r="1" spans="1:17">
      <c r="A1" s="3"/>
      <c r="B1" s="3"/>
      <c r="C1" s="48" t="s">
        <v>561</v>
      </c>
      <c r="D1" s="48" t="s">
        <v>562</v>
      </c>
    </row>
    <row r="2" spans="1:17">
      <c r="A2" t="s">
        <v>174</v>
      </c>
      <c r="B2" t="s">
        <v>9</v>
      </c>
      <c r="C2" t="s">
        <v>9</v>
      </c>
      <c r="D2" s="48" t="s">
        <v>561</v>
      </c>
      <c r="E2" s="48" t="s">
        <v>562</v>
      </c>
    </row>
    <row r="3" spans="1:17">
      <c r="A3" t="s">
        <v>11</v>
      </c>
      <c r="B3" t="s">
        <v>421</v>
      </c>
      <c r="C3" t="s">
        <v>422</v>
      </c>
      <c r="D3" t="s">
        <v>563</v>
      </c>
      <c r="E3" t="s">
        <v>564</v>
      </c>
    </row>
    <row r="4" spans="1:17">
      <c r="A4" t="s">
        <v>114</v>
      </c>
      <c r="B4">
        <v>8</v>
      </c>
      <c r="C4">
        <v>8</v>
      </c>
      <c r="D4" t="e">
        <f>NA()</f>
        <v>#N/A</v>
      </c>
      <c r="E4" t="e">
        <f>NA()</f>
        <v>#N/A</v>
      </c>
    </row>
    <row r="5" spans="1:17">
      <c r="A5" t="s">
        <v>75</v>
      </c>
      <c r="B5">
        <v>8</v>
      </c>
      <c r="C5">
        <v>8</v>
      </c>
      <c r="D5" t="e">
        <f>NA()</f>
        <v>#N/A</v>
      </c>
      <c r="E5" t="e">
        <f>NA()</f>
        <v>#N/A</v>
      </c>
    </row>
    <row r="6" spans="1:17">
      <c r="A6" t="s">
        <v>93</v>
      </c>
      <c r="B6">
        <v>8</v>
      </c>
      <c r="C6">
        <v>8</v>
      </c>
      <c r="D6" t="e">
        <f>NA()</f>
        <v>#N/A</v>
      </c>
      <c r="E6" t="e">
        <f>NA()</f>
        <v>#N/A</v>
      </c>
      <c r="L6" t="s">
        <v>419</v>
      </c>
      <c r="N6" s="3" t="s">
        <v>420</v>
      </c>
    </row>
    <row r="7" spans="1:17">
      <c r="A7" t="s">
        <v>122</v>
      </c>
      <c r="B7">
        <v>8</v>
      </c>
      <c r="C7">
        <v>8</v>
      </c>
      <c r="D7" t="e">
        <f>NA()</f>
        <v>#N/A</v>
      </c>
      <c r="E7" t="e">
        <f>NA()</f>
        <v>#N/A</v>
      </c>
    </row>
    <row r="8" spans="1:17">
      <c r="A8" t="s">
        <v>77</v>
      </c>
      <c r="B8">
        <v>8</v>
      </c>
      <c r="C8">
        <v>8</v>
      </c>
      <c r="D8" t="e">
        <f>NA()</f>
        <v>#N/A</v>
      </c>
      <c r="E8" t="e">
        <f>NA()</f>
        <v>#N/A</v>
      </c>
      <c r="N8" t="s">
        <v>174</v>
      </c>
      <c r="O8" t="s">
        <v>9</v>
      </c>
      <c r="P8" t="s">
        <v>9</v>
      </c>
    </row>
    <row r="9" spans="1:17">
      <c r="A9" t="s">
        <v>82</v>
      </c>
      <c r="B9">
        <v>4</v>
      </c>
      <c r="C9">
        <v>4</v>
      </c>
      <c r="D9" t="e">
        <f>NA()</f>
        <v>#N/A</v>
      </c>
      <c r="E9" t="e">
        <f>NA()</f>
        <v>#N/A</v>
      </c>
      <c r="N9" t="s">
        <v>11</v>
      </c>
      <c r="O9" t="s">
        <v>421</v>
      </c>
      <c r="P9" t="s">
        <v>422</v>
      </c>
    </row>
    <row r="10" spans="1:17">
      <c r="A10" t="s">
        <v>99</v>
      </c>
      <c r="B10">
        <v>1</v>
      </c>
      <c r="C10">
        <v>1</v>
      </c>
      <c r="D10" t="e">
        <f>NA()</f>
        <v>#N/A</v>
      </c>
      <c r="E10" t="e">
        <f>NA()</f>
        <v>#N/A</v>
      </c>
      <c r="N10" t="s">
        <v>215</v>
      </c>
      <c r="O10">
        <v>4</v>
      </c>
      <c r="P10">
        <v>4</v>
      </c>
    </row>
    <row r="11" spans="1:17">
      <c r="A11" t="s">
        <v>105</v>
      </c>
      <c r="B11">
        <v>120</v>
      </c>
      <c r="C11">
        <v>120</v>
      </c>
      <c r="D11" t="e">
        <f>NA()</f>
        <v>#N/A</v>
      </c>
      <c r="E11" t="e">
        <f>NA()</f>
        <v>#N/A</v>
      </c>
      <c r="F11" t="s">
        <v>423</v>
      </c>
      <c r="N11" t="s">
        <v>216</v>
      </c>
      <c r="O11">
        <v>1</v>
      </c>
      <c r="P11">
        <v>1</v>
      </c>
    </row>
    <row r="12" spans="1:17">
      <c r="A12" s="19" t="s">
        <v>79</v>
      </c>
      <c r="B12" s="19">
        <f>B9</f>
        <v>4</v>
      </c>
      <c r="C12" s="19">
        <f>C9</f>
        <v>4</v>
      </c>
      <c r="D12" t="e">
        <f>NA()</f>
        <v>#N/A</v>
      </c>
      <c r="E12" t="e">
        <f>NA()</f>
        <v>#N/A</v>
      </c>
      <c r="F12" s="19" t="s">
        <v>424</v>
      </c>
      <c r="N12" t="s">
        <v>129</v>
      </c>
      <c r="O12">
        <v>8</v>
      </c>
      <c r="P12">
        <v>8</v>
      </c>
    </row>
    <row r="13" spans="1:17">
      <c r="A13" s="19" t="s">
        <v>2</v>
      </c>
      <c r="B13" s="19">
        <f>B8</f>
        <v>8</v>
      </c>
      <c r="C13" s="19">
        <f>C8</f>
        <v>8</v>
      </c>
      <c r="D13" t="e">
        <f>NA()</f>
        <v>#N/A</v>
      </c>
      <c r="E13" t="e">
        <f>NA()</f>
        <v>#N/A</v>
      </c>
      <c r="F13" s="19" t="s">
        <v>425</v>
      </c>
      <c r="N13" t="s">
        <v>93</v>
      </c>
      <c r="O13">
        <v>8</v>
      </c>
      <c r="P13">
        <v>8</v>
      </c>
    </row>
    <row r="14" spans="1:17">
      <c r="A14" s="19" t="s">
        <v>29</v>
      </c>
      <c r="B14" s="19">
        <f>B9</f>
        <v>4</v>
      </c>
      <c r="C14" s="19">
        <f>C9</f>
        <v>4</v>
      </c>
      <c r="D14" t="e">
        <f>NA()</f>
        <v>#N/A</v>
      </c>
      <c r="E14" t="e">
        <f>NA()</f>
        <v>#N/A</v>
      </c>
      <c r="F14" s="19" t="s">
        <v>424</v>
      </c>
      <c r="N14" t="s">
        <v>217</v>
      </c>
      <c r="O14">
        <v>20</v>
      </c>
      <c r="P14">
        <v>20</v>
      </c>
      <c r="Q14" t="s">
        <v>423</v>
      </c>
    </row>
    <row r="15" spans="1:17">
      <c r="A15" t="s">
        <v>129</v>
      </c>
      <c r="B15">
        <v>8</v>
      </c>
      <c r="C15">
        <v>8</v>
      </c>
      <c r="D15" t="e">
        <f>NA()</f>
        <v>#N/A</v>
      </c>
      <c r="E15" t="e">
        <f>NA()</f>
        <v>#N/A</v>
      </c>
      <c r="N15" s="19" t="s">
        <v>79</v>
      </c>
      <c r="O15" s="19">
        <f>O12</f>
        <v>8</v>
      </c>
      <c r="P15" s="19">
        <f>P12</f>
        <v>8</v>
      </c>
      <c r="Q15" s="19" t="s">
        <v>424</v>
      </c>
    </row>
    <row r="16" spans="1:17">
      <c r="N16" s="19" t="s">
        <v>2</v>
      </c>
      <c r="O16" s="19">
        <f>O11</f>
        <v>1</v>
      </c>
      <c r="P16" s="19">
        <f>P11</f>
        <v>1</v>
      </c>
      <c r="Q16" s="19" t="s">
        <v>425</v>
      </c>
    </row>
    <row r="17" spans="14:17">
      <c r="N17" s="19" t="s">
        <v>29</v>
      </c>
      <c r="O17" s="19">
        <f>O12</f>
        <v>8</v>
      </c>
      <c r="P17" s="19">
        <f>P12</f>
        <v>8</v>
      </c>
      <c r="Q17" s="19" t="s">
        <v>424</v>
      </c>
    </row>
  </sheetData>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O171"/>
  <sheetViews>
    <sheetView workbookViewId="0">
      <selection activeCell="D4" sqref="D4"/>
    </sheetView>
  </sheetViews>
  <sheetFormatPr defaultRowHeight="15"/>
  <cols>
    <col min="1" max="1" width="58.140625" bestFit="1" customWidth="1"/>
    <col min="2" max="2" width="38.85546875" bestFit="1" customWidth="1"/>
    <col min="3" max="4" width="38.85546875" customWidth="1"/>
    <col min="5" max="5" width="11.5703125" bestFit="1" customWidth="1"/>
    <col min="6" max="6" width="12" bestFit="1" customWidth="1"/>
    <col min="9" max="9" width="27.140625" customWidth="1"/>
    <col min="10" max="10" width="26.7109375" customWidth="1"/>
    <col min="11" max="11" width="25.7109375" customWidth="1"/>
    <col min="14" max="14" width="31.28515625" bestFit="1" customWidth="1"/>
  </cols>
  <sheetData>
    <row r="1" spans="1:15">
      <c r="A1" s="19" t="s">
        <v>613</v>
      </c>
      <c r="B1" s="3" t="s">
        <v>204</v>
      </c>
      <c r="C1" s="3"/>
      <c r="D1" s="3"/>
      <c r="E1" s="3" t="s">
        <v>597</v>
      </c>
      <c r="F1" s="3">
        <v>2040</v>
      </c>
      <c r="G1" t="s">
        <v>242</v>
      </c>
      <c r="H1" s="19"/>
    </row>
    <row r="2" spans="1:15">
      <c r="A2" s="7" t="s">
        <v>614</v>
      </c>
      <c r="E2" t="s">
        <v>243</v>
      </c>
      <c r="F2" t="s">
        <v>175</v>
      </c>
      <c r="G2" t="s">
        <v>175</v>
      </c>
    </row>
    <row r="3" spans="1:15">
      <c r="A3" t="s">
        <v>598</v>
      </c>
      <c r="B3" t="s">
        <v>244</v>
      </c>
      <c r="C3" t="s">
        <v>559</v>
      </c>
      <c r="D3" t="s">
        <v>722</v>
      </c>
      <c r="E3" s="6" t="s">
        <v>245</v>
      </c>
    </row>
    <row r="4" spans="1:15">
      <c r="A4" t="e">
        <f>INDEX(#REF!,MATCH(RIGHT(LEFT(B4,LEN(B4)-1),LEN(B4)-2),#REF!,0))</f>
        <v>#REF!</v>
      </c>
      <c r="B4" t="s">
        <v>247</v>
      </c>
      <c r="C4" t="str">
        <f>RIGHT(LEFT(B4,LEN(B4)-1),LEN(B4)-2)</f>
        <v>Coal Subcritical 1</v>
      </c>
      <c r="E4" s="6">
        <v>0.31639</v>
      </c>
      <c r="F4">
        <f t="shared" ref="F4:F67" si="0">IFERROR(3.6/E4,NA())</f>
        <v>11.378362147981921</v>
      </c>
      <c r="G4" t="e">
        <f>INDEX(L:L,MATCH(A4,J:J,0))</f>
        <v>#REF!</v>
      </c>
      <c r="K4">
        <v>2020</v>
      </c>
      <c r="M4">
        <v>2030</v>
      </c>
    </row>
    <row r="5" spans="1:15">
      <c r="A5" t="e">
        <f>INDEX(#REF!,MATCH(RIGHT(LEFT(B5,LEN(B5)-1),LEN(B5)-2),#REF!,0))</f>
        <v>#REF!</v>
      </c>
      <c r="B5" t="s">
        <v>248</v>
      </c>
      <c r="C5" t="str">
        <f t="shared" ref="C5:C68" si="1">RIGHT(LEFT(B5,LEN(B5)-1),LEN(B5)-2)</f>
        <v>Coal Subcritical 2</v>
      </c>
      <c r="E5" s="6">
        <v>0.34205000000000002</v>
      </c>
      <c r="F5">
        <f t="shared" si="0"/>
        <v>10.52477707937436</v>
      </c>
      <c r="G5" t="e">
        <f t="shared" ref="G5:G68" si="2">INDEX(L:L,MATCH(A5,J:J,0))</f>
        <v>#REF!</v>
      </c>
      <c r="J5" t="s">
        <v>205</v>
      </c>
      <c r="K5" t="s">
        <v>246</v>
      </c>
      <c r="L5" t="s">
        <v>175</v>
      </c>
      <c r="M5" t="s">
        <v>246</v>
      </c>
      <c r="N5" t="s">
        <v>175</v>
      </c>
      <c r="O5" s="19" t="s">
        <v>230</v>
      </c>
    </row>
    <row r="6" spans="1:15">
      <c r="A6" t="e">
        <f>INDEX(#REF!,MATCH(RIGHT(LEFT(B6,LEN(B6)-1),LEN(B6)-2),#REF!,0))</f>
        <v>#REF!</v>
      </c>
      <c r="B6" t="s">
        <v>249</v>
      </c>
      <c r="C6" t="str">
        <f t="shared" si="1"/>
        <v>Coal Subcritical 3</v>
      </c>
      <c r="E6" s="6">
        <v>0.32352999999999998</v>
      </c>
      <c r="F6">
        <f t="shared" si="0"/>
        <v>11.127252495904553</v>
      </c>
      <c r="G6" t="e">
        <f t="shared" si="2"/>
        <v>#REF!</v>
      </c>
      <c r="J6" t="s">
        <v>134</v>
      </c>
      <c r="K6">
        <f>INDEX(DEA_IDN_Generator_Props!$6:$6,0,MATCH($J6,DEA_IDN_Generator_Props!$2:$2,0))</f>
        <v>15</v>
      </c>
      <c r="L6">
        <f>3.6/(K6/100)</f>
        <v>24</v>
      </c>
      <c r="M6">
        <f>INDEX(DEA_IDN_Generator_Props!$6:$6,0,MATCH($J6,DEA_IDN_Generator_Props!$2:$2,0))</f>
        <v>15</v>
      </c>
      <c r="N6">
        <f>3.6/(M6/100)</f>
        <v>24</v>
      </c>
    </row>
    <row r="7" spans="1:15">
      <c r="A7" t="e">
        <f>INDEX(#REF!,MATCH(RIGHT(LEFT(B7,LEN(B7)-1),LEN(B7)-2),#REF!,0))</f>
        <v>#REF!</v>
      </c>
      <c r="B7" t="s">
        <v>250</v>
      </c>
      <c r="C7" t="str">
        <f t="shared" si="1"/>
        <v>Coal Subcritical 4</v>
      </c>
      <c r="E7" s="6">
        <v>0.33450000000000002</v>
      </c>
      <c r="F7">
        <f t="shared" si="0"/>
        <v>10.762331838565022</v>
      </c>
      <c r="G7" t="e">
        <f t="shared" si="2"/>
        <v>#REF!</v>
      </c>
      <c r="J7" t="s">
        <v>207</v>
      </c>
      <c r="K7">
        <f>INDEX(DEA_IDN_Generator_Props!$6:$6,0,MATCH($J7,DEA_IDN_Generator_Props!$2:$2,0))</f>
        <v>10</v>
      </c>
      <c r="L7">
        <f t="shared" ref="L7:N34" si="3">3.6/(K7/100)</f>
        <v>36</v>
      </c>
      <c r="M7">
        <f>INDEX(DEA_IDN_Generator_Props!$6:$6,0,MATCH($J7,DEA_IDN_Generator_Props!$2:$2,0))</f>
        <v>10</v>
      </c>
      <c r="N7">
        <f t="shared" si="3"/>
        <v>36</v>
      </c>
    </row>
    <row r="8" spans="1:15">
      <c r="A8" t="e">
        <f>INDEX(#REF!,MATCH(RIGHT(LEFT(B8,LEN(B8)-1),LEN(B8)-2),#REF!,0))</f>
        <v>#REF!</v>
      </c>
      <c r="B8" t="s">
        <v>251</v>
      </c>
      <c r="C8" t="s">
        <v>18</v>
      </c>
      <c r="E8" s="6">
        <v>0.35254000000000002</v>
      </c>
      <c r="F8">
        <f t="shared" si="0"/>
        <v>10.211607193509955</v>
      </c>
      <c r="G8" t="e">
        <f t="shared" si="2"/>
        <v>#REF!</v>
      </c>
      <c r="J8" t="s">
        <v>138</v>
      </c>
      <c r="K8">
        <f>INDEX(DEA_IDN_Generator_Props!$6:$6,0,MATCH($J8,DEA_IDN_Generator_Props!$2:$2,0))</f>
        <v>95</v>
      </c>
      <c r="L8">
        <f t="shared" si="3"/>
        <v>3.7894736842105265</v>
      </c>
      <c r="M8">
        <f>INDEX(DEA_IDN_Generator_Props!$6:$6,0,MATCH($J8,DEA_IDN_Generator_Props!$2:$2,0))</f>
        <v>95</v>
      </c>
      <c r="N8">
        <f t="shared" si="3"/>
        <v>3.7894736842105265</v>
      </c>
    </row>
    <row r="9" spans="1:15">
      <c r="A9" t="e">
        <f>INDEX(#REF!,MATCH(RIGHT(LEFT(B9,LEN(B9)-1),LEN(B9)-2),#REF!,0))</f>
        <v>#REF!</v>
      </c>
      <c r="B9" t="s">
        <v>252</v>
      </c>
      <c r="C9" t="str">
        <f t="shared" si="1"/>
        <v>Coal Supercritical 1</v>
      </c>
      <c r="E9" s="6">
        <v>0.26</v>
      </c>
      <c r="F9">
        <f t="shared" si="0"/>
        <v>13.846153846153847</v>
      </c>
      <c r="G9" t="e">
        <f t="shared" si="2"/>
        <v>#REF!</v>
      </c>
      <c r="J9" t="s">
        <v>140</v>
      </c>
      <c r="K9">
        <f>INDEX(DEA_IDN_Generator_Props!$6:$6,0,MATCH($J9,DEA_IDN_Generator_Props!$2:$2,0))</f>
        <v>95</v>
      </c>
      <c r="L9">
        <f t="shared" si="3"/>
        <v>3.7894736842105265</v>
      </c>
      <c r="M9">
        <f>INDEX(DEA_IDN_Generator_Props!$6:$6,0,MATCH($J9,DEA_IDN_Generator_Props!$2:$2,0))</f>
        <v>95</v>
      </c>
      <c r="N9">
        <f t="shared" si="3"/>
        <v>3.7894736842105265</v>
      </c>
    </row>
    <row r="10" spans="1:15">
      <c r="A10" t="e">
        <f>INDEX(#REF!,MATCH(RIGHT(LEFT(B10,LEN(B10)-1),LEN(B10)-2),#REF!,0))</f>
        <v>#REF!</v>
      </c>
      <c r="B10" t="s">
        <v>253</v>
      </c>
      <c r="C10" t="str">
        <f t="shared" si="1"/>
        <v>Coal Supercritical 2</v>
      </c>
      <c r="E10" s="6">
        <v>0.37453999999999998</v>
      </c>
      <c r="F10">
        <f t="shared" si="0"/>
        <v>9.6117904629679085</v>
      </c>
      <c r="G10" t="e">
        <f t="shared" si="2"/>
        <v>#REF!</v>
      </c>
      <c r="J10" t="s">
        <v>139</v>
      </c>
      <c r="K10">
        <f>INDEX(DEA_IDN_Generator_Props!$6:$6,0,MATCH($J10,DEA_IDN_Generator_Props!$2:$2,0))</f>
        <v>80</v>
      </c>
      <c r="L10">
        <f t="shared" si="3"/>
        <v>4.5</v>
      </c>
      <c r="M10">
        <f>INDEX(DEA_IDN_Generator_Props!$6:$6,0,MATCH($J10,DEA_IDN_Generator_Props!$2:$2,0))</f>
        <v>80</v>
      </c>
      <c r="N10">
        <f t="shared" si="3"/>
        <v>4.5</v>
      </c>
    </row>
    <row r="11" spans="1:15">
      <c r="A11" t="e">
        <f>INDEX(#REF!,MATCH(RIGHT(LEFT(B11,LEN(B11)-1),LEN(B11)-2),#REF!,0))</f>
        <v>#REF!</v>
      </c>
      <c r="B11" t="s">
        <v>254</v>
      </c>
      <c r="C11" t="str">
        <f t="shared" si="1"/>
        <v>Coal Supercritical 3</v>
      </c>
      <c r="E11" s="6">
        <v>0.31</v>
      </c>
      <c r="F11">
        <f t="shared" si="0"/>
        <v>11.612903225806452</v>
      </c>
      <c r="G11" t="e">
        <f t="shared" si="2"/>
        <v>#REF!</v>
      </c>
      <c r="J11" t="s">
        <v>135</v>
      </c>
      <c r="K11">
        <f>INDEX(DEA_IDN_Generator_Props!$6:$6,0,MATCH($J11,DEA_IDN_Generator_Props!$2:$2,0))</f>
        <v>80</v>
      </c>
      <c r="L11">
        <f t="shared" si="3"/>
        <v>4.5</v>
      </c>
      <c r="M11">
        <f>INDEX(DEA_IDN_Generator_Props!$6:$6,0,MATCH($J11,DEA_IDN_Generator_Props!$2:$2,0))</f>
        <v>80</v>
      </c>
      <c r="N11">
        <f t="shared" si="3"/>
        <v>4.5</v>
      </c>
    </row>
    <row r="12" spans="1:15">
      <c r="A12" t="e">
        <f>INDEX(#REF!,MATCH(RIGHT(LEFT(B12,LEN(B12)-1),LEN(B12)-2),#REF!,0))</f>
        <v>#REF!</v>
      </c>
      <c r="B12" t="s">
        <v>255</v>
      </c>
      <c r="C12" t="str">
        <f t="shared" si="1"/>
        <v>Coal Supercritical 4</v>
      </c>
      <c r="E12" s="6">
        <v>0.31</v>
      </c>
      <c r="F12">
        <f t="shared" si="0"/>
        <v>11.612903225806452</v>
      </c>
      <c r="G12" t="e">
        <f t="shared" si="2"/>
        <v>#REF!</v>
      </c>
      <c r="J12" t="s">
        <v>157</v>
      </c>
      <c r="K12" t="e">
        <f>NA()</f>
        <v>#N/A</v>
      </c>
      <c r="L12" t="e">
        <f t="shared" si="3"/>
        <v>#N/A</v>
      </c>
      <c r="M12" t="e">
        <f>NA()</f>
        <v>#N/A</v>
      </c>
      <c r="N12" t="e">
        <f t="shared" si="3"/>
        <v>#N/A</v>
      </c>
    </row>
    <row r="13" spans="1:15">
      <c r="A13" t="e">
        <f>INDEX(#REF!,MATCH(RIGHT(LEFT(B13,LEN(B13)-1),LEN(B13)-2),#REF!,0))</f>
        <v>#REF!</v>
      </c>
      <c r="B13" t="s">
        <v>256</v>
      </c>
      <c r="C13" t="str">
        <f t="shared" si="1"/>
        <v>Coal Supercritical 5</v>
      </c>
      <c r="E13" s="6">
        <v>0.38390000000000002</v>
      </c>
      <c r="F13">
        <f t="shared" si="0"/>
        <v>9.3774420421984885</v>
      </c>
      <c r="G13" t="e">
        <f t="shared" si="2"/>
        <v>#REF!</v>
      </c>
      <c r="J13" t="s">
        <v>155</v>
      </c>
      <c r="K13" t="e">
        <f>NA()</f>
        <v>#N/A</v>
      </c>
      <c r="L13" t="e">
        <f t="shared" si="3"/>
        <v>#N/A</v>
      </c>
      <c r="M13" t="e">
        <f>NA()</f>
        <v>#N/A</v>
      </c>
      <c r="N13" t="e">
        <f t="shared" si="3"/>
        <v>#N/A</v>
      </c>
    </row>
    <row r="14" spans="1:15">
      <c r="A14" t="e">
        <f>INDEX(#REF!,MATCH(RIGHT(LEFT(B14,LEN(B14)-1),LEN(B14)-2),#REF!,0))</f>
        <v>#REF!</v>
      </c>
      <c r="B14" t="s">
        <v>257</v>
      </c>
      <c r="C14" t="str">
        <f t="shared" si="1"/>
        <v>Coal Ultrasupercritical 1</v>
      </c>
      <c r="E14" s="6">
        <v>0.44</v>
      </c>
      <c r="F14">
        <f t="shared" si="0"/>
        <v>8.1818181818181817</v>
      </c>
      <c r="G14" t="e">
        <f t="shared" si="2"/>
        <v>#REF!</v>
      </c>
      <c r="J14" t="s">
        <v>209</v>
      </c>
      <c r="K14" t="e">
        <f>NA()</f>
        <v>#N/A</v>
      </c>
      <c r="L14" t="e">
        <f t="shared" si="3"/>
        <v>#N/A</v>
      </c>
      <c r="M14" t="e">
        <f>NA()</f>
        <v>#N/A</v>
      </c>
      <c r="N14" t="e">
        <f t="shared" si="3"/>
        <v>#N/A</v>
      </c>
    </row>
    <row r="15" spans="1:15">
      <c r="A15" t="e">
        <f>INDEX(#REF!,MATCH(RIGHT(LEFT(B15,LEN(B15)-1),LEN(B15)-2),#REF!,0))</f>
        <v>#REF!</v>
      </c>
      <c r="B15" t="s">
        <v>258</v>
      </c>
      <c r="C15" t="str">
        <f t="shared" si="1"/>
        <v>Coal Ultrasupercritical 2</v>
      </c>
      <c r="E15" s="6">
        <v>0.44</v>
      </c>
      <c r="F15">
        <f t="shared" si="0"/>
        <v>8.1818181818181817</v>
      </c>
      <c r="G15" t="e">
        <f t="shared" si="2"/>
        <v>#REF!</v>
      </c>
      <c r="J15" t="s">
        <v>210</v>
      </c>
      <c r="K15" t="e">
        <f>NA()</f>
        <v>#N/A</v>
      </c>
      <c r="L15" t="e">
        <f t="shared" si="3"/>
        <v>#N/A</v>
      </c>
      <c r="M15" t="e">
        <f>NA()</f>
        <v>#N/A</v>
      </c>
      <c r="N15" t="e">
        <f t="shared" si="3"/>
        <v>#N/A</v>
      </c>
    </row>
    <row r="16" spans="1:15">
      <c r="A16" t="e">
        <f>INDEX(#REF!,MATCH(RIGHT(LEFT(B16,LEN(B16)-1),LEN(B16)-2),#REF!,0))</f>
        <v>#REF!</v>
      </c>
      <c r="B16" t="s">
        <v>259</v>
      </c>
      <c r="C16" t="str">
        <f t="shared" si="1"/>
        <v>Coal Ultrasupercritical 3</v>
      </c>
      <c r="E16" s="6">
        <v>0.44</v>
      </c>
      <c r="F16">
        <f t="shared" si="0"/>
        <v>8.1818181818181817</v>
      </c>
      <c r="G16" t="e">
        <f t="shared" si="2"/>
        <v>#REF!</v>
      </c>
      <c r="J16" t="s">
        <v>24</v>
      </c>
      <c r="K16">
        <f>INDEX(DEA_IDN_Generator_Props!$6:$6,0,MATCH($J16,DEA_IDN_Generator_Props!$2:$2,0))</f>
        <v>100</v>
      </c>
      <c r="L16">
        <f t="shared" si="3"/>
        <v>3.6</v>
      </c>
      <c r="M16">
        <f>INDEX(DEA_IDN_Generator_Props!$6:$6,0,MATCH($J16,DEA_IDN_Generator_Props!$2:$2,0))</f>
        <v>100</v>
      </c>
      <c r="N16">
        <f t="shared" si="3"/>
        <v>3.6</v>
      </c>
    </row>
    <row r="17" spans="1:14">
      <c r="A17" t="e">
        <f>INDEX(#REF!,MATCH(RIGHT(LEFT(B17,LEN(B17)-1),LEN(B17)-2),#REF!,0))</f>
        <v>#REF!</v>
      </c>
      <c r="B17" t="s">
        <v>260</v>
      </c>
      <c r="C17" t="str">
        <f t="shared" si="1"/>
        <v>Coal Ultrasupercritical 4</v>
      </c>
      <c r="E17" s="6">
        <v>0.44</v>
      </c>
      <c r="F17">
        <f t="shared" si="0"/>
        <v>8.1818181818181817</v>
      </c>
      <c r="G17" t="e">
        <f t="shared" si="2"/>
        <v>#REF!</v>
      </c>
      <c r="J17" t="s">
        <v>211</v>
      </c>
      <c r="K17">
        <f>INDEX(DEA_IDN_Generator_Props!$6:$6,0,MATCH($J17,DEA_IDN_Generator_Props!$2:$2,0))</f>
        <v>100</v>
      </c>
      <c r="L17">
        <f t="shared" si="3"/>
        <v>3.6</v>
      </c>
      <c r="M17">
        <f>INDEX(DEA_IDN_Generator_Props!$6:$6,0,MATCH($J17,DEA_IDN_Generator_Props!$2:$2,0))</f>
        <v>100</v>
      </c>
      <c r="N17">
        <f t="shared" si="3"/>
        <v>3.6</v>
      </c>
    </row>
    <row r="18" spans="1:14">
      <c r="A18" t="e">
        <f>INDEX(#REF!,MATCH(RIGHT(LEFT(B18,LEN(B18)-1),LEN(B18)-2),#REF!,0))</f>
        <v>#REF!</v>
      </c>
      <c r="B18" t="s">
        <v>261</v>
      </c>
      <c r="C18" t="str">
        <f t="shared" si="1"/>
        <v>Coal Ultrasupercritical 5</v>
      </c>
      <c r="E18" s="6">
        <v>0.44</v>
      </c>
      <c r="F18">
        <f t="shared" si="0"/>
        <v>8.1818181818181817</v>
      </c>
      <c r="G18" t="e">
        <f t="shared" si="2"/>
        <v>#REF!</v>
      </c>
      <c r="J18" t="s">
        <v>164</v>
      </c>
      <c r="K18">
        <f>INDEX(DEA_IDN_Generator_Props!$6:$6,0,MATCH($J18,DEA_IDN_Generator_Props!$2:$2,0))</f>
        <v>100</v>
      </c>
      <c r="L18">
        <f t="shared" si="3"/>
        <v>3.6</v>
      </c>
      <c r="M18">
        <f>INDEX(DEA_IDN_Generator_Props!$6:$6,0,MATCH($J18,DEA_IDN_Generator_Props!$2:$2,0))</f>
        <v>100</v>
      </c>
      <c r="N18">
        <f t="shared" si="3"/>
        <v>3.6</v>
      </c>
    </row>
    <row r="19" spans="1:14">
      <c r="A19" t="e">
        <f>INDEX(#REF!,MATCH(RIGHT(LEFT(B19,LEN(B19)-1),LEN(B19)-2),#REF!,0))</f>
        <v>#REF!</v>
      </c>
      <c r="B19" t="s">
        <v>262</v>
      </c>
      <c r="C19" t="str">
        <f t="shared" si="1"/>
        <v>Coal IGCC 1</v>
      </c>
      <c r="E19" s="6">
        <v>0.43</v>
      </c>
      <c r="F19">
        <f t="shared" si="0"/>
        <v>8.3720930232558146</v>
      </c>
      <c r="G19" t="e">
        <f t="shared" si="2"/>
        <v>#REF!</v>
      </c>
      <c r="J19" t="s">
        <v>212</v>
      </c>
      <c r="K19">
        <f>INDEX(DEA_IDN_Generator_Props!$6:$6,0,MATCH($J19,DEA_IDN_Generator_Props!$2:$2,0))</f>
        <v>90</v>
      </c>
      <c r="L19">
        <f t="shared" si="3"/>
        <v>4</v>
      </c>
      <c r="M19">
        <f>INDEX(DEA_IDN_Generator_Props!$6:$6,0,MATCH($J19,DEA_IDN_Generator_Props!$2:$2,0))</f>
        <v>90</v>
      </c>
      <c r="N19">
        <f t="shared" si="3"/>
        <v>4</v>
      </c>
    </row>
    <row r="20" spans="1:14">
      <c r="A20" t="e">
        <f>INDEX(#REF!,MATCH(RIGHT(LEFT(B20,LEN(B20)-1),LEN(B20)-2),#REF!,0))</f>
        <v>#REF!</v>
      </c>
      <c r="B20" t="s">
        <v>263</v>
      </c>
      <c r="C20" t="str">
        <f t="shared" si="1"/>
        <v>Coal IGCC 2</v>
      </c>
      <c r="E20" s="6">
        <v>0.43</v>
      </c>
      <c r="F20">
        <f t="shared" si="0"/>
        <v>8.3720930232558146</v>
      </c>
      <c r="G20" t="e">
        <f t="shared" si="2"/>
        <v>#REF!</v>
      </c>
      <c r="J20" t="s">
        <v>160</v>
      </c>
      <c r="K20">
        <f>INDEX(DEA_IDN_Generator_Props!$6:$6,0,MATCH($J20,DEA_IDN_Generator_Props!$2:$2,0))</f>
        <v>90</v>
      </c>
      <c r="L20">
        <f t="shared" si="3"/>
        <v>4</v>
      </c>
      <c r="M20">
        <f>INDEX(DEA_IDN_Generator_Props!$6:$6,0,MATCH($J20,DEA_IDN_Generator_Props!$2:$2,0))</f>
        <v>90</v>
      </c>
      <c r="N20">
        <f t="shared" si="3"/>
        <v>4</v>
      </c>
    </row>
    <row r="21" spans="1:14">
      <c r="A21" t="e">
        <f>INDEX(#REF!,MATCH(RIGHT(LEFT(B21,LEN(B21)-1),LEN(B21)-2),#REF!,0))</f>
        <v>#REF!</v>
      </c>
      <c r="B21" t="s">
        <v>264</v>
      </c>
      <c r="C21" t="str">
        <f t="shared" si="1"/>
        <v>Coal IGCC 3</v>
      </c>
      <c r="E21" s="6">
        <v>0.41199000000000002</v>
      </c>
      <c r="F21">
        <f t="shared" si="0"/>
        <v>8.7380761668972546</v>
      </c>
      <c r="G21" t="e">
        <f t="shared" si="2"/>
        <v>#REF!</v>
      </c>
      <c r="J21" t="s">
        <v>74</v>
      </c>
      <c r="K21">
        <f>INDEX(DEA_IDN_Generator_Props!$6:$6,0,MATCH($J21,DEA_IDN_Generator_Props!$2:$2,0))</f>
        <v>34.33</v>
      </c>
      <c r="L21">
        <f t="shared" si="3"/>
        <v>10.486454995630645</v>
      </c>
      <c r="M21">
        <f>INDEX(DEA_IDN_Generator_Props!$6:$6,0,MATCH($J21,DEA_IDN_Generator_Props!$2:$2,0))</f>
        <v>34.33</v>
      </c>
      <c r="N21">
        <f t="shared" si="3"/>
        <v>10.486454995630645</v>
      </c>
    </row>
    <row r="22" spans="1:14">
      <c r="A22" t="e">
        <f>INDEX(#REF!,MATCH(RIGHT(LEFT(B22,LEN(B22)-1),LEN(B22)-2),#REF!,0))</f>
        <v>#REF!</v>
      </c>
      <c r="B22" t="s">
        <v>265</v>
      </c>
      <c r="C22" t="str">
        <f t="shared" si="1"/>
        <v>Coal IGCC 4</v>
      </c>
      <c r="E22" s="6">
        <v>0.43</v>
      </c>
      <c r="F22">
        <f t="shared" si="0"/>
        <v>8.3720930232558146</v>
      </c>
      <c r="G22" t="e">
        <f t="shared" si="2"/>
        <v>#REF!</v>
      </c>
      <c r="J22" t="s">
        <v>119</v>
      </c>
      <c r="K22">
        <f>INDEX(DEA_IDN_Generator_Props!$6:$6,0,MATCH($J22,DEA_IDN_Generator_Props!$2:$2,0))</f>
        <v>36.67</v>
      </c>
      <c r="L22">
        <f t="shared" si="3"/>
        <v>9.8172893373329693</v>
      </c>
      <c r="M22">
        <f>INDEX(DEA_IDN_Generator_Props!$6:$6,0,MATCH($J22,DEA_IDN_Generator_Props!$2:$2,0))</f>
        <v>36.67</v>
      </c>
      <c r="N22">
        <f t="shared" si="3"/>
        <v>9.8172893373329693</v>
      </c>
    </row>
    <row r="23" spans="1:14">
      <c r="A23" t="e">
        <f>INDEX(#REF!,MATCH(RIGHT(LEFT(B23,LEN(B23)-1),LEN(B23)-2),#REF!,0))</f>
        <v>#REF!</v>
      </c>
      <c r="B23" t="s">
        <v>266</v>
      </c>
      <c r="C23" t="str">
        <f t="shared" si="1"/>
        <v>Coal IGCC 5</v>
      </c>
      <c r="E23">
        <v>0.43</v>
      </c>
      <c r="F23">
        <f t="shared" si="0"/>
        <v>8.3720930232558146</v>
      </c>
      <c r="G23" t="e">
        <f t="shared" si="2"/>
        <v>#REF!</v>
      </c>
      <c r="J23" t="s">
        <v>121</v>
      </c>
      <c r="K23">
        <f>INDEX(DEA_IDN_Generator_Props!$6:$6,0,MATCH($J23,DEA_IDN_Generator_Props!$2:$2,0))</f>
        <v>41.5</v>
      </c>
      <c r="L23">
        <f t="shared" si="3"/>
        <v>8.6746987951807242</v>
      </c>
      <c r="M23">
        <f>INDEX(DEA_IDN_Generator_Props!$6:$6,0,MATCH($J23,DEA_IDN_Generator_Props!$2:$2,0))</f>
        <v>41.5</v>
      </c>
      <c r="N23">
        <f t="shared" si="3"/>
        <v>8.6746987951807242</v>
      </c>
    </row>
    <row r="24" spans="1:14">
      <c r="A24" t="e">
        <f>INDEX(#REF!,MATCH(RIGHT(LEFT(B24,LEN(B24)-1),LEN(B24)-2),#REF!,0))</f>
        <v>#REF!</v>
      </c>
      <c r="B24" t="s">
        <v>267</v>
      </c>
      <c r="C24" t="str">
        <f t="shared" si="1"/>
        <v>Coal CHP MaxMin</v>
      </c>
      <c r="E24">
        <v>0</v>
      </c>
      <c r="F24" t="e">
        <f t="shared" si="0"/>
        <v>#N/A</v>
      </c>
      <c r="G24" t="e">
        <f t="shared" si="2"/>
        <v>#REF!</v>
      </c>
      <c r="J24" t="s">
        <v>77</v>
      </c>
      <c r="K24">
        <f>INDEX(DEA_IDN_Generator_Props!$6:$6,0,MATCH($J24,DEA_IDN_Generator_Props!$2:$2,0))</f>
        <v>40</v>
      </c>
      <c r="L24">
        <f t="shared" si="3"/>
        <v>9</v>
      </c>
      <c r="M24">
        <f>INDEX(DEA_IDN_Generator_Props!$6:$6,0,MATCH($J24,DEA_IDN_Generator_Props!$2:$2,0))</f>
        <v>40</v>
      </c>
      <c r="N24">
        <f t="shared" si="3"/>
        <v>9</v>
      </c>
    </row>
    <row r="25" spans="1:14">
      <c r="A25" t="e">
        <f>INDEX(#REF!,MATCH(RIGHT(LEFT(B25,LEN(B25)-1),LEN(B25)-2),#REF!,0))</f>
        <v>#REF!</v>
      </c>
      <c r="B25" t="s">
        <v>268</v>
      </c>
      <c r="C25" t="str">
        <f t="shared" si="1"/>
        <v>Gas CCGT 1</v>
      </c>
      <c r="E25">
        <v>0.40099000000000001</v>
      </c>
      <c r="F25">
        <f t="shared" si="0"/>
        <v>8.977779994513579</v>
      </c>
      <c r="G25" t="e">
        <f t="shared" si="2"/>
        <v>#REF!</v>
      </c>
      <c r="J25" t="s">
        <v>82</v>
      </c>
      <c r="K25">
        <f>INDEX(DEA_IDN_Generator_Props!$6:$6,0,MATCH($J25,DEA_IDN_Generator_Props!$2:$2,0))</f>
        <v>56</v>
      </c>
      <c r="L25">
        <f t="shared" si="3"/>
        <v>6.4285714285714279</v>
      </c>
      <c r="M25">
        <f>INDEX(DEA_IDN_Generator_Props!$6:$6,0,MATCH($J25,DEA_IDN_Generator_Props!$2:$2,0))</f>
        <v>56</v>
      </c>
      <c r="N25">
        <f t="shared" si="3"/>
        <v>6.4285714285714279</v>
      </c>
    </row>
    <row r="26" spans="1:14">
      <c r="A26" t="e">
        <f>INDEX(#REF!,MATCH(RIGHT(LEFT(B26,LEN(B26)-1),LEN(B26)-2),#REF!,0))</f>
        <v>#REF!</v>
      </c>
      <c r="B26" t="s">
        <v>269</v>
      </c>
      <c r="C26" t="str">
        <f t="shared" si="1"/>
        <v>Gas CCGT 2</v>
      </c>
      <c r="E26">
        <v>0.42834</v>
      </c>
      <c r="F26">
        <f t="shared" si="0"/>
        <v>8.4045384507634129</v>
      </c>
      <c r="G26" t="e">
        <f t="shared" si="2"/>
        <v>#REF!</v>
      </c>
      <c r="J26" t="s">
        <v>127</v>
      </c>
      <c r="K26">
        <f>INDEX(DEA_IDN_Generator_Props!$6:$6,0,MATCH($J26,DEA_IDN_Generator_Props!$2:$2,0))</f>
        <v>32.5</v>
      </c>
      <c r="L26">
        <f t="shared" si="3"/>
        <v>11.076923076923077</v>
      </c>
      <c r="M26">
        <f>INDEX(DEA_IDN_Generator_Props!$6:$6,0,MATCH($J26,DEA_IDN_Generator_Props!$2:$2,0))</f>
        <v>32.5</v>
      </c>
      <c r="N26">
        <f t="shared" si="3"/>
        <v>11.076923076923077</v>
      </c>
    </row>
    <row r="27" spans="1:14">
      <c r="A27" t="e">
        <f>INDEX(#REF!,MATCH(RIGHT(LEFT(B27,LEN(B27)-1),LEN(B27)-2),#REF!,0))</f>
        <v>#REF!</v>
      </c>
      <c r="B27" t="s">
        <v>270</v>
      </c>
      <c r="C27" t="str">
        <f t="shared" si="1"/>
        <v>Gas CCGT 3</v>
      </c>
      <c r="E27">
        <v>0.45951999999999998</v>
      </c>
      <c r="F27">
        <f t="shared" si="0"/>
        <v>7.8342618384401117</v>
      </c>
      <c r="G27" t="e">
        <f t="shared" si="2"/>
        <v>#REF!</v>
      </c>
      <c r="J27" t="s">
        <v>92</v>
      </c>
      <c r="K27">
        <f>INDEX(DEA_IDN_Generator_Props!$6:$6,0,MATCH($J27,DEA_IDN_Generator_Props!$2:$2,0))</f>
        <v>-8</v>
      </c>
      <c r="L27">
        <f>3.6/((K21+K27)/100)</f>
        <v>13.672616786935057</v>
      </c>
      <c r="M27">
        <f>INDEX(DEA_IDN_Generator_Props!$6:$6,0,MATCH($J27,DEA_IDN_Generator_Props!$2:$2,0))</f>
        <v>-8</v>
      </c>
      <c r="N27">
        <f>3.6/((M21+M27)/100)</f>
        <v>13.672616786935057</v>
      </c>
    </row>
    <row r="28" spans="1:14">
      <c r="A28" t="e">
        <f>INDEX(#REF!,MATCH(RIGHT(LEFT(B28,LEN(B28)-1),LEN(B28)-2),#REF!,0))</f>
        <v>#REF!</v>
      </c>
      <c r="B28" t="s">
        <v>271</v>
      </c>
      <c r="C28" t="str">
        <f t="shared" si="1"/>
        <v>Gas CCGT 4</v>
      </c>
      <c r="E28">
        <v>0.31</v>
      </c>
      <c r="F28">
        <f t="shared" si="0"/>
        <v>11.612903225806452</v>
      </c>
      <c r="G28" t="e">
        <f t="shared" si="2"/>
        <v>#REF!</v>
      </c>
      <c r="J28" t="s">
        <v>81</v>
      </c>
      <c r="K28">
        <f>INDEX(DEA_IDN_Generator_Props!$6:$6,0,MATCH($J28,DEA_IDN_Generator_Props!$2:$2,0))</f>
        <v>-8</v>
      </c>
      <c r="L28">
        <f>3.6/((K25+K28)/100)</f>
        <v>7.5000000000000009</v>
      </c>
      <c r="M28">
        <f>INDEX(DEA_IDN_Generator_Props!$6:$6,0,MATCH($J28,DEA_IDN_Generator_Props!$2:$2,0))</f>
        <v>-8</v>
      </c>
      <c r="N28">
        <f>3.6/((M25+M28)/100)</f>
        <v>7.5000000000000009</v>
      </c>
    </row>
    <row r="29" spans="1:14">
      <c r="A29" t="e">
        <f>INDEX(#REF!,MATCH(RIGHT(LEFT(B29,LEN(B29)-1),LEN(B29)-2),#REF!,0))</f>
        <v>#REF!</v>
      </c>
      <c r="B29" t="s">
        <v>272</v>
      </c>
      <c r="C29" t="str">
        <f t="shared" si="1"/>
        <v>Gas CCGT 5</v>
      </c>
      <c r="E29">
        <v>0.31</v>
      </c>
      <c r="F29">
        <f t="shared" si="0"/>
        <v>11.612903225806452</v>
      </c>
      <c r="G29" t="e">
        <f t="shared" si="2"/>
        <v>#REF!</v>
      </c>
      <c r="J29" t="s">
        <v>87</v>
      </c>
      <c r="K29">
        <f>INDEX(DEA_IDN_Generator_Props!$6:$6,0,MATCH($J29,DEA_IDN_Generator_Props!$2:$2,0))</f>
        <v>-8</v>
      </c>
      <c r="L29">
        <f>3.6/((K24+K29)/100)</f>
        <v>11.25</v>
      </c>
      <c r="M29">
        <f>INDEX(DEA_IDN_Generator_Props!$6:$6,0,MATCH($J29,DEA_IDN_Generator_Props!$2:$2,0))</f>
        <v>-8</v>
      </c>
      <c r="N29">
        <f>3.6/((M24+M29)/100)</f>
        <v>11.25</v>
      </c>
    </row>
    <row r="30" spans="1:14">
      <c r="A30" t="e">
        <f>INDEX(#REF!,MATCH(RIGHT(LEFT(B30,LEN(B30)-1),LEN(B30)-2),#REF!,0))</f>
        <v>#REF!</v>
      </c>
      <c r="B30" t="s">
        <v>273</v>
      </c>
      <c r="C30" t="str">
        <f t="shared" si="1"/>
        <v>Gas Steam 1</v>
      </c>
      <c r="E30">
        <v>0.26644000000000001</v>
      </c>
      <c r="F30">
        <f t="shared" si="0"/>
        <v>13.51148476204774</v>
      </c>
      <c r="G30" t="e">
        <f t="shared" si="2"/>
        <v>#REF!</v>
      </c>
      <c r="J30" t="s">
        <v>78</v>
      </c>
      <c r="K30">
        <f>INDEX(DEA_IDN_Generator_Props!$6:$6,0,MATCH($J30,DEA_IDN_Generator_Props!$2:$2,0))</f>
        <v>31</v>
      </c>
      <c r="L30">
        <f t="shared" si="3"/>
        <v>11.612903225806452</v>
      </c>
      <c r="M30">
        <f>INDEX(DEA_IDN_Generator_Props!$6:$6,0,MATCH($J30,DEA_IDN_Generator_Props!$2:$2,0))</f>
        <v>31</v>
      </c>
      <c r="N30">
        <f t="shared" si="3"/>
        <v>11.612903225806452</v>
      </c>
    </row>
    <row r="31" spans="1:14">
      <c r="A31" t="e">
        <f>INDEX(#REF!,MATCH(RIGHT(LEFT(B31,LEN(B31)-1),LEN(B31)-2),#REF!,0))</f>
        <v>#REF!</v>
      </c>
      <c r="B31" t="s">
        <v>274</v>
      </c>
      <c r="C31" t="str">
        <f t="shared" si="1"/>
        <v>Gas Steam 2</v>
      </c>
      <c r="E31">
        <v>0.29752000000000001</v>
      </c>
      <c r="F31">
        <f t="shared" si="0"/>
        <v>12.100026888948642</v>
      </c>
      <c r="G31" t="e">
        <f t="shared" si="2"/>
        <v>#REF!</v>
      </c>
      <c r="J31" t="s">
        <v>63</v>
      </c>
      <c r="K31">
        <f>INDEX(DEA_IDN_Generator_Props!$6:$6,0,MATCH($J31,DEA_IDN_Generator_Props!$2:$2,0))</f>
        <v>34</v>
      </c>
      <c r="L31">
        <f t="shared" si="3"/>
        <v>10.588235294117647</v>
      </c>
      <c r="M31">
        <f>INDEX(DEA_IDN_Generator_Props!$6:$6,0,MATCH($J31,DEA_IDN_Generator_Props!$2:$2,0))</f>
        <v>34</v>
      </c>
      <c r="N31">
        <f t="shared" si="3"/>
        <v>10.588235294117647</v>
      </c>
    </row>
    <row r="32" spans="1:14">
      <c r="A32" t="e">
        <f>INDEX(#REF!,MATCH(RIGHT(LEFT(B32,LEN(B32)-1),LEN(B32)-2),#REF!,0))</f>
        <v>#REF!</v>
      </c>
      <c r="B32" t="s">
        <v>275</v>
      </c>
      <c r="C32" t="str">
        <f t="shared" si="1"/>
        <v>Gas Steam 3</v>
      </c>
      <c r="E32">
        <v>0.33134999999999998</v>
      </c>
      <c r="F32">
        <f t="shared" si="0"/>
        <v>10.864644635581712</v>
      </c>
      <c r="G32" t="e">
        <f t="shared" si="2"/>
        <v>#REF!</v>
      </c>
      <c r="J32" t="s">
        <v>213</v>
      </c>
      <c r="K32">
        <f>INDEX(DEA_IDN_Generator_Props!$6:$6,0,MATCH($J32,DEA_IDN_Generator_Props!$2:$2,0))</f>
        <v>0.27549999999999902</v>
      </c>
      <c r="L32">
        <f t="shared" si="3"/>
        <v>1306.7150635208759</v>
      </c>
      <c r="M32">
        <f>INDEX(DEA_IDN_Generator_Props!$6:$6,0,MATCH($J32,DEA_IDN_Generator_Props!$2:$2,0))</f>
        <v>0.27549999999999902</v>
      </c>
      <c r="N32">
        <f t="shared" si="3"/>
        <v>1306.7150635208759</v>
      </c>
    </row>
    <row r="33" spans="1:14">
      <c r="A33" t="e">
        <f>INDEX(#REF!,MATCH(RIGHT(LEFT(B33,LEN(B33)-1),LEN(B33)-2),#REF!,0))</f>
        <v>#REF!</v>
      </c>
      <c r="B33" t="s">
        <v>276</v>
      </c>
      <c r="C33" t="str">
        <f t="shared" si="1"/>
        <v>Gas Steam 4</v>
      </c>
      <c r="E33">
        <v>0.28999999999999998</v>
      </c>
      <c r="F33">
        <f t="shared" si="0"/>
        <v>12.413793103448278</v>
      </c>
      <c r="G33" t="e">
        <f t="shared" si="2"/>
        <v>#REF!</v>
      </c>
      <c r="J33" t="s">
        <v>214</v>
      </c>
      <c r="K33">
        <f>INDEX(DEA_IDN_Generator_Props!$6:$6,0,MATCH($J33,DEA_IDN_Generator_Props!$2:$2,0))</f>
        <v>34</v>
      </c>
      <c r="L33">
        <f t="shared" si="3"/>
        <v>10.588235294117647</v>
      </c>
      <c r="M33">
        <f>INDEX(DEA_IDN_Generator_Props!$6:$6,0,MATCH($J33,DEA_IDN_Generator_Props!$2:$2,0))</f>
        <v>34</v>
      </c>
      <c r="N33">
        <f t="shared" si="3"/>
        <v>10.588235294117647</v>
      </c>
    </row>
    <row r="34" spans="1:14">
      <c r="A34" t="e">
        <f>INDEX(#REF!,MATCH(RIGHT(LEFT(B34,LEN(B34)-1),LEN(B34)-2),#REF!,0))</f>
        <v>#REF!</v>
      </c>
      <c r="B34" t="s">
        <v>277</v>
      </c>
      <c r="C34" t="str">
        <f t="shared" si="1"/>
        <v>Gas Steam 5</v>
      </c>
      <c r="E34">
        <v>0.28999999999999998</v>
      </c>
      <c r="F34">
        <f t="shared" si="0"/>
        <v>12.413793103448278</v>
      </c>
      <c r="G34" t="e">
        <f t="shared" si="2"/>
        <v>#REF!</v>
      </c>
      <c r="J34" t="s">
        <v>151</v>
      </c>
      <c r="K34">
        <f>INDEX(DEA_IDN_Generator_Props!$6:$6,0,MATCH($J34,DEA_IDN_Generator_Props!$2:$2,0))</f>
        <v>45</v>
      </c>
      <c r="L34">
        <f t="shared" si="3"/>
        <v>8</v>
      </c>
      <c r="M34">
        <f>INDEX(DEA_IDN_Generator_Props!$6:$6,0,MATCH($J34,DEA_IDN_Generator_Props!$2:$2,0))</f>
        <v>45</v>
      </c>
      <c r="N34">
        <f t="shared" si="3"/>
        <v>8</v>
      </c>
    </row>
    <row r="35" spans="1:14">
      <c r="A35" t="e">
        <f>INDEX(#REF!,MATCH(RIGHT(LEFT(B35,LEN(B35)-1),LEN(B35)-2),#REF!,0))</f>
        <v>#REF!</v>
      </c>
      <c r="B35" t="s">
        <v>278</v>
      </c>
      <c r="C35" t="str">
        <f t="shared" si="1"/>
        <v>Gas GT 1</v>
      </c>
      <c r="E35">
        <v>0.25941999999999998</v>
      </c>
      <c r="F35">
        <f t="shared" si="0"/>
        <v>13.877110477218411</v>
      </c>
      <c r="G35" t="e">
        <f t="shared" si="2"/>
        <v>#REF!</v>
      </c>
      <c r="J35" t="s">
        <v>158</v>
      </c>
      <c r="K35" t="e">
        <f>NA()</f>
        <v>#N/A</v>
      </c>
      <c r="L35" t="e">
        <f>3.6/(K35/100)</f>
        <v>#N/A</v>
      </c>
      <c r="M35">
        <f>INDEX(DEA_IDN_Generator_Props!$6:$6,0,MATCH($J35,DEA_IDN_Generator_Props!$2:$2,0))</f>
        <v>0</v>
      </c>
      <c r="N35" t="e">
        <f>3.6/(M35/100)</f>
        <v>#DIV/0!</v>
      </c>
    </row>
    <row r="36" spans="1:14">
      <c r="A36" t="e">
        <f>INDEX(#REF!,MATCH(RIGHT(LEFT(B36,LEN(B36)-1),LEN(B36)-2),#REF!,0))</f>
        <v>#REF!</v>
      </c>
      <c r="B36" t="s">
        <v>279</v>
      </c>
      <c r="C36" t="str">
        <f t="shared" si="1"/>
        <v>Gas GT 2</v>
      </c>
      <c r="E36">
        <v>0.29154999999999998</v>
      </c>
      <c r="F36">
        <f t="shared" si="0"/>
        <v>12.347796261361689</v>
      </c>
      <c r="G36" t="e">
        <f t="shared" si="2"/>
        <v>#REF!</v>
      </c>
    </row>
    <row r="37" spans="1:14">
      <c r="A37" t="e">
        <f>INDEX(#REF!,MATCH(RIGHT(LEFT(B37,LEN(B37)-1),LEN(B37)-2),#REF!,0))</f>
        <v>#REF!</v>
      </c>
      <c r="B37" t="s">
        <v>280</v>
      </c>
      <c r="C37" t="str">
        <f t="shared" si="1"/>
        <v>Gas GT 3</v>
      </c>
      <c r="E37">
        <v>0.31780000000000003</v>
      </c>
      <c r="F37">
        <f t="shared" si="0"/>
        <v>11.32787916928886</v>
      </c>
      <c r="G37" t="e">
        <f t="shared" si="2"/>
        <v>#REF!</v>
      </c>
    </row>
    <row r="38" spans="1:14">
      <c r="A38" t="e">
        <f>INDEX(#REF!,MATCH(RIGHT(LEFT(B38,LEN(B38)-1),LEN(B38)-2),#REF!,0))</f>
        <v>#REF!</v>
      </c>
      <c r="B38" t="s">
        <v>281</v>
      </c>
      <c r="C38" t="str">
        <f t="shared" si="1"/>
        <v>Gas GT 4</v>
      </c>
      <c r="E38">
        <v>0.26</v>
      </c>
      <c r="F38">
        <f t="shared" si="0"/>
        <v>13.846153846153847</v>
      </c>
      <c r="G38" t="e">
        <f t="shared" si="2"/>
        <v>#REF!</v>
      </c>
    </row>
    <row r="39" spans="1:14">
      <c r="A39" t="e">
        <f>INDEX(#REF!,MATCH(RIGHT(LEFT(B39,LEN(B39)-1),LEN(B39)-2),#REF!,0))</f>
        <v>#REF!</v>
      </c>
      <c r="B39" t="s">
        <v>282</v>
      </c>
      <c r="C39" t="str">
        <f t="shared" si="1"/>
        <v>Gas GT 5</v>
      </c>
      <c r="E39">
        <v>0.26</v>
      </c>
      <c r="F39">
        <f t="shared" si="0"/>
        <v>13.846153846153847</v>
      </c>
      <c r="G39" t="e">
        <f t="shared" si="2"/>
        <v>#REF!</v>
      </c>
    </row>
    <row r="40" spans="1:14">
      <c r="A40" t="e">
        <f>INDEX(#REF!,MATCH(RIGHT(LEFT(B40,LEN(B40)-1),LEN(B40)-2),#REF!,0))</f>
        <v>#REF!</v>
      </c>
      <c r="B40" t="s">
        <v>283</v>
      </c>
      <c r="C40" t="str">
        <f t="shared" si="1"/>
        <v>Gas CHP MaxMin</v>
      </c>
      <c r="E40">
        <v>0</v>
      </c>
      <c r="F40" t="e">
        <f t="shared" si="0"/>
        <v>#N/A</v>
      </c>
      <c r="G40" t="e">
        <f t="shared" si="2"/>
        <v>#REF!</v>
      </c>
    </row>
    <row r="41" spans="1:14">
      <c r="A41" t="e">
        <f>INDEX(#REF!,MATCH(RIGHT(LEFT(B41,LEN(B41)-1),LEN(B41)-2),#REF!,0))</f>
        <v>#REF!</v>
      </c>
      <c r="B41" t="s">
        <v>284</v>
      </c>
      <c r="C41" t="str">
        <f t="shared" si="1"/>
        <v>Fuel Cell 1</v>
      </c>
      <c r="E41">
        <v>0.3</v>
      </c>
      <c r="F41">
        <f t="shared" si="0"/>
        <v>12</v>
      </c>
      <c r="G41" t="e">
        <f t="shared" si="2"/>
        <v>#REF!</v>
      </c>
    </row>
    <row r="42" spans="1:14">
      <c r="A42" t="e">
        <f>INDEX(#REF!,MATCH(RIGHT(LEFT(B42,LEN(B42)-1),LEN(B42)-2),#REF!,0))</f>
        <v>#REF!</v>
      </c>
      <c r="B42" t="s">
        <v>285</v>
      </c>
      <c r="C42" t="str">
        <f t="shared" si="1"/>
        <v>Fuel Cell 2</v>
      </c>
      <c r="E42">
        <v>0.3</v>
      </c>
      <c r="F42">
        <f t="shared" si="0"/>
        <v>12</v>
      </c>
      <c r="G42" t="e">
        <f t="shared" si="2"/>
        <v>#REF!</v>
      </c>
    </row>
    <row r="43" spans="1:14">
      <c r="A43" t="e">
        <f>INDEX(#REF!,MATCH(RIGHT(LEFT(B43,LEN(B43)-1),LEN(B43)-2),#REF!,0))</f>
        <v>#REF!</v>
      </c>
      <c r="B43" t="s">
        <v>286</v>
      </c>
      <c r="C43" t="str">
        <f t="shared" si="1"/>
        <v>Oil Steam 1</v>
      </c>
      <c r="E43">
        <v>0.23305999999999999</v>
      </c>
      <c r="F43">
        <f t="shared" si="0"/>
        <v>15.446666094567924</v>
      </c>
      <c r="G43" t="e">
        <f t="shared" si="2"/>
        <v>#REF!</v>
      </c>
    </row>
    <row r="44" spans="1:14">
      <c r="A44" t="e">
        <f>INDEX(#REF!,MATCH(RIGHT(LEFT(B44,LEN(B44)-1),LEN(B44)-2),#REF!,0))</f>
        <v>#REF!</v>
      </c>
      <c r="B44" t="s">
        <v>287</v>
      </c>
      <c r="C44" t="str">
        <f t="shared" si="1"/>
        <v>Oil Steam 2</v>
      </c>
      <c r="E44">
        <v>0.25113999999999997</v>
      </c>
      <c r="F44">
        <f t="shared" si="0"/>
        <v>14.334634068646972</v>
      </c>
      <c r="G44" t="e">
        <f t="shared" si="2"/>
        <v>#REF!</v>
      </c>
    </row>
    <row r="45" spans="1:14">
      <c r="A45" t="e">
        <f>INDEX(#REF!,MATCH(RIGHT(LEFT(B45,LEN(B45)-1),LEN(B45)-2),#REF!,0))</f>
        <v>#REF!</v>
      </c>
      <c r="B45" t="s">
        <v>288</v>
      </c>
      <c r="C45" t="str">
        <f t="shared" si="1"/>
        <v>Oil Steam 3</v>
      </c>
      <c r="E45">
        <v>0.27994000000000002</v>
      </c>
      <c r="F45">
        <f t="shared" si="0"/>
        <v>12.859898549689218</v>
      </c>
      <c r="G45" t="e">
        <f t="shared" si="2"/>
        <v>#REF!</v>
      </c>
    </row>
    <row r="46" spans="1:14">
      <c r="A46" t="e">
        <f>INDEX(#REF!,MATCH(RIGHT(LEFT(B46,LEN(B46)-1),LEN(B46)-2),#REF!,0))</f>
        <v>#REF!</v>
      </c>
      <c r="B46" t="s">
        <v>289</v>
      </c>
      <c r="C46" t="str">
        <f t="shared" si="1"/>
        <v>Oil Steam 4</v>
      </c>
      <c r="E46">
        <v>0.28999999999999998</v>
      </c>
      <c r="F46">
        <f t="shared" si="0"/>
        <v>12.413793103448278</v>
      </c>
      <c r="G46" t="e">
        <f t="shared" si="2"/>
        <v>#REF!</v>
      </c>
    </row>
    <row r="47" spans="1:14">
      <c r="A47" t="e">
        <f>INDEX(#REF!,MATCH(RIGHT(LEFT(B47,LEN(B47)-1),LEN(B47)-2),#REF!,0))</f>
        <v>#REF!</v>
      </c>
      <c r="B47" t="s">
        <v>290</v>
      </c>
      <c r="C47" t="str">
        <f t="shared" si="1"/>
        <v>Oil Steam 5</v>
      </c>
      <c r="E47">
        <v>0.28999999999999998</v>
      </c>
      <c r="F47">
        <f t="shared" si="0"/>
        <v>12.413793103448278</v>
      </c>
      <c r="G47" t="e">
        <f t="shared" si="2"/>
        <v>#REF!</v>
      </c>
    </row>
    <row r="48" spans="1:14">
      <c r="A48" t="e">
        <f>INDEX(#REF!,MATCH(RIGHT(LEFT(B48,LEN(B48)-1),LEN(B48)-2),#REF!,0))</f>
        <v>#REF!</v>
      </c>
      <c r="B48" t="s">
        <v>291</v>
      </c>
      <c r="C48" t="str">
        <f t="shared" si="1"/>
        <v>Oil GT 1</v>
      </c>
      <c r="E48">
        <v>0.23255999999999999</v>
      </c>
      <c r="F48">
        <f t="shared" si="0"/>
        <v>15.479876160990713</v>
      </c>
      <c r="G48" t="e">
        <f t="shared" si="2"/>
        <v>#REF!</v>
      </c>
    </row>
    <row r="49" spans="1:7">
      <c r="A49" t="e">
        <f>INDEX(#REF!,MATCH(RIGHT(LEFT(B49,LEN(B49)-1),LEN(B49)-2),#REF!,0))</f>
        <v>#REF!</v>
      </c>
      <c r="B49" t="s">
        <v>292</v>
      </c>
      <c r="C49" t="str">
        <f t="shared" si="1"/>
        <v>Oil GT 2</v>
      </c>
      <c r="E49">
        <v>0.25255</v>
      </c>
      <c r="F49">
        <f t="shared" si="0"/>
        <v>14.254603048901208</v>
      </c>
      <c r="G49" t="e">
        <f t="shared" si="2"/>
        <v>#REF!</v>
      </c>
    </row>
    <row r="50" spans="1:7">
      <c r="A50" t="e">
        <f>INDEX(#REF!,MATCH(RIGHT(LEFT(B50,LEN(B50)-1),LEN(B50)-2),#REF!,0))</f>
        <v>#REF!</v>
      </c>
      <c r="B50" t="s">
        <v>293</v>
      </c>
      <c r="C50" t="str">
        <f t="shared" si="1"/>
        <v>Oil GT 3</v>
      </c>
      <c r="E50">
        <v>0.25602000000000003</v>
      </c>
      <c r="F50">
        <f t="shared" si="0"/>
        <v>14.061401453011483</v>
      </c>
      <c r="G50" t="e">
        <f t="shared" si="2"/>
        <v>#REF!</v>
      </c>
    </row>
    <row r="51" spans="1:7">
      <c r="A51" t="e">
        <f>INDEX(#REF!,MATCH(RIGHT(LEFT(B51,LEN(B51)-1),LEN(B51)-2),#REF!,0))</f>
        <v>#REF!</v>
      </c>
      <c r="B51" t="s">
        <v>294</v>
      </c>
      <c r="C51" t="str">
        <f t="shared" si="1"/>
        <v>Oil GT 4</v>
      </c>
      <c r="E51">
        <v>0.26</v>
      </c>
      <c r="F51">
        <f t="shared" si="0"/>
        <v>13.846153846153847</v>
      </c>
      <c r="G51" t="e">
        <f t="shared" si="2"/>
        <v>#REF!</v>
      </c>
    </row>
    <row r="52" spans="1:7">
      <c r="A52" t="e">
        <f>INDEX(#REF!,MATCH(RIGHT(LEFT(B52,LEN(B52)-1),LEN(B52)-2),#REF!,0))</f>
        <v>#REF!</v>
      </c>
      <c r="B52" t="s">
        <v>295</v>
      </c>
      <c r="C52" t="str">
        <f t="shared" si="1"/>
        <v>Oil GT 5</v>
      </c>
      <c r="E52">
        <v>0.26</v>
      </c>
      <c r="F52">
        <f t="shared" si="0"/>
        <v>13.846153846153847</v>
      </c>
      <c r="G52" t="e">
        <f t="shared" si="2"/>
        <v>#REF!</v>
      </c>
    </row>
    <row r="53" spans="1:7">
      <c r="A53" t="e">
        <f>INDEX(#REF!,MATCH(RIGHT(LEFT(B53,LEN(B53)-1),LEN(B53)-2),#REF!,0))</f>
        <v>#REF!</v>
      </c>
      <c r="B53" t="s">
        <v>296</v>
      </c>
      <c r="C53" t="str">
        <f t="shared" si="1"/>
        <v>Oil CHP MaxMin</v>
      </c>
      <c r="E53">
        <v>0</v>
      </c>
      <c r="F53" t="e">
        <f t="shared" si="0"/>
        <v>#N/A</v>
      </c>
      <c r="G53" t="e">
        <f t="shared" si="2"/>
        <v>#REF!</v>
      </c>
    </row>
    <row r="54" spans="1:7">
      <c r="A54" t="e">
        <f>INDEX(#REF!,MATCH(RIGHT(LEFT(B54,LEN(B54)-1),LEN(B54)-2),#REF!,0))</f>
        <v>#REF!</v>
      </c>
      <c r="B54" t="s">
        <v>297</v>
      </c>
      <c r="C54" t="str">
        <f t="shared" si="1"/>
        <v>CCS Oxyfuel 1</v>
      </c>
      <c r="E54">
        <v>0.33</v>
      </c>
      <c r="F54">
        <f t="shared" si="0"/>
        <v>10.909090909090908</v>
      </c>
      <c r="G54" t="e">
        <f t="shared" si="2"/>
        <v>#REF!</v>
      </c>
    </row>
    <row r="55" spans="1:7">
      <c r="A55" t="e">
        <f>INDEX(#REF!,MATCH(RIGHT(LEFT(B55,LEN(B55)-1),LEN(B55)-2),#REF!,0))</f>
        <v>#REF!</v>
      </c>
      <c r="B55" t="s">
        <v>298</v>
      </c>
      <c r="C55" t="str">
        <f t="shared" si="1"/>
        <v>CCS IGCC 1</v>
      </c>
      <c r="E55">
        <v>0.33</v>
      </c>
      <c r="F55">
        <f t="shared" si="0"/>
        <v>10.909090909090908</v>
      </c>
      <c r="G55" t="e">
        <f t="shared" si="2"/>
        <v>#REF!</v>
      </c>
    </row>
    <row r="56" spans="1:7">
      <c r="A56" t="e">
        <f>INDEX(#REF!,MATCH(RIGHT(LEFT(B56,LEN(B56)-1),LEN(B56)-2),#REF!,0))</f>
        <v>#REF!</v>
      </c>
      <c r="B56" t="s">
        <v>299</v>
      </c>
      <c r="C56" t="str">
        <f t="shared" si="1"/>
        <v>CCS CCGT 1</v>
      </c>
      <c r="E56">
        <v>0.22</v>
      </c>
      <c r="F56">
        <f t="shared" si="0"/>
        <v>16.363636363636363</v>
      </c>
      <c r="G56" t="e">
        <f t="shared" si="2"/>
        <v>#REF!</v>
      </c>
    </row>
    <row r="57" spans="1:7">
      <c r="A57" s="19" t="s">
        <v>105</v>
      </c>
      <c r="B57" t="s">
        <v>560</v>
      </c>
      <c r="C57" t="str">
        <f t="shared" si="1"/>
        <v>Nuclear</v>
      </c>
      <c r="E57">
        <v>0.33</v>
      </c>
      <c r="F57">
        <f t="shared" si="0"/>
        <v>10.909090909090908</v>
      </c>
      <c r="G57" t="e">
        <f t="shared" si="2"/>
        <v>#N/A</v>
      </c>
    </row>
    <row r="58" spans="1:7">
      <c r="A58" t="e">
        <f>INDEX(#REF!,MATCH(RIGHT(LEFT(B58,LEN(B58)-1),LEN(B58)-2),#REF!,0))</f>
        <v>#REF!</v>
      </c>
      <c r="B58" t="s">
        <v>300</v>
      </c>
      <c r="C58" t="str">
        <f t="shared" si="1"/>
        <v>NEW Coal Lignite</v>
      </c>
      <c r="E58">
        <v>0.34499999999999997</v>
      </c>
      <c r="F58">
        <f t="shared" si="0"/>
        <v>10.434782608695654</v>
      </c>
      <c r="G58" t="e">
        <f t="shared" si="2"/>
        <v>#REF!</v>
      </c>
    </row>
    <row r="59" spans="1:7">
      <c r="A59" t="e">
        <f>INDEX(#REF!,MATCH(RIGHT(LEFT(B59,LEN(B59)-1),LEN(B59)-2),#REF!,0))</f>
        <v>#REF!</v>
      </c>
      <c r="B59" t="s">
        <v>301</v>
      </c>
      <c r="C59" t="str">
        <f t="shared" si="1"/>
        <v>NEW Coal Subcritical</v>
      </c>
      <c r="E59">
        <v>0.36062</v>
      </c>
      <c r="F59">
        <f t="shared" si="0"/>
        <v>9.9828073872774663</v>
      </c>
      <c r="G59" t="e">
        <f t="shared" si="2"/>
        <v>#REF!</v>
      </c>
    </row>
    <row r="60" spans="1:7">
      <c r="A60" t="e">
        <f>INDEX(#REF!,MATCH(RIGHT(LEFT(B60,LEN(B60)-1),LEN(B60)-2),#REF!,0))</f>
        <v>#REF!</v>
      </c>
      <c r="B60" t="s">
        <v>302</v>
      </c>
      <c r="C60" t="str">
        <f t="shared" si="1"/>
        <v>NEW Coal Supercritical</v>
      </c>
      <c r="E60">
        <v>0.39500000000000002</v>
      </c>
      <c r="F60">
        <f t="shared" si="0"/>
        <v>9.113924050632912</v>
      </c>
      <c r="G60" t="e">
        <f t="shared" si="2"/>
        <v>#REF!</v>
      </c>
    </row>
    <row r="61" spans="1:7">
      <c r="A61" t="e">
        <f>INDEX(#REF!,MATCH(RIGHT(LEFT(B61,LEN(B61)-1),LEN(B61)-2),#REF!,0))</f>
        <v>#REF!</v>
      </c>
      <c r="B61" t="s">
        <v>303</v>
      </c>
      <c r="C61" t="str">
        <f t="shared" si="1"/>
        <v>NEW Coal Ultrasupercritical</v>
      </c>
      <c r="E61">
        <v>0.41338000000000003</v>
      </c>
      <c r="F61">
        <f t="shared" si="0"/>
        <v>8.70869417968939</v>
      </c>
      <c r="G61" t="e">
        <f t="shared" si="2"/>
        <v>#REF!</v>
      </c>
    </row>
    <row r="62" spans="1:7">
      <c r="A62" t="e">
        <f>INDEX(#REF!,MATCH(RIGHT(LEFT(B62,LEN(B62)-1),LEN(B62)-2),#REF!,0))</f>
        <v>#REF!</v>
      </c>
      <c r="B62" t="s">
        <v>304</v>
      </c>
      <c r="C62" t="str">
        <f t="shared" si="1"/>
        <v>NEW Coal IGCC</v>
      </c>
      <c r="E62">
        <v>0.45200000000000001</v>
      </c>
      <c r="F62">
        <f t="shared" si="0"/>
        <v>7.9646017699115044</v>
      </c>
      <c r="G62" t="e">
        <f t="shared" si="2"/>
        <v>#REF!</v>
      </c>
    </row>
    <row r="63" spans="1:7">
      <c r="A63" t="e">
        <f>INDEX(#REF!,MATCH(RIGHT(LEFT(B63,LEN(B63)-1),LEN(B63)-2),#REF!,0))</f>
        <v>#REF!</v>
      </c>
      <c r="B63" t="s">
        <v>305</v>
      </c>
      <c r="C63" t="str">
        <f t="shared" si="1"/>
        <v>NEW Gas CCGT</v>
      </c>
      <c r="E63">
        <v>0.56945000000000001</v>
      </c>
      <c r="F63">
        <f t="shared" si="0"/>
        <v>6.3218895425410482</v>
      </c>
      <c r="G63" t="e">
        <f t="shared" si="2"/>
        <v>#REF!</v>
      </c>
    </row>
    <row r="64" spans="1:7">
      <c r="A64" t="e">
        <f>INDEX(#REF!,MATCH(RIGHT(LEFT(B64,LEN(B64)-1),LEN(B64)-2),#REF!,0))</f>
        <v>#REF!</v>
      </c>
      <c r="B64" t="s">
        <v>306</v>
      </c>
      <c r="C64" t="str">
        <f t="shared" si="1"/>
        <v>NEW Gas Steam</v>
      </c>
      <c r="E64">
        <v>0.37</v>
      </c>
      <c r="F64">
        <f t="shared" si="0"/>
        <v>9.7297297297297298</v>
      </c>
      <c r="G64" t="e">
        <f t="shared" si="2"/>
        <v>#REF!</v>
      </c>
    </row>
    <row r="65" spans="1:7">
      <c r="A65" t="e">
        <f>INDEX(#REF!,MATCH(RIGHT(LEFT(B65,LEN(B65)-1),LEN(B65)-2),#REF!,0))</f>
        <v>#REF!</v>
      </c>
      <c r="B65" t="s">
        <v>307</v>
      </c>
      <c r="C65" t="str">
        <f t="shared" si="1"/>
        <v>NEW Gas GT</v>
      </c>
      <c r="E65">
        <v>0.39489999999999997</v>
      </c>
      <c r="F65">
        <f t="shared" si="0"/>
        <v>9.1162319574575843</v>
      </c>
      <c r="G65" t="e">
        <f t="shared" si="2"/>
        <v>#REF!</v>
      </c>
    </row>
    <row r="66" spans="1:7">
      <c r="A66" t="e">
        <f>INDEX(#REF!,MATCH(RIGHT(LEFT(B66,LEN(B66)-1),LEN(B66)-2),#REF!,0))</f>
        <v>#REF!</v>
      </c>
      <c r="B66" t="s">
        <v>308</v>
      </c>
      <c r="C66" t="str">
        <f t="shared" si="1"/>
        <v>NEW Fuel Cell</v>
      </c>
      <c r="E66">
        <f>E41</f>
        <v>0.3</v>
      </c>
      <c r="F66">
        <f t="shared" si="0"/>
        <v>12</v>
      </c>
      <c r="G66" t="e">
        <f t="shared" si="2"/>
        <v>#REF!</v>
      </c>
    </row>
    <row r="67" spans="1:7">
      <c r="A67" t="e">
        <f>INDEX(#REF!,MATCH(RIGHT(LEFT(B67,LEN(B67)-1),LEN(B67)-2),#REF!,0))</f>
        <v>#REF!</v>
      </c>
      <c r="B67" t="s">
        <v>309</v>
      </c>
      <c r="C67" t="str">
        <f t="shared" si="1"/>
        <v>NEW Oil Steam</v>
      </c>
      <c r="E67">
        <v>0.37</v>
      </c>
      <c r="F67">
        <f t="shared" si="0"/>
        <v>9.7297297297297298</v>
      </c>
      <c r="G67" t="e">
        <f t="shared" si="2"/>
        <v>#REF!</v>
      </c>
    </row>
    <row r="68" spans="1:7">
      <c r="A68" t="e">
        <f>INDEX(#REF!,MATCH(RIGHT(LEFT(B68,LEN(B68)-1),LEN(B68)-2),#REF!,0))</f>
        <v>#REF!</v>
      </c>
      <c r="B68" t="s">
        <v>310</v>
      </c>
      <c r="C68" t="str">
        <f t="shared" si="1"/>
        <v>NEW Oil GT</v>
      </c>
      <c r="E68">
        <v>0.38350000000000001</v>
      </c>
      <c r="F68">
        <f t="shared" ref="F68:F104" si="4">IFERROR(3.6/E68,NA())</f>
        <v>9.3872229465449806</v>
      </c>
      <c r="G68" t="e">
        <f t="shared" si="2"/>
        <v>#REF!</v>
      </c>
    </row>
    <row r="69" spans="1:7">
      <c r="A69" t="e">
        <f>INDEX(#REF!,MATCH(RIGHT(LEFT(B69,LEN(B69)-1),LEN(B69)-2),#REF!,0))</f>
        <v>#REF!</v>
      </c>
      <c r="B69" t="s">
        <v>311</v>
      </c>
      <c r="C69" t="str">
        <f t="shared" ref="C69:C117" si="5">RIGHT(LEFT(B69,LEN(B69)-1),LEN(B69)-2)</f>
        <v>NEW CCS Coal</v>
      </c>
      <c r="E69">
        <f>E54</f>
        <v>0.33</v>
      </c>
      <c r="F69">
        <f t="shared" si="4"/>
        <v>10.909090909090908</v>
      </c>
      <c r="G69" t="e">
        <f t="shared" ref="G69:G122" si="6">INDEX(L:L,MATCH(A69,J:J,0))</f>
        <v>#REF!</v>
      </c>
    </row>
    <row r="70" spans="1:7">
      <c r="A70" t="e">
        <f>INDEX(#REF!,MATCH(RIGHT(LEFT(B70,LEN(B70)-1),LEN(B70)-2),#REF!,0))</f>
        <v>#REF!</v>
      </c>
      <c r="B70" t="s">
        <v>312</v>
      </c>
      <c r="C70" t="str">
        <f t="shared" si="5"/>
        <v>NEW CCS Coal Oxyfuel</v>
      </c>
      <c r="E70">
        <f>E55</f>
        <v>0.33</v>
      </c>
      <c r="F70">
        <f t="shared" si="4"/>
        <v>10.909090909090908</v>
      </c>
      <c r="G70" t="e">
        <f t="shared" si="6"/>
        <v>#REF!</v>
      </c>
    </row>
    <row r="71" spans="1:7">
      <c r="A71" t="e">
        <f>INDEX(#REF!,MATCH(RIGHT(LEFT(B71,LEN(B71)-1),LEN(B71)-2),#REF!,0))</f>
        <v>#REF!</v>
      </c>
      <c r="B71" t="s">
        <v>313</v>
      </c>
      <c r="C71" t="str">
        <f t="shared" si="5"/>
        <v>NEW CCS Coal IGCC</v>
      </c>
      <c r="E71">
        <f>E55</f>
        <v>0.33</v>
      </c>
      <c r="F71">
        <f t="shared" si="4"/>
        <v>10.909090909090908</v>
      </c>
      <c r="G71" t="e">
        <f t="shared" si="6"/>
        <v>#REF!</v>
      </c>
    </row>
    <row r="72" spans="1:7">
      <c r="A72" t="e">
        <f>INDEX(#REF!,MATCH(RIGHT(LEFT(B72,LEN(B72)-1),LEN(B72)-2),#REF!,0))</f>
        <v>#REF!</v>
      </c>
      <c r="B72" t="s">
        <v>314</v>
      </c>
      <c r="C72" t="str">
        <f t="shared" si="5"/>
        <v>NEW CCS Gas CCGT</v>
      </c>
      <c r="E72">
        <f>E56</f>
        <v>0.22</v>
      </c>
      <c r="F72">
        <f t="shared" si="4"/>
        <v>16.363636363636363</v>
      </c>
      <c r="G72" t="e">
        <f t="shared" si="6"/>
        <v>#REF!</v>
      </c>
    </row>
    <row r="73" spans="1:7">
      <c r="A73" t="e">
        <f>INDEX(#REF!,MATCH(RIGHT(LEFT(B73,LEN(B73)-1),LEN(B73)-2),#REF!,0))</f>
        <v>#REF!</v>
      </c>
      <c r="B73" t="s">
        <v>315</v>
      </c>
      <c r="C73" t="str">
        <f t="shared" si="5"/>
        <v>NEW CCS Coal Retrofit</v>
      </c>
      <c r="E73">
        <f>E54</f>
        <v>0.33</v>
      </c>
      <c r="F73">
        <f t="shared" si="4"/>
        <v>10.909090909090908</v>
      </c>
      <c r="G73" t="e">
        <f t="shared" si="6"/>
        <v>#REF!</v>
      </c>
    </row>
    <row r="74" spans="1:7">
      <c r="A74" t="e">
        <f>INDEX(#REF!,MATCH(RIGHT(LEFT(B74,LEN(B74)-1),LEN(B74)-2),#REF!,0))</f>
        <v>#REF!</v>
      </c>
      <c r="B74" t="s">
        <v>316</v>
      </c>
      <c r="C74" t="str">
        <f t="shared" si="5"/>
        <v>NEW CCS Coal IGCC Retrofit</v>
      </c>
      <c r="E74">
        <f>E55</f>
        <v>0.33</v>
      </c>
      <c r="F74">
        <f t="shared" si="4"/>
        <v>10.909090909090908</v>
      </c>
      <c r="G74" t="e">
        <f t="shared" si="6"/>
        <v>#REF!</v>
      </c>
    </row>
    <row r="75" spans="1:7">
      <c r="A75" t="e">
        <f>INDEX(#REF!,MATCH(RIGHT(LEFT(B75,LEN(B75)-1),LEN(B75)-2),#REF!,0))</f>
        <v>#REF!</v>
      </c>
      <c r="B75" t="s">
        <v>317</v>
      </c>
      <c r="C75" t="str">
        <f t="shared" si="5"/>
        <v>NEW CCS Gas CCGT Retrofit</v>
      </c>
      <c r="E75">
        <f>E56</f>
        <v>0.22</v>
      </c>
      <c r="F75">
        <f t="shared" si="4"/>
        <v>16.363636363636363</v>
      </c>
      <c r="G75" t="e">
        <f t="shared" si="6"/>
        <v>#REF!</v>
      </c>
    </row>
    <row r="76" spans="1:7">
      <c r="A76" t="e">
        <f>INDEX(#REF!,MATCH(RIGHT(LEFT(B76,LEN(B76)-1),LEN(B76)-2),#REF!,0))</f>
        <v>#REF!</v>
      </c>
      <c r="B76" t="s">
        <v>318</v>
      </c>
      <c r="C76" t="str">
        <f t="shared" si="5"/>
        <v>NEW Coal CHP MaxMin</v>
      </c>
      <c r="E76">
        <v>0.79518</v>
      </c>
      <c r="F76">
        <f t="shared" si="4"/>
        <v>4.5272768429789485</v>
      </c>
      <c r="G76" t="e">
        <f t="shared" si="6"/>
        <v>#REF!</v>
      </c>
    </row>
    <row r="77" spans="1:7">
      <c r="A77" t="e">
        <f>INDEX(#REF!,MATCH(RIGHT(LEFT(B77,LEN(B77)-1),LEN(B77)-2),#REF!,0))</f>
        <v>#REF!</v>
      </c>
      <c r="B77" t="s">
        <v>319</v>
      </c>
      <c r="C77" t="str">
        <f t="shared" si="5"/>
        <v>NEW Gas CHP MaxMin</v>
      </c>
      <c r="E77">
        <v>0.85807999999999995</v>
      </c>
      <c r="F77">
        <f t="shared" si="4"/>
        <v>4.1954130151034867</v>
      </c>
      <c r="G77" t="e">
        <f t="shared" si="6"/>
        <v>#REF!</v>
      </c>
    </row>
    <row r="78" spans="1:7">
      <c r="A78" t="e">
        <f>INDEX(#REF!,MATCH(RIGHT(LEFT(B78,LEN(B78)-1),LEN(B78)-2),#REF!,0))</f>
        <v>#REF!</v>
      </c>
      <c r="B78" t="s">
        <v>320</v>
      </c>
      <c r="C78" t="str">
        <f t="shared" si="5"/>
        <v>NEW Oil CHP MaxMin</v>
      </c>
      <c r="E78">
        <v>0.87477000000000005</v>
      </c>
      <c r="F78">
        <f t="shared" si="4"/>
        <v>4.1153674680201648</v>
      </c>
      <c r="G78" t="e">
        <f t="shared" si="6"/>
        <v>#REF!</v>
      </c>
    </row>
    <row r="79" spans="1:7">
      <c r="A79" t="e">
        <f>INDEX(#REF!,MATCH(RIGHT(LEFT(B79,LEN(B79)-1),LEN(B79)-2),#REF!,0))</f>
        <v>#REF!</v>
      </c>
      <c r="B79" t="s">
        <v>321</v>
      </c>
      <c r="C79" t="str">
        <f t="shared" si="5"/>
        <v>NEW CCS Coal CHP MaxMin</v>
      </c>
      <c r="E79">
        <v>0</v>
      </c>
      <c r="F79" t="e">
        <f t="shared" si="4"/>
        <v>#N/A</v>
      </c>
      <c r="G79" t="e">
        <f t="shared" si="6"/>
        <v>#REF!</v>
      </c>
    </row>
    <row r="80" spans="1:7">
      <c r="A80" t="e">
        <f>INDEX(#REF!,MATCH(RIGHT(LEFT(B80,LEN(B80)-1),LEN(B80)-2),#REF!,0))</f>
        <v>#REF!</v>
      </c>
      <c r="B80" t="s">
        <v>322</v>
      </c>
      <c r="C80" t="str">
        <f t="shared" si="5"/>
        <v>NEW CCS Gas CCGT CHP MaxMin</v>
      </c>
      <c r="E80">
        <v>0</v>
      </c>
      <c r="F80" t="e">
        <f t="shared" si="4"/>
        <v>#N/A</v>
      </c>
      <c r="G80" t="e">
        <f t="shared" si="6"/>
        <v>#REF!</v>
      </c>
    </row>
    <row r="81" spans="1:7">
      <c r="A81" t="e">
        <f>INDEX(#REF!,MATCH(RIGHT(LEFT(B81,LEN(B81)-1),LEN(B81)-2),#REF!,0))</f>
        <v>#REF!</v>
      </c>
      <c r="B81" t="s">
        <v>323</v>
      </c>
      <c r="C81" t="str">
        <f t="shared" si="5"/>
        <v>NEW CCS Coal CHP MaxMin Retrofit</v>
      </c>
      <c r="E81">
        <v>0</v>
      </c>
      <c r="F81" t="e">
        <f t="shared" si="4"/>
        <v>#N/A</v>
      </c>
      <c r="G81" t="e">
        <f t="shared" si="6"/>
        <v>#REF!</v>
      </c>
    </row>
    <row r="82" spans="1:7">
      <c r="A82" t="e">
        <f>INDEX(#REF!,MATCH(RIGHT(LEFT(B82,LEN(B82)-1),LEN(B82)-2),#REF!,0))</f>
        <v>#REF!</v>
      </c>
      <c r="B82" t="s">
        <v>324</v>
      </c>
      <c r="C82" t="str">
        <f t="shared" si="5"/>
        <v>NEW CCS Gas CCGT CHP MaxMin Retrofit</v>
      </c>
      <c r="E82">
        <v>0</v>
      </c>
      <c r="F82" t="e">
        <f t="shared" si="4"/>
        <v>#N/A</v>
      </c>
      <c r="G82" t="e">
        <f t="shared" si="6"/>
        <v>#REF!</v>
      </c>
    </row>
    <row r="83" spans="1:7">
      <c r="A83" s="19" t="s">
        <v>105</v>
      </c>
      <c r="B83" t="s">
        <v>325</v>
      </c>
      <c r="C83" t="str">
        <f t="shared" si="5"/>
        <v>NEW Nuclear</v>
      </c>
      <c r="E83">
        <v>0.33</v>
      </c>
      <c r="F83">
        <f t="shared" si="4"/>
        <v>10.909090909090908</v>
      </c>
      <c r="G83" t="e">
        <f t="shared" si="6"/>
        <v>#N/A</v>
      </c>
    </row>
    <row r="84" spans="1:7">
      <c r="A84" t="e">
        <f>INDEX(#REF!,MATCH(RIGHT(LEFT(B84,LEN(B84)-1),LEN(B84)-2),#REF!,0))</f>
        <v>#REF!</v>
      </c>
      <c r="B84" t="s">
        <v>326</v>
      </c>
      <c r="C84" t="str">
        <f t="shared" si="5"/>
        <v>Refurbishment Coal Subcritical Lignite</v>
      </c>
      <c r="E84">
        <f>E58</f>
        <v>0.34499999999999997</v>
      </c>
      <c r="F84">
        <f t="shared" si="4"/>
        <v>10.434782608695654</v>
      </c>
      <c r="G84" t="e">
        <f t="shared" si="6"/>
        <v>#REF!</v>
      </c>
    </row>
    <row r="85" spans="1:7">
      <c r="A85" t="e">
        <f>INDEX(#REF!,MATCH(RIGHT(LEFT(B85,LEN(B85)-1),LEN(B85)-2),#REF!,0))</f>
        <v>#REF!</v>
      </c>
      <c r="B85" t="s">
        <v>327</v>
      </c>
      <c r="C85" t="str">
        <f t="shared" si="5"/>
        <v>Refurbishment Coal Supercritical Lignite</v>
      </c>
      <c r="E85">
        <f>E59</f>
        <v>0.36062</v>
      </c>
      <c r="F85">
        <f t="shared" si="4"/>
        <v>9.9828073872774663</v>
      </c>
      <c r="G85" t="e">
        <f t="shared" si="6"/>
        <v>#REF!</v>
      </c>
    </row>
    <row r="86" spans="1:7">
      <c r="A86" t="e">
        <f>INDEX(#REF!,MATCH(RIGHT(LEFT(B86,LEN(B86)-1),LEN(B86)-2),#REF!,0))</f>
        <v>#REF!</v>
      </c>
      <c r="B86" t="s">
        <v>328</v>
      </c>
      <c r="C86" t="str">
        <f t="shared" si="5"/>
        <v>Refurbishment Coal Subcritical Steam</v>
      </c>
      <c r="E86">
        <f>E60</f>
        <v>0.39500000000000002</v>
      </c>
      <c r="F86">
        <f t="shared" si="4"/>
        <v>9.113924050632912</v>
      </c>
      <c r="G86" t="e">
        <f t="shared" si="6"/>
        <v>#REF!</v>
      </c>
    </row>
    <row r="87" spans="1:7">
      <c r="A87" t="e">
        <f>INDEX(#REF!,MATCH(RIGHT(LEFT(B87,LEN(B87)-1),LEN(B87)-2),#REF!,0))</f>
        <v>#REF!</v>
      </c>
      <c r="B87" t="s">
        <v>329</v>
      </c>
      <c r="C87" t="str">
        <f t="shared" si="5"/>
        <v>Refurbishment Coal Supercritical Steam</v>
      </c>
      <c r="E87">
        <f>E61</f>
        <v>0.41338000000000003</v>
      </c>
      <c r="F87">
        <f t="shared" si="4"/>
        <v>8.70869417968939</v>
      </c>
      <c r="G87" t="e">
        <f t="shared" si="6"/>
        <v>#REF!</v>
      </c>
    </row>
    <row r="88" spans="1:7">
      <c r="A88" t="e">
        <f>INDEX(#REF!,MATCH(RIGHT(LEFT(B88,LEN(B88)-1),LEN(B88)-2),#REF!,0))</f>
        <v>#REF!</v>
      </c>
      <c r="B88" t="s">
        <v>330</v>
      </c>
      <c r="C88" t="str">
        <f t="shared" si="5"/>
        <v>Refurbishment Gas CCGT</v>
      </c>
      <c r="E88">
        <f>E63</f>
        <v>0.56945000000000001</v>
      </c>
      <c r="F88">
        <f t="shared" si="4"/>
        <v>6.3218895425410482</v>
      </c>
      <c r="G88" t="e">
        <f t="shared" si="6"/>
        <v>#REF!</v>
      </c>
    </row>
    <row r="89" spans="1:7">
      <c r="A89" t="e">
        <f>INDEX(#REF!,MATCH(RIGHT(LEFT(B89,LEN(B89)-1),LEN(B89)-2),#REF!,0))</f>
        <v>#REF!</v>
      </c>
      <c r="B89" t="s">
        <v>331</v>
      </c>
      <c r="C89" t="str">
        <f t="shared" si="5"/>
        <v>Refurbishment Gas Steam</v>
      </c>
      <c r="E89">
        <f>E64</f>
        <v>0.37</v>
      </c>
      <c r="F89">
        <f t="shared" si="4"/>
        <v>9.7297297297297298</v>
      </c>
      <c r="G89" t="e">
        <f t="shared" si="6"/>
        <v>#REF!</v>
      </c>
    </row>
    <row r="90" spans="1:7">
      <c r="A90" t="e">
        <f>INDEX(#REF!,MATCH(RIGHT(LEFT(B90,LEN(B90)-1),LEN(B90)-2),#REF!,0))</f>
        <v>#REF!</v>
      </c>
      <c r="B90" t="s">
        <v>332</v>
      </c>
      <c r="C90" t="str">
        <f t="shared" si="5"/>
        <v>Refurbishment Gas GT</v>
      </c>
      <c r="E90">
        <f>E65</f>
        <v>0.39489999999999997</v>
      </c>
      <c r="F90">
        <f t="shared" si="4"/>
        <v>9.1162319574575843</v>
      </c>
      <c r="G90" t="e">
        <f t="shared" si="6"/>
        <v>#REF!</v>
      </c>
    </row>
    <row r="91" spans="1:7">
      <c r="A91" t="e">
        <f>INDEX(#REF!,MATCH(RIGHT(LEFT(B91,LEN(B91)-1),LEN(B91)-2),#REF!,0))</f>
        <v>#REF!</v>
      </c>
      <c r="B91" t="s">
        <v>333</v>
      </c>
      <c r="C91" t="str">
        <f t="shared" si="5"/>
        <v>Refurbishment Oil Steam</v>
      </c>
      <c r="E91">
        <f>E67</f>
        <v>0.37</v>
      </c>
      <c r="F91">
        <f t="shared" si="4"/>
        <v>9.7297297297297298</v>
      </c>
      <c r="G91" t="e">
        <f t="shared" si="6"/>
        <v>#REF!</v>
      </c>
    </row>
    <row r="92" spans="1:7">
      <c r="A92" t="e">
        <f>INDEX(#REF!,MATCH(RIGHT(LEFT(B92,LEN(B92)-1),LEN(B92)-2),#REF!,0))</f>
        <v>#REF!</v>
      </c>
      <c r="B92" t="s">
        <v>334</v>
      </c>
      <c r="C92" t="str">
        <f t="shared" si="5"/>
        <v>Refurbishment Oil GT</v>
      </c>
      <c r="E92">
        <f>E68</f>
        <v>0.38350000000000001</v>
      </c>
      <c r="F92">
        <f t="shared" si="4"/>
        <v>9.3872229465449806</v>
      </c>
      <c r="G92" t="e">
        <f t="shared" si="6"/>
        <v>#REF!</v>
      </c>
    </row>
    <row r="93" spans="1:7">
      <c r="A93" t="e">
        <f>INDEX(#REF!,MATCH(RIGHT(LEFT(B93,LEN(B93)-1),LEN(B93)-2),#REF!,0))</f>
        <v>#REF!</v>
      </c>
      <c r="B93" t="s">
        <v>335</v>
      </c>
      <c r="C93" t="str">
        <f t="shared" si="5"/>
        <v>NEW CHP Coal,CHPmin</v>
      </c>
      <c r="E93">
        <v>0.5</v>
      </c>
      <c r="F93">
        <f t="shared" si="4"/>
        <v>7.2</v>
      </c>
      <c r="G93" t="e">
        <f t="shared" si="6"/>
        <v>#REF!</v>
      </c>
    </row>
    <row r="94" spans="1:7">
      <c r="A94" t="e">
        <f>INDEX(#REF!,MATCH(RIGHT(LEFT(B94,LEN(B94)-1),LEN(B94)-2),#REF!,0))</f>
        <v>#REF!</v>
      </c>
      <c r="B94" t="s">
        <v>336</v>
      </c>
      <c r="C94" t="str">
        <f t="shared" si="5"/>
        <v>NEW CHP Oil,CHPmin</v>
      </c>
      <c r="E94">
        <v>0.6</v>
      </c>
      <c r="F94">
        <f t="shared" si="4"/>
        <v>6</v>
      </c>
      <c r="G94" t="e">
        <f t="shared" si="6"/>
        <v>#REF!</v>
      </c>
    </row>
    <row r="95" spans="1:7">
      <c r="A95" t="e">
        <f>INDEX(#REF!,MATCH(RIGHT(LEFT(B95,LEN(B95)-1),LEN(B95)-2),#REF!,0))</f>
        <v>#REF!</v>
      </c>
      <c r="B95" t="s">
        <v>337</v>
      </c>
      <c r="C95" t="str">
        <f t="shared" si="5"/>
        <v>NEW CHP Gas,CHPmin</v>
      </c>
      <c r="E95">
        <v>0.57999999999999996</v>
      </c>
      <c r="F95">
        <f t="shared" si="4"/>
        <v>6.2068965517241388</v>
      </c>
      <c r="G95" t="e">
        <f t="shared" si="6"/>
        <v>#REF!</v>
      </c>
    </row>
    <row r="96" spans="1:7">
      <c r="A96" t="e">
        <f>INDEX(#REF!,MATCH(RIGHT(LEFT(B96,LEN(B96)-1),LEN(B96)-2),#REF!,0))</f>
        <v>#REF!</v>
      </c>
      <c r="B96" t="s">
        <v>338</v>
      </c>
      <c r="C96" t="str">
        <f t="shared" si="5"/>
        <v>NEW CHP Nuclear,CHPmin</v>
      </c>
      <c r="E96">
        <v>0.33</v>
      </c>
      <c r="F96">
        <f t="shared" si="4"/>
        <v>10.909090909090908</v>
      </c>
      <c r="G96" t="e">
        <f t="shared" si="6"/>
        <v>#REF!</v>
      </c>
    </row>
    <row r="97" spans="1:7">
      <c r="A97" t="e">
        <f>INDEX(#REF!,MATCH(RIGHT(LEFT(B97,LEN(B97)-1),LEN(B97)-2),#REF!,0))</f>
        <v>#REF!</v>
      </c>
      <c r="B97" t="s">
        <v>339</v>
      </c>
      <c r="C97" t="str">
        <f t="shared" si="5"/>
        <v>NEW CHP BiomassandWaste,CHPmin</v>
      </c>
      <c r="E97">
        <v>0.55000000000000004</v>
      </c>
      <c r="F97">
        <f t="shared" si="4"/>
        <v>6.545454545454545</v>
      </c>
      <c r="G97" t="e">
        <f t="shared" si="6"/>
        <v>#REF!</v>
      </c>
    </row>
    <row r="98" spans="1:7">
      <c r="A98" t="e">
        <f>INDEX(#REF!,MATCH(RIGHT(LEFT(B98,LEN(B98)-1),LEN(B98)-2),#REF!,0))</f>
        <v>#REF!</v>
      </c>
      <c r="B98" t="s">
        <v>340</v>
      </c>
      <c r="C98" t="str">
        <f t="shared" si="5"/>
        <v>NEW CHP Geothermal,CHPmin</v>
      </c>
      <c r="E98">
        <v>1</v>
      </c>
      <c r="F98">
        <f t="shared" si="4"/>
        <v>3.6</v>
      </c>
      <c r="G98" t="e">
        <f t="shared" si="6"/>
        <v>#REF!</v>
      </c>
    </row>
    <row r="99" spans="1:7">
      <c r="A99" t="e">
        <f>INDEX(#REF!,MATCH(RIGHT(LEFT(B99,LEN(B99)-1),LEN(B99)-2),#REF!,0))</f>
        <v>#REF!</v>
      </c>
      <c r="B99" t="s">
        <v>341</v>
      </c>
      <c r="C99" t="str">
        <f t="shared" si="5"/>
        <v>NEW CHP Solar,CHPmin</v>
      </c>
      <c r="E99">
        <v>1</v>
      </c>
      <c r="F99">
        <f t="shared" si="4"/>
        <v>3.6</v>
      </c>
      <c r="G99" t="e">
        <f t="shared" si="6"/>
        <v>#REF!</v>
      </c>
    </row>
    <row r="100" spans="1:7">
      <c r="A100" t="e">
        <f>INDEX(#REF!,MATCH(RIGHT(LEFT(B100,LEN(B100)-1),LEN(B100)-2),#REF!,0))</f>
        <v>#REF!</v>
      </c>
      <c r="B100" t="s">
        <v>342</v>
      </c>
      <c r="C100" t="str">
        <f t="shared" si="5"/>
        <v>NEW CHP OtherSources,CHPmin</v>
      </c>
      <c r="E100">
        <v>1</v>
      </c>
      <c r="F100">
        <f t="shared" si="4"/>
        <v>3.6</v>
      </c>
      <c r="G100" t="e">
        <f t="shared" si="6"/>
        <v>#REF!</v>
      </c>
    </row>
    <row r="101" spans="1:7">
      <c r="A101" t="e">
        <f>INDEX(#REF!,MATCH(RIGHT(LEFT(B101,LEN(B101)-1),LEN(B101)-2),#REF!,0))</f>
        <v>#REF!</v>
      </c>
      <c r="B101" t="s">
        <v>343</v>
      </c>
      <c r="C101" t="str">
        <f t="shared" si="5"/>
        <v>NEW CCS CHP Coal,CHPmin</v>
      </c>
      <c r="E101">
        <v>0.5</v>
      </c>
      <c r="F101">
        <f t="shared" si="4"/>
        <v>7.2</v>
      </c>
      <c r="G101" t="e">
        <f t="shared" si="6"/>
        <v>#REF!</v>
      </c>
    </row>
    <row r="102" spans="1:7">
      <c r="A102" t="e">
        <f>INDEX(#REF!,MATCH(RIGHT(LEFT(B102,LEN(B102)-1),LEN(B102)-2),#REF!,0))</f>
        <v>#REF!</v>
      </c>
      <c r="B102" t="s">
        <v>344</v>
      </c>
      <c r="C102" t="str">
        <f t="shared" si="5"/>
        <v>NEW CCS CHP Gas CCGT,CHPmin</v>
      </c>
      <c r="E102">
        <v>0.57999999999999996</v>
      </c>
      <c r="F102">
        <f t="shared" si="4"/>
        <v>6.2068965517241388</v>
      </c>
      <c r="G102" t="e">
        <f t="shared" si="6"/>
        <v>#REF!</v>
      </c>
    </row>
    <row r="103" spans="1:7">
      <c r="A103" t="e">
        <f>INDEX(#REF!,MATCH(RIGHT(LEFT(B103,LEN(B103)-1),LEN(B103)-2),#REF!,0))</f>
        <v>#REF!</v>
      </c>
      <c r="B103" t="s">
        <v>345</v>
      </c>
      <c r="C103" t="str">
        <f t="shared" si="5"/>
        <v>NEW CCS CHP Coal Retrofit,CHPmin</v>
      </c>
      <c r="E103">
        <v>0.5</v>
      </c>
      <c r="F103">
        <f t="shared" si="4"/>
        <v>7.2</v>
      </c>
      <c r="G103" t="e">
        <f t="shared" si="6"/>
        <v>#REF!</v>
      </c>
    </row>
    <row r="104" spans="1:7">
      <c r="A104" t="e">
        <f>INDEX(#REF!,MATCH(RIGHT(LEFT(B104,LEN(B104)-1),LEN(B104)-2),#REF!,0))</f>
        <v>#REF!</v>
      </c>
      <c r="B104" t="s">
        <v>346</v>
      </c>
      <c r="C104" t="str">
        <f t="shared" si="5"/>
        <v>NEW CCS CHP Gas CCGT Retrofit,CHPmin</v>
      </c>
      <c r="E104">
        <v>0.57999999999999996</v>
      </c>
      <c r="F104">
        <f t="shared" si="4"/>
        <v>6.2068965517241388</v>
      </c>
      <c r="G104" t="e">
        <f t="shared" si="6"/>
        <v>#REF!</v>
      </c>
    </row>
    <row r="105" spans="1:7">
      <c r="A105" t="e">
        <f>INDEX(#REF!,MATCH(RIGHT(LEFT(B105,LEN(B105)-1),LEN(B105)-2),#REF!,0))</f>
        <v>#REF!</v>
      </c>
      <c r="B105" t="s">
        <v>347</v>
      </c>
      <c r="C105" t="str">
        <f t="shared" si="5"/>
        <v>CHP Coal,CHPmin</v>
      </c>
      <c r="E105">
        <v>0</v>
      </c>
      <c r="F105" t="e">
        <f>IFERROR(3.6/E105,NA())</f>
        <v>#N/A</v>
      </c>
      <c r="G105" t="e">
        <f t="shared" si="6"/>
        <v>#REF!</v>
      </c>
    </row>
    <row r="106" spans="1:7">
      <c r="A106" t="e">
        <f>INDEX(#REF!,MATCH(RIGHT(LEFT(B106,LEN(B106)-1),LEN(B106)-2),#REF!,0))</f>
        <v>#REF!</v>
      </c>
      <c r="B106" t="s">
        <v>348</v>
      </c>
      <c r="C106" t="str">
        <f t="shared" si="5"/>
        <v>CHP Oil,CHPmin</v>
      </c>
      <c r="E106">
        <v>0</v>
      </c>
      <c r="F106" t="e">
        <f t="shared" ref="F106:F112" si="7">IFERROR(3.6/E106,NA())</f>
        <v>#N/A</v>
      </c>
      <c r="G106" t="e">
        <f t="shared" si="6"/>
        <v>#REF!</v>
      </c>
    </row>
    <row r="107" spans="1:7">
      <c r="A107" t="e">
        <f>INDEX(#REF!,MATCH(RIGHT(LEFT(B107,LEN(B107)-1),LEN(B107)-2),#REF!,0))</f>
        <v>#REF!</v>
      </c>
      <c r="B107" t="s">
        <v>349</v>
      </c>
      <c r="C107" t="str">
        <f t="shared" si="5"/>
        <v>CHP Gas,CHPmin</v>
      </c>
      <c r="E107">
        <v>0</v>
      </c>
      <c r="F107" t="e">
        <f t="shared" si="7"/>
        <v>#N/A</v>
      </c>
      <c r="G107" t="e">
        <f t="shared" si="6"/>
        <v>#REF!</v>
      </c>
    </row>
    <row r="108" spans="1:7">
      <c r="A108" t="e">
        <f>INDEX(#REF!,MATCH(RIGHT(LEFT(B108,LEN(B108)-1),LEN(B108)-2),#REF!,0))</f>
        <v>#REF!</v>
      </c>
      <c r="B108" t="s">
        <v>350</v>
      </c>
      <c r="C108" t="str">
        <f t="shared" si="5"/>
        <v>CHP Nuclear,CHPmin</v>
      </c>
      <c r="E108">
        <v>0</v>
      </c>
      <c r="F108" t="e">
        <f t="shared" si="7"/>
        <v>#N/A</v>
      </c>
      <c r="G108" t="e">
        <f t="shared" si="6"/>
        <v>#REF!</v>
      </c>
    </row>
    <row r="109" spans="1:7">
      <c r="A109" t="e">
        <f>INDEX(#REF!,MATCH(RIGHT(LEFT(B109,LEN(B109)-1),LEN(B109)-2),#REF!,0))</f>
        <v>#REF!</v>
      </c>
      <c r="B109" t="s">
        <v>351</v>
      </c>
      <c r="C109" t="str">
        <f t="shared" si="5"/>
        <v>CHP BiomassandWaste,CHPmin</v>
      </c>
      <c r="E109">
        <v>0</v>
      </c>
      <c r="F109" t="e">
        <f t="shared" si="7"/>
        <v>#N/A</v>
      </c>
      <c r="G109" t="e">
        <f t="shared" si="6"/>
        <v>#REF!</v>
      </c>
    </row>
    <row r="110" spans="1:7">
      <c r="A110" t="e">
        <f>INDEX(#REF!,MATCH(RIGHT(LEFT(B110,LEN(B110)-1),LEN(B110)-2),#REF!,0))</f>
        <v>#REF!</v>
      </c>
      <c r="B110" t="s">
        <v>352</v>
      </c>
      <c r="C110" t="str">
        <f t="shared" si="5"/>
        <v>CHP Geothermal,CHPmin</v>
      </c>
      <c r="E110">
        <v>0</v>
      </c>
      <c r="F110" t="e">
        <f t="shared" si="7"/>
        <v>#N/A</v>
      </c>
      <c r="G110" t="e">
        <f t="shared" si="6"/>
        <v>#REF!</v>
      </c>
    </row>
    <row r="111" spans="1:7">
      <c r="A111" t="e">
        <f>INDEX(#REF!,MATCH(RIGHT(LEFT(B111,LEN(B111)-1),LEN(B111)-2),#REF!,0))</f>
        <v>#REF!</v>
      </c>
      <c r="B111" t="s">
        <v>353</v>
      </c>
      <c r="C111" t="str">
        <f t="shared" si="5"/>
        <v>CHP Solar,CHPmin</v>
      </c>
      <c r="E111">
        <v>0</v>
      </c>
      <c r="F111" t="e">
        <f t="shared" si="7"/>
        <v>#N/A</v>
      </c>
      <c r="G111" t="e">
        <f t="shared" si="6"/>
        <v>#REF!</v>
      </c>
    </row>
    <row r="112" spans="1:7">
      <c r="A112" t="e">
        <f>INDEX(#REF!,MATCH(RIGHT(LEFT(B112,LEN(B112)-1),LEN(B112)-2),#REF!,0))</f>
        <v>#REF!</v>
      </c>
      <c r="B112" t="s">
        <v>354</v>
      </c>
      <c r="C112" t="str">
        <f t="shared" si="5"/>
        <v>CHP OtherSources,CHPmin</v>
      </c>
      <c r="E112">
        <v>0</v>
      </c>
      <c r="F112" t="e">
        <f t="shared" si="7"/>
        <v>#N/A</v>
      </c>
      <c r="G112" t="e">
        <f t="shared" si="6"/>
        <v>#REF!</v>
      </c>
    </row>
    <row r="113" spans="1:8">
      <c r="A113" t="e">
        <f>INDEX(#REF!,MATCH(RIGHT(LEFT(B113,LEN(B113)-1),LEN(B113)-2),#REF!,0))</f>
        <v>#REF!</v>
      </c>
      <c r="B113" s="17" t="s">
        <v>355</v>
      </c>
      <c r="C113" t="str">
        <f t="shared" si="5"/>
        <v>Biomass Power Plant</v>
      </c>
      <c r="E113" s="17">
        <f>E59</f>
        <v>0.36062</v>
      </c>
      <c r="F113" s="17">
        <f>3.6/E113</f>
        <v>9.9828073872774663</v>
      </c>
      <c r="G113" t="e">
        <f t="shared" si="6"/>
        <v>#REF!</v>
      </c>
      <c r="H113" s="19" t="s">
        <v>356</v>
      </c>
    </row>
    <row r="114" spans="1:8">
      <c r="A114" t="e">
        <f>INDEX(#REF!,MATCH(RIGHT(LEFT(B114,LEN(B114)-1),LEN(B114)-2),#REF!,0))</f>
        <v>#REF!</v>
      </c>
      <c r="B114" s="17" t="s">
        <v>357</v>
      </c>
      <c r="C114" t="str">
        <f t="shared" si="5"/>
        <v>Biogases</v>
      </c>
      <c r="E114" s="17">
        <f>E65</f>
        <v>0.39489999999999997</v>
      </c>
      <c r="F114" s="17">
        <f>3.6/E114</f>
        <v>9.1162319574575843</v>
      </c>
      <c r="G114" t="e">
        <f t="shared" si="6"/>
        <v>#REF!</v>
      </c>
    </row>
    <row r="115" spans="1:8">
      <c r="A115" t="e">
        <f>INDEX(#REF!,MATCH(RIGHT(LEFT(B115,LEN(B115)-1),LEN(B115)-2),#REF!,0))</f>
        <v>#REF!</v>
      </c>
      <c r="B115" s="17" t="s">
        <v>358</v>
      </c>
      <c r="C115" t="str">
        <f t="shared" si="5"/>
        <v>Biomass Cofiring</v>
      </c>
      <c r="E115" s="17">
        <f>E6</f>
        <v>0.32352999999999998</v>
      </c>
      <c r="F115" s="17">
        <f>3.6/E115</f>
        <v>11.127252495904553</v>
      </c>
      <c r="G115" t="e">
        <f t="shared" si="6"/>
        <v>#REF!</v>
      </c>
    </row>
    <row r="116" spans="1:8">
      <c r="A116" t="e">
        <f>INDEX(#REF!,MATCH(RIGHT(LEFT(B116,LEN(B116)-1),LEN(B116)-2),#REF!,0))</f>
        <v>#REF!</v>
      </c>
      <c r="B116" s="17" t="s">
        <v>359</v>
      </c>
      <c r="C116" t="str">
        <f t="shared" si="5"/>
        <v>Biomass IGCC with CCS</v>
      </c>
      <c r="E116" s="17">
        <f>E55</f>
        <v>0.33</v>
      </c>
      <c r="F116" s="17">
        <f>3.6/E116</f>
        <v>10.909090909090908</v>
      </c>
      <c r="G116" t="e">
        <f t="shared" si="6"/>
        <v>#REF!</v>
      </c>
    </row>
    <row r="117" spans="1:8">
      <c r="A117" t="e">
        <f>INDEX(#REF!,MATCH(RIGHT(LEFT(B117,LEN(B117)-1),LEN(B117)-2),#REF!,0))</f>
        <v>#REF!</v>
      </c>
      <c r="B117" s="17" t="s">
        <v>360</v>
      </c>
      <c r="C117" t="str">
        <f t="shared" si="5"/>
        <v>Waste to Energy</v>
      </c>
      <c r="E117" s="17">
        <f>E113</f>
        <v>0.36062</v>
      </c>
      <c r="F117" s="17">
        <f>3.6/E117</f>
        <v>9.9828073872774663</v>
      </c>
      <c r="G117" t="e">
        <f t="shared" si="6"/>
        <v>#REF!</v>
      </c>
    </row>
    <row r="118" spans="1:8">
      <c r="A118" t="e">
        <f>INDEX(#REF!,MATCH(RIGHT(LEFT(B118,LEN(B118)-1),LEN(B118)-2),#REF!,0))</f>
        <v>#REF!</v>
      </c>
      <c r="B118" s="8" t="str">
        <f>"["&amp;C118&amp;"]"</f>
        <v>[CHP Coal]</v>
      </c>
      <c r="C118" s="8" t="s">
        <v>97</v>
      </c>
      <c r="D118" s="8"/>
      <c r="E118" s="17">
        <f>E8</f>
        <v>0.35254000000000002</v>
      </c>
      <c r="F118" s="17">
        <f t="shared" ref="F118:F121" si="8">3.6/E118</f>
        <v>10.211607193509955</v>
      </c>
      <c r="G118" t="e">
        <f t="shared" si="6"/>
        <v>#REF!</v>
      </c>
    </row>
    <row r="119" spans="1:8">
      <c r="A119" t="e">
        <f>INDEX(#REF!,MATCH(RIGHT(LEFT(B119,LEN(B119)-1),LEN(B119)-2),#REF!,0))</f>
        <v>#REF!</v>
      </c>
      <c r="B119" s="8" t="str">
        <f t="shared" ref="B119:B122" si="9">"["&amp;C119&amp;"]"</f>
        <v>[CHP Gas]</v>
      </c>
      <c r="C119" s="8" t="s">
        <v>98</v>
      </c>
      <c r="D119" s="8"/>
      <c r="E119" s="17">
        <f>E37</f>
        <v>0.31780000000000003</v>
      </c>
      <c r="F119" s="17">
        <f t="shared" si="8"/>
        <v>11.32787916928886</v>
      </c>
      <c r="G119" t="e">
        <f t="shared" si="6"/>
        <v>#REF!</v>
      </c>
    </row>
    <row r="120" spans="1:8">
      <c r="A120" t="e">
        <f>INDEX(#REF!,MATCH(RIGHT(LEFT(B120,LEN(B120)-1),LEN(B120)-2),#REF!,0))</f>
        <v>#REF!</v>
      </c>
      <c r="B120" s="8" t="str">
        <f t="shared" si="9"/>
        <v>[CHP BiomassandWaste]</v>
      </c>
      <c r="C120" s="8" t="s">
        <v>96</v>
      </c>
      <c r="D120" s="8"/>
      <c r="E120" s="17">
        <f>E113</f>
        <v>0.36062</v>
      </c>
      <c r="F120" s="17">
        <f t="shared" si="8"/>
        <v>9.9828073872774663</v>
      </c>
      <c r="G120" t="e">
        <f t="shared" si="6"/>
        <v>#REF!</v>
      </c>
    </row>
    <row r="121" spans="1:8">
      <c r="A121" t="e">
        <f>INDEX(#REF!,MATCH(RIGHT(LEFT(B121,LEN(B121)-1),LEN(B121)-2),#REF!,0))</f>
        <v>#REF!</v>
      </c>
      <c r="B121" s="8" t="str">
        <f t="shared" si="9"/>
        <v>[CHP Oil]</v>
      </c>
      <c r="C121" s="8" t="s">
        <v>106</v>
      </c>
      <c r="D121" s="8"/>
      <c r="E121">
        <f>E45</f>
        <v>0.27994000000000002</v>
      </c>
      <c r="F121" s="17">
        <f t="shared" si="8"/>
        <v>12.859898549689218</v>
      </c>
      <c r="G121" t="e">
        <f t="shared" si="6"/>
        <v>#REF!</v>
      </c>
    </row>
    <row r="122" spans="1:8">
      <c r="A122" t="e">
        <f>INDEX(#REF!,MATCH(RIGHT(LEFT(B122,LEN(B122)-1),LEN(B122)-2),#REF!,0))</f>
        <v>#REF!</v>
      </c>
      <c r="B122" s="8" t="str">
        <f t="shared" si="9"/>
        <v>[Nuclear]</v>
      </c>
      <c r="C122" t="s">
        <v>105</v>
      </c>
      <c r="E122">
        <v>0.33</v>
      </c>
      <c r="F122">
        <f t="shared" ref="F122" si="10">IFERROR(3.6/E122,NA())</f>
        <v>10.909090909090908</v>
      </c>
      <c r="G122" t="e">
        <f t="shared" si="6"/>
        <v>#REF!</v>
      </c>
    </row>
    <row r="123" spans="1:8">
      <c r="B123" s="8"/>
      <c r="C123" s="8"/>
      <c r="D123" s="8"/>
    </row>
    <row r="124" spans="1:8">
      <c r="B124" s="8"/>
      <c r="C124" s="8"/>
      <c r="D124" s="8"/>
    </row>
    <row r="125" spans="1:8">
      <c r="B125" s="8"/>
      <c r="C125" s="8"/>
      <c r="D125" s="8"/>
    </row>
    <row r="126" spans="1:8">
      <c r="B126" s="8"/>
      <c r="C126" s="8"/>
      <c r="D126" s="8"/>
    </row>
    <row r="127" spans="1:8">
      <c r="B127" s="8"/>
      <c r="C127" s="8"/>
      <c r="D127" s="8"/>
    </row>
    <row r="128" spans="1:8">
      <c r="B128" s="8"/>
      <c r="C128" s="8"/>
      <c r="D128" s="8"/>
    </row>
    <row r="129" spans="2:4">
      <c r="B129" s="8"/>
      <c r="C129" s="8"/>
      <c r="D129" s="8"/>
    </row>
    <row r="130" spans="2:4">
      <c r="B130" s="8"/>
      <c r="C130" s="8"/>
      <c r="D130" s="8"/>
    </row>
    <row r="131" spans="2:4">
      <c r="B131" s="8"/>
      <c r="C131" s="8"/>
      <c r="D131" s="8"/>
    </row>
    <row r="132" spans="2:4">
      <c r="B132" s="8"/>
      <c r="C132" s="8"/>
      <c r="D132" s="8"/>
    </row>
    <row r="133" spans="2:4">
      <c r="B133" s="8"/>
      <c r="C133" s="8"/>
      <c r="D133" s="8"/>
    </row>
    <row r="134" spans="2:4">
      <c r="B134" s="8"/>
      <c r="C134" s="8"/>
      <c r="D134" s="8"/>
    </row>
    <row r="135" spans="2:4">
      <c r="B135" s="8"/>
      <c r="C135" s="8"/>
      <c r="D135" s="8"/>
    </row>
    <row r="136" spans="2:4">
      <c r="B136" s="8"/>
      <c r="C136" s="8"/>
      <c r="D136" s="8"/>
    </row>
    <row r="137" spans="2:4">
      <c r="B137" s="8"/>
      <c r="C137" s="8"/>
      <c r="D137" s="8"/>
    </row>
    <row r="138" spans="2:4">
      <c r="B138" s="8"/>
      <c r="C138" s="8"/>
      <c r="D138" s="8"/>
    </row>
    <row r="139" spans="2:4">
      <c r="B139" s="8"/>
      <c r="C139" s="8"/>
      <c r="D139" s="8"/>
    </row>
    <row r="140" spans="2:4">
      <c r="B140" s="8"/>
      <c r="C140" s="8"/>
      <c r="D140" s="8"/>
    </row>
    <row r="141" spans="2:4">
      <c r="B141" s="8"/>
      <c r="C141" s="8"/>
      <c r="D141" s="8"/>
    </row>
    <row r="142" spans="2:4">
      <c r="B142" s="8"/>
      <c r="C142" s="8"/>
      <c r="D142" s="8"/>
    </row>
    <row r="143" spans="2:4">
      <c r="B143" s="8"/>
      <c r="C143" s="8"/>
      <c r="D143" s="8"/>
    </row>
    <row r="144" spans="2:4">
      <c r="B144" s="8"/>
      <c r="C144" s="8"/>
      <c r="D144" s="8"/>
    </row>
    <row r="145" spans="2:4">
      <c r="B145" s="8"/>
      <c r="C145" s="8"/>
      <c r="D145" s="8"/>
    </row>
    <row r="146" spans="2:4">
      <c r="B146" s="8"/>
      <c r="C146" s="8"/>
      <c r="D146" s="8"/>
    </row>
    <row r="147" spans="2:4">
      <c r="B147" s="8"/>
      <c r="C147" s="8"/>
      <c r="D147" s="8"/>
    </row>
    <row r="148" spans="2:4">
      <c r="B148" s="8"/>
      <c r="C148" s="8"/>
      <c r="D148" s="8"/>
    </row>
    <row r="149" spans="2:4">
      <c r="B149" s="8"/>
      <c r="C149" s="8"/>
      <c r="D149" s="8"/>
    </row>
    <row r="150" spans="2:4">
      <c r="B150" s="8"/>
      <c r="C150" s="8"/>
      <c r="D150" s="8"/>
    </row>
    <row r="151" spans="2:4">
      <c r="B151" s="8"/>
      <c r="C151" s="8"/>
      <c r="D151" s="8"/>
    </row>
    <row r="152" spans="2:4">
      <c r="B152" s="8"/>
      <c r="C152" s="8"/>
      <c r="D152" s="8"/>
    </row>
    <row r="153" spans="2:4">
      <c r="B153" s="8"/>
      <c r="C153" s="8"/>
      <c r="D153" s="8"/>
    </row>
    <row r="154" spans="2:4">
      <c r="B154" s="8"/>
      <c r="C154" s="8"/>
      <c r="D154" s="8"/>
    </row>
    <row r="155" spans="2:4">
      <c r="B155" s="8"/>
      <c r="C155" s="8"/>
      <c r="D155" s="8"/>
    </row>
    <row r="156" spans="2:4">
      <c r="B156" s="8"/>
      <c r="C156" s="8"/>
      <c r="D156" s="8"/>
    </row>
    <row r="157" spans="2:4">
      <c r="B157" s="8"/>
      <c r="C157" s="8"/>
      <c r="D157" s="8"/>
    </row>
    <row r="158" spans="2:4">
      <c r="B158" s="8"/>
      <c r="C158" s="8"/>
      <c r="D158" s="8"/>
    </row>
    <row r="159" spans="2:4">
      <c r="B159" s="8"/>
      <c r="C159" s="8"/>
      <c r="D159" s="8"/>
    </row>
    <row r="160" spans="2:4">
      <c r="B160" s="8"/>
      <c r="C160" s="8"/>
      <c r="D160" s="8"/>
    </row>
    <row r="161" spans="2:4">
      <c r="B161" s="8"/>
      <c r="C161" s="8"/>
      <c r="D161" s="8"/>
    </row>
    <row r="162" spans="2:4">
      <c r="B162" s="8"/>
      <c r="C162" s="8"/>
      <c r="D162" s="8"/>
    </row>
    <row r="163" spans="2:4">
      <c r="B163" s="8"/>
      <c r="C163" s="8"/>
      <c r="D163" s="8"/>
    </row>
    <row r="164" spans="2:4">
      <c r="B164" s="8"/>
      <c r="C164" s="8"/>
      <c r="D164" s="8"/>
    </row>
    <row r="165" spans="2:4">
      <c r="B165" s="8"/>
      <c r="C165" s="8"/>
      <c r="D165" s="8"/>
    </row>
    <row r="166" spans="2:4">
      <c r="B166" s="8"/>
      <c r="C166" s="8"/>
      <c r="D166" s="8"/>
    </row>
    <row r="167" spans="2:4">
      <c r="B167" s="8"/>
      <c r="C167" s="8"/>
      <c r="D167" s="8"/>
    </row>
    <row r="168" spans="2:4">
      <c r="B168" s="8"/>
      <c r="C168" s="8"/>
      <c r="D168" s="8"/>
    </row>
    <row r="169" spans="2:4">
      <c r="B169" s="8"/>
      <c r="C169" s="8"/>
      <c r="D169" s="8"/>
    </row>
    <row r="170" spans="2:4">
      <c r="B170" s="8"/>
      <c r="C170" s="8"/>
      <c r="D170" s="8"/>
    </row>
    <row r="171" spans="2:4">
      <c r="B171" s="8"/>
      <c r="C171" s="8"/>
      <c r="D171" s="8"/>
    </row>
  </sheetData>
  <autoFilter ref="B1:F171" xr:uid="{00000000-0009-0000-0000-00000B000000}"/>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A56"/>
  <sheetViews>
    <sheetView workbookViewId="0">
      <selection activeCell="C7" sqref="C7"/>
    </sheetView>
  </sheetViews>
  <sheetFormatPr defaultRowHeight="15"/>
  <cols>
    <col min="1" max="1" width="23" customWidth="1"/>
    <col min="2" max="2" width="21.42578125" bestFit="1" customWidth="1"/>
    <col min="3" max="3" width="22.7109375" style="16" bestFit="1" customWidth="1"/>
    <col min="4" max="4" width="13.7109375" style="16" bestFit="1" customWidth="1"/>
    <col min="5" max="6" width="13.7109375" style="53" customWidth="1"/>
    <col min="7" max="7" width="17.5703125" style="54" bestFit="1" customWidth="1"/>
    <col min="8" max="8" width="9.140625" style="54"/>
    <col min="19" max="19" width="31.28515625" bestFit="1" customWidth="1"/>
  </cols>
  <sheetData>
    <row r="1" spans="1:27">
      <c r="A1" s="19" t="s">
        <v>610</v>
      </c>
      <c r="C1" s="16" t="s">
        <v>382</v>
      </c>
      <c r="D1" s="21"/>
      <c r="E1" s="29" t="s">
        <v>383</v>
      </c>
      <c r="F1" s="29"/>
      <c r="G1" s="14" t="s">
        <v>384</v>
      </c>
      <c r="H1" s="22"/>
      <c r="N1" s="9"/>
      <c r="O1" s="9"/>
      <c r="P1" s="9"/>
      <c r="Q1" s="9"/>
      <c r="R1" s="9"/>
    </row>
    <row r="2" spans="1:27">
      <c r="A2" t="s">
        <v>365</v>
      </c>
      <c r="B2" t="s">
        <v>385</v>
      </c>
      <c r="C2" s="16" t="s">
        <v>386</v>
      </c>
      <c r="D2" s="21" t="s">
        <v>387</v>
      </c>
      <c r="E2" s="29" t="s">
        <v>386</v>
      </c>
      <c r="F2" s="29" t="s">
        <v>387</v>
      </c>
      <c r="G2" s="14" t="s">
        <v>388</v>
      </c>
      <c r="H2" s="22" t="s">
        <v>389</v>
      </c>
      <c r="N2" s="9"/>
      <c r="O2" s="9"/>
      <c r="P2" s="9"/>
      <c r="Q2" s="9"/>
      <c r="R2" s="9"/>
      <c r="S2" t="s">
        <v>384</v>
      </c>
      <c r="T2" t="s">
        <v>390</v>
      </c>
      <c r="X2" s="9" t="s">
        <v>384</v>
      </c>
      <c r="Y2" s="9" t="s">
        <v>390</v>
      </c>
      <c r="Z2" s="9"/>
      <c r="AA2" s="9"/>
    </row>
    <row r="3" spans="1:27">
      <c r="A3" t="s">
        <v>134</v>
      </c>
      <c r="B3" t="s">
        <v>29</v>
      </c>
      <c r="C3" s="16">
        <f>INDEX(DEA_IDN_Generator_Props!$28:$28,0,MATCH($A3,DEA_IDN_Generator_Props!$2:$2,0))</f>
        <v>0.25</v>
      </c>
      <c r="D3" s="16">
        <f>INDEX(DEA_IDN_Generator_Props!$27:$27,0,MATCH($A3,DEA_IDN_Generator_Props!$2:$2,0))/1000</f>
        <v>50</v>
      </c>
      <c r="E3" s="13">
        <f>INDEX(DEA_IDN_Generator_Props!$57:$57,0,MATCH($A3,DEA_IDN_Generator_Props!$2:$2,0))</f>
        <v>0.25</v>
      </c>
      <c r="F3" s="13">
        <f>INDEX(DEA_IDN_Generator_Props!$56:$56,0,MATCH($A3,DEA_IDN_Generator_Props!$2:$2,0))/1000</f>
        <v>50</v>
      </c>
      <c r="G3" s="14">
        <f t="shared" ref="G3:G35" si="0">INDEX(T$4:T$23,MATCH($B3,$S$4:$S$23,0))</f>
        <v>0</v>
      </c>
      <c r="H3" s="14">
        <f t="shared" ref="H3:H35" si="1">INDEX(U$4:U$23,MATCH($B3,$S$4:$S$23,0))</f>
        <v>131</v>
      </c>
      <c r="N3" s="9"/>
      <c r="O3" s="9"/>
      <c r="P3" s="9"/>
      <c r="Q3" s="9"/>
      <c r="R3" s="9"/>
      <c r="S3" t="s">
        <v>11</v>
      </c>
      <c r="T3" t="s">
        <v>388</v>
      </c>
      <c r="U3" t="s">
        <v>389</v>
      </c>
      <c r="X3" s="9" t="s">
        <v>11</v>
      </c>
      <c r="Y3" s="9" t="s">
        <v>388</v>
      </c>
      <c r="Z3" s="9" t="s">
        <v>389</v>
      </c>
      <c r="AA3" s="9"/>
    </row>
    <row r="4" spans="1:27">
      <c r="A4" t="s">
        <v>207</v>
      </c>
      <c r="B4" t="e">
        <f>NA()</f>
        <v>#N/A</v>
      </c>
      <c r="C4" s="16">
        <f>INDEX(DEA_IDN_Generator_Props!$28:$28,0,MATCH($A4,DEA_IDN_Generator_Props!$2:$2,0))</f>
        <v>0.37</v>
      </c>
      <c r="D4" s="16">
        <f>INDEX(DEA_IDN_Generator_Props!$27:$27,0,MATCH($A4,DEA_IDN_Generator_Props!$2:$2,0))/1000</f>
        <v>65</v>
      </c>
      <c r="E4" s="13">
        <f>INDEX(DEA_IDN_Generator_Props!$57:$57,0,MATCH($A4,DEA_IDN_Generator_Props!$2:$2,0))</f>
        <v>0.37</v>
      </c>
      <c r="F4" s="13">
        <f>INDEX(DEA_IDN_Generator_Props!$56:$56,0,MATCH($A4,DEA_IDN_Generator_Props!$2:$2,0))/1000</f>
        <v>65</v>
      </c>
      <c r="G4" s="14" t="e">
        <f t="shared" si="0"/>
        <v>#N/A</v>
      </c>
      <c r="H4" s="14" t="e">
        <f t="shared" si="1"/>
        <v>#N/A</v>
      </c>
      <c r="O4" s="10"/>
      <c r="P4" s="10"/>
      <c r="Q4" s="10"/>
      <c r="R4" s="9"/>
      <c r="S4" t="s">
        <v>115</v>
      </c>
      <c r="T4">
        <v>6.25</v>
      </c>
      <c r="U4">
        <v>42.801980198019805</v>
      </c>
      <c r="V4" t="s">
        <v>392</v>
      </c>
      <c r="X4" s="9" t="s">
        <v>115</v>
      </c>
      <c r="Y4" s="9">
        <v>6.25</v>
      </c>
      <c r="Z4" s="9">
        <v>42.801980198019805</v>
      </c>
      <c r="AA4" s="9" t="s">
        <v>392</v>
      </c>
    </row>
    <row r="5" spans="1:27">
      <c r="A5" t="s">
        <v>138</v>
      </c>
      <c r="B5" t="s">
        <v>5</v>
      </c>
      <c r="C5" s="16">
        <f>INDEX(DEA_IDN_Generator_Props!$28:$28,0,MATCH($A5,DEA_IDN_Generator_Props!$2:$2,0))</f>
        <v>0.65</v>
      </c>
      <c r="D5" s="16">
        <f>INDEX(DEA_IDN_Generator_Props!$27:$27,0,MATCH($A5,DEA_IDN_Generator_Props!$2:$2,0))/1000</f>
        <v>37.700000000000003</v>
      </c>
      <c r="E5" s="13">
        <f>INDEX(DEA_IDN_Generator_Props!$57:$57,0,MATCH($A5,DEA_IDN_Generator_Props!$2:$2,0))</f>
        <v>0.65</v>
      </c>
      <c r="F5" s="13">
        <f>INDEX(DEA_IDN_Generator_Props!$56:$56,0,MATCH($A5,DEA_IDN_Generator_Props!$2:$2,0))/1000</f>
        <v>37.700000000000003</v>
      </c>
      <c r="G5" s="14">
        <f t="shared" si="0"/>
        <v>0</v>
      </c>
      <c r="H5" s="14">
        <f t="shared" si="1"/>
        <v>78</v>
      </c>
      <c r="O5" s="10"/>
      <c r="P5" s="10"/>
      <c r="Q5" s="10"/>
      <c r="R5" s="9"/>
      <c r="S5" t="s">
        <v>4</v>
      </c>
      <c r="T5">
        <v>5</v>
      </c>
      <c r="U5">
        <v>33</v>
      </c>
      <c r="X5" s="9" t="s">
        <v>393</v>
      </c>
      <c r="Y5" s="9">
        <v>5</v>
      </c>
      <c r="Z5" s="9">
        <v>33</v>
      </c>
      <c r="AA5" s="9"/>
    </row>
    <row r="6" spans="1:27">
      <c r="A6" t="s">
        <v>140</v>
      </c>
      <c r="B6" t="e">
        <f>NA()</f>
        <v>#N/A</v>
      </c>
      <c r="C6" s="16">
        <f>INDEX(DEA_IDN_Generator_Props!$28:$28,0,MATCH($A6,DEA_IDN_Generator_Props!$2:$2,0))</f>
        <v>0.5</v>
      </c>
      <c r="D6" s="16">
        <f>INDEX(DEA_IDN_Generator_Props!$27:$27,0,MATCH($A6,DEA_IDN_Generator_Props!$2:$2,0))/1000</f>
        <v>41.9</v>
      </c>
      <c r="E6" s="13">
        <f>INDEX(DEA_IDN_Generator_Props!$57:$57,0,MATCH($A6,DEA_IDN_Generator_Props!$2:$2,0))</f>
        <v>0.5</v>
      </c>
      <c r="F6" s="13">
        <f>INDEX(DEA_IDN_Generator_Props!$56:$56,0,MATCH($A6,DEA_IDN_Generator_Props!$2:$2,0))/1000</f>
        <v>41.9</v>
      </c>
      <c r="G6" s="14" t="e">
        <f t="shared" si="0"/>
        <v>#N/A</v>
      </c>
      <c r="H6" s="14" t="e">
        <f t="shared" si="1"/>
        <v>#N/A</v>
      </c>
      <c r="O6" s="10" t="s">
        <v>391</v>
      </c>
      <c r="P6" s="10"/>
      <c r="Q6" s="10"/>
      <c r="R6" s="9"/>
      <c r="S6" t="s">
        <v>94</v>
      </c>
      <c r="T6">
        <v>7</v>
      </c>
      <c r="U6">
        <v>69</v>
      </c>
      <c r="X6" s="9" t="s">
        <v>94</v>
      </c>
      <c r="Y6" s="9">
        <v>7</v>
      </c>
      <c r="Z6" s="9">
        <v>69</v>
      </c>
      <c r="AA6" s="9"/>
    </row>
    <row r="7" spans="1:27">
      <c r="A7" t="s">
        <v>139</v>
      </c>
      <c r="B7" t="e">
        <f>NA()</f>
        <v>#N/A</v>
      </c>
      <c r="C7" s="16">
        <f>INDEX(DEA_IDN_Generator_Props!$28:$28,0,MATCH($A7,DEA_IDN_Generator_Props!$2:$2,0))</f>
        <v>0.5</v>
      </c>
      <c r="D7" s="16">
        <f>INDEX(DEA_IDN_Generator_Props!$27:$27,0,MATCH($A7,DEA_IDN_Generator_Props!$2:$2,0))/1000</f>
        <v>53</v>
      </c>
      <c r="E7" s="13">
        <f>INDEX(DEA_IDN_Generator_Props!$57:$57,0,MATCH($A7,DEA_IDN_Generator_Props!$2:$2,0))</f>
        <v>0.5</v>
      </c>
      <c r="F7" s="13">
        <f>INDEX(DEA_IDN_Generator_Props!$56:$56,0,MATCH($A7,DEA_IDN_Generator_Props!$2:$2,0))/1000</f>
        <v>53</v>
      </c>
      <c r="G7" s="14" t="e">
        <f t="shared" si="0"/>
        <v>#N/A</v>
      </c>
      <c r="H7" s="14" t="e">
        <f t="shared" si="1"/>
        <v>#N/A</v>
      </c>
      <c r="O7" s="10"/>
      <c r="P7" s="10"/>
      <c r="Q7" s="10"/>
      <c r="R7" s="9"/>
      <c r="S7" t="s">
        <v>77</v>
      </c>
      <c r="T7">
        <v>8</v>
      </c>
      <c r="U7">
        <v>54</v>
      </c>
      <c r="X7" s="9" t="s">
        <v>77</v>
      </c>
      <c r="Y7" s="9">
        <v>8</v>
      </c>
      <c r="Z7" s="9">
        <v>54</v>
      </c>
      <c r="AA7" s="9"/>
    </row>
    <row r="8" spans="1:27">
      <c r="A8" t="s">
        <v>135</v>
      </c>
      <c r="B8" t="s">
        <v>136</v>
      </c>
      <c r="C8" s="16">
        <f>INDEX(DEA_IDN_Generator_Props!$28:$28,0,MATCH($A8,DEA_IDN_Generator_Props!$2:$2,0))</f>
        <v>1.325</v>
      </c>
      <c r="D8" s="16">
        <f>INDEX(DEA_IDN_Generator_Props!$27:$27,0,MATCH($A8,DEA_IDN_Generator_Props!$2:$2,0))/1000</f>
        <v>8</v>
      </c>
      <c r="E8" s="13">
        <f>INDEX(DEA_IDN_Generator_Props!$57:$57,0,MATCH($A8,DEA_IDN_Generator_Props!$2:$2,0))</f>
        <v>1.325</v>
      </c>
      <c r="F8" s="13">
        <f>INDEX(DEA_IDN_Generator_Props!$56:$56,0,MATCH($A8,DEA_IDN_Generator_Props!$2:$2,0))/1000</f>
        <v>8</v>
      </c>
      <c r="G8" s="14">
        <f t="shared" si="0"/>
        <v>3.6541694072937219</v>
      </c>
      <c r="H8" s="14">
        <f t="shared" si="1"/>
        <v>3.6541694072937223</v>
      </c>
      <c r="O8" s="10"/>
      <c r="P8" s="10"/>
      <c r="Q8" s="10"/>
      <c r="R8" s="9"/>
      <c r="S8" t="s">
        <v>88</v>
      </c>
      <c r="T8">
        <v>10</v>
      </c>
      <c r="U8">
        <v>90</v>
      </c>
      <c r="V8" t="s">
        <v>396</v>
      </c>
      <c r="X8" s="9" t="s">
        <v>88</v>
      </c>
      <c r="Y8" s="9">
        <v>10</v>
      </c>
      <c r="Z8" s="9">
        <v>90</v>
      </c>
      <c r="AA8" s="9" t="s">
        <v>396</v>
      </c>
    </row>
    <row r="9" spans="1:27">
      <c r="A9" t="s">
        <v>157</v>
      </c>
      <c r="B9" t="s">
        <v>26</v>
      </c>
      <c r="C9" s="16">
        <f>INDEX(DEA_IDN_Generator_Props!$28:$28,0,MATCH($A9,DEA_IDN_Generator_Props!$2:$2,0))</f>
        <v>0</v>
      </c>
      <c r="D9" s="16">
        <f>INDEX(DEA_IDN_Generator_Props!$27:$27,0,MATCH($A9,DEA_IDN_Generator_Props!$2:$2,0))/1000</f>
        <v>14.4</v>
      </c>
      <c r="E9" s="13">
        <f>INDEX(DEA_IDN_Generator_Props!$57:$57,0,MATCH($A9,DEA_IDN_Generator_Props!$2:$2,0))</f>
        <v>0</v>
      </c>
      <c r="F9" s="13">
        <f>INDEX(DEA_IDN_Generator_Props!$56:$56,0,MATCH($A9,DEA_IDN_Generator_Props!$2:$2,0))/1000</f>
        <v>14.4</v>
      </c>
      <c r="G9" s="14">
        <f t="shared" si="0"/>
        <v>0</v>
      </c>
      <c r="H9" s="14">
        <f t="shared" si="1"/>
        <v>14</v>
      </c>
      <c r="O9" s="11" t="s">
        <v>3</v>
      </c>
      <c r="P9" s="11">
        <v>125000</v>
      </c>
      <c r="Q9" s="11">
        <v>8</v>
      </c>
      <c r="R9" s="9"/>
      <c r="S9" t="s">
        <v>82</v>
      </c>
      <c r="T9">
        <v>3</v>
      </c>
      <c r="U9">
        <v>10</v>
      </c>
      <c r="X9" s="9" t="s">
        <v>82</v>
      </c>
      <c r="Y9" s="9">
        <v>3</v>
      </c>
      <c r="Z9" s="9">
        <v>10</v>
      </c>
      <c r="AA9" s="9"/>
    </row>
    <row r="10" spans="1:27">
      <c r="A10" t="s">
        <v>155</v>
      </c>
      <c r="B10" t="s">
        <v>30</v>
      </c>
      <c r="C10" s="16">
        <f>INDEX(DEA_IDN_Generator_Props!$28:$28,0,MATCH($A10,DEA_IDN_Generator_Props!$2:$2,0))</f>
        <v>0</v>
      </c>
      <c r="D10" s="16">
        <f>INDEX(DEA_IDN_Generator_Props!$27:$27,0,MATCH($A10,DEA_IDN_Generator_Props!$2:$2,0))/1000</f>
        <v>14.4</v>
      </c>
      <c r="E10" s="13">
        <f>INDEX(DEA_IDN_Generator_Props!$57:$57,0,MATCH($A10,DEA_IDN_Generator_Props!$2:$2,0))</f>
        <v>0</v>
      </c>
      <c r="F10" s="13">
        <f>INDEX(DEA_IDN_Generator_Props!$56:$56,0,MATCH($A10,DEA_IDN_Generator_Props!$2:$2,0))/1000</f>
        <v>14.4</v>
      </c>
      <c r="G10" s="14">
        <f t="shared" si="0"/>
        <v>0</v>
      </c>
      <c r="H10" s="14">
        <f t="shared" si="1"/>
        <v>18</v>
      </c>
      <c r="O10" s="11" t="s">
        <v>394</v>
      </c>
      <c r="P10" s="11">
        <v>17000</v>
      </c>
      <c r="Q10" s="11">
        <v>12</v>
      </c>
      <c r="R10" s="9"/>
      <c r="S10" t="s">
        <v>129</v>
      </c>
      <c r="T10">
        <v>7</v>
      </c>
      <c r="U10">
        <v>12</v>
      </c>
      <c r="X10" s="9" t="s">
        <v>129</v>
      </c>
      <c r="Y10" s="9">
        <v>7</v>
      </c>
      <c r="Z10" s="9">
        <v>12</v>
      </c>
      <c r="AA10" s="9"/>
    </row>
    <row r="11" spans="1:27">
      <c r="A11" t="s">
        <v>209</v>
      </c>
      <c r="B11" t="e">
        <f>NA()</f>
        <v>#N/A</v>
      </c>
      <c r="C11" s="16">
        <f>INDEX(DEA_IDN_Generator_Props!$28:$28,0,MATCH($A11,DEA_IDN_Generator_Props!$2:$2,0))</f>
        <v>0</v>
      </c>
      <c r="D11" s="16">
        <f>INDEX(DEA_IDN_Generator_Props!$27:$27,0,MATCH($A11,DEA_IDN_Generator_Props!$2:$2,0))/1000</f>
        <v>14.4</v>
      </c>
      <c r="E11" s="13">
        <f>INDEX(DEA_IDN_Generator_Props!$57:$57,0,MATCH($A11,DEA_IDN_Generator_Props!$2:$2,0))</f>
        <v>0</v>
      </c>
      <c r="F11" s="13">
        <f>INDEX(DEA_IDN_Generator_Props!$56:$56,0,MATCH($A11,DEA_IDN_Generator_Props!$2:$2,0))/1000</f>
        <v>14.4</v>
      </c>
      <c r="G11" s="14" t="e">
        <f t="shared" si="0"/>
        <v>#N/A</v>
      </c>
      <c r="H11" s="14" t="e">
        <f t="shared" si="1"/>
        <v>#N/A</v>
      </c>
      <c r="O11" s="11" t="s">
        <v>395</v>
      </c>
      <c r="P11" s="11">
        <v>10000</v>
      </c>
      <c r="Q11" s="11">
        <v>7</v>
      </c>
      <c r="R11" s="9"/>
      <c r="S11" t="s">
        <v>99</v>
      </c>
      <c r="T11">
        <v>7</v>
      </c>
      <c r="U11">
        <v>12</v>
      </c>
      <c r="X11" s="9" t="s">
        <v>99</v>
      </c>
      <c r="Y11" s="9">
        <v>7</v>
      </c>
      <c r="Z11" s="9">
        <v>12</v>
      </c>
      <c r="AA11" s="9"/>
    </row>
    <row r="12" spans="1:27">
      <c r="A12" t="s">
        <v>210</v>
      </c>
      <c r="B12" t="e">
        <f>NA()</f>
        <v>#N/A</v>
      </c>
      <c r="C12" s="16">
        <f>INDEX(DEA_IDN_Generator_Props!$28:$28,0,MATCH($A12,DEA_IDN_Generator_Props!$2:$2,0))</f>
        <v>0</v>
      </c>
      <c r="D12" s="16">
        <f>INDEX(DEA_IDN_Generator_Props!$27:$27,0,MATCH($A12,DEA_IDN_Generator_Props!$2:$2,0))/1000</f>
        <v>16.2</v>
      </c>
      <c r="E12" s="13">
        <f>INDEX(DEA_IDN_Generator_Props!$57:$57,0,MATCH($A12,DEA_IDN_Generator_Props!$2:$2,0))</f>
        <v>0</v>
      </c>
      <c r="F12" s="13">
        <f>INDEX(DEA_IDN_Generator_Props!$56:$56,0,MATCH($A12,DEA_IDN_Generator_Props!$2:$2,0))/1000</f>
        <v>16.2</v>
      </c>
      <c r="G12" s="14" t="e">
        <f t="shared" si="0"/>
        <v>#N/A</v>
      </c>
      <c r="H12" s="14" t="e">
        <f t="shared" si="1"/>
        <v>#N/A</v>
      </c>
      <c r="O12" s="11" t="s">
        <v>397</v>
      </c>
      <c r="P12" s="11">
        <v>15000</v>
      </c>
      <c r="Q12" s="11">
        <v>10</v>
      </c>
      <c r="R12" s="9"/>
      <c r="S12" t="s">
        <v>141</v>
      </c>
      <c r="T12">
        <v>7</v>
      </c>
      <c r="U12">
        <v>33</v>
      </c>
      <c r="X12" s="9" t="s">
        <v>141</v>
      </c>
      <c r="Y12" s="9">
        <v>7</v>
      </c>
      <c r="Z12" s="9">
        <v>33</v>
      </c>
      <c r="AA12" s="9"/>
    </row>
    <row r="13" spans="1:27">
      <c r="A13" t="s">
        <v>24</v>
      </c>
      <c r="B13" t="s">
        <v>24</v>
      </c>
      <c r="C13" s="16">
        <f>INDEX(DEA_IDN_Generator_Props!$28:$28,0,MATCH($A13,DEA_IDN_Generator_Props!$2:$2,0))</f>
        <v>0</v>
      </c>
      <c r="D13" s="16">
        <f>INDEX(DEA_IDN_Generator_Props!$27:$27,0,MATCH($A13,DEA_IDN_Generator_Props!$2:$2,0))/1000</f>
        <v>60</v>
      </c>
      <c r="E13" s="13">
        <f>INDEX(DEA_IDN_Generator_Props!$57:$57,0,MATCH($A13,DEA_IDN_Generator_Props!$2:$2,0))</f>
        <v>0</v>
      </c>
      <c r="F13" s="13">
        <f>INDEX(DEA_IDN_Generator_Props!$56:$56,0,MATCH($A13,DEA_IDN_Generator_Props!$2:$2,0))/1000</f>
        <v>60</v>
      </c>
      <c r="G13" s="14">
        <f t="shared" si="0"/>
        <v>0</v>
      </c>
      <c r="H13" s="14">
        <f t="shared" si="1"/>
        <v>51</v>
      </c>
      <c r="O13" s="11" t="s">
        <v>398</v>
      </c>
      <c r="P13" s="11">
        <v>30000</v>
      </c>
      <c r="Q13" s="11">
        <v>6</v>
      </c>
      <c r="R13" s="9"/>
      <c r="S13" t="s">
        <v>136</v>
      </c>
      <c r="T13">
        <v>3.6541694072937219</v>
      </c>
      <c r="U13">
        <v>3.6541694072937223</v>
      </c>
      <c r="V13" t="s">
        <v>402</v>
      </c>
      <c r="X13" s="9" t="s">
        <v>136</v>
      </c>
      <c r="Y13" s="12">
        <v>3.6541694072937219</v>
      </c>
      <c r="Z13" s="12">
        <v>3.6541694072937223</v>
      </c>
      <c r="AA13" s="9" t="s">
        <v>402</v>
      </c>
    </row>
    <row r="14" spans="1:27">
      <c r="A14" t="s">
        <v>211</v>
      </c>
      <c r="B14" t="e">
        <f>NA()</f>
        <v>#N/A</v>
      </c>
      <c r="C14" s="16">
        <f>INDEX(DEA_IDN_Generator_Props!$28:$28,0,MATCH($A14,DEA_IDN_Generator_Props!$2:$2,0))</f>
        <v>0</v>
      </c>
      <c r="D14" s="16">
        <f>INDEX(DEA_IDN_Generator_Props!$27:$27,0,MATCH($A14,DEA_IDN_Generator_Props!$2:$2,0))/1000</f>
        <v>73.2</v>
      </c>
      <c r="E14" s="13">
        <f>INDEX(DEA_IDN_Generator_Props!$57:$57,0,MATCH($A14,DEA_IDN_Generator_Props!$2:$2,0))</f>
        <v>0</v>
      </c>
      <c r="F14" s="13">
        <f>INDEX(DEA_IDN_Generator_Props!$56:$56,0,MATCH($A14,DEA_IDN_Generator_Props!$2:$2,0))/1000</f>
        <v>73.2</v>
      </c>
      <c r="G14" s="14" t="e">
        <f t="shared" si="0"/>
        <v>#N/A</v>
      </c>
      <c r="H14" s="14" t="e">
        <f t="shared" si="1"/>
        <v>#N/A</v>
      </c>
      <c r="O14" s="11" t="s">
        <v>399</v>
      </c>
      <c r="P14" s="11">
        <v>4000</v>
      </c>
      <c r="Q14" s="11">
        <v>10</v>
      </c>
      <c r="R14" s="9"/>
      <c r="S14" t="s">
        <v>5</v>
      </c>
      <c r="T14">
        <v>0</v>
      </c>
      <c r="U14">
        <v>78</v>
      </c>
      <c r="X14" s="9" t="s">
        <v>5</v>
      </c>
      <c r="Y14" s="9">
        <v>0</v>
      </c>
      <c r="Z14" s="9">
        <v>78</v>
      </c>
      <c r="AA14" s="9"/>
    </row>
    <row r="15" spans="1:27">
      <c r="A15" t="s">
        <v>164</v>
      </c>
      <c r="B15" t="s">
        <v>164</v>
      </c>
      <c r="C15" s="16">
        <f>INDEX(DEA_IDN_Generator_Props!$28:$28,0,MATCH($A15,DEA_IDN_Generator_Props!$2:$2,0))</f>
        <v>5.5</v>
      </c>
      <c r="D15" s="16">
        <f>INDEX(DEA_IDN_Generator_Props!$27:$27,0,MATCH($A15,DEA_IDN_Generator_Props!$2:$2,0))/1000</f>
        <v>72.599999999999994</v>
      </c>
      <c r="E15" s="13">
        <f>INDEX(DEA_IDN_Generator_Props!$57:$57,0,MATCH($A15,DEA_IDN_Generator_Props!$2:$2,0))</f>
        <v>5.5</v>
      </c>
      <c r="F15" s="13">
        <f>INDEX(DEA_IDN_Generator_Props!$56:$56,0,MATCH($A15,DEA_IDN_Generator_Props!$2:$2,0))/1000</f>
        <v>72.599999999999994</v>
      </c>
      <c r="G15" s="14">
        <f t="shared" si="0"/>
        <v>0</v>
      </c>
      <c r="H15" s="14">
        <f t="shared" si="1"/>
        <v>132.38</v>
      </c>
      <c r="O15" s="11" t="s">
        <v>400</v>
      </c>
      <c r="P15" s="11">
        <v>5000</v>
      </c>
      <c r="Q15" s="11">
        <v>5</v>
      </c>
      <c r="R15" s="9"/>
      <c r="S15" t="s">
        <v>105</v>
      </c>
      <c r="T15">
        <v>2</v>
      </c>
      <c r="U15">
        <v>99</v>
      </c>
      <c r="X15" s="9" t="s">
        <v>105</v>
      </c>
      <c r="Y15" s="9">
        <v>2</v>
      </c>
      <c r="Z15" s="9">
        <v>99</v>
      </c>
      <c r="AA15" s="9"/>
    </row>
    <row r="16" spans="1:27">
      <c r="A16" t="s">
        <v>212</v>
      </c>
      <c r="B16" t="e">
        <f>NA()</f>
        <v>#N/A</v>
      </c>
      <c r="C16" s="16">
        <f>INDEX(DEA_IDN_Generator_Props!$28:$28,0,MATCH($A16,DEA_IDN_Generator_Props!$2:$2,0))</f>
        <v>0</v>
      </c>
      <c r="D16" s="16">
        <f>INDEX(DEA_IDN_Generator_Props!$27:$27,0,MATCH($A16,DEA_IDN_Generator_Props!$2:$2,0))/1000</f>
        <v>70.8</v>
      </c>
      <c r="E16" s="13">
        <f>INDEX(DEA_IDN_Generator_Props!$57:$57,0,MATCH($A16,DEA_IDN_Generator_Props!$2:$2,0))</f>
        <v>0</v>
      </c>
      <c r="F16" s="13">
        <f>INDEX(DEA_IDN_Generator_Props!$56:$56,0,MATCH($A16,DEA_IDN_Generator_Props!$2:$2,0))/1000</f>
        <v>70.8</v>
      </c>
      <c r="G16" s="14" t="e">
        <f t="shared" si="0"/>
        <v>#N/A</v>
      </c>
      <c r="H16" s="14" t="e">
        <f t="shared" si="1"/>
        <v>#N/A</v>
      </c>
      <c r="O16" s="11" t="s">
        <v>401</v>
      </c>
      <c r="P16" s="11">
        <v>30000</v>
      </c>
      <c r="Q16" s="11">
        <v>0</v>
      </c>
      <c r="R16" s="9"/>
      <c r="S16" t="s">
        <v>3</v>
      </c>
      <c r="T16">
        <v>5</v>
      </c>
      <c r="U16">
        <v>110</v>
      </c>
      <c r="X16" s="9" t="s">
        <v>3</v>
      </c>
      <c r="Y16" s="9">
        <v>5</v>
      </c>
      <c r="Z16" s="9">
        <v>110</v>
      </c>
      <c r="AA16" s="9"/>
    </row>
    <row r="17" spans="1:27">
      <c r="A17" t="s">
        <v>160</v>
      </c>
      <c r="B17" t="e">
        <f>NA()</f>
        <v>#N/A</v>
      </c>
      <c r="C17" s="16">
        <f>INDEX(DEA_IDN_Generator_Props!$28:$28,0,MATCH($A17,DEA_IDN_Generator_Props!$2:$2,0))</f>
        <v>11.725714285714201</v>
      </c>
      <c r="D17" s="16">
        <f>INDEX(DEA_IDN_Generator_Props!$27:$27,0,MATCH($A17,DEA_IDN_Generator_Props!$2:$2,0))/1000</f>
        <v>283</v>
      </c>
      <c r="E17" s="13">
        <f>INDEX(DEA_IDN_Generator_Props!$57:$57,0,MATCH($A17,DEA_IDN_Generator_Props!$2:$2,0))</f>
        <v>11.725714285714201</v>
      </c>
      <c r="F17" s="13">
        <f>INDEX(DEA_IDN_Generator_Props!$56:$56,0,MATCH($A17,DEA_IDN_Generator_Props!$2:$2,0))/1000</f>
        <v>283</v>
      </c>
      <c r="G17" s="14" t="e">
        <f t="shared" si="0"/>
        <v>#N/A</v>
      </c>
      <c r="H17" s="14" t="e">
        <f t="shared" si="1"/>
        <v>#N/A</v>
      </c>
      <c r="O17" s="11" t="s">
        <v>403</v>
      </c>
      <c r="P17" s="11">
        <v>39000</v>
      </c>
      <c r="Q17" s="11">
        <v>0</v>
      </c>
      <c r="R17" s="9"/>
      <c r="S17" t="s">
        <v>109</v>
      </c>
      <c r="T17">
        <v>4.0999999999999996</v>
      </c>
      <c r="U17">
        <v>67</v>
      </c>
      <c r="X17" s="9" t="s">
        <v>109</v>
      </c>
      <c r="Y17" s="9">
        <v>4.0999999999999996</v>
      </c>
      <c r="Z17" s="9">
        <v>67</v>
      </c>
      <c r="AA17" s="9"/>
    </row>
    <row r="18" spans="1:27">
      <c r="A18" t="s">
        <v>74</v>
      </c>
      <c r="B18" t="s">
        <v>4</v>
      </c>
      <c r="C18" s="16">
        <f>INDEX(DEA_IDN_Generator_Props!$28:$28,0,MATCH($A18,DEA_IDN_Generator_Props!$2:$2,0))</f>
        <v>0.125</v>
      </c>
      <c r="D18" s="16">
        <f>INDEX(DEA_IDN_Generator_Props!$27:$27,0,MATCH($A18,DEA_IDN_Generator_Props!$2:$2,0))/1000</f>
        <v>45.3</v>
      </c>
      <c r="E18" s="13">
        <f>INDEX(DEA_IDN_Generator_Props!$57:$57,0,MATCH($A18,DEA_IDN_Generator_Props!$2:$2,0))</f>
        <v>0.125</v>
      </c>
      <c r="F18" s="13">
        <f>INDEX(DEA_IDN_Generator_Props!$56:$56,0,MATCH($A18,DEA_IDN_Generator_Props!$2:$2,0))/1000</f>
        <v>45.3</v>
      </c>
      <c r="G18" s="14">
        <f t="shared" si="0"/>
        <v>5</v>
      </c>
      <c r="H18" s="14">
        <f t="shared" si="1"/>
        <v>33</v>
      </c>
      <c r="O18" s="11" t="s">
        <v>404</v>
      </c>
      <c r="P18" s="11">
        <v>25000</v>
      </c>
      <c r="Q18" s="11">
        <v>0</v>
      </c>
      <c r="R18" s="9"/>
      <c r="S18" t="s">
        <v>26</v>
      </c>
      <c r="T18">
        <v>0</v>
      </c>
      <c r="U18">
        <v>14</v>
      </c>
      <c r="X18" s="9" t="s">
        <v>26</v>
      </c>
      <c r="Y18" s="9">
        <v>0</v>
      </c>
      <c r="Z18" s="9">
        <v>14</v>
      </c>
      <c r="AA18" s="9"/>
    </row>
    <row r="19" spans="1:27">
      <c r="A19" t="s">
        <v>119</v>
      </c>
      <c r="B19" t="e">
        <f>NA()</f>
        <v>#N/A</v>
      </c>
      <c r="C19" s="16">
        <f>INDEX(DEA_IDN_Generator_Props!$28:$28,0,MATCH($A19,DEA_IDN_Generator_Props!$2:$2,0))</f>
        <v>0.12</v>
      </c>
      <c r="D19" s="16">
        <f>INDEX(DEA_IDN_Generator_Props!$27:$27,0,MATCH($A19,DEA_IDN_Generator_Props!$2:$2,0))/1000</f>
        <v>41.2</v>
      </c>
      <c r="E19" s="13">
        <f>INDEX(DEA_IDN_Generator_Props!$57:$57,0,MATCH($A19,DEA_IDN_Generator_Props!$2:$2,0))</f>
        <v>0.12</v>
      </c>
      <c r="F19" s="13">
        <f>INDEX(DEA_IDN_Generator_Props!$56:$56,0,MATCH($A19,DEA_IDN_Generator_Props!$2:$2,0))/1000</f>
        <v>41.2</v>
      </c>
      <c r="G19" s="14" t="e">
        <f t="shared" si="0"/>
        <v>#N/A</v>
      </c>
      <c r="H19" s="14" t="e">
        <f t="shared" si="1"/>
        <v>#N/A</v>
      </c>
      <c r="O19" s="11" t="s">
        <v>405</v>
      </c>
      <c r="P19" s="11">
        <v>64000</v>
      </c>
      <c r="Q19" s="11">
        <v>15.2</v>
      </c>
      <c r="R19" s="9"/>
      <c r="S19" t="s">
        <v>30</v>
      </c>
      <c r="T19">
        <v>0</v>
      </c>
      <c r="U19">
        <v>18</v>
      </c>
      <c r="X19" s="9" t="s">
        <v>30</v>
      </c>
      <c r="Y19" s="9">
        <v>0</v>
      </c>
      <c r="Z19" s="9">
        <v>18</v>
      </c>
      <c r="AA19" s="9"/>
    </row>
    <row r="20" spans="1:27">
      <c r="A20" t="s">
        <v>121</v>
      </c>
      <c r="B20" t="e">
        <f>NA()</f>
        <v>#N/A</v>
      </c>
      <c r="C20" s="16">
        <f>INDEX(DEA_IDN_Generator_Props!$28:$28,0,MATCH($A20,DEA_IDN_Generator_Props!$2:$2,0))</f>
        <v>0.11</v>
      </c>
      <c r="D20" s="16">
        <f>INDEX(DEA_IDN_Generator_Props!$27:$27,0,MATCH($A20,DEA_IDN_Generator_Props!$2:$2,0))/1000</f>
        <v>56.6</v>
      </c>
      <c r="E20" s="13">
        <f>INDEX(DEA_IDN_Generator_Props!$57:$57,0,MATCH($A20,DEA_IDN_Generator_Props!$2:$2,0))</f>
        <v>0.11</v>
      </c>
      <c r="F20" s="13">
        <f>INDEX(DEA_IDN_Generator_Props!$56:$56,0,MATCH($A20,DEA_IDN_Generator_Props!$2:$2,0))/1000</f>
        <v>56.6</v>
      </c>
      <c r="G20" s="14" t="e">
        <f t="shared" si="0"/>
        <v>#N/A</v>
      </c>
      <c r="H20" s="14" t="e">
        <f t="shared" si="1"/>
        <v>#N/A</v>
      </c>
      <c r="O20" s="11" t="s">
        <v>406</v>
      </c>
      <c r="P20" s="11">
        <v>72000</v>
      </c>
      <c r="Q20" s="11">
        <v>5.7</v>
      </c>
      <c r="R20" s="9"/>
      <c r="S20" t="s">
        <v>24</v>
      </c>
      <c r="T20">
        <v>0</v>
      </c>
      <c r="U20">
        <v>51</v>
      </c>
      <c r="X20" s="9" t="s">
        <v>24</v>
      </c>
      <c r="Y20" s="9">
        <v>0</v>
      </c>
      <c r="Z20" s="9">
        <v>51</v>
      </c>
      <c r="AA20" s="9"/>
    </row>
    <row r="21" spans="1:27">
      <c r="A21" t="s">
        <v>77</v>
      </c>
      <c r="B21" t="s">
        <v>77</v>
      </c>
      <c r="C21" s="16">
        <f>INDEX(DEA_IDN_Generator_Props!$28:$28,0,MATCH($A21,DEA_IDN_Generator_Props!$2:$2,0))</f>
        <v>12</v>
      </c>
      <c r="D21" s="16">
        <f>INDEX(DEA_IDN_Generator_Props!$27:$27,0,MATCH($A21,DEA_IDN_Generator_Props!$2:$2,0))/1000</f>
        <v>60</v>
      </c>
      <c r="E21" s="13">
        <f>INDEX(DEA_IDN_Generator_Props!$57:$57,0,MATCH($A21,DEA_IDN_Generator_Props!$2:$2,0))</f>
        <v>12</v>
      </c>
      <c r="F21" s="13">
        <f>INDEX(DEA_IDN_Generator_Props!$56:$56,0,MATCH($A21,DEA_IDN_Generator_Props!$2:$2,0))/1000</f>
        <v>60</v>
      </c>
      <c r="G21" s="14">
        <f t="shared" si="0"/>
        <v>8</v>
      </c>
      <c r="H21" s="14">
        <f t="shared" si="1"/>
        <v>54</v>
      </c>
      <c r="O21" s="11" t="s">
        <v>407</v>
      </c>
      <c r="P21" s="11">
        <v>73000</v>
      </c>
      <c r="Q21" s="11">
        <v>11.4</v>
      </c>
      <c r="R21" s="9"/>
      <c r="S21" t="s">
        <v>164</v>
      </c>
      <c r="T21">
        <v>0</v>
      </c>
      <c r="U21">
        <v>132.38</v>
      </c>
      <c r="X21" s="9" t="s">
        <v>164</v>
      </c>
      <c r="Y21" s="9">
        <v>0</v>
      </c>
      <c r="Z21" s="9">
        <v>132.38</v>
      </c>
      <c r="AA21" s="9"/>
    </row>
    <row r="22" spans="1:27">
      <c r="A22" t="s">
        <v>82</v>
      </c>
      <c r="B22" t="s">
        <v>88</v>
      </c>
      <c r="C22" s="16">
        <f>INDEX(DEA_IDN_Generator_Props!$28:$28,0,MATCH($A22,DEA_IDN_Generator_Props!$2:$2,0))</f>
        <v>2.2999999999999998</v>
      </c>
      <c r="D22" s="16">
        <f>INDEX(DEA_IDN_Generator_Props!$27:$27,0,MATCH($A22,DEA_IDN_Generator_Props!$2:$2,0))/1000</f>
        <v>23.5</v>
      </c>
      <c r="E22" s="13">
        <f>INDEX(DEA_IDN_Generator_Props!$57:$57,0,MATCH($A22,DEA_IDN_Generator_Props!$2:$2,0))</f>
        <v>2.2999999999999998</v>
      </c>
      <c r="F22" s="13">
        <f>INDEX(DEA_IDN_Generator_Props!$56:$56,0,MATCH($A22,DEA_IDN_Generator_Props!$2:$2,0))/1000</f>
        <v>23.5</v>
      </c>
      <c r="G22" s="14">
        <f t="shared" si="0"/>
        <v>10</v>
      </c>
      <c r="H22" s="14">
        <f t="shared" si="1"/>
        <v>90</v>
      </c>
      <c r="O22" s="11" t="s">
        <v>408</v>
      </c>
      <c r="P22" s="11">
        <v>73200</v>
      </c>
      <c r="Q22" s="11">
        <v>9</v>
      </c>
      <c r="R22" s="9"/>
      <c r="S22" t="s">
        <v>40</v>
      </c>
      <c r="T22">
        <v>2.7930000000000001</v>
      </c>
      <c r="U22">
        <v>9.1769999999999996</v>
      </c>
      <c r="X22" s="9" t="s">
        <v>40</v>
      </c>
      <c r="Y22" s="9">
        <v>0</v>
      </c>
      <c r="Z22" s="9">
        <v>9.1769999999999996</v>
      </c>
      <c r="AA22" s="9"/>
    </row>
    <row r="23" spans="1:27">
      <c r="A23" t="s">
        <v>127</v>
      </c>
      <c r="B23" t="s">
        <v>99</v>
      </c>
      <c r="C23" s="16">
        <f>INDEX(DEA_IDN_Generator_Props!$28:$28,0,MATCH($A23,DEA_IDN_Generator_Props!$2:$2,0))</f>
        <v>0</v>
      </c>
      <c r="D23" s="16">
        <f>INDEX(DEA_IDN_Generator_Props!$27:$27,0,MATCH($A23,DEA_IDN_Generator_Props!$2:$2,0))/1000</f>
        <v>23.2</v>
      </c>
      <c r="E23" s="13">
        <f>INDEX(DEA_IDN_Generator_Props!$57:$57,0,MATCH($A23,DEA_IDN_Generator_Props!$2:$2,0))</f>
        <v>0</v>
      </c>
      <c r="F23" s="13">
        <f>INDEX(DEA_IDN_Generator_Props!$56:$56,0,MATCH($A23,DEA_IDN_Generator_Props!$2:$2,0))/1000</f>
        <v>23.2</v>
      </c>
      <c r="G23" s="14">
        <f t="shared" si="0"/>
        <v>7</v>
      </c>
      <c r="H23" s="14">
        <f t="shared" si="1"/>
        <v>12</v>
      </c>
      <c r="O23" s="11" t="s">
        <v>409</v>
      </c>
      <c r="P23" s="11">
        <v>50500</v>
      </c>
      <c r="Q23" s="11">
        <v>4</v>
      </c>
      <c r="R23" s="9"/>
      <c r="S23" t="s">
        <v>29</v>
      </c>
      <c r="T23">
        <v>0</v>
      </c>
      <c r="U23">
        <v>131</v>
      </c>
      <c r="X23" s="9" t="s">
        <v>29</v>
      </c>
      <c r="Y23" s="9">
        <v>0</v>
      </c>
      <c r="Z23" s="9">
        <v>131</v>
      </c>
      <c r="AA23" s="9"/>
    </row>
    <row r="24" spans="1:27">
      <c r="A24" t="s">
        <v>92</v>
      </c>
      <c r="B24" t="s">
        <v>94</v>
      </c>
      <c r="C24" s="16">
        <f>INDEX(DEA_IDN_Generator_Props!$28:$28,0,MATCH($A24,DEA_IDN_Generator_Props!$2:$2,0))</f>
        <v>3.1</v>
      </c>
      <c r="D24" s="16">
        <f>INDEX(DEA_IDN_Generator_Props!$27:$27,0,MATCH($A24,DEA_IDN_Generator_Props!$2:$2,0))/1000</f>
        <v>41.8</v>
      </c>
      <c r="E24" s="13">
        <f>INDEX(DEA_IDN_Generator_Props!$57:$57,0,MATCH($A24,DEA_IDN_Generator_Props!$2:$2,0))</f>
        <v>3.1</v>
      </c>
      <c r="F24" s="13">
        <f>INDEX(DEA_IDN_Generator_Props!$56:$56,0,MATCH($A24,DEA_IDN_Generator_Props!$2:$2,0))/1000</f>
        <v>41.8</v>
      </c>
      <c r="G24" s="14">
        <f t="shared" si="0"/>
        <v>7</v>
      </c>
      <c r="H24" s="14">
        <f t="shared" si="1"/>
        <v>69</v>
      </c>
      <c r="O24" s="11" t="s">
        <v>410</v>
      </c>
      <c r="P24" s="11">
        <v>96500</v>
      </c>
      <c r="Q24" s="11">
        <v>11</v>
      </c>
      <c r="R24" s="9"/>
    </row>
    <row r="25" spans="1:27">
      <c r="A25" t="s">
        <v>81</v>
      </c>
      <c r="B25" t="s">
        <v>141</v>
      </c>
      <c r="C25" s="16">
        <f>INDEX(DEA_IDN_Generator_Props!$28:$28,0,MATCH($A25,DEA_IDN_Generator_Props!$2:$2,0))</f>
        <v>1.2</v>
      </c>
      <c r="D25" s="16">
        <f>INDEX(DEA_IDN_Generator_Props!$27:$27,0,MATCH($A25,DEA_IDN_Generator_Props!$2:$2,0))/1000</f>
        <v>9</v>
      </c>
      <c r="E25" s="13">
        <f>INDEX(DEA_IDN_Generator_Props!$57:$57,0,MATCH($A25,DEA_IDN_Generator_Props!$2:$2,0))</f>
        <v>1.2</v>
      </c>
      <c r="F25" s="13">
        <f>INDEX(DEA_IDN_Generator_Props!$56:$56,0,MATCH($A25,DEA_IDN_Generator_Props!$2:$2,0))/1000</f>
        <v>9</v>
      </c>
      <c r="G25" s="14">
        <f t="shared" si="0"/>
        <v>7</v>
      </c>
      <c r="H25" s="14">
        <f t="shared" si="1"/>
        <v>33</v>
      </c>
      <c r="O25" s="11" t="s">
        <v>411</v>
      </c>
      <c r="P25" s="11">
        <v>65500</v>
      </c>
      <c r="Q25" s="11">
        <v>5</v>
      </c>
      <c r="R25" s="9"/>
    </row>
    <row r="26" spans="1:27">
      <c r="A26" t="s">
        <v>87</v>
      </c>
      <c r="B26" t="s">
        <v>88</v>
      </c>
      <c r="C26" s="16">
        <f>INDEX(DEA_IDN_Generator_Props!$28:$28,0,MATCH($A26,DEA_IDN_Generator_Props!$2:$2,0))</f>
        <v>5.3</v>
      </c>
      <c r="D26" s="16">
        <f>INDEX(DEA_IDN_Generator_Props!$27:$27,0,MATCH($A26,DEA_IDN_Generator_Props!$2:$2,0))/1000</f>
        <v>8.9</v>
      </c>
      <c r="E26" s="13">
        <f>INDEX(DEA_IDN_Generator_Props!$57:$57,0,MATCH($A26,DEA_IDN_Generator_Props!$2:$2,0))</f>
        <v>5.3</v>
      </c>
      <c r="F26" s="13">
        <f>INDEX(DEA_IDN_Generator_Props!$56:$56,0,MATCH($A26,DEA_IDN_Generator_Props!$2:$2,0))/1000</f>
        <v>8.9</v>
      </c>
      <c r="G26" s="14">
        <f t="shared" si="0"/>
        <v>10</v>
      </c>
      <c r="H26" s="14">
        <f t="shared" si="1"/>
        <v>90</v>
      </c>
      <c r="O26" s="11" t="s">
        <v>412</v>
      </c>
      <c r="P26" s="11">
        <v>45000</v>
      </c>
      <c r="Q26" s="11">
        <v>15</v>
      </c>
      <c r="R26" s="9"/>
      <c r="S26" t="s">
        <v>205</v>
      </c>
      <c r="T26" s="18" t="s">
        <v>386</v>
      </c>
      <c r="U26" t="s">
        <v>414</v>
      </c>
    </row>
    <row r="27" spans="1:27">
      <c r="A27" t="s">
        <v>78</v>
      </c>
      <c r="B27" t="s">
        <v>3</v>
      </c>
      <c r="C27" s="16">
        <f>INDEX(DEA_IDN_Generator_Props!$28:$28,0,MATCH($A27,DEA_IDN_Generator_Props!$2:$2,0))</f>
        <v>3.0430000000000001</v>
      </c>
      <c r="D27" s="16">
        <f>INDEX(DEA_IDN_Generator_Props!$27:$27,0,MATCH($A27,DEA_IDN_Generator_Props!$2:$2,0))/1000</f>
        <v>47.6</v>
      </c>
      <c r="E27" s="13">
        <f>INDEX(DEA_IDN_Generator_Props!$57:$57,0,MATCH($A27,DEA_IDN_Generator_Props!$2:$2,0))</f>
        <v>3.0430000000000001</v>
      </c>
      <c r="F27" s="13">
        <f>INDEX(DEA_IDN_Generator_Props!$56:$56,0,MATCH($A27,DEA_IDN_Generator_Props!$2:$2,0))/1000</f>
        <v>47.6</v>
      </c>
      <c r="G27" s="14">
        <f t="shared" si="0"/>
        <v>5</v>
      </c>
      <c r="H27" s="14">
        <f t="shared" si="1"/>
        <v>110</v>
      </c>
      <c r="O27" s="11" t="s">
        <v>413</v>
      </c>
      <c r="P27" s="11">
        <v>40000</v>
      </c>
      <c r="Q27" s="11">
        <v>20</v>
      </c>
      <c r="R27" s="9"/>
      <c r="S27" t="s">
        <v>134</v>
      </c>
      <c r="T27">
        <f>INDEX(DEA_IDN_Generator_Props!$28:$28,0,MATCH($S27,DEA_IDN_Generator_Props!$2:$2,0))</f>
        <v>0.25</v>
      </c>
      <c r="U27">
        <f>INDEX(DEA_IDN_Generator_Props!$27:$27,0,MATCH($S27,DEA_IDN_Generator_Props!$2:$2,0))</f>
        <v>50000</v>
      </c>
    </row>
    <row r="28" spans="1:27">
      <c r="A28" t="s">
        <v>63</v>
      </c>
      <c r="B28" t="e">
        <f>NA()</f>
        <v>#N/A</v>
      </c>
      <c r="C28" s="16">
        <f>INDEX(DEA_IDN_Generator_Props!$28:$28,0,MATCH($A28,DEA_IDN_Generator_Props!$2:$2,0))</f>
        <v>0.11</v>
      </c>
      <c r="D28" s="16">
        <f>INDEX(DEA_IDN_Generator_Props!$27:$27,0,MATCH($A28,DEA_IDN_Generator_Props!$2:$2,0))/1000</f>
        <v>97</v>
      </c>
      <c r="E28" s="13">
        <f>INDEX(DEA_IDN_Generator_Props!$57:$57,0,MATCH($A28,DEA_IDN_Generator_Props!$2:$2,0))</f>
        <v>0.11</v>
      </c>
      <c r="F28" s="13">
        <f>INDEX(DEA_IDN_Generator_Props!$56:$56,0,MATCH($A28,DEA_IDN_Generator_Props!$2:$2,0))/1000</f>
        <v>97</v>
      </c>
      <c r="G28" s="14" t="e">
        <f t="shared" si="0"/>
        <v>#N/A</v>
      </c>
      <c r="H28" s="14" t="e">
        <f t="shared" si="1"/>
        <v>#N/A</v>
      </c>
      <c r="O28" s="10"/>
      <c r="P28" s="10"/>
      <c r="Q28" s="10"/>
      <c r="R28" s="9"/>
      <c r="S28" t="s">
        <v>207</v>
      </c>
      <c r="T28">
        <f>INDEX(DEA_IDN_Generator_Props!$28:$28,0,MATCH($S28,DEA_IDN_Generator_Props!$2:$2,0))</f>
        <v>0.37</v>
      </c>
      <c r="U28">
        <f>INDEX(DEA_IDN_Generator_Props!$27:$27,0,MATCH($S28,DEA_IDN_Generator_Props!$2:$2,0))</f>
        <v>65000</v>
      </c>
    </row>
    <row r="29" spans="1:27">
      <c r="A29" t="s">
        <v>213</v>
      </c>
      <c r="B29" t="e">
        <f>NA()</f>
        <v>#N/A</v>
      </c>
      <c r="C29" s="16">
        <f>INDEX(DEA_IDN_Generator_Props!$28:$28,0,MATCH($A29,DEA_IDN_Generator_Props!$2:$2,0))</f>
        <v>24.1437443165246</v>
      </c>
      <c r="D29" s="16">
        <f>INDEX(DEA_IDN_Generator_Props!$27:$27,0,MATCH($A29,DEA_IDN_Generator_Props!$2:$2,0))/1000</f>
        <v>243.7</v>
      </c>
      <c r="E29" s="13">
        <f>INDEX(DEA_IDN_Generator_Props!$57:$57,0,MATCH($A29,DEA_IDN_Generator_Props!$2:$2,0))</f>
        <v>24.1437443165246</v>
      </c>
      <c r="F29" s="13">
        <f>INDEX(DEA_IDN_Generator_Props!$56:$56,0,MATCH($A29,DEA_IDN_Generator_Props!$2:$2,0))/1000</f>
        <v>243.7</v>
      </c>
      <c r="G29" s="14" t="e">
        <f t="shared" si="0"/>
        <v>#N/A</v>
      </c>
      <c r="H29" s="14" t="e">
        <f t="shared" si="1"/>
        <v>#N/A</v>
      </c>
      <c r="O29" s="10"/>
      <c r="P29" s="10"/>
      <c r="Q29" s="10"/>
      <c r="S29" t="s">
        <v>138</v>
      </c>
      <c r="T29">
        <f>INDEX(DEA_IDN_Generator_Props!$28:$28,0,MATCH($S29,DEA_IDN_Generator_Props!$2:$2,0))</f>
        <v>0.65</v>
      </c>
      <c r="U29">
        <f>INDEX(DEA_IDN_Generator_Props!$27:$27,0,MATCH($S29,DEA_IDN_Generator_Props!$2:$2,0))</f>
        <v>37700</v>
      </c>
    </row>
    <row r="30" spans="1:27">
      <c r="A30" t="s">
        <v>214</v>
      </c>
      <c r="B30" t="e">
        <f>NA()</f>
        <v>#N/A</v>
      </c>
      <c r="C30" s="16">
        <f>INDEX(DEA_IDN_Generator_Props!$28:$28,0,MATCH($A30,DEA_IDN_Generator_Props!$2:$2,0))</f>
        <v>13.5</v>
      </c>
      <c r="D30" s="16">
        <f>INDEX(DEA_IDN_Generator_Props!$27:$27,0,MATCH($A30,DEA_IDN_Generator_Props!$2:$2,0))/1000</f>
        <v>125</v>
      </c>
      <c r="E30" s="13">
        <f>INDEX(DEA_IDN_Generator_Props!$57:$57,0,MATCH($A30,DEA_IDN_Generator_Props!$2:$2,0))</f>
        <v>13.5</v>
      </c>
      <c r="F30" s="13">
        <f>INDEX(DEA_IDN_Generator_Props!$56:$56,0,MATCH($A30,DEA_IDN_Generator_Props!$2:$2,0))/1000</f>
        <v>125</v>
      </c>
      <c r="G30" s="14" t="e">
        <f t="shared" si="0"/>
        <v>#N/A</v>
      </c>
      <c r="H30" s="14" t="e">
        <f t="shared" si="1"/>
        <v>#N/A</v>
      </c>
      <c r="O30" s="10"/>
      <c r="P30" s="10"/>
      <c r="Q30" s="10"/>
      <c r="S30" t="s">
        <v>140</v>
      </c>
      <c r="T30">
        <f>INDEX(DEA_IDN_Generator_Props!$28:$28,0,MATCH($S30,DEA_IDN_Generator_Props!$2:$2,0))</f>
        <v>0.5</v>
      </c>
      <c r="U30">
        <f>INDEX(DEA_IDN_Generator_Props!$27:$27,0,MATCH($S30,DEA_IDN_Generator_Props!$2:$2,0))</f>
        <v>41900</v>
      </c>
    </row>
    <row r="31" spans="1:27">
      <c r="A31" t="s">
        <v>151</v>
      </c>
      <c r="B31" t="e">
        <f>NA()</f>
        <v>#N/A</v>
      </c>
      <c r="C31" s="16">
        <f>INDEX(DEA_IDN_Generator_Props!$28:$28,0,MATCH($A31,DEA_IDN_Generator_Props!$2:$2,0))</f>
        <v>6.4</v>
      </c>
      <c r="D31" s="16">
        <f>INDEX(DEA_IDN_Generator_Props!$27:$27,0,MATCH($A31,DEA_IDN_Generator_Props!$2:$2,0))/1000</f>
        <v>8</v>
      </c>
      <c r="E31" s="13">
        <f>INDEX(DEA_IDN_Generator_Props!$57:$57,0,MATCH($A31,DEA_IDN_Generator_Props!$2:$2,0))</f>
        <v>6.4</v>
      </c>
      <c r="F31" s="13">
        <f>INDEX(DEA_IDN_Generator_Props!$56:$56,0,MATCH($A31,DEA_IDN_Generator_Props!$2:$2,0))/1000</f>
        <v>8</v>
      </c>
      <c r="G31" s="14" t="e">
        <f t="shared" si="0"/>
        <v>#N/A</v>
      </c>
      <c r="H31" s="14" t="e">
        <f t="shared" si="1"/>
        <v>#N/A</v>
      </c>
      <c r="O31" s="10"/>
      <c r="P31" s="10"/>
      <c r="Q31" s="10"/>
      <c r="S31" t="s">
        <v>139</v>
      </c>
      <c r="T31">
        <f>INDEX(DEA_IDN_Generator_Props!$28:$28,0,MATCH($S31,DEA_IDN_Generator_Props!$2:$2,0))</f>
        <v>0.5</v>
      </c>
      <c r="U31">
        <f>INDEX(DEA_IDN_Generator_Props!$27:$27,0,MATCH($S31,DEA_IDN_Generator_Props!$2:$2,0))</f>
        <v>53000</v>
      </c>
    </row>
    <row r="32" spans="1:27">
      <c r="A32" t="s">
        <v>158</v>
      </c>
      <c r="B32" t="s">
        <v>40</v>
      </c>
      <c r="C32" s="17">
        <f>INDEX(DEA_IDN_Generator_Props!$28:$28,0,MATCH($A32,DEA_IDN_Generator_Props!$2:$2,0))</f>
        <v>0</v>
      </c>
      <c r="D32" s="17">
        <f>INDEX(DEA_IDN_Generator_Props!$27:$27,0,MATCH($A32,DEA_IDN_Generator_Props!$2:$2,0))/1000</f>
        <v>0</v>
      </c>
      <c r="E32" s="13">
        <f>INDEX(DEA_IDN_Generator_Props!$57:$57,0,MATCH($A32,DEA_IDN_Generator_Props!$2:$2,0))</f>
        <v>0</v>
      </c>
      <c r="F32" s="13">
        <f>INDEX(DEA_IDN_Generator_Props!$56:$56,0,MATCH($A32,DEA_IDN_Generator_Props!$2:$2,0))/1000</f>
        <v>0</v>
      </c>
      <c r="G32" s="14">
        <f t="shared" si="0"/>
        <v>2.7930000000000001</v>
      </c>
      <c r="H32" s="14">
        <f t="shared" si="1"/>
        <v>9.1769999999999996</v>
      </c>
      <c r="S32" t="s">
        <v>135</v>
      </c>
      <c r="T32">
        <f>INDEX(DEA_IDN_Generator_Props!$28:$28,0,MATCH($S32,DEA_IDN_Generator_Props!$2:$2,0))</f>
        <v>1.325</v>
      </c>
      <c r="U32">
        <f>INDEX(DEA_IDN_Generator_Props!$27:$27,0,MATCH($S32,DEA_IDN_Generator_Props!$2:$2,0))</f>
        <v>8000</v>
      </c>
    </row>
    <row r="33" spans="1:21">
      <c r="A33" s="19" t="s">
        <v>105</v>
      </c>
      <c r="B33" t="s">
        <v>105</v>
      </c>
      <c r="C33" s="16" t="e">
        <f>INDEX(DEA_IDN_Generator_Props!$28:$28,0,MATCH($A33,DEA_IDN_Generator_Props!$2:$2,0))</f>
        <v>#N/A</v>
      </c>
      <c r="D33" s="16" t="e">
        <f>INDEX(DEA_IDN_Generator_Props!$27:$27,0,MATCH($A33,DEA_IDN_Generator_Props!$2:$2,0))/1000</f>
        <v>#N/A</v>
      </c>
      <c r="E33" s="13" t="e">
        <f>INDEX(DEA_IDN_Generator_Props!$57:$57,0,MATCH($A33,DEA_IDN_Generator_Props!$2:$2,0))</f>
        <v>#N/A</v>
      </c>
      <c r="F33" s="13" t="e">
        <f>INDEX(DEA_IDN_Generator_Props!$56:$56,0,MATCH($A33,DEA_IDN_Generator_Props!$2:$2,0))/1000</f>
        <v>#N/A</v>
      </c>
      <c r="G33" s="14">
        <f t="shared" si="0"/>
        <v>2</v>
      </c>
      <c r="H33" s="14">
        <f t="shared" si="1"/>
        <v>99</v>
      </c>
      <c r="S33" t="s">
        <v>157</v>
      </c>
      <c r="T33">
        <f>INDEX(DEA_IDN_Generator_Props!$28:$28,0,MATCH($S33,DEA_IDN_Generator_Props!$2:$2,0))</f>
        <v>0</v>
      </c>
      <c r="U33">
        <f>INDEX(DEA_IDN_Generator_Props!$27:$27,0,MATCH($S33,DEA_IDN_Generator_Props!$2:$2,0))</f>
        <v>14400</v>
      </c>
    </row>
    <row r="34" spans="1:21">
      <c r="A34" t="e">
        <f>NA()</f>
        <v>#N/A</v>
      </c>
      <c r="B34" t="s">
        <v>129</v>
      </c>
      <c r="C34" s="16" t="e">
        <f>INDEX(DEA_IDN_Generator_Props!$28:$28,0,MATCH($A34,DEA_IDN_Generator_Props!$2:$2,0))</f>
        <v>#N/A</v>
      </c>
      <c r="D34" s="16" t="e">
        <f>INDEX(DEA_IDN_Generator_Props!$27:$27,0,MATCH($A34,DEA_IDN_Generator_Props!$2:$2,0))/1000</f>
        <v>#N/A</v>
      </c>
      <c r="E34" s="13" t="e">
        <f>INDEX(DEA_IDN_Generator_Props!$57:$57,0,MATCH($A34,DEA_IDN_Generator_Props!$2:$2,0))</f>
        <v>#N/A</v>
      </c>
      <c r="F34" s="13" t="e">
        <f>INDEX(DEA_IDN_Generator_Props!$56:$56,0,MATCH($A34,DEA_IDN_Generator_Props!$2:$2,0))/1000</f>
        <v>#N/A</v>
      </c>
      <c r="G34" s="14">
        <f t="shared" si="0"/>
        <v>7</v>
      </c>
      <c r="H34" s="14">
        <f t="shared" si="1"/>
        <v>12</v>
      </c>
      <c r="S34" t="s">
        <v>155</v>
      </c>
      <c r="T34">
        <f>INDEX(DEA_IDN_Generator_Props!$28:$28,0,MATCH($S34,DEA_IDN_Generator_Props!$2:$2,0))</f>
        <v>0</v>
      </c>
      <c r="U34">
        <f>INDEX(DEA_IDN_Generator_Props!$27:$27,0,MATCH($S34,DEA_IDN_Generator_Props!$2:$2,0))</f>
        <v>14400</v>
      </c>
    </row>
    <row r="35" spans="1:21">
      <c r="A35" t="e">
        <f>NA()</f>
        <v>#N/A</v>
      </c>
      <c r="B35" t="s">
        <v>109</v>
      </c>
      <c r="C35" s="16" t="e">
        <f>INDEX(DEA_IDN_Generator_Props!$28:$28,0,MATCH($A35,DEA_IDN_Generator_Props!$2:$2,0))</f>
        <v>#N/A</v>
      </c>
      <c r="D35" s="16" t="e">
        <f>INDEX(DEA_IDN_Generator_Props!$27:$27,0,MATCH($A35,DEA_IDN_Generator_Props!$2:$2,0))/1000</f>
        <v>#N/A</v>
      </c>
      <c r="E35" s="13" t="e">
        <f>INDEX(DEA_IDN_Generator_Props!$57:$57,0,MATCH($A35,DEA_IDN_Generator_Props!$2:$2,0))</f>
        <v>#N/A</v>
      </c>
      <c r="F35" s="13" t="e">
        <f>INDEX(DEA_IDN_Generator_Props!$56:$56,0,MATCH($A35,DEA_IDN_Generator_Props!$2:$2,0))/1000</f>
        <v>#N/A</v>
      </c>
      <c r="G35" s="14">
        <f t="shared" si="0"/>
        <v>4.0999999999999996</v>
      </c>
      <c r="H35" s="14">
        <f t="shared" si="1"/>
        <v>67</v>
      </c>
      <c r="S35" t="s">
        <v>209</v>
      </c>
      <c r="T35">
        <f>INDEX(DEA_IDN_Generator_Props!$28:$28,0,MATCH($S35,DEA_IDN_Generator_Props!$2:$2,0))</f>
        <v>0</v>
      </c>
      <c r="U35">
        <f>INDEX(DEA_IDN_Generator_Props!$27:$27,0,MATCH($S35,DEA_IDN_Generator_Props!$2:$2,0))</f>
        <v>14400</v>
      </c>
    </row>
    <row r="36" spans="1:21">
      <c r="S36" t="s">
        <v>210</v>
      </c>
      <c r="T36">
        <f>INDEX(DEA_IDN_Generator_Props!$28:$28,0,MATCH($S36,DEA_IDN_Generator_Props!$2:$2,0))</f>
        <v>0</v>
      </c>
      <c r="U36">
        <f>INDEX(DEA_IDN_Generator_Props!$27:$27,0,MATCH($S36,DEA_IDN_Generator_Props!$2:$2,0))</f>
        <v>16200</v>
      </c>
    </row>
    <row r="37" spans="1:21">
      <c r="S37" t="s">
        <v>24</v>
      </c>
      <c r="T37">
        <f>INDEX(DEA_IDN_Generator_Props!$28:$28,0,MATCH($S37,DEA_IDN_Generator_Props!$2:$2,0))</f>
        <v>0</v>
      </c>
      <c r="U37">
        <f>INDEX(DEA_IDN_Generator_Props!$27:$27,0,MATCH($S37,DEA_IDN_Generator_Props!$2:$2,0))</f>
        <v>60000</v>
      </c>
    </row>
    <row r="38" spans="1:21">
      <c r="S38" t="s">
        <v>211</v>
      </c>
      <c r="T38">
        <f>INDEX(DEA_IDN_Generator_Props!$28:$28,0,MATCH($S38,DEA_IDN_Generator_Props!$2:$2,0))</f>
        <v>0</v>
      </c>
      <c r="U38">
        <f>INDEX(DEA_IDN_Generator_Props!$27:$27,0,MATCH($S38,DEA_IDN_Generator_Props!$2:$2,0))</f>
        <v>73200</v>
      </c>
    </row>
    <row r="39" spans="1:21">
      <c r="S39" t="s">
        <v>164</v>
      </c>
      <c r="T39">
        <f>INDEX(DEA_IDN_Generator_Props!$28:$28,0,MATCH($S39,DEA_IDN_Generator_Props!$2:$2,0))</f>
        <v>5.5</v>
      </c>
      <c r="U39">
        <f>INDEX(DEA_IDN_Generator_Props!$27:$27,0,MATCH($S39,DEA_IDN_Generator_Props!$2:$2,0))</f>
        <v>72600</v>
      </c>
    </row>
    <row r="40" spans="1:21">
      <c r="S40" t="s">
        <v>212</v>
      </c>
      <c r="T40">
        <f>INDEX(DEA_IDN_Generator_Props!$28:$28,0,MATCH($S40,DEA_IDN_Generator_Props!$2:$2,0))</f>
        <v>0</v>
      </c>
      <c r="U40">
        <f>INDEX(DEA_IDN_Generator_Props!$27:$27,0,MATCH($S40,DEA_IDN_Generator_Props!$2:$2,0))</f>
        <v>70800</v>
      </c>
    </row>
    <row r="41" spans="1:21">
      <c r="S41" t="s">
        <v>160</v>
      </c>
      <c r="T41">
        <f>INDEX(DEA_IDN_Generator_Props!$28:$28,0,MATCH($S41,DEA_IDN_Generator_Props!$2:$2,0))</f>
        <v>11.725714285714201</v>
      </c>
      <c r="U41">
        <f>INDEX(DEA_IDN_Generator_Props!$27:$27,0,MATCH($S41,DEA_IDN_Generator_Props!$2:$2,0))</f>
        <v>283000</v>
      </c>
    </row>
    <row r="42" spans="1:21">
      <c r="S42" t="s">
        <v>74</v>
      </c>
      <c r="T42">
        <f>INDEX(DEA_IDN_Generator_Props!$28:$28,0,MATCH($S42,DEA_IDN_Generator_Props!$2:$2,0))</f>
        <v>0.125</v>
      </c>
      <c r="U42">
        <f>INDEX(DEA_IDN_Generator_Props!$27:$27,0,MATCH($S42,DEA_IDN_Generator_Props!$2:$2,0))</f>
        <v>45300</v>
      </c>
    </row>
    <row r="43" spans="1:21">
      <c r="S43" t="s">
        <v>119</v>
      </c>
      <c r="T43">
        <f>INDEX(DEA_IDN_Generator_Props!$28:$28,0,MATCH($S43,DEA_IDN_Generator_Props!$2:$2,0))</f>
        <v>0.12</v>
      </c>
      <c r="U43">
        <f>INDEX(DEA_IDN_Generator_Props!$27:$27,0,MATCH($S43,DEA_IDN_Generator_Props!$2:$2,0))</f>
        <v>41200</v>
      </c>
    </row>
    <row r="44" spans="1:21">
      <c r="S44" t="s">
        <v>121</v>
      </c>
      <c r="T44">
        <f>INDEX(DEA_IDN_Generator_Props!$28:$28,0,MATCH($S44,DEA_IDN_Generator_Props!$2:$2,0))</f>
        <v>0.11</v>
      </c>
      <c r="U44">
        <f>INDEX(DEA_IDN_Generator_Props!$27:$27,0,MATCH($S44,DEA_IDN_Generator_Props!$2:$2,0))</f>
        <v>56600</v>
      </c>
    </row>
    <row r="45" spans="1:21">
      <c r="S45" t="s">
        <v>77</v>
      </c>
      <c r="T45">
        <f>INDEX(DEA_IDN_Generator_Props!$28:$28,0,MATCH($S45,DEA_IDN_Generator_Props!$2:$2,0))</f>
        <v>12</v>
      </c>
      <c r="U45">
        <f>INDEX(DEA_IDN_Generator_Props!$27:$27,0,MATCH($S45,DEA_IDN_Generator_Props!$2:$2,0))</f>
        <v>60000</v>
      </c>
    </row>
    <row r="46" spans="1:21">
      <c r="S46" t="s">
        <v>82</v>
      </c>
      <c r="T46">
        <f>INDEX(DEA_IDN_Generator_Props!$28:$28,0,MATCH($S46,DEA_IDN_Generator_Props!$2:$2,0))</f>
        <v>2.2999999999999998</v>
      </c>
      <c r="U46">
        <f>INDEX(DEA_IDN_Generator_Props!$27:$27,0,MATCH($S46,DEA_IDN_Generator_Props!$2:$2,0))</f>
        <v>23500</v>
      </c>
    </row>
    <row r="47" spans="1:21">
      <c r="S47" t="s">
        <v>127</v>
      </c>
      <c r="T47">
        <f>INDEX(DEA_IDN_Generator_Props!$28:$28,0,MATCH($S47,DEA_IDN_Generator_Props!$2:$2,0))</f>
        <v>0</v>
      </c>
      <c r="U47">
        <f>INDEX(DEA_IDN_Generator_Props!$27:$27,0,MATCH($S47,DEA_IDN_Generator_Props!$2:$2,0))</f>
        <v>23200</v>
      </c>
    </row>
    <row r="48" spans="1:21">
      <c r="S48" t="s">
        <v>92</v>
      </c>
      <c r="T48">
        <f>INDEX(DEA_IDN_Generator_Props!$28:$28,0,MATCH($S48,DEA_IDN_Generator_Props!$2:$2,0))</f>
        <v>3.1</v>
      </c>
      <c r="U48">
        <f>INDEX(DEA_IDN_Generator_Props!$27:$27,0,MATCH($S48,DEA_IDN_Generator_Props!$2:$2,0))</f>
        <v>41800</v>
      </c>
    </row>
    <row r="49" spans="19:21">
      <c r="S49" t="s">
        <v>81</v>
      </c>
      <c r="T49">
        <f>INDEX(DEA_IDN_Generator_Props!$28:$28,0,MATCH($S49,DEA_IDN_Generator_Props!$2:$2,0))</f>
        <v>1.2</v>
      </c>
      <c r="U49">
        <f>INDEX(DEA_IDN_Generator_Props!$27:$27,0,MATCH($S49,DEA_IDN_Generator_Props!$2:$2,0))</f>
        <v>9000</v>
      </c>
    </row>
    <row r="50" spans="19:21">
      <c r="S50" t="s">
        <v>87</v>
      </c>
      <c r="T50">
        <f>INDEX(DEA_IDN_Generator_Props!$28:$28,0,MATCH($S50,DEA_IDN_Generator_Props!$2:$2,0))</f>
        <v>5.3</v>
      </c>
      <c r="U50">
        <f>INDEX(DEA_IDN_Generator_Props!$27:$27,0,MATCH($S50,DEA_IDN_Generator_Props!$2:$2,0))</f>
        <v>8900</v>
      </c>
    </row>
    <row r="51" spans="19:21">
      <c r="S51" t="s">
        <v>78</v>
      </c>
      <c r="T51">
        <f>INDEX(DEA_IDN_Generator_Props!$28:$28,0,MATCH($S51,DEA_IDN_Generator_Props!$2:$2,0))</f>
        <v>3.0430000000000001</v>
      </c>
      <c r="U51">
        <f>INDEX(DEA_IDN_Generator_Props!$27:$27,0,MATCH($S51,DEA_IDN_Generator_Props!$2:$2,0))</f>
        <v>47600</v>
      </c>
    </row>
    <row r="52" spans="19:21">
      <c r="S52" t="s">
        <v>63</v>
      </c>
      <c r="T52">
        <f>INDEX(DEA_IDN_Generator_Props!$28:$28,0,MATCH($S52,DEA_IDN_Generator_Props!$2:$2,0))</f>
        <v>0.11</v>
      </c>
      <c r="U52">
        <f>INDEX(DEA_IDN_Generator_Props!$27:$27,0,MATCH($S52,DEA_IDN_Generator_Props!$2:$2,0))</f>
        <v>97000</v>
      </c>
    </row>
    <row r="53" spans="19:21">
      <c r="S53" t="s">
        <v>213</v>
      </c>
      <c r="T53">
        <f>INDEX(DEA_IDN_Generator_Props!$28:$28,0,MATCH($S53,DEA_IDN_Generator_Props!$2:$2,0))</f>
        <v>24.1437443165246</v>
      </c>
      <c r="U53">
        <f>INDEX(DEA_IDN_Generator_Props!$27:$27,0,MATCH($S53,DEA_IDN_Generator_Props!$2:$2,0))</f>
        <v>243700</v>
      </c>
    </row>
    <row r="54" spans="19:21">
      <c r="S54" t="s">
        <v>214</v>
      </c>
      <c r="T54">
        <f>INDEX(DEA_IDN_Generator_Props!$28:$28,0,MATCH($S54,DEA_IDN_Generator_Props!$2:$2,0))</f>
        <v>13.5</v>
      </c>
      <c r="U54">
        <f>INDEX(DEA_IDN_Generator_Props!$27:$27,0,MATCH($S54,DEA_IDN_Generator_Props!$2:$2,0))</f>
        <v>125000</v>
      </c>
    </row>
    <row r="55" spans="19:21">
      <c r="S55" t="s">
        <v>151</v>
      </c>
      <c r="T55">
        <f>INDEX(DEA_IDN_Generator_Props!$28:$28,0,MATCH($S55,DEA_IDN_Generator_Props!$2:$2,0))</f>
        <v>6.4</v>
      </c>
      <c r="U55">
        <f>INDEX(DEA_IDN_Generator_Props!$27:$27,0,MATCH($S55,DEA_IDN_Generator_Props!$2:$2,0))</f>
        <v>8000</v>
      </c>
    </row>
    <row r="56" spans="19:21">
      <c r="S56" t="s">
        <v>158</v>
      </c>
      <c r="T56">
        <f>INDEX(DEA_IDN_Generator_Props!$28:$28,0,MATCH($S56,DEA_IDN_Generator_Props!$2:$2,0))</f>
        <v>0</v>
      </c>
      <c r="U56">
        <f>INDEX(DEA_IDN_Generator_Props!$27:$27,0,MATCH($S56,DEA_IDN_Generator_Props!$2:$2,0))</f>
        <v>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activity xmlns="21e7db13-9aa7-4dbf-aa9d-978c5db4e389"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B25342B675118142B9CE721AC3038D05" ma:contentTypeVersion="18" ma:contentTypeDescription="Create a new document." ma:contentTypeScope="" ma:versionID="0b99cc0d73bbbe11c60bc105a5a3db6a">
  <xsd:schema xmlns:xsd="http://www.w3.org/2001/XMLSchema" xmlns:xs="http://www.w3.org/2001/XMLSchema" xmlns:p="http://schemas.microsoft.com/office/2006/metadata/properties" xmlns:ns3="575a808e-108f-4c45-bcaa-38d5fcc74977" xmlns:ns4="21e7db13-9aa7-4dbf-aa9d-978c5db4e389" targetNamespace="http://schemas.microsoft.com/office/2006/metadata/properties" ma:root="true" ma:fieldsID="a5910c31bb31d8cfc3f190d8c9cd2f1f" ns3:_="" ns4:_="">
    <xsd:import namespace="575a808e-108f-4c45-bcaa-38d5fcc74977"/>
    <xsd:import namespace="21e7db13-9aa7-4dbf-aa9d-978c5db4e389"/>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DateTaken" minOccurs="0"/>
                <xsd:element ref="ns4:MediaServiceAutoTags" minOccurs="0"/>
                <xsd:element ref="ns4:MediaServiceLocation" minOccurs="0"/>
                <xsd:element ref="ns4:MediaServiceGenerationTime" minOccurs="0"/>
                <xsd:element ref="ns4:MediaServiceEventHashCode" minOccurs="0"/>
                <xsd:element ref="ns4:MediaServiceOCR" minOccurs="0"/>
                <xsd:element ref="ns4:MediaServiceAutoKeyPoints" minOccurs="0"/>
                <xsd:element ref="ns4:MediaServiceKeyPoints" minOccurs="0"/>
                <xsd:element ref="ns4:_activity" minOccurs="0"/>
                <xsd:element ref="ns4:MediaServiceObjectDetectorVersions" minOccurs="0"/>
                <xsd:element ref="ns4:MediaServiceSystemTags" minOccurs="0"/>
                <xsd:element ref="ns4:MediaServiceSearchProperties" minOccurs="0"/>
                <xsd:element ref="ns4: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75a808e-108f-4c45-bcaa-38d5fcc74977"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SharingHintHash" ma:index="10" nillable="true" ma:displayName="Sharing Hint Hash"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1e7db13-9aa7-4dbf-aa9d-978c5db4e389"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DateTaken" ma:index="13" nillable="true" ma:displayName="MediaServiceDateTaken" ma:hidden="true" ma:internalName="MediaServiceDateTaken" ma:readOnly="true">
      <xsd:simpleType>
        <xsd:restriction base="dms:Text"/>
      </xsd:simpleType>
    </xsd:element>
    <xsd:element name="MediaServiceAutoTags" ma:index="14" nillable="true" ma:displayName="Tags" ma:internalName="MediaServiceAutoTags"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element name="_activity" ma:index="21" nillable="true" ma:displayName="_activity" ma:hidden="true" ma:internalName="_activity">
      <xsd:simpleType>
        <xsd:restriction base="dms:Note"/>
      </xsd:simpleType>
    </xsd:element>
    <xsd:element name="MediaServiceObjectDetectorVersions" ma:index="22" nillable="true" ma:displayName="MediaServiceObjectDetectorVersions" ma:hidden="true" ma:indexed="true" ma:internalName="MediaServiceObjectDetectorVersions" ma:readOnly="true">
      <xsd:simpleType>
        <xsd:restriction base="dms:Text"/>
      </xsd:simpleType>
    </xsd:element>
    <xsd:element name="MediaServiceSystemTags" ma:index="23" nillable="true" ma:displayName="MediaServiceSystemTags" ma:hidden="true" ma:internalName="MediaServiceSystemTags" ma:readOnly="true">
      <xsd:simpleType>
        <xsd:restriction base="dms:Note"/>
      </xsd:simpleType>
    </xsd:element>
    <xsd:element name="MediaServiceSearchProperties" ma:index="24" nillable="true" ma:displayName="MediaServiceSearchProperties" ma:hidden="true" ma:internalName="MediaServiceSearchProperties" ma:readOnly="true">
      <xsd:simpleType>
        <xsd:restriction base="dms:Note"/>
      </xsd:simpleType>
    </xsd:element>
    <xsd:element name="MediaLengthInSeconds" ma:index="25" nillable="true" ma:displayName="MediaLengthInSeconds" ma:hidden="true"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5384746-DAD7-46AD-95CD-2D9274E8FA51}">
  <ds:schemaRefs>
    <ds:schemaRef ds:uri="http://purl.org/dc/elements/1.1/"/>
    <ds:schemaRef ds:uri="575a808e-108f-4c45-bcaa-38d5fcc74977"/>
    <ds:schemaRef ds:uri="http://schemas.microsoft.com/office/2006/documentManagement/types"/>
    <ds:schemaRef ds:uri="http://schemas.microsoft.com/office/infopath/2007/PartnerControls"/>
    <ds:schemaRef ds:uri="http://schemas.microsoft.com/office/2006/metadata/properties"/>
    <ds:schemaRef ds:uri="http://www.w3.org/XML/1998/namespace"/>
    <ds:schemaRef ds:uri="http://purl.org/dc/terms/"/>
    <ds:schemaRef ds:uri="http://schemas.openxmlformats.org/package/2006/metadata/core-properties"/>
    <ds:schemaRef ds:uri="21e7db13-9aa7-4dbf-aa9d-978c5db4e389"/>
    <ds:schemaRef ds:uri="http://purl.org/dc/dcmitype/"/>
  </ds:schemaRefs>
</ds:datastoreItem>
</file>

<file path=customXml/itemProps2.xml><?xml version="1.0" encoding="utf-8"?>
<ds:datastoreItem xmlns:ds="http://schemas.openxmlformats.org/officeDocument/2006/customXml" ds:itemID="{ADB78B61-CB1D-4D5E-9B39-4339DEB6795D}">
  <ds:schemaRefs>
    <ds:schemaRef ds:uri="http://schemas.microsoft.com/sharepoint/v3/contenttype/forms"/>
  </ds:schemaRefs>
</ds:datastoreItem>
</file>

<file path=customXml/itemProps3.xml><?xml version="1.0" encoding="utf-8"?>
<ds:datastoreItem xmlns:ds="http://schemas.openxmlformats.org/officeDocument/2006/customXml" ds:itemID="{457FF20A-E2FA-4EBB-AD59-01229CA4C0A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75a808e-108f-4c45-bcaa-38d5fcc74977"/>
    <ds:schemaRef ds:uri="21e7db13-9aa7-4dbf-aa9d-978c5db4e38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Indices</vt:lpstr>
      <vt:lpstr>MaxCapacity</vt:lpstr>
      <vt:lpstr>MinStableLevel</vt:lpstr>
      <vt:lpstr>RampRates</vt:lpstr>
      <vt:lpstr>StartUpTimes</vt:lpstr>
      <vt:lpstr>StartCosts</vt:lpstr>
      <vt:lpstr>MinUpAndDown</vt:lpstr>
      <vt:lpstr>LHVs</vt:lpstr>
      <vt:lpstr>O&amp;M</vt:lpstr>
      <vt:lpstr>Capex</vt:lpstr>
      <vt:lpstr>RampCosts</vt:lpstr>
      <vt:lpstr>AuxDemand</vt:lpstr>
      <vt:lpstr>MFOR</vt:lpstr>
      <vt:lpstr>CapFactors</vt:lpstr>
      <vt:lpstr>DEA_IDN_Generator_Props</vt:lpstr>
      <vt:lpstr>Sources_overview</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HUNGERFORD Zoe, IEA/EMS/RED</dc:creator>
  <cp:keywords/>
  <dc:description/>
  <cp:lastModifiedBy>HART Craig, IEA/EMS/RISE</cp:lastModifiedBy>
  <cp:revision/>
  <dcterms:created xsi:type="dcterms:W3CDTF">2018-03-07T14:46:25Z</dcterms:created>
  <dcterms:modified xsi:type="dcterms:W3CDTF">2025-01-31T17:44:45Z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0x010100B25342B675118142B9CE721AC3038D05</vt:lpwstr>
  </property>
</Properties>
</file>