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Foundation\PURCHASES\Purchase Calculator\"/>
    </mc:Choice>
  </mc:AlternateContent>
  <bookViews>
    <workbookView xWindow="0" yWindow="0" windowWidth="23040" windowHeight="10455" activeTab="1"/>
  </bookViews>
  <sheets>
    <sheet name="Instructions" sheetId="3" r:id="rId1"/>
    <sheet name="Calculator" sheetId="1" r:id="rId2"/>
    <sheet name="Plan Pricing" sheetId="2" r:id="rId3"/>
    <sheet name="Summary" sheetId="5" state="hidden" r:id="rId4"/>
  </sheets>
  <definedNames>
    <definedName name="_xlnm._FilterDatabase" localSheetId="1" hidden="1">Calculator!$M$1:$N$1</definedName>
    <definedName name="_xlnm._FilterDatabase" localSheetId="2" hidden="1">'Plan Pricing'!$B$4:$B$23</definedName>
    <definedName name="AddAppFee">Calculator!$N$3:$N$8</definedName>
    <definedName name="AddFee">Calculator!$N$3:$N$8</definedName>
    <definedName name="D_PEY">'Plan Pricing'!$B$28:$B$47</definedName>
    <definedName name="D_PlanType">'Plan Pricing'!$C$27:$G$27</definedName>
    <definedName name="Dorm_PurchaseType">Calculator!$M$11:$M$12</definedName>
    <definedName name="Matric">'Plan Pricing'!$B$4:$B$20</definedName>
    <definedName name="PEY">'Plan Pricing'!$B$6:$B$23</definedName>
    <definedName name="PLANTYPE">'Plan Pricing'!$C$3:$H$3</definedName>
    <definedName name="_xlnm.Print_Area" localSheetId="1">Calculator!$A$1:$K$44</definedName>
    <definedName name="_xlnm.Print_Area" localSheetId="0">Instructions!$A$1:$K$41</definedName>
    <definedName name="_xlnm.Print_Area" localSheetId="2">'Plan Pricing'!$A$1:$J$48</definedName>
    <definedName name="_xlnm.Print_Area" localSheetId="3">Summary!$A$1:$K$17</definedName>
    <definedName name="PType">Calculator!$M$3:$M$8</definedName>
    <definedName name="PURCHASETYPE">Calculator!$M$3:$M$8</definedName>
    <definedName name="T_PEY">'Plan Pricing'!$B$4:$B$23</definedName>
    <definedName name="TMATRIC">'Plan Pricing'!$B$4:$B$21</definedName>
    <definedName name="TTYPE">'Plan Pricing'!$C$3:$H$3</definedName>
    <definedName name="TTYPE1">'Plan Pricing'!$C$3:$J$3</definedName>
    <definedName name="TTYPE2">'Plan Pricing'!$B$3:$J$3</definedName>
  </definedNames>
  <calcPr calcId="162913"/>
</workbook>
</file>

<file path=xl/calcChain.xml><?xml version="1.0" encoding="utf-8"?>
<calcChain xmlns="http://schemas.openxmlformats.org/spreadsheetml/2006/main">
  <c r="E40" i="1" l="1"/>
  <c r="G40" i="1" l="1"/>
  <c r="G41" i="1"/>
  <c r="G42" i="1"/>
  <c r="G43" i="1"/>
  <c r="G39" i="1"/>
  <c r="F15" i="1" s="1"/>
  <c r="E39" i="1" l="1"/>
  <c r="G25" i="1"/>
  <c r="G26" i="1"/>
  <c r="G27" i="1"/>
  <c r="G28" i="1"/>
  <c r="G29" i="1"/>
  <c r="G30" i="1"/>
  <c r="G31" i="1"/>
  <c r="G32" i="1"/>
  <c r="G33" i="1"/>
  <c r="G34" i="1"/>
  <c r="G35" i="1"/>
  <c r="D25" i="1"/>
  <c r="J25" i="1" s="1"/>
  <c r="K25" i="1" s="1"/>
  <c r="D26" i="1"/>
  <c r="J26" i="1" s="1"/>
  <c r="K26" i="1" s="1"/>
  <c r="D27" i="1"/>
  <c r="J27" i="1" s="1"/>
  <c r="K27" i="1" s="1"/>
  <c r="D28" i="1"/>
  <c r="J28" i="1" s="1"/>
  <c r="K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H34" i="1" s="1"/>
  <c r="D35" i="1"/>
  <c r="F35" i="1" s="1"/>
  <c r="H35" i="1" s="1"/>
  <c r="D24" i="1"/>
  <c r="J24" i="1" s="1"/>
  <c r="K24" i="1" s="1"/>
  <c r="B15" i="1"/>
  <c r="B14" i="1"/>
  <c r="G24" i="1"/>
  <c r="H30" i="1" l="1"/>
  <c r="H29" i="1"/>
  <c r="F14" i="1"/>
  <c r="F28" i="1"/>
  <c r="H28" i="1" s="1"/>
  <c r="B16" i="1"/>
  <c r="H33" i="1"/>
  <c r="H32" i="1"/>
  <c r="H31" i="1"/>
  <c r="F27" i="1"/>
  <c r="H27" i="1" s="1"/>
  <c r="F26" i="1"/>
  <c r="H26" i="1" s="1"/>
  <c r="J35" i="1"/>
  <c r="K35" i="1" s="1"/>
  <c r="F25" i="1"/>
  <c r="H2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B3" i="5" l="1"/>
  <c r="B15" i="5" l="1"/>
  <c r="B5" i="5"/>
  <c r="F39" i="1" l="1"/>
  <c r="J39" i="1"/>
  <c r="K39" i="1" s="1"/>
  <c r="E43" i="1" l="1"/>
  <c r="J43" i="1" s="1"/>
  <c r="K43" i="1" s="1"/>
  <c r="E42" i="1"/>
  <c r="J42" i="1" s="1"/>
  <c r="K42" i="1" s="1"/>
  <c r="E41" i="1"/>
  <c r="F24" i="1"/>
  <c r="B10" i="5"/>
  <c r="B11" i="5"/>
  <c r="F16" i="1" l="1"/>
  <c r="F19" i="1" s="1"/>
  <c r="F40" i="1"/>
  <c r="J40" i="1"/>
  <c r="K40" i="1" s="1"/>
  <c r="F41" i="1"/>
  <c r="H41" i="1" s="1"/>
  <c r="J41" i="1"/>
  <c r="K41" i="1" s="1"/>
  <c r="H24" i="1"/>
  <c r="B12" i="5"/>
  <c r="F42" i="1"/>
  <c r="H42" i="1" s="1"/>
  <c r="F10" i="5"/>
  <c r="F43" i="1"/>
  <c r="H43" i="1" s="1"/>
  <c r="F11" i="5" l="1"/>
  <c r="H40" i="1"/>
  <c r="C15" i="1"/>
  <c r="D15" i="1" s="1"/>
  <c r="E15" i="1" s="1"/>
  <c r="G15" i="1" s="1"/>
  <c r="C14" i="1"/>
  <c r="H39" i="1"/>
  <c r="D14" i="1" l="1"/>
  <c r="C16" i="1"/>
  <c r="C19" i="1" s="1"/>
  <c r="C11" i="5"/>
  <c r="C10" i="5"/>
  <c r="F15" i="5"/>
  <c r="F12" i="5"/>
  <c r="D11" i="5"/>
  <c r="D16" i="1" l="1"/>
  <c r="D19" i="1" s="1"/>
  <c r="E14" i="1"/>
  <c r="D10" i="5"/>
  <c r="C12" i="5"/>
  <c r="G14" i="1" l="1"/>
  <c r="G16" i="1" s="1"/>
  <c r="E16" i="1"/>
  <c r="E19" i="1" s="1"/>
  <c r="G19" i="1" s="1"/>
  <c r="E10" i="5"/>
  <c r="D12" i="5"/>
  <c r="C15" i="5"/>
  <c r="G11" i="5"/>
  <c r="E11" i="5"/>
  <c r="B11" i="1" l="1"/>
  <c r="G10" i="5"/>
  <c r="E12" i="5"/>
  <c r="G15" i="5"/>
  <c r="E15" i="5" l="1"/>
  <c r="D15" i="5"/>
  <c r="B7" i="5"/>
  <c r="G12" i="5"/>
</calcChain>
</file>

<file path=xl/sharedStrings.xml><?xml version="1.0" encoding="utf-8"?>
<sst xmlns="http://schemas.openxmlformats.org/spreadsheetml/2006/main" count="184" uniqueCount="90">
  <si>
    <t>Quantity</t>
  </si>
  <si>
    <t>Number of Contracts</t>
  </si>
  <si>
    <t>Plan Type</t>
  </si>
  <si>
    <t>Kindergarten</t>
  </si>
  <si>
    <t>Infant</t>
  </si>
  <si>
    <t>Newborn</t>
  </si>
  <si>
    <t>Total Contract Price</t>
  </si>
  <si>
    <t>PEY</t>
  </si>
  <si>
    <t>Projected Enrollment Year</t>
  </si>
  <si>
    <t>Donor Amount Due Before App Fees</t>
  </si>
  <si>
    <t>Total Amount Due by Donor</t>
  </si>
  <si>
    <t>11th</t>
  </si>
  <si>
    <t>10th</t>
  </si>
  <si>
    <t>9th</t>
  </si>
  <si>
    <t>8th</t>
  </si>
  <si>
    <t>7th</t>
  </si>
  <si>
    <t>6th</t>
  </si>
  <si>
    <t>5th</t>
  </si>
  <si>
    <t>4th</t>
  </si>
  <si>
    <t>3rd</t>
  </si>
  <si>
    <t>2nd</t>
  </si>
  <si>
    <t>1st</t>
  </si>
  <si>
    <t>Age 4</t>
  </si>
  <si>
    <t>Age 3</t>
  </si>
  <si>
    <t>Age 2</t>
  </si>
  <si>
    <t>Age 1</t>
  </si>
  <si>
    <t>Total Contract Price with App Fees</t>
  </si>
  <si>
    <t>Quantity * Contract Price</t>
  </si>
  <si>
    <t>Quantity * App Fee</t>
  </si>
  <si>
    <t>1/2 Contract Price</t>
  </si>
  <si>
    <t>Contract Price</t>
  </si>
  <si>
    <t>App Fee</t>
  </si>
  <si>
    <t>1 Year</t>
  </si>
  <si>
    <t>2 Year</t>
  </si>
  <si>
    <t>3 Year</t>
  </si>
  <si>
    <t>4 Year</t>
  </si>
  <si>
    <t>Internal Use</t>
  </si>
  <si>
    <t>4-Year Florida University Plan</t>
  </si>
  <si>
    <t>2 + 2 Florida Plan</t>
  </si>
  <si>
    <t>4-Year Florida College Plan</t>
  </si>
  <si>
    <t>2-Year Florida College Plan</t>
  </si>
  <si>
    <t>2-Year Florida FPCF Plan</t>
  </si>
  <si>
    <t>12th</t>
  </si>
  <si>
    <t>App Fees</t>
  </si>
  <si>
    <t>Total Contract Price minus SRO adjustment</t>
  </si>
  <si>
    <t>1-Year Florida University Plan</t>
  </si>
  <si>
    <t>1/2 CP Plus App Fee</t>
  </si>
  <si>
    <t>Amount to be Matched</t>
  </si>
  <si>
    <t>►Please fill in all cells that have a green tint</t>
  </si>
  <si>
    <t xml:space="preserve">Scholarship Type: </t>
  </si>
  <si>
    <t xml:space="preserve">Foundation Name: </t>
  </si>
  <si>
    <t>Prepaid Plans:</t>
  </si>
  <si>
    <t>Dormitory:</t>
  </si>
  <si>
    <t>Grand Total:</t>
  </si>
  <si>
    <t>Final Check Amount:</t>
  </si>
  <si>
    <t>SRO Adjustment</t>
  </si>
  <si>
    <t>Email</t>
  </si>
  <si>
    <t>prepaid.foundation@myfloridaprepaid.com</t>
  </si>
  <si>
    <t>Phone</t>
  </si>
  <si>
    <t>(850) 922-6740</t>
  </si>
  <si>
    <t>Florida Prepaid College Foundation Contact Information</t>
  </si>
  <si>
    <t>Step</t>
  </si>
  <si>
    <t>Review Calculator information for accuracy</t>
  </si>
  <si>
    <t>SRO Adjustment:</t>
  </si>
  <si>
    <t>Florida Prepaid College Plans - These are bundled plans and include the traditional tuition, local fee and tuition differential fee plan</t>
  </si>
  <si>
    <t>Instructions</t>
  </si>
  <si>
    <t>Internal Use Only</t>
  </si>
  <si>
    <t>STARS - Match</t>
  </si>
  <si>
    <t>Private</t>
  </si>
  <si>
    <t>Academic A+ Scholarship - Match</t>
  </si>
  <si>
    <t>First-Generation Scholarship - Match</t>
  </si>
  <si>
    <t>In-Demand Scholarship - Match</t>
  </si>
  <si>
    <t>Legacy Scholarship - Match</t>
  </si>
  <si>
    <t>Task</t>
  </si>
  <si>
    <t>1-Year Florida College Plan</t>
  </si>
  <si>
    <t>Select Scholarship Type Here</t>
  </si>
  <si>
    <t>App Value</t>
  </si>
  <si>
    <t>Dormitory - These are dormitory plans that can be purchased for a pre-existing tuition scholarship plan or new tuition scholarship</t>
  </si>
  <si>
    <t>Cut a check using the diagram below for the amount marked as Final Check Amount on the Calculator Tab</t>
  </si>
  <si>
    <t>Navigate to the Calculator tab (below) and enter values in the green tinted cells</t>
  </si>
  <si>
    <t>**This scholarship purchase calculator is for information purposes only. Final purchases will be reviewed and approved by the Florida Prepaid College Foundation.**</t>
  </si>
  <si>
    <t>Purchase Calculator</t>
  </si>
  <si>
    <t>Mail the check from step 3, a print out of the Calculator tab, and a letter (optional) to the lockbox address listed in the diagram below</t>
  </si>
  <si>
    <t>New</t>
  </si>
  <si>
    <t>Existing</t>
  </si>
  <si>
    <t>Select</t>
  </si>
  <si>
    <t>Adding to a new or existing scholarship?</t>
  </si>
  <si>
    <t>Florida Prepaid College Plan - Price Schedule for 2020/2021 Enrollment</t>
  </si>
  <si>
    <t>DORMITORY - Price Schedule for 2020/2021 Enrollment</t>
  </si>
  <si>
    <t>Contract 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</si>
</sst>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* #,##0_);_(* \(#,##0\);_(* &quot;-&quot;??_);_(@_)"/>
    <numFmt numFmtId="166" formatCode="&quot;$&quot;#,##0.000_);[Red]\(&quot;$&quot;#,##0.000\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sz val="12"/>
      <name val="Century Gothic"/>
      <family val="2"/>
    </font>
    <font>
      <sz val="36"/>
      <color theme="0"/>
      <name val="Century Gothic"/>
      <family val="2"/>
    </font>
    <font>
      <sz val="12"/>
      <color theme="0"/>
      <name val="Century Gothic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Century Gothic"/>
      <family val="2"/>
    </font>
    <font>
      <b/>
      <sz val="20"/>
      <name val="Century Gothic"/>
      <family val="2"/>
    </font>
    <font>
      <sz val="20"/>
      <color theme="0"/>
      <name val="Century Gothic"/>
      <family val="2"/>
    </font>
    <font>
      <b/>
      <sz val="10"/>
      <name val="Arial"/>
      <family val="2"/>
    </font>
    <font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sz val="8"/>
      <color theme="1"/>
      <name val="Century Gothic"/>
      <family val="2"/>
    </font>
    <font>
      <sz val="9"/>
      <color theme="1"/>
      <name val="Century Gothic"/>
      <family val="2"/>
    </font>
    <font>
      <sz val="30"/>
      <color theme="0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77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94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02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0" xfId="0" applyFont="1" applyAlignment="1">
      <alignment horizontal="center" vertical="top" wrapText="1"/>
    </xf>
    <xf numFmtId="0" fontId="5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Fill="1"/>
    <xf numFmtId="0" fontId="11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12" fillId="0" borderId="0" xfId="0" applyFont="1"/>
    <xf numFmtId="0" fontId="12" fillId="0" borderId="0" xfId="0" applyFont="1" applyBorder="1"/>
    <xf numFmtId="0" fontId="15" fillId="0" borderId="0" xfId="0" applyFont="1"/>
    <xf numFmtId="44" fontId="12" fillId="0" borderId="0" xfId="2" applyFont="1" applyBorder="1"/>
    <xf numFmtId="44" fontId="12" fillId="0" borderId="0" xfId="0" applyNumberFormat="1" applyFont="1" applyBorder="1"/>
    <xf numFmtId="0" fontId="12" fillId="0" borderId="0" xfId="0" applyFont="1" applyFill="1"/>
    <xf numFmtId="44" fontId="12" fillId="0" borderId="0" xfId="0" applyNumberFormat="1" applyFont="1" applyFill="1"/>
    <xf numFmtId="44" fontId="12" fillId="0" borderId="0" xfId="2" applyNumberFormat="1" applyFont="1" applyBorder="1"/>
    <xf numFmtId="0" fontId="15" fillId="0" borderId="0" xfId="0" applyFont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/>
    </xf>
    <xf numFmtId="0" fontId="15" fillId="0" borderId="0" xfId="0" applyFont="1" applyBorder="1"/>
    <xf numFmtId="0" fontId="15" fillId="0" borderId="3" xfId="0" applyFont="1" applyBorder="1" applyAlignment="1">
      <alignment horizontal="center"/>
    </xf>
    <xf numFmtId="0" fontId="15" fillId="0" borderId="0" xfId="0" applyFont="1" applyAlignment="1">
      <alignment horizontal="center" vertical="top" wrapText="1"/>
    </xf>
    <xf numFmtId="0" fontId="15" fillId="0" borderId="0" xfId="0" applyFont="1" applyBorder="1" applyAlignment="1"/>
    <xf numFmtId="0" fontId="15" fillId="0" borderId="0" xfId="0" applyFont="1" applyFill="1"/>
    <xf numFmtId="165" fontId="12" fillId="0" borderId="0" xfId="1" applyNumberFormat="1" applyFont="1" applyBorder="1"/>
    <xf numFmtId="0" fontId="14" fillId="0" borderId="1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44" fontId="12" fillId="0" borderId="2" xfId="0" applyNumberFormat="1" applyFont="1" applyBorder="1" applyAlignment="1">
      <alignment horizontal="right" vertical="center"/>
    </xf>
    <xf numFmtId="0" fontId="15" fillId="0" borderId="11" xfId="0" applyFont="1" applyBorder="1"/>
    <xf numFmtId="0" fontId="15" fillId="0" borderId="12" xfId="0" applyFont="1" applyBorder="1"/>
    <xf numFmtId="0" fontId="13" fillId="0" borderId="11" xfId="0" applyFont="1" applyBorder="1" applyAlignment="1">
      <alignment horizontal="right"/>
    </xf>
    <xf numFmtId="0" fontId="18" fillId="0" borderId="0" xfId="0" applyFont="1" applyBorder="1"/>
    <xf numFmtId="0" fontId="15" fillId="0" borderId="11" xfId="0" applyFont="1" applyBorder="1" applyAlignment="1">
      <alignment horizontal="right"/>
    </xf>
    <xf numFmtId="0" fontId="15" fillId="0" borderId="12" xfId="0" applyFont="1" applyBorder="1" applyAlignment="1">
      <alignment horizontal="right"/>
    </xf>
    <xf numFmtId="0" fontId="8" fillId="0" borderId="0" xfId="0" applyFont="1" applyBorder="1"/>
    <xf numFmtId="0" fontId="12" fillId="0" borderId="11" xfId="0" applyFont="1" applyBorder="1" applyAlignment="1">
      <alignment horizontal="center" vertical="top" wrapText="1"/>
    </xf>
    <xf numFmtId="44" fontId="12" fillId="0" borderId="12" xfId="2" applyFont="1" applyBorder="1"/>
    <xf numFmtId="0" fontId="12" fillId="0" borderId="12" xfId="0" applyFont="1" applyBorder="1"/>
    <xf numFmtId="0" fontId="7" fillId="0" borderId="0" xfId="0" applyFont="1" applyBorder="1"/>
    <xf numFmtId="0" fontId="12" fillId="0" borderId="11" xfId="0" applyFont="1" applyBorder="1" applyAlignment="1">
      <alignment horizontal="center"/>
    </xf>
    <xf numFmtId="0" fontId="12" fillId="0" borderId="11" xfId="0" applyFont="1" applyBorder="1"/>
    <xf numFmtId="0" fontId="15" fillId="0" borderId="0" xfId="0" applyFont="1" applyFill="1" applyBorder="1" applyAlignment="1">
      <alignment horizontal="right"/>
    </xf>
    <xf numFmtId="0" fontId="14" fillId="0" borderId="6" xfId="0" applyFont="1" applyFill="1" applyBorder="1" applyAlignment="1">
      <alignment horizontal="right"/>
    </xf>
    <xf numFmtId="0" fontId="14" fillId="9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4" fontId="14" fillId="0" borderId="1" xfId="2" applyFont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right"/>
    </xf>
    <xf numFmtId="0" fontId="12" fillId="13" borderId="2" xfId="0" applyFont="1" applyFill="1" applyBorder="1" applyAlignment="1">
      <alignment horizontal="right" vertical="center"/>
    </xf>
    <xf numFmtId="44" fontId="12" fillId="13" borderId="2" xfId="0" applyNumberFormat="1" applyFont="1" applyFill="1" applyBorder="1" applyAlignment="1">
      <alignment horizontal="right" vertical="center"/>
    </xf>
    <xf numFmtId="44" fontId="12" fillId="13" borderId="1" xfId="2" applyFont="1" applyFill="1" applyBorder="1"/>
    <xf numFmtId="44" fontId="12" fillId="13" borderId="1" xfId="0" applyNumberFormat="1" applyFont="1" applyFill="1" applyBorder="1"/>
    <xf numFmtId="0" fontId="23" fillId="7" borderId="4" xfId="0" applyFont="1" applyFill="1" applyBorder="1" applyAlignment="1">
      <alignment horizontal="left" vertical="center"/>
    </xf>
    <xf numFmtId="0" fontId="24" fillId="0" borderId="0" xfId="0" applyFont="1" applyBorder="1"/>
    <xf numFmtId="0" fontId="25" fillId="0" borderId="0" xfId="0" applyFont="1" applyBorder="1"/>
    <xf numFmtId="0" fontId="24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25" fillId="0" borderId="1" xfId="0" applyFont="1" applyBorder="1" applyAlignment="1">
      <alignment horizontal="center" wrapText="1"/>
    </xf>
    <xf numFmtId="0" fontId="25" fillId="0" borderId="1" xfId="0" applyFont="1" applyFill="1" applyBorder="1" applyAlignment="1">
      <alignment horizontal="center" wrapText="1"/>
    </xf>
    <xf numFmtId="0" fontId="25" fillId="0" borderId="1" xfId="0" applyFont="1" applyBorder="1"/>
    <xf numFmtId="8" fontId="27" fillId="2" borderId="1" xfId="0" applyNumberFormat="1" applyFont="1" applyFill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44" fontId="12" fillId="0" borderId="1" xfId="2" applyFont="1" applyBorder="1"/>
    <xf numFmtId="0" fontId="26" fillId="0" borderId="0" xfId="0" applyFont="1" applyBorder="1" applyAlignment="1"/>
    <xf numFmtId="44" fontId="13" fillId="13" borderId="1" xfId="2" applyFont="1" applyFill="1" applyBorder="1" applyAlignment="1">
      <alignment vertical="center"/>
    </xf>
    <xf numFmtId="44" fontId="14" fillId="13" borderId="2" xfId="0" applyNumberFormat="1" applyFont="1" applyFill="1" applyBorder="1" applyAlignment="1">
      <alignment horizontal="right" vertical="center"/>
    </xf>
    <xf numFmtId="44" fontId="14" fillId="13" borderId="1" xfId="0" applyNumberFormat="1" applyFont="1" applyFill="1" applyBorder="1"/>
    <xf numFmtId="44" fontId="28" fillId="0" borderId="1" xfId="2" applyFont="1" applyBorder="1" applyAlignment="1">
      <alignment horizontal="center" wrapText="1"/>
    </xf>
    <xf numFmtId="0" fontId="15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5" fillId="0" borderId="0" xfId="0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43" fontId="15" fillId="0" borderId="0" xfId="0" applyNumberFormat="1" applyFont="1" applyBorder="1" applyProtection="1">
      <protection locked="0"/>
    </xf>
    <xf numFmtId="0" fontId="8" fillId="0" borderId="0" xfId="0" applyFont="1" applyProtection="1"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13" fillId="0" borderId="0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5" fillId="0" borderId="0" xfId="0" applyFont="1" applyAlignment="1" applyProtection="1"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44" fontId="12" fillId="0" borderId="0" xfId="2" applyFont="1" applyBorder="1" applyProtection="1">
      <protection locked="0"/>
    </xf>
    <xf numFmtId="0" fontId="14" fillId="11" borderId="1" xfId="0" applyFont="1" applyFill="1" applyBorder="1" applyAlignment="1" applyProtection="1">
      <alignment horizontal="right"/>
      <protection locked="0"/>
    </xf>
    <xf numFmtId="0" fontId="14" fillId="11" borderId="6" xfId="0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14" fillId="0" borderId="1" xfId="0" applyFont="1" applyFill="1" applyBorder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165" fontId="12" fillId="0" borderId="0" xfId="1" applyNumberFormat="1" applyFont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44" fontId="14" fillId="0" borderId="1" xfId="2" applyFont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right"/>
      <protection locked="0"/>
    </xf>
    <xf numFmtId="44" fontId="12" fillId="5" borderId="1" xfId="2" applyFont="1" applyFill="1" applyBorder="1" applyProtection="1">
      <protection locked="0"/>
    </xf>
    <xf numFmtId="44" fontId="12" fillId="0" borderId="0" xfId="0" applyNumberFormat="1" applyFont="1" applyBorder="1" applyProtection="1">
      <protection locked="0"/>
    </xf>
    <xf numFmtId="44" fontId="12" fillId="0" borderId="0" xfId="2" applyNumberFormat="1" applyFont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9" fillId="0" borderId="0" xfId="0" applyFont="1" applyProtection="1">
      <protection locked="0"/>
    </xf>
    <xf numFmtId="0" fontId="0" fillId="4" borderId="1" xfId="0" applyFill="1" applyBorder="1" applyProtection="1">
      <protection locked="0"/>
    </xf>
    <xf numFmtId="0" fontId="10" fillId="0" borderId="0" xfId="0" applyFont="1" applyProtection="1">
      <protection locked="0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164" fontId="14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5" borderId="1" xfId="0" applyFont="1" applyFill="1" applyBorder="1" applyProtection="1">
      <protection locked="0"/>
    </xf>
    <xf numFmtId="44" fontId="12" fillId="0" borderId="0" xfId="0" applyNumberFormat="1" applyFont="1" applyProtection="1">
      <protection locked="0"/>
    </xf>
    <xf numFmtId="0" fontId="9" fillId="0" borderId="0" xfId="0" applyFont="1" applyFill="1" applyProtection="1"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2" fillId="5" borderId="2" xfId="0" applyFont="1" applyFill="1" applyBorder="1" applyProtection="1">
      <protection locked="0"/>
    </xf>
    <xf numFmtId="0" fontId="12" fillId="0" borderId="0" xfId="0" applyFont="1" applyFill="1" applyProtection="1">
      <protection locked="0"/>
    </xf>
    <xf numFmtId="44" fontId="12" fillId="0" borderId="0" xfId="0" applyNumberFormat="1" applyFont="1" applyFill="1" applyProtection="1">
      <protection locked="0"/>
    </xf>
    <xf numFmtId="0" fontId="15" fillId="0" borderId="0" xfId="0" applyFont="1" applyFill="1" applyProtection="1">
      <protection locked="0"/>
    </xf>
    <xf numFmtId="44" fontId="13" fillId="11" borderId="0" xfId="2" applyFont="1" applyFill="1" applyBorder="1" applyAlignment="1" applyProtection="1">
      <alignment vertical="center"/>
    </xf>
    <xf numFmtId="0" fontId="12" fillId="0" borderId="2" xfId="0" applyFont="1" applyBorder="1" applyAlignment="1" applyProtection="1">
      <alignment horizontal="right" vertical="center"/>
    </xf>
    <xf numFmtId="44" fontId="12" fillId="0" borderId="2" xfId="2" applyFont="1" applyBorder="1" applyAlignment="1" applyProtection="1">
      <alignment horizontal="right" vertical="center"/>
    </xf>
    <xf numFmtId="0" fontId="12" fillId="0" borderId="5" xfId="0" applyFont="1" applyBorder="1" applyAlignment="1" applyProtection="1">
      <alignment horizontal="right" vertical="center"/>
    </xf>
    <xf numFmtId="44" fontId="12" fillId="0" borderId="5" xfId="2" applyFont="1" applyBorder="1" applyAlignment="1" applyProtection="1">
      <alignment horizontal="right" vertical="center"/>
    </xf>
    <xf numFmtId="0" fontId="12" fillId="0" borderId="1" xfId="0" applyFont="1" applyFill="1" applyBorder="1" applyProtection="1"/>
    <xf numFmtId="44" fontId="12" fillId="0" borderId="1" xfId="2" applyFont="1" applyFill="1" applyBorder="1" applyAlignment="1" applyProtection="1">
      <alignment horizontal="right" vertical="center"/>
    </xf>
    <xf numFmtId="44" fontId="14" fillId="6" borderId="1" xfId="2" applyFont="1" applyFill="1" applyBorder="1" applyAlignment="1" applyProtection="1">
      <alignment horizontal="right" vertical="center"/>
    </xf>
    <xf numFmtId="44" fontId="12" fillId="0" borderId="1" xfId="0" applyNumberFormat="1" applyFont="1" applyBorder="1" applyProtection="1"/>
    <xf numFmtId="44" fontId="14" fillId="6" borderId="1" xfId="2" applyNumberFormat="1" applyFont="1" applyFill="1" applyBorder="1" applyProtection="1"/>
    <xf numFmtId="8" fontId="12" fillId="0" borderId="2" xfId="0" applyNumberFormat="1" applyFont="1" applyBorder="1" applyProtection="1"/>
    <xf numFmtId="44" fontId="12" fillId="0" borderId="2" xfId="2" applyNumberFormat="1" applyFont="1" applyBorder="1" applyProtection="1"/>
    <xf numFmtId="164" fontId="12" fillId="0" borderId="2" xfId="2" applyNumberFormat="1" applyFont="1" applyBorder="1" applyProtection="1"/>
    <xf numFmtId="0" fontId="0" fillId="0" borderId="0" xfId="0" applyProtection="1"/>
    <xf numFmtId="166" fontId="12" fillId="0" borderId="1" xfId="0" applyNumberFormat="1" applyFont="1" applyBorder="1" applyProtection="1"/>
    <xf numFmtId="8" fontId="12" fillId="0" borderId="1" xfId="0" applyNumberFormat="1" applyFont="1" applyBorder="1" applyProtection="1"/>
    <xf numFmtId="0" fontId="20" fillId="10" borderId="4" xfId="6" applyFont="1" applyFill="1" applyBorder="1" applyAlignment="1">
      <alignment horizontal="left" vertical="center"/>
    </xf>
    <xf numFmtId="0" fontId="20" fillId="10" borderId="13" xfId="6" applyFont="1" applyFill="1" applyBorder="1" applyAlignment="1">
      <alignment horizontal="left" vertical="center"/>
    </xf>
    <xf numFmtId="0" fontId="20" fillId="10" borderId="10" xfId="6" applyFont="1" applyFill="1" applyBorder="1" applyAlignment="1">
      <alignment horizontal="left" vertical="center"/>
    </xf>
    <xf numFmtId="0" fontId="12" fillId="10" borderId="4" xfId="6" applyFont="1" applyFill="1" applyBorder="1" applyAlignment="1">
      <alignment horizontal="left" vertical="center"/>
    </xf>
    <xf numFmtId="0" fontId="12" fillId="10" borderId="13" xfId="6" applyFont="1" applyFill="1" applyBorder="1" applyAlignment="1">
      <alignment horizontal="left" vertical="center"/>
    </xf>
    <xf numFmtId="0" fontId="12" fillId="10" borderId="10" xfId="6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/>
    </xf>
    <xf numFmtId="0" fontId="14" fillId="7" borderId="13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left" vertical="center"/>
    </xf>
    <xf numFmtId="0" fontId="21" fillId="7" borderId="1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top"/>
    </xf>
    <xf numFmtId="0" fontId="12" fillId="0" borderId="1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left" vertical="top" wrapText="1"/>
    </xf>
    <xf numFmtId="0" fontId="12" fillId="0" borderId="14" xfId="0" applyFont="1" applyFill="1" applyBorder="1" applyAlignment="1">
      <alignment horizontal="left" vertical="top" wrapText="1"/>
    </xf>
    <xf numFmtId="0" fontId="12" fillId="0" borderId="7" xfId="0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1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left" vertical="top"/>
    </xf>
    <xf numFmtId="0" fontId="12" fillId="0" borderId="14" xfId="0" applyFont="1" applyFill="1" applyBorder="1" applyAlignment="1">
      <alignment horizontal="left" vertical="top"/>
    </xf>
    <xf numFmtId="0" fontId="12" fillId="0" borderId="7" xfId="0" applyFont="1" applyFill="1" applyBorder="1" applyAlignment="1">
      <alignment horizontal="left" vertical="top"/>
    </xf>
    <xf numFmtId="0" fontId="12" fillId="0" borderId="8" xfId="0" applyFont="1" applyFill="1" applyBorder="1" applyAlignment="1">
      <alignment horizontal="left" vertical="top"/>
    </xf>
    <xf numFmtId="0" fontId="12" fillId="0" borderId="3" xfId="0" applyFont="1" applyFill="1" applyBorder="1" applyAlignment="1">
      <alignment horizontal="left" vertical="top"/>
    </xf>
    <xf numFmtId="0" fontId="12" fillId="0" borderId="9" xfId="0" applyFont="1" applyFill="1" applyBorder="1" applyAlignment="1">
      <alignment horizontal="left" vertical="top"/>
    </xf>
    <xf numFmtId="0" fontId="12" fillId="10" borderId="5" xfId="0" applyFont="1" applyFill="1" applyBorder="1" applyAlignment="1">
      <alignment horizontal="center" vertical="top"/>
    </xf>
    <xf numFmtId="0" fontId="12" fillId="10" borderId="2" xfId="0" applyFont="1" applyFill="1" applyBorder="1" applyAlignment="1">
      <alignment horizontal="center" vertical="top"/>
    </xf>
    <xf numFmtId="0" fontId="12" fillId="10" borderId="6" xfId="0" applyFont="1" applyFill="1" applyBorder="1" applyAlignment="1">
      <alignment horizontal="left" vertical="top"/>
    </xf>
    <xf numFmtId="0" fontId="12" fillId="10" borderId="14" xfId="0" applyFont="1" applyFill="1" applyBorder="1" applyAlignment="1">
      <alignment horizontal="left" vertical="top"/>
    </xf>
    <xf numFmtId="0" fontId="12" fillId="10" borderId="7" xfId="0" applyFont="1" applyFill="1" applyBorder="1" applyAlignment="1">
      <alignment horizontal="left" vertical="top"/>
    </xf>
    <xf numFmtId="0" fontId="12" fillId="10" borderId="8" xfId="0" applyFont="1" applyFill="1" applyBorder="1" applyAlignment="1">
      <alignment horizontal="left" vertical="top"/>
    </xf>
    <xf numFmtId="0" fontId="12" fillId="10" borderId="3" xfId="0" applyFont="1" applyFill="1" applyBorder="1" applyAlignment="1">
      <alignment horizontal="left" vertical="top"/>
    </xf>
    <xf numFmtId="0" fontId="12" fillId="10" borderId="9" xfId="0" applyFont="1" applyFill="1" applyBorder="1" applyAlignment="1">
      <alignment horizontal="left" vertical="top"/>
    </xf>
    <xf numFmtId="0" fontId="12" fillId="10" borderId="15" xfId="0" applyFont="1" applyFill="1" applyBorder="1" applyAlignment="1">
      <alignment horizontal="center" vertical="top"/>
    </xf>
    <xf numFmtId="0" fontId="12" fillId="10" borderId="6" xfId="0" applyFont="1" applyFill="1" applyBorder="1" applyAlignment="1">
      <alignment horizontal="left" vertical="top" wrapText="1"/>
    </xf>
    <xf numFmtId="0" fontId="12" fillId="10" borderId="14" xfId="0" applyFont="1" applyFill="1" applyBorder="1" applyAlignment="1">
      <alignment horizontal="left" vertical="top" wrapText="1"/>
    </xf>
    <xf numFmtId="0" fontId="12" fillId="10" borderId="7" xfId="0" applyFont="1" applyFill="1" applyBorder="1" applyAlignment="1">
      <alignment horizontal="left" vertical="top" wrapText="1"/>
    </xf>
    <xf numFmtId="0" fontId="12" fillId="10" borderId="11" xfId="0" applyFont="1" applyFill="1" applyBorder="1" applyAlignment="1">
      <alignment horizontal="left" vertical="top" wrapText="1"/>
    </xf>
    <xf numFmtId="0" fontId="12" fillId="10" borderId="0" xfId="0" applyFont="1" applyFill="1" applyBorder="1" applyAlignment="1">
      <alignment horizontal="left" vertical="top" wrapText="1"/>
    </xf>
    <xf numFmtId="0" fontId="12" fillId="10" borderId="12" xfId="0" applyFont="1" applyFill="1" applyBorder="1" applyAlignment="1">
      <alignment horizontal="left" vertical="top" wrapText="1"/>
    </xf>
    <xf numFmtId="0" fontId="12" fillId="10" borderId="8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10" borderId="9" xfId="0" applyFont="1" applyFill="1" applyBorder="1" applyAlignment="1">
      <alignment horizontal="left" vertical="top" wrapText="1"/>
    </xf>
    <xf numFmtId="0" fontId="16" fillId="8" borderId="0" xfId="0" applyFont="1" applyFill="1" applyAlignment="1" applyProtection="1">
      <alignment horizontal="center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13" xfId="0" applyFont="1" applyFill="1" applyBorder="1" applyAlignment="1" applyProtection="1">
      <alignment horizontal="left" vertical="center"/>
      <protection locked="0"/>
    </xf>
    <xf numFmtId="0" fontId="14" fillId="4" borderId="10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center"/>
      <protection locked="0"/>
    </xf>
    <xf numFmtId="0" fontId="14" fillId="4" borderId="10" xfId="0" applyFont="1" applyFill="1" applyBorder="1" applyAlignment="1" applyProtection="1">
      <alignment horizontal="center"/>
      <protection locked="0"/>
    </xf>
    <xf numFmtId="0" fontId="17" fillId="8" borderId="0" xfId="0" applyFont="1" applyFill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left"/>
      <protection locked="0"/>
    </xf>
    <xf numFmtId="0" fontId="29" fillId="8" borderId="0" xfId="0" applyFont="1" applyFill="1" applyAlignment="1" applyProtection="1">
      <alignment horizontal="center" vertical="center"/>
      <protection locked="0"/>
    </xf>
    <xf numFmtId="0" fontId="26" fillId="0" borderId="0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2" fillId="12" borderId="6" xfId="0" applyFont="1" applyFill="1" applyBorder="1" applyAlignment="1">
      <alignment horizontal="center"/>
    </xf>
    <xf numFmtId="0" fontId="22" fillId="12" borderId="14" xfId="0" applyFont="1" applyFill="1" applyBorder="1" applyAlignment="1">
      <alignment horizontal="center"/>
    </xf>
    <xf numFmtId="0" fontId="22" fillId="12" borderId="7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left"/>
    </xf>
    <xf numFmtId="0" fontId="15" fillId="13" borderId="13" xfId="0" applyFont="1" applyFill="1" applyBorder="1" applyAlignment="1">
      <alignment horizontal="left"/>
    </xf>
    <xf numFmtId="0" fontId="15" fillId="13" borderId="10" xfId="0" applyFont="1" applyFill="1" applyBorder="1" applyAlignment="1">
      <alignment horizontal="left"/>
    </xf>
    <xf numFmtId="8" fontId="4" fillId="0" borderId="0" xfId="0" applyNumberFormat="1" applyFont="1" applyProtection="1">
      <protection locked="0"/>
    </xf>
  </cellXfs>
  <cellStyles count="7">
    <cellStyle name="Comma" xfId="1" builtinId="3"/>
    <cellStyle name="Currency" xfId="2" builtinId="4"/>
    <cellStyle name="Currency 2" xfId="5"/>
    <cellStyle name="Hyperlink" xfId="6" builtinId="8"/>
    <cellStyle name="Normal" xfId="0" builtinId="0"/>
    <cellStyle name="Normal 2" xfId="4"/>
    <cellStyle name="Normal 4" xfId="3"/>
  </cellStyles>
  <dxfs count="0"/>
  <tableStyles count="0" defaultTableStyle="TableStyleMedium9" defaultPivotStyle="PivotStyleLight16"/>
  <colors>
    <mruColors>
      <color rgb="FFF58427"/>
      <color rgb="FFFABF8E"/>
      <color rgb="FFF79D53"/>
      <color rgb="FFF47710"/>
      <color rgb="FFF79443"/>
      <color rgb="FF4D4D4D"/>
      <color rgb="FFFAE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166254</xdr:colOff>
      <xdr:row>7</xdr:row>
      <xdr:rowOff>55418</xdr:rowOff>
    </xdr:from>
    <xdr:to>
      <xdr:col>8</xdr:col>
      <xdr:colOff>58300</xdr:colOff>
      <xdr:row>20</xdr:row>
      <xdr:rowOff>35383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727" y="1461654"/>
          <a:ext cx="6084335" cy="2231329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22</xdr:row>
      <xdr:rowOff>60960</xdr:rowOff>
    </xdr:from>
    <xdr:to>
      <xdr:col>8</xdr:col>
      <xdr:colOff>154460</xdr:colOff>
      <xdr:row>35</xdr:row>
      <xdr:rowOff>74875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" y="4107180"/>
          <a:ext cx="6181880" cy="2292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144968</xdr:colOff>
      <xdr:row>0</xdr:row>
      <xdr:rowOff>79339</xdr:rowOff>
    </xdr:from>
    <xdr:to>
      <xdr:col>1</xdr:col>
      <xdr:colOff>1195775</xdr:colOff>
      <xdr:row>2</xdr:row>
      <xdr:rowOff>87056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68" y="79339"/>
          <a:ext cx="2822457" cy="1194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24</xdr:col>
      <xdr:colOff>425375</xdr:colOff>
      <xdr:row>13</xdr:row>
      <xdr:rowOff>21066</xdr:rowOff>
    </xdr:to>
    <xdr:grpSp>
      <xdr:nvGrpSpPr>
        <xdr:cNvPr id="2" name="Group 1"/>
        <xdr:cNvGrpSpPr/>
      </xdr:nvGrpSpPr>
      <xdr:grpSpPr>
        <a:xfrm>
          <a:off x="17189824" y="1008529"/>
          <a:ext cx="5871433" cy="2318272"/>
          <a:chOff x="1143000" y="1752600"/>
          <a:chExt cx="6042660" cy="2217419"/>
        </a:xfrm>
      </xdr:grpSpPr>
      <xdr:grpSp>
        <xdr:nvGrpSpPr>
          <xdr:cNvPr id="3" name="Group 2"/>
          <xdr:cNvGrpSpPr/>
        </xdr:nvGrpSpPr>
        <xdr:grpSpPr>
          <a:xfrm>
            <a:off x="1166446" y="1761978"/>
            <a:ext cx="6019214" cy="2208041"/>
            <a:chOff x="2910263" y="2859258"/>
            <a:chExt cx="10172507" cy="2208041"/>
          </a:xfrm>
        </xdr:grpSpPr>
        <xdr:sp macro="" textlink="">
          <xdr:nvSpPr>
            <xdr:cNvPr id="6" name="Rectangle 5"/>
            <xdr:cNvSpPr/>
          </xdr:nvSpPr>
          <xdr:spPr>
            <a:xfrm>
              <a:off x="2910263" y="2859258"/>
              <a:ext cx="10172507" cy="220804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+mn-lt"/>
                </a:rPr>
                <a:t>John Doe				</a:t>
              </a:r>
              <a:r>
                <a:rPr lang="en-US" sz="1100" baseline="0">
                  <a:solidFill>
                    <a:sysClr val="windowText" lastClr="000000"/>
                  </a:solidFill>
                  <a:latin typeface="+mn-lt"/>
                </a:rPr>
                <a:t>                                    </a:t>
              </a:r>
              <a:r>
                <a:rPr lang="en-US" sz="1100">
                  <a:solidFill>
                    <a:sysClr val="windowText" lastClr="000000"/>
                  </a:solidFill>
                  <a:latin typeface="+mn-lt"/>
                </a:rPr>
                <a:t>####</a:t>
              </a:r>
            </a:p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+mn-lt"/>
                </a:rPr>
                <a:t>123 Main St.</a:t>
              </a:r>
            </a:p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+mn-lt"/>
                </a:rPr>
                <a:t>Anywhere, FL 12345		</a:t>
              </a:r>
              <a:r>
                <a:rPr lang="en-US" sz="1100" baseline="0">
                  <a:solidFill>
                    <a:sysClr val="windowText" lastClr="000000"/>
                  </a:solidFill>
                  <a:latin typeface="+mn-lt"/>
                </a:rPr>
                <a:t>                              </a:t>
              </a:r>
              <a:r>
                <a:rPr lang="en-US" sz="1100">
                  <a:solidFill>
                    <a:sysClr val="windowText" lastClr="000000"/>
                  </a:solidFill>
                  <a:latin typeface="+mn-lt"/>
                </a:rPr>
                <a:t>Date </a:t>
              </a:r>
              <a:r>
                <a:rPr lang="en-US" sz="1100" baseline="0">
                  <a:solidFill>
                    <a:sysClr val="windowText" lastClr="000000"/>
                  </a:solidFill>
                  <a:latin typeface="+mn-lt"/>
                </a:rPr>
                <a:t>____________________</a:t>
              </a:r>
              <a:endParaRPr lang="en-US" sz="1100">
                <a:solidFill>
                  <a:sysClr val="windowText" lastClr="000000"/>
                </a:solidFill>
                <a:latin typeface="+mn-lt"/>
              </a:endParaRPr>
            </a:p>
            <a:p>
              <a:pPr algn="l"/>
              <a:endParaRPr lang="en-US" sz="1100">
                <a:solidFill>
                  <a:sysClr val="windowText" lastClr="000000"/>
                </a:solidFill>
                <a:latin typeface="+mn-lt"/>
              </a:endParaRPr>
            </a:p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+mn-lt"/>
                </a:rPr>
                <a:t>Pay to the Order of _________________________________________</a:t>
              </a:r>
              <a:endParaRPr lang="en-US" sz="1100" baseline="0">
                <a:solidFill>
                  <a:sysClr val="windowText" lastClr="000000"/>
                </a:solidFill>
                <a:latin typeface="+mn-lt"/>
              </a:endParaRPr>
            </a:p>
            <a:p>
              <a:pPr algn="l"/>
              <a:endParaRPr lang="en-US" sz="1100" baseline="0">
                <a:solidFill>
                  <a:sysClr val="windowText" lastClr="000000"/>
                </a:solidFill>
                <a:latin typeface="+mn-lt"/>
              </a:endParaRPr>
            </a:p>
            <a:p>
              <a:pPr algn="l"/>
              <a:r>
                <a:rPr lang="en-US" sz="1100" baseline="0">
                  <a:solidFill>
                    <a:sysClr val="windowText" lastClr="000000"/>
                  </a:solidFill>
                  <a:latin typeface="+mn-lt"/>
                </a:rPr>
                <a:t>____________________________________________________________ $</a:t>
              </a:r>
            </a:p>
            <a:p>
              <a:pPr algn="l"/>
              <a:endParaRPr lang="en-US" sz="1100" baseline="0">
                <a:solidFill>
                  <a:sysClr val="windowText" lastClr="000000"/>
                </a:solidFill>
                <a:latin typeface="+mn-lt"/>
              </a:endParaRPr>
            </a:p>
            <a:p>
              <a:pPr algn="l"/>
              <a:endParaRPr lang="en-US" sz="1100" baseline="0">
                <a:solidFill>
                  <a:sysClr val="windowText" lastClr="000000"/>
                </a:solidFill>
                <a:latin typeface="+mn-lt"/>
              </a:endParaRPr>
            </a:p>
            <a:p>
              <a:pPr algn="l"/>
              <a:r>
                <a:rPr lang="en-US" sz="1100" baseline="0">
                  <a:solidFill>
                    <a:sysClr val="windowText" lastClr="000000"/>
                  </a:solidFill>
                  <a:latin typeface="+mn-lt"/>
                </a:rPr>
                <a:t>Memo __________________________________	_____________________________</a:t>
              </a:r>
            </a:p>
            <a:p>
              <a:pPr algn="l"/>
              <a:endParaRPr lang="en-US" sz="1100" baseline="0">
                <a:solidFill>
                  <a:sysClr val="windowText" lastClr="000000"/>
                </a:solidFill>
                <a:latin typeface="+mn-lt"/>
              </a:endParaRPr>
            </a:p>
            <a:p>
              <a:pPr algn="l"/>
              <a:r>
                <a:rPr lang="en-US" sz="1100" baseline="0">
                  <a:solidFill>
                    <a:sysClr val="windowText" lastClr="000000"/>
                  </a:solidFill>
                  <a:latin typeface="+mn-lt"/>
                </a:rPr>
                <a:t>                   #########		#########		####</a:t>
              </a:r>
              <a:endParaRPr lang="en-US" sz="1100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">
          <xdr:nvSpPr>
            <xdr:cNvPr id="7" name="Rectangle 6"/>
            <xdr:cNvSpPr/>
          </xdr:nvSpPr>
          <xdr:spPr>
            <a:xfrm>
              <a:off x="10356991" y="3886200"/>
              <a:ext cx="2279012" cy="205740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1143000" y="1752600"/>
            <a:ext cx="5539740" cy="18897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				</a:t>
            </a:r>
            <a:r>
              <a:rPr lang="en-US" sz="1100" baseline="0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 </a:t>
            </a:r>
          </a:p>
          <a:p>
            <a:endParaRPr lang="en-US" sz="110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aseline="0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				            March 1, 20XX</a:t>
            </a:r>
          </a:p>
          <a:p>
            <a:endParaRPr lang="en-US" sz="110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aseline="0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	         Florida Prepaid College Foundation</a:t>
            </a:r>
            <a:endParaRPr lang="en-US">
              <a:solidFill>
                <a:schemeClr val="accent2">
                  <a:lumMod val="75000"/>
                </a:schemeClr>
              </a:solidFill>
              <a:effectLst/>
            </a:endParaRPr>
          </a:p>
          <a:p>
            <a:r>
              <a:rPr lang="en-US" sz="1100" baseline="0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  <a:p>
            <a:r>
              <a:rPr lang="en-US" sz="1100" baseline="0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  Fifteen-thousand three-hundred fifty-two-dollars and 00/100                           15,352.00</a:t>
            </a:r>
            <a:endParaRPr lang="en-US">
              <a:solidFill>
                <a:schemeClr val="accent2">
                  <a:lumMod val="75000"/>
                </a:schemeClr>
              </a:solidFill>
              <a:effectLst/>
            </a:endParaRPr>
          </a:p>
          <a:p>
            <a:r>
              <a:rPr lang="en-US" sz="1100" baseline="0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   </a:t>
            </a:r>
          </a:p>
          <a:p>
            <a:endParaRPr lang="en-US" sz="1100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aseline="0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        Account Number		</a:t>
            </a:r>
            <a:endParaRPr lang="en-US" sz="1100">
              <a:solidFill>
                <a:schemeClr val="accent2">
                  <a:lumMod val="75000"/>
                </a:schemeClr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4953001" y="3169920"/>
            <a:ext cx="928566" cy="4548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400">
                <a:solidFill>
                  <a:schemeClr val="accent2">
                    <a:lumMod val="75000"/>
                  </a:schemeClr>
                </a:solidFill>
                <a:latin typeface="Freestyle Script" panose="030804020302050B0404" pitchFamily="66" charset="0"/>
              </a:rPr>
              <a:t>John Doe</a:t>
            </a:r>
          </a:p>
        </xdr:txBody>
      </xdr:sp>
    </xdr:grpSp>
    <xdr:clientData/>
  </xdr:twoCellAnchor>
  <xdr:twoCellAnchor>
    <xdr:from>
      <xdr:col>15</xdr:col>
      <xdr:colOff>0</xdr:colOff>
      <xdr:row>14</xdr:row>
      <xdr:rowOff>0</xdr:rowOff>
    </xdr:from>
    <xdr:to>
      <xdr:col>24</xdr:col>
      <xdr:colOff>504346</xdr:colOff>
      <xdr:row>23</xdr:row>
      <xdr:rowOff>49765</xdr:rowOff>
    </xdr:to>
    <xdr:grpSp>
      <xdr:nvGrpSpPr>
        <xdr:cNvPr id="8" name="Group 7"/>
        <xdr:cNvGrpSpPr/>
      </xdr:nvGrpSpPr>
      <xdr:grpSpPr>
        <a:xfrm>
          <a:off x="17189824" y="3742765"/>
          <a:ext cx="5950404" cy="2190088"/>
          <a:chOff x="6675120" y="1508760"/>
          <a:chExt cx="6088380" cy="2308860"/>
        </a:xfrm>
      </xdr:grpSpPr>
      <xdr:sp macro="" textlink="">
        <xdr:nvSpPr>
          <xdr:cNvPr id="9" name="Rectangle 8"/>
          <xdr:cNvSpPr/>
        </xdr:nvSpPr>
        <xdr:spPr>
          <a:xfrm>
            <a:off x="6675120" y="1508760"/>
            <a:ext cx="6088380" cy="230886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0" name="Picture 9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553"/>
          <a:stretch/>
        </xdr:blipFill>
        <xdr:spPr>
          <a:xfrm>
            <a:off x="12120789" y="1595258"/>
            <a:ext cx="558891" cy="622162"/>
          </a:xfrm>
          <a:prstGeom prst="rect">
            <a:avLst/>
          </a:prstGeom>
        </xdr:spPr>
      </xdr:pic>
      <xdr:sp macro="" textlink="">
        <xdr:nvSpPr>
          <xdr:cNvPr id="11" name="TextBox 10"/>
          <xdr:cNvSpPr txBox="1"/>
        </xdr:nvSpPr>
        <xdr:spPr>
          <a:xfrm>
            <a:off x="6743700" y="1592580"/>
            <a:ext cx="4853940" cy="2133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John Doe</a:t>
            </a:r>
          </a:p>
          <a:p>
            <a:r>
              <a:rPr lang="en-US" sz="1100"/>
              <a:t>123 Main St.</a:t>
            </a:r>
          </a:p>
          <a:p>
            <a:r>
              <a:rPr lang="en-US" sz="1100"/>
              <a:t>Anywhere,</a:t>
            </a:r>
            <a:r>
              <a:rPr lang="en-US" sz="1100" baseline="0"/>
              <a:t> FL 12345</a:t>
            </a:r>
          </a:p>
          <a:p>
            <a:endParaRPr lang="en-US" sz="1100" baseline="0"/>
          </a:p>
          <a:p>
            <a:r>
              <a:rPr lang="en-US" sz="1100" baseline="0"/>
              <a:t>		Florida Prepaid College Board</a:t>
            </a:r>
          </a:p>
          <a:p>
            <a:r>
              <a:rPr lang="en-US" sz="1100" baseline="0"/>
              <a:t>		PO Box 31088</a:t>
            </a:r>
          </a:p>
          <a:p>
            <a:r>
              <a:rPr lang="en-US" sz="1100" baseline="0"/>
              <a:t>		Tampa, FL 33631-3088</a:t>
            </a:r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epaid.foundation@myfloridaprepai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BF8E"/>
  </sheetPr>
  <dimension ref="A1:Y40"/>
  <sheetViews>
    <sheetView zoomScaleNormal="100" zoomScaleSheetLayoutView="110" workbookViewId="0">
      <selection activeCell="B22" sqref="B22:K36"/>
    </sheetView>
  </sheetViews>
  <sheetFormatPr defaultRowHeight="12.75" x14ac:dyDescent="0.2"/>
  <cols>
    <col min="1" max="1" width="13.28515625" customWidth="1"/>
    <col min="2" max="11" width="12.85546875" customWidth="1"/>
    <col min="16" max="19" width="11.140625" customWidth="1"/>
  </cols>
  <sheetData>
    <row r="1" spans="1:25" ht="25.5" x14ac:dyDescent="0.35">
      <c r="A1" s="150" t="s">
        <v>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X1" s="10"/>
      <c r="Y1" s="10"/>
    </row>
    <row r="2" spans="1:25" ht="19.149999999999999" customHeight="1" x14ac:dyDescent="0.25">
      <c r="A2" s="50" t="s">
        <v>61</v>
      </c>
      <c r="B2" s="149" t="s">
        <v>73</v>
      </c>
      <c r="C2" s="149"/>
      <c r="D2" s="149"/>
      <c r="E2" s="149"/>
      <c r="F2" s="149"/>
      <c r="G2" s="149"/>
      <c r="H2" s="149"/>
      <c r="I2" s="149"/>
      <c r="J2" s="149"/>
      <c r="K2" s="149"/>
      <c r="X2" s="10"/>
      <c r="Y2" s="10"/>
    </row>
    <row r="3" spans="1:25" ht="13.9" customHeight="1" x14ac:dyDescent="0.25">
      <c r="A3" s="151">
        <v>1</v>
      </c>
      <c r="B3" s="160" t="s">
        <v>79</v>
      </c>
      <c r="C3" s="161"/>
      <c r="D3" s="161"/>
      <c r="E3" s="161"/>
      <c r="F3" s="161"/>
      <c r="G3" s="161"/>
      <c r="H3" s="161"/>
      <c r="I3" s="161"/>
      <c r="J3" s="161"/>
      <c r="K3" s="162"/>
      <c r="X3" s="10"/>
      <c r="Y3" s="10"/>
    </row>
    <row r="4" spans="1:25" ht="13.9" customHeight="1" x14ac:dyDescent="0.25">
      <c r="A4" s="159"/>
      <c r="B4" s="163"/>
      <c r="C4" s="164"/>
      <c r="D4" s="164"/>
      <c r="E4" s="164"/>
      <c r="F4" s="164"/>
      <c r="G4" s="164"/>
      <c r="H4" s="164"/>
      <c r="I4" s="164"/>
      <c r="J4" s="164"/>
      <c r="K4" s="165"/>
      <c r="X4" s="10"/>
      <c r="Y4" s="10"/>
    </row>
    <row r="5" spans="1:25" ht="13.9" customHeight="1" x14ac:dyDescent="0.25">
      <c r="A5" s="166">
        <v>2</v>
      </c>
      <c r="B5" s="168" t="s">
        <v>62</v>
      </c>
      <c r="C5" s="169"/>
      <c r="D5" s="169"/>
      <c r="E5" s="169"/>
      <c r="F5" s="169"/>
      <c r="G5" s="169"/>
      <c r="H5" s="169"/>
      <c r="I5" s="169"/>
      <c r="J5" s="169"/>
      <c r="K5" s="170"/>
      <c r="X5" s="10"/>
      <c r="Y5" s="10"/>
    </row>
    <row r="6" spans="1:25" ht="13.9" customHeight="1" x14ac:dyDescent="0.25">
      <c r="A6" s="167"/>
      <c r="B6" s="171"/>
      <c r="C6" s="172"/>
      <c r="D6" s="172"/>
      <c r="E6" s="172"/>
      <c r="F6" s="172"/>
      <c r="G6" s="172"/>
      <c r="H6" s="172"/>
      <c r="I6" s="172"/>
      <c r="J6" s="172"/>
      <c r="K6" s="173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X6" s="10"/>
      <c r="Y6" s="10"/>
    </row>
    <row r="7" spans="1:25" ht="13.9" customHeight="1" x14ac:dyDescent="0.25">
      <c r="A7" s="151">
        <v>3</v>
      </c>
      <c r="B7" s="153" t="s">
        <v>78</v>
      </c>
      <c r="C7" s="154"/>
      <c r="D7" s="154"/>
      <c r="E7" s="154"/>
      <c r="F7" s="154"/>
      <c r="G7" s="154"/>
      <c r="H7" s="154"/>
      <c r="I7" s="154"/>
      <c r="J7" s="154"/>
      <c r="K7" s="155"/>
      <c r="X7" s="10"/>
      <c r="Y7" s="10"/>
    </row>
    <row r="8" spans="1:25" ht="13.9" customHeight="1" x14ac:dyDescent="0.25">
      <c r="A8" s="152"/>
      <c r="B8" s="156"/>
      <c r="C8" s="157"/>
      <c r="D8" s="157"/>
      <c r="E8" s="157"/>
      <c r="F8" s="157"/>
      <c r="G8" s="157"/>
      <c r="H8" s="157"/>
      <c r="I8" s="157"/>
      <c r="J8" s="157"/>
      <c r="K8" s="158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X8" s="10"/>
      <c r="Y8" s="10"/>
    </row>
    <row r="9" spans="1:25" ht="13.9" customHeight="1" x14ac:dyDescent="0.25">
      <c r="A9" s="152"/>
      <c r="B9" s="156"/>
      <c r="C9" s="157"/>
      <c r="D9" s="157"/>
      <c r="E9" s="157"/>
      <c r="F9" s="157"/>
      <c r="G9" s="157"/>
      <c r="H9" s="157"/>
      <c r="I9" s="157"/>
      <c r="J9" s="157"/>
      <c r="K9" s="158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3.9" customHeight="1" x14ac:dyDescent="0.25">
      <c r="A10" s="152"/>
      <c r="B10" s="156"/>
      <c r="C10" s="157"/>
      <c r="D10" s="157"/>
      <c r="E10" s="157"/>
      <c r="F10" s="157"/>
      <c r="G10" s="157"/>
      <c r="H10" s="157"/>
      <c r="I10" s="157"/>
      <c r="J10" s="157"/>
      <c r="K10" s="158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3.9" customHeight="1" x14ac:dyDescent="0.25">
      <c r="A11" s="152"/>
      <c r="B11" s="156"/>
      <c r="C11" s="157"/>
      <c r="D11" s="157"/>
      <c r="E11" s="157"/>
      <c r="F11" s="157"/>
      <c r="G11" s="157"/>
      <c r="H11" s="157"/>
      <c r="I11" s="157"/>
      <c r="J11" s="157"/>
      <c r="K11" s="158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3.9" customHeight="1" x14ac:dyDescent="0.25">
      <c r="A12" s="152"/>
      <c r="B12" s="156"/>
      <c r="C12" s="157"/>
      <c r="D12" s="157"/>
      <c r="E12" s="157"/>
      <c r="F12" s="157"/>
      <c r="G12" s="157"/>
      <c r="H12" s="157"/>
      <c r="I12" s="157"/>
      <c r="J12" s="157"/>
      <c r="K12" s="15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3.9" customHeight="1" x14ac:dyDescent="0.25">
      <c r="A13" s="152"/>
      <c r="B13" s="156"/>
      <c r="C13" s="157"/>
      <c r="D13" s="157"/>
      <c r="E13" s="157"/>
      <c r="F13" s="157"/>
      <c r="G13" s="157"/>
      <c r="H13" s="157"/>
      <c r="I13" s="157"/>
      <c r="J13" s="157"/>
      <c r="K13" s="158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3.9" customHeight="1" x14ac:dyDescent="0.25">
      <c r="A14" s="152"/>
      <c r="B14" s="156"/>
      <c r="C14" s="157"/>
      <c r="D14" s="157"/>
      <c r="E14" s="157"/>
      <c r="F14" s="157"/>
      <c r="G14" s="157"/>
      <c r="H14" s="157"/>
      <c r="I14" s="157"/>
      <c r="J14" s="157"/>
      <c r="K14" s="158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3.9" customHeight="1" x14ac:dyDescent="0.25">
      <c r="A15" s="152"/>
      <c r="B15" s="156"/>
      <c r="C15" s="157"/>
      <c r="D15" s="157"/>
      <c r="E15" s="157"/>
      <c r="F15" s="157"/>
      <c r="G15" s="157"/>
      <c r="H15" s="157"/>
      <c r="I15" s="157"/>
      <c r="J15" s="157"/>
      <c r="K15" s="15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3.9" customHeight="1" x14ac:dyDescent="0.25">
      <c r="A16" s="152"/>
      <c r="B16" s="156"/>
      <c r="C16" s="157"/>
      <c r="D16" s="157"/>
      <c r="E16" s="157"/>
      <c r="F16" s="157"/>
      <c r="G16" s="157"/>
      <c r="H16" s="157"/>
      <c r="I16" s="157"/>
      <c r="J16" s="157"/>
      <c r="K16" s="158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.9" customHeight="1" x14ac:dyDescent="0.25">
      <c r="A17" s="152"/>
      <c r="B17" s="156"/>
      <c r="C17" s="157"/>
      <c r="D17" s="157"/>
      <c r="E17" s="157"/>
      <c r="F17" s="157"/>
      <c r="G17" s="157"/>
      <c r="H17" s="157"/>
      <c r="I17" s="157"/>
      <c r="J17" s="157"/>
      <c r="K17" s="158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.9" customHeight="1" x14ac:dyDescent="0.25">
      <c r="A18" s="152"/>
      <c r="B18" s="156"/>
      <c r="C18" s="157"/>
      <c r="D18" s="157"/>
      <c r="E18" s="157"/>
      <c r="F18" s="157"/>
      <c r="G18" s="157"/>
      <c r="H18" s="157"/>
      <c r="I18" s="157"/>
      <c r="J18" s="157"/>
      <c r="K18" s="15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.9" customHeight="1" x14ac:dyDescent="0.25">
      <c r="A19" s="152"/>
      <c r="B19" s="156"/>
      <c r="C19" s="157"/>
      <c r="D19" s="157"/>
      <c r="E19" s="157"/>
      <c r="F19" s="157"/>
      <c r="G19" s="157"/>
      <c r="H19" s="157"/>
      <c r="I19" s="157"/>
      <c r="J19" s="157"/>
      <c r="K19" s="15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.9" customHeight="1" x14ac:dyDescent="0.25">
      <c r="A20" s="152"/>
      <c r="B20" s="156"/>
      <c r="C20" s="157"/>
      <c r="D20" s="157"/>
      <c r="E20" s="157"/>
      <c r="F20" s="157"/>
      <c r="G20" s="157"/>
      <c r="H20" s="157"/>
      <c r="I20" s="157"/>
      <c r="J20" s="157"/>
      <c r="K20" s="15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.9" customHeight="1" x14ac:dyDescent="0.25">
      <c r="A21" s="152"/>
      <c r="B21" s="156"/>
      <c r="C21" s="157"/>
      <c r="D21" s="157"/>
      <c r="E21" s="157"/>
      <c r="F21" s="157"/>
      <c r="G21" s="157"/>
      <c r="H21" s="157"/>
      <c r="I21" s="157"/>
      <c r="J21" s="157"/>
      <c r="K21" s="15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3.9" customHeight="1" x14ac:dyDescent="0.2">
      <c r="A22" s="166">
        <v>4</v>
      </c>
      <c r="B22" s="175" t="s">
        <v>82</v>
      </c>
      <c r="C22" s="176"/>
      <c r="D22" s="176"/>
      <c r="E22" s="176"/>
      <c r="F22" s="176"/>
      <c r="G22" s="176"/>
      <c r="H22" s="176"/>
      <c r="I22" s="176"/>
      <c r="J22" s="176"/>
      <c r="K22" s="177"/>
    </row>
    <row r="23" spans="1:25" ht="13.9" customHeight="1" x14ac:dyDescent="0.2">
      <c r="A23" s="174"/>
      <c r="B23" s="178"/>
      <c r="C23" s="179"/>
      <c r="D23" s="179"/>
      <c r="E23" s="179"/>
      <c r="F23" s="179"/>
      <c r="G23" s="179"/>
      <c r="H23" s="179"/>
      <c r="I23" s="179"/>
      <c r="J23" s="179"/>
      <c r="K23" s="180"/>
    </row>
    <row r="24" spans="1:25" ht="13.9" customHeight="1" x14ac:dyDescent="0.2">
      <c r="A24" s="174"/>
      <c r="B24" s="178"/>
      <c r="C24" s="179"/>
      <c r="D24" s="179"/>
      <c r="E24" s="179"/>
      <c r="F24" s="179"/>
      <c r="G24" s="179"/>
      <c r="H24" s="179"/>
      <c r="I24" s="179"/>
      <c r="J24" s="179"/>
      <c r="K24" s="180"/>
    </row>
    <row r="25" spans="1:25" ht="13.9" customHeight="1" x14ac:dyDescent="0.2">
      <c r="A25" s="174"/>
      <c r="B25" s="178"/>
      <c r="C25" s="179"/>
      <c r="D25" s="179"/>
      <c r="E25" s="179"/>
      <c r="F25" s="179"/>
      <c r="G25" s="179"/>
      <c r="H25" s="179"/>
      <c r="I25" s="179"/>
      <c r="J25" s="179"/>
      <c r="K25" s="180"/>
    </row>
    <row r="26" spans="1:25" ht="13.9" customHeight="1" x14ac:dyDescent="0.2">
      <c r="A26" s="174"/>
      <c r="B26" s="178"/>
      <c r="C26" s="179"/>
      <c r="D26" s="179"/>
      <c r="E26" s="179"/>
      <c r="F26" s="179"/>
      <c r="G26" s="179"/>
      <c r="H26" s="179"/>
      <c r="I26" s="179"/>
      <c r="J26" s="179"/>
      <c r="K26" s="180"/>
    </row>
    <row r="27" spans="1:25" ht="13.9" customHeight="1" x14ac:dyDescent="0.2">
      <c r="A27" s="174"/>
      <c r="B27" s="178"/>
      <c r="C27" s="179"/>
      <c r="D27" s="179"/>
      <c r="E27" s="179"/>
      <c r="F27" s="179"/>
      <c r="G27" s="179"/>
      <c r="H27" s="179"/>
      <c r="I27" s="179"/>
      <c r="J27" s="179"/>
      <c r="K27" s="180"/>
    </row>
    <row r="28" spans="1:25" ht="13.9" customHeight="1" x14ac:dyDescent="0.2">
      <c r="A28" s="174"/>
      <c r="B28" s="178"/>
      <c r="C28" s="179"/>
      <c r="D28" s="179"/>
      <c r="E28" s="179"/>
      <c r="F28" s="179"/>
      <c r="G28" s="179"/>
      <c r="H28" s="179"/>
      <c r="I28" s="179"/>
      <c r="J28" s="179"/>
      <c r="K28" s="180"/>
    </row>
    <row r="29" spans="1:25" ht="13.9" customHeight="1" x14ac:dyDescent="0.2">
      <c r="A29" s="174"/>
      <c r="B29" s="178"/>
      <c r="C29" s="179"/>
      <c r="D29" s="179"/>
      <c r="E29" s="179"/>
      <c r="F29" s="179"/>
      <c r="G29" s="179"/>
      <c r="H29" s="179"/>
      <c r="I29" s="179"/>
      <c r="J29" s="179"/>
      <c r="K29" s="180"/>
    </row>
    <row r="30" spans="1:25" ht="13.9" customHeight="1" x14ac:dyDescent="0.2">
      <c r="A30" s="174"/>
      <c r="B30" s="178"/>
      <c r="C30" s="179"/>
      <c r="D30" s="179"/>
      <c r="E30" s="179"/>
      <c r="F30" s="179"/>
      <c r="G30" s="179"/>
      <c r="H30" s="179"/>
      <c r="I30" s="179"/>
      <c r="J30" s="179"/>
      <c r="K30" s="180"/>
    </row>
    <row r="31" spans="1:25" ht="13.9" customHeight="1" x14ac:dyDescent="0.2">
      <c r="A31" s="174"/>
      <c r="B31" s="178"/>
      <c r="C31" s="179"/>
      <c r="D31" s="179"/>
      <c r="E31" s="179"/>
      <c r="F31" s="179"/>
      <c r="G31" s="179"/>
      <c r="H31" s="179"/>
      <c r="I31" s="179"/>
      <c r="J31" s="179"/>
      <c r="K31" s="180"/>
    </row>
    <row r="32" spans="1:25" ht="13.9" customHeight="1" x14ac:dyDescent="0.2">
      <c r="A32" s="174"/>
      <c r="B32" s="178"/>
      <c r="C32" s="179"/>
      <c r="D32" s="179"/>
      <c r="E32" s="179"/>
      <c r="F32" s="179"/>
      <c r="G32" s="179"/>
      <c r="H32" s="179"/>
      <c r="I32" s="179"/>
      <c r="J32" s="179"/>
      <c r="K32" s="180"/>
    </row>
    <row r="33" spans="1:11" ht="13.9" customHeight="1" x14ac:dyDescent="0.2">
      <c r="A33" s="174"/>
      <c r="B33" s="178"/>
      <c r="C33" s="179"/>
      <c r="D33" s="179"/>
      <c r="E33" s="179"/>
      <c r="F33" s="179"/>
      <c r="G33" s="179"/>
      <c r="H33" s="179"/>
      <c r="I33" s="179"/>
      <c r="J33" s="179"/>
      <c r="K33" s="180"/>
    </row>
    <row r="34" spans="1:11" ht="13.9" customHeight="1" x14ac:dyDescent="0.2">
      <c r="A34" s="174"/>
      <c r="B34" s="178"/>
      <c r="C34" s="179"/>
      <c r="D34" s="179"/>
      <c r="E34" s="179"/>
      <c r="F34" s="179"/>
      <c r="G34" s="179"/>
      <c r="H34" s="179"/>
      <c r="I34" s="179"/>
      <c r="J34" s="179"/>
      <c r="K34" s="180"/>
    </row>
    <row r="35" spans="1:11" ht="13.9" customHeight="1" x14ac:dyDescent="0.2">
      <c r="A35" s="174"/>
      <c r="B35" s="178"/>
      <c r="C35" s="179"/>
      <c r="D35" s="179"/>
      <c r="E35" s="179"/>
      <c r="F35" s="179"/>
      <c r="G35" s="179"/>
      <c r="H35" s="179"/>
      <c r="I35" s="179"/>
      <c r="J35" s="179"/>
      <c r="K35" s="180"/>
    </row>
    <row r="36" spans="1:11" ht="13.9" customHeight="1" x14ac:dyDescent="0.2">
      <c r="A36" s="167"/>
      <c r="B36" s="181"/>
      <c r="C36" s="182"/>
      <c r="D36" s="182"/>
      <c r="E36" s="182"/>
      <c r="F36" s="182"/>
      <c r="G36" s="182"/>
      <c r="H36" s="182"/>
      <c r="I36" s="182"/>
      <c r="J36" s="182"/>
      <c r="K36" s="183"/>
    </row>
    <row r="38" spans="1:11" x14ac:dyDescent="0.2">
      <c r="A38" s="146" t="s">
        <v>60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8"/>
    </row>
    <row r="39" spans="1:11" ht="20.45" customHeight="1" x14ac:dyDescent="0.2">
      <c r="A39" s="58" t="s">
        <v>56</v>
      </c>
      <c r="B39" s="140" t="s">
        <v>57</v>
      </c>
      <c r="C39" s="141"/>
      <c r="D39" s="141"/>
      <c r="E39" s="141"/>
      <c r="F39" s="141"/>
      <c r="G39" s="141"/>
      <c r="H39" s="141"/>
      <c r="I39" s="141"/>
      <c r="J39" s="141"/>
      <c r="K39" s="142"/>
    </row>
    <row r="40" spans="1:11" ht="19.899999999999999" customHeight="1" x14ac:dyDescent="0.2">
      <c r="A40" s="58" t="s">
        <v>58</v>
      </c>
      <c r="B40" s="143" t="s">
        <v>59</v>
      </c>
      <c r="C40" s="144"/>
      <c r="D40" s="144"/>
      <c r="E40" s="144"/>
      <c r="F40" s="144"/>
      <c r="G40" s="144"/>
      <c r="H40" s="144"/>
      <c r="I40" s="144"/>
      <c r="J40" s="144"/>
      <c r="K40" s="145"/>
    </row>
  </sheetData>
  <protectedRanges>
    <protectedRange sqref="J7:J21" name="Range1_1"/>
  </protectedRanges>
  <mergeCells count="13">
    <mergeCell ref="B39:K39"/>
    <mergeCell ref="B40:K40"/>
    <mergeCell ref="A38:K38"/>
    <mergeCell ref="B2:K2"/>
    <mergeCell ref="A1:K1"/>
    <mergeCell ref="A7:A21"/>
    <mergeCell ref="B7:K21"/>
    <mergeCell ref="A3:A4"/>
    <mergeCell ref="B3:K4"/>
    <mergeCell ref="A5:A6"/>
    <mergeCell ref="B5:K6"/>
    <mergeCell ref="A22:A36"/>
    <mergeCell ref="B22:K36"/>
  </mergeCells>
  <hyperlinks>
    <hyperlink ref="B39" r:id="rId1"/>
  </hyperlinks>
  <pageMargins left="0.7" right="0.7" top="0.75" bottom="0.75" header="0.3" footer="0.3"/>
  <pageSetup scale="6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BF8E"/>
    <pageSetUpPr fitToPage="1"/>
  </sheetPr>
  <dimension ref="A1:IV48"/>
  <sheetViews>
    <sheetView tabSelected="1" zoomScale="80" zoomScaleNormal="80" zoomScaleSheetLayoutView="80" workbookViewId="0">
      <selection activeCell="L12" sqref="L12"/>
    </sheetView>
  </sheetViews>
  <sheetFormatPr defaultColWidth="9.140625" defaultRowHeight="12.75" x14ac:dyDescent="0.2"/>
  <cols>
    <col min="1" max="1" width="25.7109375" style="75" customWidth="1"/>
    <col min="2" max="2" width="28.28515625" style="75" customWidth="1"/>
    <col min="3" max="3" width="22.28515625" style="75" bestFit="1" customWidth="1"/>
    <col min="4" max="4" width="21.140625" style="75" bestFit="1" customWidth="1"/>
    <col min="5" max="5" width="22.42578125" style="75" customWidth="1"/>
    <col min="6" max="6" width="15.42578125" style="75" customWidth="1"/>
    <col min="7" max="7" width="20.85546875" style="75" customWidth="1"/>
    <col min="8" max="8" width="17.7109375" style="75" bestFit="1" customWidth="1"/>
    <col min="9" max="9" width="6.140625" style="75" customWidth="1"/>
    <col min="10" max="10" width="14" style="75" bestFit="1" customWidth="1"/>
    <col min="11" max="11" width="14.140625" style="75" customWidth="1"/>
    <col min="12" max="12" width="9.140625" style="75"/>
    <col min="13" max="13" width="17.140625" style="75" hidden="1" customWidth="1"/>
    <col min="14" max="14" width="9.140625" style="75" hidden="1" customWidth="1"/>
    <col min="15" max="18" width="9.140625" style="75"/>
    <col min="19" max="19" width="14.28515625" style="75" bestFit="1" customWidth="1"/>
    <col min="20" max="16384" width="9.140625" style="75"/>
  </cols>
  <sheetData>
    <row r="1" spans="1:256" ht="43.15" customHeight="1" x14ac:dyDescent="0.3">
      <c r="A1" s="184" t="s">
        <v>81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74"/>
      <c r="M1" s="75" t="s">
        <v>75</v>
      </c>
      <c r="N1" s="75" t="s">
        <v>76</v>
      </c>
    </row>
    <row r="2" spans="1:256" ht="49.9" customHeight="1" x14ac:dyDescent="0.3">
      <c r="A2" s="192" t="s">
        <v>89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74"/>
    </row>
    <row r="3" spans="1:256" ht="31.15" customHeight="1" x14ac:dyDescent="0.3">
      <c r="A3" s="190" t="s">
        <v>80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74"/>
      <c r="M3" s="75" t="s">
        <v>69</v>
      </c>
      <c r="N3" s="75">
        <v>10</v>
      </c>
    </row>
    <row r="4" spans="1:256" ht="17.25" x14ac:dyDescent="0.3">
      <c r="A4" s="74"/>
      <c r="B4" s="76"/>
      <c r="C4" s="77"/>
      <c r="D4" s="77"/>
      <c r="E4" s="78"/>
      <c r="F4" s="74"/>
      <c r="G4" s="74"/>
      <c r="H4" s="74"/>
      <c r="I4" s="74"/>
      <c r="J4" s="74"/>
      <c r="K4" s="74"/>
      <c r="L4" s="74"/>
      <c r="M4" s="75" t="s">
        <v>70</v>
      </c>
      <c r="N4" s="75">
        <v>10</v>
      </c>
    </row>
    <row r="5" spans="1:256" ht="17.25" x14ac:dyDescent="0.3">
      <c r="A5" s="79"/>
      <c r="B5" s="191" t="s">
        <v>48</v>
      </c>
      <c r="C5" s="191"/>
      <c r="D5" s="191"/>
      <c r="E5" s="80"/>
      <c r="F5" s="81"/>
      <c r="G5" s="81"/>
      <c r="I5" s="74"/>
      <c r="J5" s="74"/>
      <c r="K5" s="74"/>
      <c r="L5" s="74"/>
      <c r="M5" s="75" t="s">
        <v>71</v>
      </c>
      <c r="N5" s="75">
        <v>10</v>
      </c>
    </row>
    <row r="6" spans="1:256" ht="17.25" x14ac:dyDescent="0.3">
      <c r="A6" s="76"/>
      <c r="B6" s="74"/>
      <c r="C6" s="74"/>
      <c r="D6" s="74"/>
      <c r="E6" s="74"/>
      <c r="G6" s="81"/>
      <c r="H6" s="74"/>
      <c r="I6" s="74"/>
      <c r="J6" s="74"/>
      <c r="K6" s="74"/>
      <c r="L6" s="74"/>
      <c r="M6" s="75" t="s">
        <v>72</v>
      </c>
      <c r="N6" s="75">
        <v>10</v>
      </c>
    </row>
    <row r="7" spans="1:256" ht="17.25" x14ac:dyDescent="0.3">
      <c r="A7" s="82" t="s">
        <v>50</v>
      </c>
      <c r="B7" s="191"/>
      <c r="C7" s="191"/>
      <c r="D7" s="191"/>
      <c r="E7" s="83"/>
      <c r="F7" s="81"/>
      <c r="G7" s="81"/>
      <c r="H7" s="84"/>
      <c r="I7" s="84"/>
      <c r="J7" s="74"/>
      <c r="K7" s="74"/>
      <c r="L7" s="85"/>
      <c r="M7" s="75" t="s">
        <v>67</v>
      </c>
      <c r="N7" s="75">
        <v>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Y7" s="86"/>
      <c r="FZ7" s="86"/>
      <c r="GA7" s="86"/>
      <c r="GB7" s="86"/>
      <c r="GC7" s="86"/>
      <c r="GD7" s="86"/>
      <c r="GE7" s="86"/>
      <c r="GF7" s="86"/>
      <c r="GG7" s="86"/>
      <c r="GH7" s="86"/>
      <c r="GI7" s="86"/>
      <c r="GJ7" s="86"/>
      <c r="GK7" s="86"/>
      <c r="GL7" s="86"/>
      <c r="GM7" s="86"/>
      <c r="GN7" s="86"/>
      <c r="GO7" s="86"/>
      <c r="GP7" s="86"/>
      <c r="GQ7" s="86"/>
      <c r="GR7" s="86"/>
      <c r="GS7" s="86"/>
      <c r="GT7" s="86"/>
      <c r="GU7" s="86"/>
      <c r="GV7" s="86"/>
      <c r="GW7" s="86"/>
      <c r="GX7" s="86"/>
      <c r="GY7" s="86"/>
      <c r="GZ7" s="86"/>
      <c r="HA7" s="86"/>
      <c r="HB7" s="86"/>
      <c r="HC7" s="86"/>
      <c r="HD7" s="86"/>
      <c r="HE7" s="86"/>
      <c r="HF7" s="86"/>
      <c r="HG7" s="86"/>
      <c r="HH7" s="86"/>
      <c r="HI7" s="86"/>
      <c r="HJ7" s="86"/>
      <c r="HK7" s="86"/>
      <c r="HL7" s="86"/>
      <c r="HM7" s="86"/>
      <c r="HN7" s="86"/>
      <c r="HO7" s="86"/>
      <c r="HP7" s="86"/>
      <c r="HQ7" s="86"/>
      <c r="HR7" s="86"/>
      <c r="HS7" s="86"/>
      <c r="HT7" s="86"/>
      <c r="HU7" s="86"/>
      <c r="HV7" s="86"/>
      <c r="HW7" s="86"/>
      <c r="HX7" s="86"/>
      <c r="HY7" s="86"/>
      <c r="HZ7" s="86"/>
      <c r="IA7" s="86"/>
      <c r="IB7" s="86"/>
      <c r="IC7" s="86"/>
      <c r="ID7" s="86"/>
      <c r="IE7" s="86"/>
      <c r="IF7" s="86"/>
      <c r="IG7" s="86"/>
      <c r="IH7" s="86"/>
      <c r="II7" s="86"/>
      <c r="IJ7" s="86"/>
      <c r="IK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IV7" s="86"/>
    </row>
    <row r="8" spans="1:256" ht="17.25" x14ac:dyDescent="0.3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75" t="s">
        <v>68</v>
      </c>
      <c r="N8" s="75">
        <v>10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FX8" s="86"/>
      <c r="FY8" s="86"/>
      <c r="FZ8" s="86"/>
      <c r="GA8" s="86"/>
      <c r="GB8" s="86"/>
      <c r="GC8" s="86"/>
      <c r="GD8" s="86"/>
      <c r="GE8" s="86"/>
      <c r="GF8" s="86"/>
      <c r="GG8" s="86"/>
      <c r="GH8" s="86"/>
      <c r="GI8" s="86"/>
      <c r="GJ8" s="86"/>
      <c r="GK8" s="86"/>
      <c r="GL8" s="86"/>
      <c r="GM8" s="86"/>
      <c r="GN8" s="86"/>
      <c r="GO8" s="86"/>
      <c r="GP8" s="86"/>
      <c r="GQ8" s="86"/>
      <c r="GR8" s="86"/>
      <c r="GS8" s="86"/>
      <c r="GT8" s="86"/>
      <c r="GU8" s="86"/>
      <c r="GV8" s="86"/>
      <c r="GW8" s="86"/>
      <c r="GX8" s="86"/>
      <c r="GY8" s="86"/>
      <c r="GZ8" s="86"/>
      <c r="HA8" s="86"/>
      <c r="HB8" s="86"/>
      <c r="HC8" s="86"/>
      <c r="HD8" s="86"/>
      <c r="HE8" s="86"/>
      <c r="HF8" s="86"/>
      <c r="HG8" s="86"/>
      <c r="HH8" s="86"/>
      <c r="HI8" s="86"/>
      <c r="HJ8" s="86"/>
      <c r="HK8" s="86"/>
      <c r="HL8" s="86"/>
      <c r="HM8" s="86"/>
      <c r="HN8" s="86"/>
      <c r="HO8" s="86"/>
      <c r="HP8" s="86"/>
      <c r="HQ8" s="86"/>
      <c r="HR8" s="86"/>
      <c r="HS8" s="86"/>
      <c r="HT8" s="86"/>
      <c r="HU8" s="86"/>
      <c r="HV8" s="86"/>
      <c r="HW8" s="86"/>
      <c r="HX8" s="86"/>
      <c r="HY8" s="86"/>
      <c r="HZ8" s="86"/>
      <c r="IA8" s="86"/>
      <c r="IB8" s="86"/>
      <c r="IC8" s="86"/>
      <c r="ID8" s="86"/>
      <c r="IE8" s="86"/>
      <c r="IF8" s="86"/>
      <c r="IG8" s="86"/>
      <c r="IH8" s="86"/>
      <c r="II8" s="86"/>
      <c r="IJ8" s="86"/>
      <c r="IK8" s="86"/>
      <c r="IL8" s="86"/>
      <c r="IM8" s="86"/>
      <c r="IN8" s="86"/>
      <c r="IO8" s="86"/>
      <c r="IP8" s="86"/>
      <c r="IQ8" s="86"/>
      <c r="IR8" s="86"/>
      <c r="IS8" s="86"/>
      <c r="IT8" s="86"/>
      <c r="IU8" s="86"/>
      <c r="IV8" s="86"/>
    </row>
    <row r="9" spans="1:256" ht="17.25" x14ac:dyDescent="0.3">
      <c r="A9" s="82" t="s">
        <v>49</v>
      </c>
      <c r="B9" s="191"/>
      <c r="C9" s="191"/>
      <c r="D9" s="191"/>
      <c r="E9" s="79"/>
      <c r="F9" s="74"/>
      <c r="G9" s="85"/>
      <c r="H9" s="85"/>
      <c r="I9" s="85"/>
      <c r="J9" s="85"/>
      <c r="K9" s="85"/>
      <c r="L9" s="74"/>
    </row>
    <row r="10" spans="1:256" ht="17.25" x14ac:dyDescent="0.3">
      <c r="A10" s="81"/>
      <c r="B10" s="81"/>
      <c r="C10" s="81"/>
      <c r="D10" s="81"/>
      <c r="E10" s="81"/>
      <c r="F10" s="74"/>
      <c r="G10" s="85"/>
      <c r="H10" s="85"/>
      <c r="I10" s="85"/>
      <c r="J10" s="85"/>
      <c r="K10" s="85"/>
      <c r="L10" s="74"/>
    </row>
    <row r="11" spans="1:256" ht="17.25" x14ac:dyDescent="0.3">
      <c r="A11" s="82" t="s">
        <v>54</v>
      </c>
      <c r="B11" s="124">
        <f>IF(OR(G19&gt;G16,G19=0),G16,G19)</f>
        <v>0</v>
      </c>
      <c r="C11" s="81"/>
      <c r="D11" s="81"/>
      <c r="E11" s="81"/>
      <c r="F11" s="74"/>
      <c r="G11" s="85"/>
      <c r="H11" s="85"/>
      <c r="I11" s="85"/>
      <c r="J11" s="85"/>
      <c r="K11" s="85"/>
      <c r="L11" s="74"/>
      <c r="M11" s="75" t="s">
        <v>83</v>
      </c>
    </row>
    <row r="12" spans="1:256" s="90" customFormat="1" ht="17.25" x14ac:dyDescent="0.3">
      <c r="A12" s="76"/>
      <c r="B12" s="87"/>
      <c r="C12" s="87"/>
      <c r="D12" s="87"/>
      <c r="E12" s="88"/>
      <c r="F12" s="88"/>
      <c r="G12" s="88"/>
      <c r="H12" s="74"/>
      <c r="I12" s="74"/>
      <c r="J12" s="74"/>
      <c r="K12" s="74"/>
      <c r="L12" s="89"/>
      <c r="M12" s="75" t="s">
        <v>84</v>
      </c>
    </row>
    <row r="13" spans="1:256" ht="40.15" customHeight="1" x14ac:dyDescent="0.3">
      <c r="A13" s="91"/>
      <c r="B13" s="92" t="s">
        <v>1</v>
      </c>
      <c r="C13" s="92" t="s">
        <v>6</v>
      </c>
      <c r="D13" s="92" t="s">
        <v>47</v>
      </c>
      <c r="E13" s="92" t="s">
        <v>9</v>
      </c>
      <c r="F13" s="92" t="s">
        <v>43</v>
      </c>
      <c r="G13" s="92" t="s">
        <v>10</v>
      </c>
      <c r="H13" s="93"/>
      <c r="I13" s="93"/>
      <c r="J13" s="93"/>
      <c r="K13" s="94"/>
      <c r="L13" s="74"/>
      <c r="M13" s="90"/>
    </row>
    <row r="14" spans="1:256" ht="18" customHeight="1" x14ac:dyDescent="0.3">
      <c r="A14" s="95" t="s">
        <v>51</v>
      </c>
      <c r="B14" s="125">
        <f>SUM(A24:A35)</f>
        <v>0</v>
      </c>
      <c r="C14" s="126">
        <f>SUM(F24:F35)</f>
        <v>0</v>
      </c>
      <c r="D14" s="126">
        <f>ROUND(IF($B$9="PRIVATE",0,C14/2),2)</f>
        <v>0</v>
      </c>
      <c r="E14" s="126">
        <f>C14-D14</f>
        <v>0</v>
      </c>
      <c r="F14" s="126">
        <f>SUM(G24:G35)</f>
        <v>0</v>
      </c>
      <c r="G14" s="126">
        <f>F14+E14</f>
        <v>0</v>
      </c>
      <c r="H14" s="93"/>
      <c r="I14" s="93"/>
      <c r="J14" s="93"/>
      <c r="K14" s="93"/>
      <c r="L14" s="74"/>
    </row>
    <row r="15" spans="1:256" s="97" customFormat="1" ht="18" customHeight="1" x14ac:dyDescent="0.3">
      <c r="A15" s="96" t="s">
        <v>52</v>
      </c>
      <c r="B15" s="127">
        <f>SUM(A39:A43)</f>
        <v>0</v>
      </c>
      <c r="C15" s="128">
        <f>SUM(F39:F43)</f>
        <v>0</v>
      </c>
      <c r="D15" s="126">
        <f>ROUND(IF($B$9="PRIVATE",0,C15/2),2)</f>
        <v>0</v>
      </c>
      <c r="E15" s="126">
        <f>C15-D15</f>
        <v>0</v>
      </c>
      <c r="F15" s="126">
        <f>SUM(G39:G43)</f>
        <v>0</v>
      </c>
      <c r="G15" s="126">
        <f>F15+E15</f>
        <v>0</v>
      </c>
      <c r="H15" s="93"/>
      <c r="I15" s="93"/>
      <c r="J15" s="93"/>
      <c r="K15" s="93"/>
      <c r="L15" s="74"/>
      <c r="M15" s="75"/>
    </row>
    <row r="16" spans="1:256" s="97" customFormat="1" ht="18.75" x14ac:dyDescent="0.3">
      <c r="A16" s="98" t="s">
        <v>53</v>
      </c>
      <c r="B16" s="129">
        <f t="shared" ref="B16:G16" si="0">SUM(B14:B15)</f>
        <v>0</v>
      </c>
      <c r="C16" s="130">
        <f t="shared" si="0"/>
        <v>0</v>
      </c>
      <c r="D16" s="130">
        <f t="shared" si="0"/>
        <v>0</v>
      </c>
      <c r="E16" s="130">
        <f t="shared" si="0"/>
        <v>0</v>
      </c>
      <c r="F16" s="130">
        <f t="shared" si="0"/>
        <v>0</v>
      </c>
      <c r="G16" s="131">
        <f t="shared" si="0"/>
        <v>0</v>
      </c>
      <c r="H16" s="93"/>
      <c r="I16" s="99"/>
      <c r="J16" s="99"/>
      <c r="K16" s="93"/>
      <c r="L16" s="74"/>
    </row>
    <row r="17" spans="1:19" s="97" customFormat="1" ht="22.15" customHeight="1" x14ac:dyDescent="0.3">
      <c r="A17" s="100"/>
      <c r="B17" s="101"/>
      <c r="C17" s="94"/>
      <c r="D17" s="94"/>
      <c r="E17" s="93"/>
      <c r="F17" s="93"/>
      <c r="G17" s="93"/>
      <c r="H17" s="93"/>
      <c r="I17" s="81"/>
      <c r="J17" s="81"/>
      <c r="K17" s="93"/>
      <c r="L17" s="74"/>
    </row>
    <row r="18" spans="1:19" s="97" customFormat="1" ht="40.15" customHeight="1" x14ac:dyDescent="0.3">
      <c r="A18" s="93"/>
      <c r="B18" s="102" t="s">
        <v>55</v>
      </c>
      <c r="C18" s="103" t="s">
        <v>6</v>
      </c>
      <c r="D18" s="92" t="s">
        <v>47</v>
      </c>
      <c r="E18" s="92" t="s">
        <v>9</v>
      </c>
      <c r="F18" s="92" t="s">
        <v>43</v>
      </c>
      <c r="G18" s="92" t="s">
        <v>10</v>
      </c>
      <c r="H18" s="93"/>
      <c r="I18" s="81"/>
      <c r="J18" s="104"/>
      <c r="K18" s="93"/>
      <c r="L18" s="74"/>
    </row>
    <row r="19" spans="1:19" s="97" customFormat="1" ht="18.75" x14ac:dyDescent="0.3">
      <c r="A19" s="105" t="s">
        <v>63</v>
      </c>
      <c r="B19" s="106">
        <v>0</v>
      </c>
      <c r="C19" s="126">
        <f>IF(B19=0,0,C16)</f>
        <v>0</v>
      </c>
      <c r="D19" s="126">
        <f>IF(B19=0,0,D16)</f>
        <v>0</v>
      </c>
      <c r="E19" s="132">
        <f>IF(OR(B19=0,E16-B19&lt;0),0, E16-B19)</f>
        <v>0</v>
      </c>
      <c r="F19" s="132">
        <f>IF(B19=0, 0, F16)</f>
        <v>0</v>
      </c>
      <c r="G19" s="133">
        <f>IF(C19&lt;0, F16, F19+E19)</f>
        <v>0</v>
      </c>
      <c r="H19" s="93"/>
      <c r="I19" s="81"/>
      <c r="J19" s="93"/>
      <c r="K19" s="93"/>
      <c r="L19" s="74"/>
    </row>
    <row r="20" spans="1:19" s="97" customFormat="1" ht="18.75" x14ac:dyDescent="0.3">
      <c r="A20" s="93"/>
      <c r="B20" s="94"/>
      <c r="C20" s="94"/>
      <c r="D20" s="107"/>
      <c r="E20" s="107"/>
      <c r="F20" s="107"/>
      <c r="G20" s="108"/>
      <c r="H20" s="93"/>
      <c r="I20" s="81"/>
      <c r="J20" s="93"/>
      <c r="K20" s="93"/>
      <c r="L20" s="74"/>
    </row>
    <row r="21" spans="1:19" s="110" customFormat="1" ht="18.75" x14ac:dyDescent="0.3">
      <c r="A21" s="100"/>
      <c r="B21" s="101"/>
      <c r="C21" s="94"/>
      <c r="D21" s="94"/>
      <c r="E21" s="94"/>
      <c r="F21" s="93"/>
      <c r="G21" s="93"/>
      <c r="H21" s="109"/>
      <c r="I21" s="81"/>
      <c r="J21" s="81"/>
      <c r="K21" s="81"/>
      <c r="L21" s="81"/>
      <c r="M21" s="97"/>
    </row>
    <row r="22" spans="1:19" s="112" customFormat="1" ht="20.25" customHeight="1" x14ac:dyDescent="0.3">
      <c r="A22" s="185" t="s">
        <v>64</v>
      </c>
      <c r="B22" s="186"/>
      <c r="C22" s="186"/>
      <c r="D22" s="186"/>
      <c r="E22" s="186"/>
      <c r="F22" s="186"/>
      <c r="G22" s="186"/>
      <c r="H22" s="187"/>
      <c r="I22" s="111"/>
      <c r="J22" s="188" t="s">
        <v>36</v>
      </c>
      <c r="K22" s="189"/>
      <c r="L22" s="74"/>
      <c r="M22" s="110"/>
    </row>
    <row r="23" spans="1:19" ht="43.9" customHeight="1" x14ac:dyDescent="0.3">
      <c r="A23" s="113" t="s">
        <v>0</v>
      </c>
      <c r="B23" s="113" t="s">
        <v>2</v>
      </c>
      <c r="C23" s="113" t="s">
        <v>8</v>
      </c>
      <c r="D23" s="114" t="s">
        <v>30</v>
      </c>
      <c r="E23" s="114" t="s">
        <v>31</v>
      </c>
      <c r="F23" s="114" t="s">
        <v>27</v>
      </c>
      <c r="G23" s="114" t="s">
        <v>28</v>
      </c>
      <c r="H23" s="114" t="s">
        <v>26</v>
      </c>
      <c r="I23" s="81"/>
      <c r="J23" s="114" t="s">
        <v>29</v>
      </c>
      <c r="K23" s="114" t="s">
        <v>46</v>
      </c>
      <c r="L23" s="74"/>
      <c r="M23" s="112"/>
      <c r="S23" s="201"/>
    </row>
    <row r="24" spans="1:19" ht="17.25" x14ac:dyDescent="0.3">
      <c r="A24" s="115">
        <v>0</v>
      </c>
      <c r="B24" s="115" t="s">
        <v>2</v>
      </c>
      <c r="C24" s="115" t="s">
        <v>7</v>
      </c>
      <c r="D24" s="134">
        <f>INDEX('Plan Pricing'!$B$3:$J$23, MATCH(C24,'Plan Pricing'!$B$3:$B$23,), MATCH(B24,'Plan Pricing'!$B$3:$J$3,))</f>
        <v>0</v>
      </c>
      <c r="E24" s="135">
        <v>50</v>
      </c>
      <c r="F24" s="136">
        <f>D24*A24</f>
        <v>0</v>
      </c>
      <c r="G24" s="136">
        <f>E24*A24</f>
        <v>0</v>
      </c>
      <c r="H24" s="136">
        <f t="shared" ref="H24:H35" si="1">G24+F24</f>
        <v>0</v>
      </c>
      <c r="I24" s="137"/>
      <c r="J24" s="138">
        <f>D24/2</f>
        <v>0</v>
      </c>
      <c r="K24" s="138">
        <f>J24+E24</f>
        <v>50</v>
      </c>
      <c r="L24" s="74"/>
      <c r="S24" s="201"/>
    </row>
    <row r="25" spans="1:19" ht="17.25" x14ac:dyDescent="0.3">
      <c r="A25" s="115">
        <v>0</v>
      </c>
      <c r="B25" s="115" t="s">
        <v>2</v>
      </c>
      <c r="C25" s="115" t="s">
        <v>7</v>
      </c>
      <c r="D25" s="134">
        <f>INDEX('Plan Pricing'!$B$3:$J$23, MATCH(C25,'Plan Pricing'!$B$3:$B$23,), MATCH(B25,'Plan Pricing'!$B$3:$J$3,))</f>
        <v>0</v>
      </c>
      <c r="E25" s="135">
        <v>50</v>
      </c>
      <c r="F25" s="136">
        <f t="shared" ref="F25:F35" si="2">D25*A25</f>
        <v>0</v>
      </c>
      <c r="G25" s="136">
        <f t="shared" ref="G25:G35" si="3">E25*A25</f>
        <v>0</v>
      </c>
      <c r="H25" s="136">
        <f t="shared" si="1"/>
        <v>0</v>
      </c>
      <c r="I25" s="137"/>
      <c r="J25" s="138">
        <f t="shared" ref="J25:J35" si="4">D25/2</f>
        <v>0</v>
      </c>
      <c r="K25" s="138">
        <f t="shared" ref="K25:K35" si="5">J25+E25</f>
        <v>50</v>
      </c>
      <c r="L25" s="74"/>
      <c r="S25" s="201"/>
    </row>
    <row r="26" spans="1:19" ht="17.25" x14ac:dyDescent="0.3">
      <c r="A26" s="115">
        <v>0</v>
      </c>
      <c r="B26" s="115" t="s">
        <v>2</v>
      </c>
      <c r="C26" s="115" t="s">
        <v>7</v>
      </c>
      <c r="D26" s="134">
        <f>INDEX('Plan Pricing'!$B$3:$J$23, MATCH(C26,'Plan Pricing'!$B$3:$B$23,), MATCH(B26,'Plan Pricing'!$B$3:$J$3,))</f>
        <v>0</v>
      </c>
      <c r="E26" s="135">
        <v>50</v>
      </c>
      <c r="F26" s="136">
        <f t="shared" si="2"/>
        <v>0</v>
      </c>
      <c r="G26" s="136">
        <f t="shared" si="3"/>
        <v>0</v>
      </c>
      <c r="H26" s="136">
        <f t="shared" si="1"/>
        <v>0</v>
      </c>
      <c r="I26" s="137"/>
      <c r="J26" s="138">
        <f t="shared" si="4"/>
        <v>0</v>
      </c>
      <c r="K26" s="138">
        <f t="shared" si="5"/>
        <v>50</v>
      </c>
      <c r="L26" s="74"/>
      <c r="S26" s="201"/>
    </row>
    <row r="27" spans="1:19" ht="17.25" x14ac:dyDescent="0.3">
      <c r="A27" s="115">
        <v>0</v>
      </c>
      <c r="B27" s="115" t="s">
        <v>2</v>
      </c>
      <c r="C27" s="115" t="s">
        <v>7</v>
      </c>
      <c r="D27" s="134">
        <f>INDEX('Plan Pricing'!$B$3:$J$23, MATCH(C27,'Plan Pricing'!$B$3:$B$23,), MATCH(B27,'Plan Pricing'!$B$3:$J$3,))</f>
        <v>0</v>
      </c>
      <c r="E27" s="135">
        <v>50</v>
      </c>
      <c r="F27" s="136">
        <f t="shared" si="2"/>
        <v>0</v>
      </c>
      <c r="G27" s="136">
        <f t="shared" si="3"/>
        <v>0</v>
      </c>
      <c r="H27" s="136">
        <f t="shared" si="1"/>
        <v>0</v>
      </c>
      <c r="I27" s="137"/>
      <c r="J27" s="138">
        <f t="shared" si="4"/>
        <v>0</v>
      </c>
      <c r="K27" s="138">
        <f t="shared" si="5"/>
        <v>50</v>
      </c>
      <c r="L27" s="74"/>
    </row>
    <row r="28" spans="1:19" ht="17.25" x14ac:dyDescent="0.3">
      <c r="A28" s="115">
        <v>0</v>
      </c>
      <c r="B28" s="115" t="s">
        <v>2</v>
      </c>
      <c r="C28" s="115" t="s">
        <v>7</v>
      </c>
      <c r="D28" s="134">
        <f>INDEX('Plan Pricing'!$B$3:$J$23, MATCH(C28,'Plan Pricing'!$B$3:$B$23,), MATCH(B28,'Plan Pricing'!$B$3:$J$3,))</f>
        <v>0</v>
      </c>
      <c r="E28" s="135">
        <v>50</v>
      </c>
      <c r="F28" s="136">
        <f t="shared" si="2"/>
        <v>0</v>
      </c>
      <c r="G28" s="136">
        <f t="shared" si="3"/>
        <v>0</v>
      </c>
      <c r="H28" s="136">
        <f t="shared" si="1"/>
        <v>0</v>
      </c>
      <c r="I28" s="137"/>
      <c r="J28" s="138">
        <f t="shared" si="4"/>
        <v>0</v>
      </c>
      <c r="K28" s="138">
        <f t="shared" si="5"/>
        <v>50</v>
      </c>
      <c r="L28" s="74"/>
    </row>
    <row r="29" spans="1:19" ht="17.25" x14ac:dyDescent="0.3">
      <c r="A29" s="115">
        <v>0</v>
      </c>
      <c r="B29" s="115" t="s">
        <v>2</v>
      </c>
      <c r="C29" s="115" t="s">
        <v>7</v>
      </c>
      <c r="D29" s="134">
        <f>INDEX('Plan Pricing'!$B$3:$J$23, MATCH(C29,'Plan Pricing'!$B$3:$B$23,), MATCH(B29,'Plan Pricing'!$B$3:$J$3,))</f>
        <v>0</v>
      </c>
      <c r="E29" s="135">
        <v>50</v>
      </c>
      <c r="F29" s="136">
        <f t="shared" si="2"/>
        <v>0</v>
      </c>
      <c r="G29" s="136">
        <f t="shared" si="3"/>
        <v>0</v>
      </c>
      <c r="H29" s="136">
        <f t="shared" si="1"/>
        <v>0</v>
      </c>
      <c r="I29" s="137"/>
      <c r="J29" s="138">
        <f t="shared" si="4"/>
        <v>0</v>
      </c>
      <c r="K29" s="138">
        <f t="shared" si="5"/>
        <v>50</v>
      </c>
      <c r="L29" s="74"/>
    </row>
    <row r="30" spans="1:19" ht="17.25" x14ac:dyDescent="0.3">
      <c r="A30" s="115">
        <v>0</v>
      </c>
      <c r="B30" s="115" t="s">
        <v>2</v>
      </c>
      <c r="C30" s="115" t="s">
        <v>7</v>
      </c>
      <c r="D30" s="134">
        <f>INDEX('Plan Pricing'!$B$3:$J$23, MATCH(C30,'Plan Pricing'!$B$3:$B$23,), MATCH(B30,'Plan Pricing'!$B$3:$J$3,))</f>
        <v>0</v>
      </c>
      <c r="E30" s="135">
        <v>50</v>
      </c>
      <c r="F30" s="136">
        <f t="shared" si="2"/>
        <v>0</v>
      </c>
      <c r="G30" s="136">
        <f t="shared" si="3"/>
        <v>0</v>
      </c>
      <c r="H30" s="136">
        <f t="shared" si="1"/>
        <v>0</v>
      </c>
      <c r="I30" s="137"/>
      <c r="J30" s="138">
        <f t="shared" si="4"/>
        <v>0</v>
      </c>
      <c r="K30" s="138">
        <f t="shared" si="5"/>
        <v>50</v>
      </c>
      <c r="L30" s="74"/>
      <c r="S30" s="201"/>
    </row>
    <row r="31" spans="1:19" ht="17.25" x14ac:dyDescent="0.3">
      <c r="A31" s="115">
        <v>0</v>
      </c>
      <c r="B31" s="115" t="s">
        <v>2</v>
      </c>
      <c r="C31" s="115" t="s">
        <v>7</v>
      </c>
      <c r="D31" s="134">
        <f>INDEX('Plan Pricing'!$B$3:$J$23, MATCH(C31,'Plan Pricing'!$B$3:$B$23,), MATCH(B31,'Plan Pricing'!$B$3:$J$3,))</f>
        <v>0</v>
      </c>
      <c r="E31" s="135">
        <v>50</v>
      </c>
      <c r="F31" s="136">
        <f t="shared" si="2"/>
        <v>0</v>
      </c>
      <c r="G31" s="136">
        <f t="shared" si="3"/>
        <v>0</v>
      </c>
      <c r="H31" s="136">
        <f t="shared" si="1"/>
        <v>0</v>
      </c>
      <c r="I31" s="137"/>
      <c r="J31" s="138">
        <f t="shared" si="4"/>
        <v>0</v>
      </c>
      <c r="K31" s="138">
        <f t="shared" si="5"/>
        <v>50</v>
      </c>
      <c r="L31" s="74"/>
      <c r="S31" s="201"/>
    </row>
    <row r="32" spans="1:19" ht="17.25" x14ac:dyDescent="0.3">
      <c r="A32" s="115">
        <v>0</v>
      </c>
      <c r="B32" s="115" t="s">
        <v>2</v>
      </c>
      <c r="C32" s="115" t="s">
        <v>7</v>
      </c>
      <c r="D32" s="134">
        <f>INDEX('Plan Pricing'!$B$3:$J$23, MATCH(C32,'Plan Pricing'!$B$3:$B$23,), MATCH(B32,'Plan Pricing'!$B$3:$J$3,))</f>
        <v>0</v>
      </c>
      <c r="E32" s="135">
        <v>50</v>
      </c>
      <c r="F32" s="136">
        <f t="shared" si="2"/>
        <v>0</v>
      </c>
      <c r="G32" s="136">
        <f t="shared" si="3"/>
        <v>0</v>
      </c>
      <c r="H32" s="136">
        <f t="shared" si="1"/>
        <v>0</v>
      </c>
      <c r="I32" s="137"/>
      <c r="J32" s="138">
        <f t="shared" si="4"/>
        <v>0</v>
      </c>
      <c r="K32" s="138">
        <f t="shared" si="5"/>
        <v>50</v>
      </c>
      <c r="L32" s="74"/>
      <c r="S32" s="201"/>
    </row>
    <row r="33" spans="1:13" ht="17.25" x14ac:dyDescent="0.3">
      <c r="A33" s="115">
        <v>0</v>
      </c>
      <c r="B33" s="115" t="s">
        <v>2</v>
      </c>
      <c r="C33" s="115" t="s">
        <v>7</v>
      </c>
      <c r="D33" s="134">
        <f>INDEX('Plan Pricing'!$B$3:$J$23, MATCH(C33,'Plan Pricing'!$B$3:$B$23,), MATCH(B33,'Plan Pricing'!$B$3:$J$3,))</f>
        <v>0</v>
      </c>
      <c r="E33" s="135">
        <v>50</v>
      </c>
      <c r="F33" s="136">
        <f t="shared" si="2"/>
        <v>0</v>
      </c>
      <c r="G33" s="136">
        <f t="shared" si="3"/>
        <v>0</v>
      </c>
      <c r="H33" s="136">
        <f t="shared" si="1"/>
        <v>0</v>
      </c>
      <c r="I33" s="137"/>
      <c r="J33" s="138">
        <f t="shared" si="4"/>
        <v>0</v>
      </c>
      <c r="K33" s="138">
        <f t="shared" si="5"/>
        <v>50</v>
      </c>
      <c r="L33" s="74"/>
    </row>
    <row r="34" spans="1:13" ht="17.25" x14ac:dyDescent="0.3">
      <c r="A34" s="115">
        <v>0</v>
      </c>
      <c r="B34" s="115" t="s">
        <v>2</v>
      </c>
      <c r="C34" s="115" t="s">
        <v>7</v>
      </c>
      <c r="D34" s="134">
        <f>INDEX('Plan Pricing'!$B$3:$J$23, MATCH(C34,'Plan Pricing'!$B$3:$B$23,), MATCH(B34,'Plan Pricing'!$B$3:$J$3,))</f>
        <v>0</v>
      </c>
      <c r="E34" s="135">
        <v>50</v>
      </c>
      <c r="F34" s="136">
        <f t="shared" si="2"/>
        <v>0</v>
      </c>
      <c r="G34" s="136">
        <f t="shared" si="3"/>
        <v>0</v>
      </c>
      <c r="H34" s="136">
        <f t="shared" si="1"/>
        <v>0</v>
      </c>
      <c r="I34" s="137"/>
      <c r="J34" s="138">
        <f t="shared" si="4"/>
        <v>0</v>
      </c>
      <c r="K34" s="138">
        <f>J34+E34</f>
        <v>50</v>
      </c>
      <c r="L34" s="74"/>
    </row>
    <row r="35" spans="1:13" ht="17.25" x14ac:dyDescent="0.3">
      <c r="A35" s="115">
        <v>0</v>
      </c>
      <c r="B35" s="115" t="s">
        <v>2</v>
      </c>
      <c r="C35" s="115" t="s">
        <v>7</v>
      </c>
      <c r="D35" s="134">
        <f>INDEX('Plan Pricing'!$B$3:$J$23, MATCH(C35,'Plan Pricing'!$B$3:$B$23,), MATCH(B35,'Plan Pricing'!$B$3:$J$3,))</f>
        <v>0</v>
      </c>
      <c r="E35" s="135">
        <v>50</v>
      </c>
      <c r="F35" s="136">
        <f t="shared" si="2"/>
        <v>0</v>
      </c>
      <c r="G35" s="136">
        <f t="shared" si="3"/>
        <v>0</v>
      </c>
      <c r="H35" s="136">
        <f t="shared" si="1"/>
        <v>0</v>
      </c>
      <c r="I35" s="137"/>
      <c r="J35" s="138">
        <f t="shared" si="4"/>
        <v>0</v>
      </c>
      <c r="K35" s="138">
        <f t="shared" si="5"/>
        <v>50</v>
      </c>
      <c r="L35" s="74"/>
    </row>
    <row r="36" spans="1:13" s="117" customFormat="1" ht="18.75" x14ac:dyDescent="0.3">
      <c r="A36" s="93"/>
      <c r="B36" s="93"/>
      <c r="C36" s="93"/>
      <c r="D36" s="93"/>
      <c r="E36" s="116"/>
      <c r="F36" s="93"/>
      <c r="G36" s="116"/>
      <c r="H36" s="93"/>
      <c r="I36" s="81"/>
      <c r="J36" s="81"/>
      <c r="K36" s="81"/>
      <c r="L36" s="81"/>
      <c r="M36" s="75"/>
    </row>
    <row r="37" spans="1:13" s="119" customFormat="1" ht="20.25" customHeight="1" x14ac:dyDescent="0.2">
      <c r="A37" s="185" t="s">
        <v>77</v>
      </c>
      <c r="B37" s="186"/>
      <c r="C37" s="186"/>
      <c r="D37" s="186"/>
      <c r="E37" s="186"/>
      <c r="F37" s="186"/>
      <c r="G37" s="186"/>
      <c r="H37" s="187"/>
      <c r="I37" s="111"/>
      <c r="J37" s="188" t="s">
        <v>36</v>
      </c>
      <c r="K37" s="189"/>
      <c r="L37" s="118"/>
      <c r="M37" s="81"/>
    </row>
    <row r="38" spans="1:13" ht="52.15" customHeight="1" x14ac:dyDescent="0.3">
      <c r="A38" s="113" t="s">
        <v>0</v>
      </c>
      <c r="B38" s="113" t="s">
        <v>2</v>
      </c>
      <c r="C38" s="113" t="s">
        <v>8</v>
      </c>
      <c r="D38" s="113" t="s">
        <v>86</v>
      </c>
      <c r="E38" s="114" t="s">
        <v>30</v>
      </c>
      <c r="F38" s="114" t="s">
        <v>27</v>
      </c>
      <c r="G38" s="114" t="s">
        <v>28</v>
      </c>
      <c r="H38" s="114" t="s">
        <v>26</v>
      </c>
      <c r="I38" s="81"/>
      <c r="J38" s="114" t="s">
        <v>29</v>
      </c>
      <c r="K38" s="114" t="s">
        <v>46</v>
      </c>
      <c r="L38" s="74"/>
      <c r="M38" s="119"/>
    </row>
    <row r="39" spans="1:13" ht="17.25" x14ac:dyDescent="0.3">
      <c r="A39" s="120">
        <v>0</v>
      </c>
      <c r="B39" s="120" t="s">
        <v>2</v>
      </c>
      <c r="C39" s="120" t="s">
        <v>7</v>
      </c>
      <c r="D39" s="120" t="s">
        <v>85</v>
      </c>
      <c r="E39" s="134">
        <f>INDEX('Plan Pricing'!$B$27:$G$47, MATCH(C39,'Plan Pricing'!$B$27:$B$47,), MATCH(B39,'Plan Pricing'!$B$27:$G$27,))</f>
        <v>0</v>
      </c>
      <c r="F39" s="136">
        <f>E39*A39</f>
        <v>0</v>
      </c>
      <c r="G39" s="135">
        <f>IF(D39="Existing",10*A39,0)</f>
        <v>0</v>
      </c>
      <c r="H39" s="135">
        <f>G39+F39</f>
        <v>0</v>
      </c>
      <c r="I39" s="137"/>
      <c r="J39" s="138">
        <f>E39/2</f>
        <v>0</v>
      </c>
      <c r="K39" s="138">
        <f>J39+IF(G39&gt;1,10,0)</f>
        <v>0</v>
      </c>
      <c r="L39" s="74"/>
    </row>
    <row r="40" spans="1:13" ht="17.25" x14ac:dyDescent="0.3">
      <c r="A40" s="115">
        <v>0</v>
      </c>
      <c r="B40" s="115" t="s">
        <v>2</v>
      </c>
      <c r="C40" s="115" t="s">
        <v>7</v>
      </c>
      <c r="D40" s="120" t="s">
        <v>85</v>
      </c>
      <c r="E40" s="139">
        <f>INDEX('Plan Pricing'!$B$27:$G$47, MATCH(C40,'Plan Pricing'!$B$27:$B$47,), MATCH(B40,'Plan Pricing'!$B$27:$G$27,))</f>
        <v>0</v>
      </c>
      <c r="F40" s="136">
        <f>E40*A40</f>
        <v>0</v>
      </c>
      <c r="G40" s="135">
        <f t="shared" ref="G40:G43" si="6">IF(D40="Existing",10*A40,0)</f>
        <v>0</v>
      </c>
      <c r="H40" s="135">
        <f>G40+F40</f>
        <v>0</v>
      </c>
      <c r="I40" s="137"/>
      <c r="J40" s="138">
        <f>E40/2</f>
        <v>0</v>
      </c>
      <c r="K40" s="138">
        <f t="shared" ref="K40:K43" si="7">J40+IF(G40&gt;1,10,0)</f>
        <v>0</v>
      </c>
      <c r="L40" s="74"/>
    </row>
    <row r="41" spans="1:13" ht="17.25" x14ac:dyDescent="0.3">
      <c r="A41" s="115">
        <v>0</v>
      </c>
      <c r="B41" s="115" t="s">
        <v>2</v>
      </c>
      <c r="C41" s="115" t="s">
        <v>7</v>
      </c>
      <c r="D41" s="120" t="s">
        <v>85</v>
      </c>
      <c r="E41" s="139">
        <f>INDEX('Plan Pricing'!$B$27:$G$47, MATCH(C41,'Plan Pricing'!$B$27:$B$47,), MATCH(B41,'Plan Pricing'!$B$27:$G$27,))</f>
        <v>0</v>
      </c>
      <c r="F41" s="136">
        <f>E41*A41</f>
        <v>0</v>
      </c>
      <c r="G41" s="135">
        <f t="shared" si="6"/>
        <v>0</v>
      </c>
      <c r="H41" s="135">
        <f>G41+F41</f>
        <v>0</v>
      </c>
      <c r="I41" s="137"/>
      <c r="J41" s="138">
        <f>E41/2</f>
        <v>0</v>
      </c>
      <c r="K41" s="138">
        <f t="shared" si="7"/>
        <v>0</v>
      </c>
      <c r="L41" s="74"/>
    </row>
    <row r="42" spans="1:13" ht="17.25" x14ac:dyDescent="0.3">
      <c r="A42" s="115">
        <v>0</v>
      </c>
      <c r="B42" s="115" t="s">
        <v>2</v>
      </c>
      <c r="C42" s="115" t="s">
        <v>7</v>
      </c>
      <c r="D42" s="120" t="s">
        <v>85</v>
      </c>
      <c r="E42" s="139">
        <f>INDEX('Plan Pricing'!$B$27:$G$47, MATCH(C42,'Plan Pricing'!$B$27:$B$47,), MATCH(B42,'Plan Pricing'!$B$27:$G$27,))</f>
        <v>0</v>
      </c>
      <c r="F42" s="136">
        <f>E42*A42</f>
        <v>0</v>
      </c>
      <c r="G42" s="135">
        <f t="shared" si="6"/>
        <v>0</v>
      </c>
      <c r="H42" s="135">
        <f>G42+F42</f>
        <v>0</v>
      </c>
      <c r="I42" s="137"/>
      <c r="J42" s="138">
        <f>E42/2</f>
        <v>0</v>
      </c>
      <c r="K42" s="138">
        <f t="shared" si="7"/>
        <v>0</v>
      </c>
      <c r="L42" s="74"/>
    </row>
    <row r="43" spans="1:13" ht="17.25" x14ac:dyDescent="0.3">
      <c r="A43" s="115">
        <v>0</v>
      </c>
      <c r="B43" s="115" t="s">
        <v>2</v>
      </c>
      <c r="C43" s="115" t="s">
        <v>7</v>
      </c>
      <c r="D43" s="120" t="s">
        <v>85</v>
      </c>
      <c r="E43" s="139">
        <f>INDEX('Plan Pricing'!$B$27:$G$47, MATCH(C43,'Plan Pricing'!$B$27:$B$47,), MATCH(B43,'Plan Pricing'!$B$27:$G$27,))</f>
        <v>0</v>
      </c>
      <c r="F43" s="136">
        <f>E43*A43</f>
        <v>0</v>
      </c>
      <c r="G43" s="135">
        <f t="shared" si="6"/>
        <v>0</v>
      </c>
      <c r="H43" s="135">
        <f>G43+F43</f>
        <v>0</v>
      </c>
      <c r="I43" s="137"/>
      <c r="J43" s="138">
        <f>E43/2</f>
        <v>0</v>
      </c>
      <c r="K43" s="138">
        <f t="shared" si="7"/>
        <v>0</v>
      </c>
      <c r="L43" s="74"/>
    </row>
    <row r="44" spans="1:13" ht="17.25" x14ac:dyDescent="0.3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74"/>
    </row>
    <row r="45" spans="1:13" ht="17.25" x14ac:dyDescent="0.3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74"/>
    </row>
    <row r="46" spans="1:13" ht="17.25" x14ac:dyDescent="0.3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74"/>
    </row>
    <row r="47" spans="1:13" s="117" customFormat="1" ht="18.75" x14ac:dyDescent="0.3">
      <c r="A47" s="121"/>
      <c r="B47" s="121"/>
      <c r="C47" s="121"/>
      <c r="D47" s="121"/>
      <c r="E47" s="122"/>
      <c r="F47" s="121"/>
      <c r="G47" s="122"/>
      <c r="H47" s="121"/>
      <c r="I47" s="121"/>
      <c r="J47" s="121"/>
      <c r="K47" s="121"/>
      <c r="L47" s="123"/>
      <c r="M47" s="75"/>
    </row>
    <row r="48" spans="1:13" ht="18.75" x14ac:dyDescent="0.3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74"/>
      <c r="M48" s="117"/>
    </row>
  </sheetData>
  <sheetProtection sheet="1" objects="1" scenarios="1"/>
  <protectedRanges>
    <protectedRange sqref="B5 B19 B7:C7 B9:B10 A39:D43 A24:C35" name="Range1"/>
  </protectedRanges>
  <autoFilter ref="M1:N1"/>
  <sortState ref="M2:N7">
    <sortCondition ref="M1"/>
  </sortState>
  <dataConsolidate>
    <dataRefs count="1">
      <dataRef name="PurchaseType"/>
    </dataRefs>
  </dataConsolidate>
  <mergeCells count="10">
    <mergeCell ref="A1:K1"/>
    <mergeCell ref="A37:H37"/>
    <mergeCell ref="J37:K37"/>
    <mergeCell ref="A3:K3"/>
    <mergeCell ref="B5:D5"/>
    <mergeCell ref="B7:D7"/>
    <mergeCell ref="B9:D9"/>
    <mergeCell ref="A22:H22"/>
    <mergeCell ref="J22:K22"/>
    <mergeCell ref="A2:K2"/>
  </mergeCells>
  <phoneticPr fontId="0" type="noConversion"/>
  <dataValidations count="14">
    <dataValidation type="list" allowBlank="1" showInputMessage="1" showErrorMessage="1" sqref="C24:C35">
      <formula1>T_PEY</formula1>
    </dataValidation>
    <dataValidation type="list" allowBlank="1" showInputMessage="1" showErrorMessage="1" sqref="B40:B43">
      <formula1>D_PlanType</formula1>
    </dataValidation>
    <dataValidation type="list" allowBlank="1" showInputMessage="1" showErrorMessage="1" sqref="C40:C43">
      <formula1>D_PEY</formula1>
    </dataValidation>
    <dataValidation type="decimal" operator="greaterThanOrEqual" allowBlank="1" showInputMessage="1" showErrorMessage="1" promptTitle="SRO Adjustment" prompt="Please contact the Florida Prepaid College Foundation for the official amount to enter as your Scholarship Reinvestment Opportunity (SRO) adjustment. Contact information can be found on the Instructions tab." sqref="B19">
      <formula1>0</formula1>
    </dataValidation>
    <dataValidation allowBlank="1" showInputMessage="1" showErrorMessage="1" sqref="N3:N4"/>
    <dataValidation type="list" allowBlank="1" showInputMessage="1" showErrorMessage="1" promptTitle="Scholarship Type" prompt="Please select the Scholarship Type you would like to purchase. _x000a_All Scholarship types, except for private, are matched dollar for dollar with state funds. Essentially, you as a donor will only pay half of the total cost to sponsor a scholarship." sqref="B9:D9">
      <formula1>$M$3:$M$8</formula1>
    </dataValidation>
    <dataValidation allowBlank="1" showInputMessage="1" showErrorMessage="1" promptTitle="Final Check Amount" prompt="This value represents the total amount of funds required by the donor. " sqref="B11"/>
    <dataValidation type="list" allowBlank="1" showInputMessage="1" showErrorMessage="1" promptTitle="Plan Type" prompt="Select the dormitory plan you would like to purchase._x000a_" sqref="B39">
      <formula1>D_PlanType</formula1>
    </dataValidation>
    <dataValidation type="list" allowBlank="1" showInputMessage="1" showErrorMessage="1" promptTitle="Projected Enrollment Year" prompt="Select the year in which you expect the scholarship recipient to begin using their dormitory plan." sqref="C39">
      <formula1>D_PEY</formula1>
    </dataValidation>
    <dataValidation allowBlank="1" showInputMessage="1" showErrorMessage="1" promptTitle="Foundation Name" prompt="Please enter the Purchasing Organization's Name. " sqref="B7:D7"/>
    <dataValidation type="list" allowBlank="1" showInputMessage="1" promptTitle="Dorm Purchase Type" prompt="Select &quot;New&quot; if you wish to bundle this dorm plan with a scholarship purchase above._x000a_Select &quot;Existing&quot; if you are purchasing a dorm plan for a scholarship that is already in existence. A $10 app fee will be applied to these purchases." sqref="D39">
      <formula1>Dorm_PurchaseType</formula1>
    </dataValidation>
    <dataValidation type="list" allowBlank="1" promptTitle="Dorm Purchase Type" prompt="Select &quot;New&quot; if you wish to bundle this dorm plan with a scholarship purchase above._x000a_Select &quot;Existing&quot; if you are purchasing a dorm plan for a scholarship that is already in existence. A $10 app fee will be applied to these purchases." sqref="D40:D43">
      <formula1>Dorm_PurchaseType</formula1>
    </dataValidation>
    <dataValidation type="whole" operator="greaterThanOrEqual" allowBlank="1" showInputMessage="1" showErrorMessage="1" sqref="A24:A35">
      <formula1>0</formula1>
    </dataValidation>
    <dataValidation type="whole" operator="greaterThanOrEqual" allowBlank="1" showInputMessage="1" showErrorMessage="1" promptTitle="Quantity" prompt="Enter your desired quantity of plans here for each designated Plan Type and Projected Enrollment Year." sqref="A39:A43">
      <formula1>0</formula1>
    </dataValidation>
  </dataValidations>
  <pageMargins left="0.75" right="0.75" top="0.5" bottom="0.5" header="0.5" footer="0.5"/>
  <pageSetup scale="59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lan Type                 " prompt="Select the tuition plan you would like to purchase._x000a_">
          <x14:formula1>
            <xm:f>'Plan Pricing'!$C$3:$J$3</xm:f>
          </x14:formula1>
          <xm:sqref>B24:B35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8427"/>
    <pageSetUpPr fitToPage="1"/>
  </sheetPr>
  <dimension ref="A1:L47"/>
  <sheetViews>
    <sheetView view="pageBreakPreview" zoomScaleNormal="100" zoomScaleSheetLayoutView="100" workbookViewId="0">
      <selection activeCell="L40" sqref="L40"/>
    </sheetView>
  </sheetViews>
  <sheetFormatPr defaultColWidth="9.140625" defaultRowHeight="13.5" x14ac:dyDescent="0.25"/>
  <cols>
    <col min="1" max="1" width="13.85546875" style="60" bestFit="1" customWidth="1"/>
    <col min="2" max="2" width="9.140625" style="60"/>
    <col min="3" max="4" width="13.5703125" style="60" bestFit="1" customWidth="1"/>
    <col min="5" max="5" width="16" style="60" customWidth="1"/>
    <col min="6" max="6" width="17.42578125" style="60" bestFit="1" customWidth="1"/>
    <col min="7" max="9" width="16" style="60" customWidth="1"/>
    <col min="10" max="10" width="13.42578125" style="60" bestFit="1" customWidth="1"/>
    <col min="11" max="11" width="14.28515625" style="59" customWidth="1"/>
    <col min="12" max="12" width="9.140625" style="59"/>
    <col min="13" max="16384" width="9.140625" style="11"/>
  </cols>
  <sheetData>
    <row r="1" spans="1:12" ht="26.25" x14ac:dyDescent="0.35">
      <c r="A1" s="195" t="s">
        <v>66</v>
      </c>
      <c r="B1" s="196"/>
      <c r="C1" s="196"/>
      <c r="D1" s="196"/>
      <c r="E1" s="196"/>
      <c r="F1" s="196"/>
      <c r="G1" s="196"/>
      <c r="H1" s="196"/>
      <c r="I1" s="196"/>
      <c r="J1" s="196"/>
    </row>
    <row r="2" spans="1:12" s="62" customFormat="1" ht="15.75" x14ac:dyDescent="0.25">
      <c r="A2" s="60"/>
      <c r="B2" s="193" t="s">
        <v>87</v>
      </c>
      <c r="C2" s="193"/>
      <c r="D2" s="193"/>
      <c r="E2" s="193"/>
      <c r="F2" s="193"/>
      <c r="G2" s="193"/>
      <c r="H2" s="60"/>
      <c r="I2" s="60"/>
      <c r="J2" s="60"/>
      <c r="K2" s="61"/>
      <c r="L2" s="61"/>
    </row>
    <row r="3" spans="1:12" ht="40.5" x14ac:dyDescent="0.25">
      <c r="A3" s="63"/>
      <c r="B3" s="63"/>
      <c r="C3" s="63" t="s">
        <v>37</v>
      </c>
      <c r="D3" s="63" t="s">
        <v>45</v>
      </c>
      <c r="E3" s="63" t="s">
        <v>38</v>
      </c>
      <c r="F3" s="63" t="s">
        <v>39</v>
      </c>
      <c r="G3" s="63" t="s">
        <v>40</v>
      </c>
      <c r="H3" s="64" t="s">
        <v>41</v>
      </c>
      <c r="I3" s="64" t="s">
        <v>74</v>
      </c>
      <c r="J3" s="63" t="s">
        <v>2</v>
      </c>
      <c r="L3" s="11"/>
    </row>
    <row r="4" spans="1:12" ht="14.25" x14ac:dyDescent="0.3">
      <c r="A4" s="65"/>
      <c r="B4" s="65" t="s">
        <v>7</v>
      </c>
      <c r="C4" s="66">
        <v>0</v>
      </c>
      <c r="D4" s="68">
        <v>0</v>
      </c>
      <c r="E4" s="66">
        <v>0</v>
      </c>
      <c r="F4" s="66">
        <v>0</v>
      </c>
      <c r="G4" s="66">
        <v>0</v>
      </c>
      <c r="H4" s="66">
        <v>0</v>
      </c>
      <c r="I4" s="66">
        <v>0</v>
      </c>
      <c r="J4" s="66">
        <v>0</v>
      </c>
      <c r="L4" s="11"/>
    </row>
    <row r="5" spans="1:12" ht="14.25" x14ac:dyDescent="0.3">
      <c r="A5" s="67" t="s">
        <v>42</v>
      </c>
      <c r="B5" s="67">
        <v>2021</v>
      </c>
      <c r="C5" s="73">
        <v>25058.61</v>
      </c>
      <c r="D5" s="73">
        <v>6334.33</v>
      </c>
      <c r="E5" s="73">
        <v>19609.29</v>
      </c>
      <c r="F5" s="73">
        <v>14899.24</v>
      </c>
      <c r="G5" s="73">
        <v>6766.59</v>
      </c>
      <c r="H5" s="73">
        <v>8119.91</v>
      </c>
      <c r="I5" s="73">
        <v>3383.3</v>
      </c>
      <c r="J5" s="66">
        <v>0</v>
      </c>
      <c r="L5" s="11"/>
    </row>
    <row r="6" spans="1:12" ht="14.25" x14ac:dyDescent="0.3">
      <c r="A6" s="67" t="s">
        <v>11</v>
      </c>
      <c r="B6" s="67">
        <v>2022</v>
      </c>
      <c r="C6" s="73">
        <v>25472.21</v>
      </c>
      <c r="D6" s="73">
        <v>6440.21</v>
      </c>
      <c r="E6" s="73">
        <v>19979.54</v>
      </c>
      <c r="F6" s="73">
        <v>15254.59</v>
      </c>
      <c r="G6" s="73">
        <v>6958.57</v>
      </c>
      <c r="H6" s="73">
        <v>8350.2800000000007</v>
      </c>
      <c r="I6" s="73">
        <v>3479.29</v>
      </c>
      <c r="J6" s="66">
        <v>0</v>
      </c>
      <c r="L6" s="11"/>
    </row>
    <row r="7" spans="1:12" ht="14.25" x14ac:dyDescent="0.3">
      <c r="A7" s="67" t="s">
        <v>12</v>
      </c>
      <c r="B7" s="67">
        <v>2023</v>
      </c>
      <c r="C7" s="73">
        <v>25851.200000000001</v>
      </c>
      <c r="D7" s="73">
        <v>6524.09</v>
      </c>
      <c r="E7" s="73">
        <v>20312.48</v>
      </c>
      <c r="F7" s="73">
        <v>15585.55</v>
      </c>
      <c r="G7" s="73">
        <v>7151.64</v>
      </c>
      <c r="H7" s="73">
        <v>8581.9699999999993</v>
      </c>
      <c r="I7" s="73">
        <v>3575.82</v>
      </c>
      <c r="J7" s="66">
        <v>0</v>
      </c>
      <c r="L7" s="11"/>
    </row>
    <row r="8" spans="1:12" ht="14.25" x14ac:dyDescent="0.3">
      <c r="A8" s="67" t="s">
        <v>13</v>
      </c>
      <c r="B8" s="67">
        <v>2024</v>
      </c>
      <c r="C8" s="73">
        <v>26166.37</v>
      </c>
      <c r="D8" s="73">
        <v>6589.07</v>
      </c>
      <c r="E8" s="73">
        <v>20601.43</v>
      </c>
      <c r="F8" s="73">
        <v>15882.19</v>
      </c>
      <c r="G8" s="73">
        <v>7327.76</v>
      </c>
      <c r="H8" s="73">
        <v>8793.31</v>
      </c>
      <c r="I8" s="73">
        <v>3663.88</v>
      </c>
      <c r="J8" s="66">
        <v>0</v>
      </c>
      <c r="L8" s="11"/>
    </row>
    <row r="9" spans="1:12" ht="14.25" x14ac:dyDescent="0.3">
      <c r="A9" s="67" t="s">
        <v>14</v>
      </c>
      <c r="B9" s="67">
        <v>2025</v>
      </c>
      <c r="C9" s="73">
        <v>26419.16</v>
      </c>
      <c r="D9" s="73">
        <v>6641.74</v>
      </c>
      <c r="E9" s="73">
        <v>20844.740000000002</v>
      </c>
      <c r="F9" s="73">
        <v>16139.47</v>
      </c>
      <c r="G9" s="73">
        <v>7480.64</v>
      </c>
      <c r="H9" s="73">
        <v>8976.77</v>
      </c>
      <c r="I9" s="73">
        <v>3740.32</v>
      </c>
      <c r="J9" s="66">
        <v>0</v>
      </c>
      <c r="L9" s="11"/>
    </row>
    <row r="10" spans="1:12" ht="14.25" x14ac:dyDescent="0.3">
      <c r="A10" s="67" t="s">
        <v>15</v>
      </c>
      <c r="B10" s="67">
        <v>2026</v>
      </c>
      <c r="C10" s="73">
        <v>26622.17</v>
      </c>
      <c r="D10" s="73">
        <v>6684.83</v>
      </c>
      <c r="E10" s="73">
        <v>21040.1</v>
      </c>
      <c r="F10" s="73">
        <v>16353.63</v>
      </c>
      <c r="G10" s="73">
        <v>7606.42</v>
      </c>
      <c r="H10" s="73">
        <v>9127.7000000000007</v>
      </c>
      <c r="I10" s="73">
        <v>3803.21</v>
      </c>
      <c r="J10" s="66">
        <v>0</v>
      </c>
      <c r="L10" s="11"/>
    </row>
    <row r="11" spans="1:12" ht="14.25" x14ac:dyDescent="0.3">
      <c r="A11" s="67" t="s">
        <v>16</v>
      </c>
      <c r="B11" s="67">
        <v>2027</v>
      </c>
      <c r="C11" s="73">
        <v>26789.89</v>
      </c>
      <c r="D11" s="73">
        <v>6720.3</v>
      </c>
      <c r="E11" s="73">
        <v>21202.15</v>
      </c>
      <c r="F11" s="73">
        <v>16537.439999999999</v>
      </c>
      <c r="G11" s="73">
        <v>7706.2</v>
      </c>
      <c r="H11" s="73">
        <v>9247.44</v>
      </c>
      <c r="I11" s="73">
        <v>3853.1</v>
      </c>
      <c r="J11" s="66">
        <v>0</v>
      </c>
      <c r="L11" s="11"/>
    </row>
    <row r="12" spans="1:12" ht="14.25" x14ac:dyDescent="0.3">
      <c r="A12" s="67" t="s">
        <v>17</v>
      </c>
      <c r="B12" s="67">
        <v>2028</v>
      </c>
      <c r="C12" s="73">
        <v>26933.759999999998</v>
      </c>
      <c r="D12" s="73">
        <v>6751.33</v>
      </c>
      <c r="E12" s="73">
        <v>21346.67</v>
      </c>
      <c r="F12" s="73">
        <v>16704.849999999999</v>
      </c>
      <c r="G12" s="73">
        <v>7791.24</v>
      </c>
      <c r="H12" s="73">
        <v>9349.49</v>
      </c>
      <c r="I12" s="73">
        <v>3895.62</v>
      </c>
      <c r="J12" s="66">
        <v>0</v>
      </c>
      <c r="L12" s="11"/>
    </row>
    <row r="13" spans="1:12" ht="14.25" x14ac:dyDescent="0.3">
      <c r="A13" s="67" t="s">
        <v>18</v>
      </c>
      <c r="B13" s="67">
        <v>2029</v>
      </c>
      <c r="C13" s="73">
        <v>27061.46</v>
      </c>
      <c r="D13" s="73">
        <v>6780.9</v>
      </c>
      <c r="E13" s="73">
        <v>21483.38</v>
      </c>
      <c r="F13" s="73">
        <v>16864.830000000002</v>
      </c>
      <c r="G13" s="73">
        <v>7869.68</v>
      </c>
      <c r="H13" s="73">
        <v>9443.6200000000008</v>
      </c>
      <c r="I13" s="73">
        <v>3934.84</v>
      </c>
      <c r="J13" s="66">
        <v>0</v>
      </c>
      <c r="L13" s="11"/>
    </row>
    <row r="14" spans="1:12" ht="14.25" x14ac:dyDescent="0.3">
      <c r="A14" s="67" t="s">
        <v>19</v>
      </c>
      <c r="B14" s="67">
        <v>2030</v>
      </c>
      <c r="C14" s="73">
        <v>27181.25</v>
      </c>
      <c r="D14" s="73">
        <v>6806.88</v>
      </c>
      <c r="E14" s="73">
        <v>21617.66</v>
      </c>
      <c r="F14" s="73">
        <v>17022.11</v>
      </c>
      <c r="G14" s="73">
        <v>7944.92</v>
      </c>
      <c r="H14" s="73">
        <v>9533.9</v>
      </c>
      <c r="I14" s="73">
        <v>3972.46</v>
      </c>
      <c r="J14" s="66">
        <v>0</v>
      </c>
      <c r="L14" s="11"/>
    </row>
    <row r="15" spans="1:12" ht="14.25" x14ac:dyDescent="0.3">
      <c r="A15" s="67" t="s">
        <v>20</v>
      </c>
      <c r="B15" s="67">
        <v>2031</v>
      </c>
      <c r="C15" s="73">
        <v>27302.07</v>
      </c>
      <c r="D15" s="73">
        <v>6836.5</v>
      </c>
      <c r="E15" s="73">
        <v>21757.9</v>
      </c>
      <c r="F15" s="73">
        <v>17182.29</v>
      </c>
      <c r="G15" s="73">
        <v>8019.23</v>
      </c>
      <c r="H15" s="73">
        <v>9623.08</v>
      </c>
      <c r="I15" s="73">
        <v>4009.62</v>
      </c>
      <c r="J15" s="66">
        <v>0</v>
      </c>
      <c r="L15" s="11"/>
    </row>
    <row r="16" spans="1:12" ht="14.25" x14ac:dyDescent="0.3">
      <c r="A16" s="67" t="s">
        <v>21</v>
      </c>
      <c r="B16" s="67">
        <v>2032</v>
      </c>
      <c r="C16" s="73">
        <v>27429.86</v>
      </c>
      <c r="D16" s="73">
        <v>6868.61</v>
      </c>
      <c r="E16" s="73">
        <v>21906.76</v>
      </c>
      <c r="F16" s="73">
        <v>17348.82</v>
      </c>
      <c r="G16" s="73">
        <v>8093.25</v>
      </c>
      <c r="H16" s="73">
        <v>9711.9</v>
      </c>
      <c r="I16" s="73">
        <v>4046.63</v>
      </c>
      <c r="J16" s="66">
        <v>0</v>
      </c>
      <c r="L16" s="11"/>
    </row>
    <row r="17" spans="1:12" ht="14.25" x14ac:dyDescent="0.3">
      <c r="A17" s="67" t="s">
        <v>3</v>
      </c>
      <c r="B17" s="67">
        <v>2033</v>
      </c>
      <c r="C17" s="73">
        <v>27572.41</v>
      </c>
      <c r="D17" s="73">
        <v>6907.88</v>
      </c>
      <c r="E17" s="73">
        <v>22067.55</v>
      </c>
      <c r="F17" s="73">
        <v>17524.32</v>
      </c>
      <c r="G17" s="73">
        <v>8170.08</v>
      </c>
      <c r="H17" s="73">
        <v>9804.1</v>
      </c>
      <c r="I17" s="73">
        <v>4085.04</v>
      </c>
      <c r="J17" s="66">
        <v>0</v>
      </c>
      <c r="L17" s="11"/>
    </row>
    <row r="18" spans="1:12" ht="14.25" x14ac:dyDescent="0.3">
      <c r="A18" s="67" t="s">
        <v>22</v>
      </c>
      <c r="B18" s="67">
        <v>2034</v>
      </c>
      <c r="C18" s="73">
        <v>27728.7</v>
      </c>
      <c r="D18" s="73">
        <v>6956.06</v>
      </c>
      <c r="E18" s="73">
        <v>22236.92</v>
      </c>
      <c r="F18" s="73">
        <v>17708.060000000001</v>
      </c>
      <c r="G18" s="73">
        <v>8251.2000000000007</v>
      </c>
      <c r="H18" s="73">
        <v>9901.44</v>
      </c>
      <c r="I18" s="73">
        <v>4125.6000000000004</v>
      </c>
      <c r="J18" s="66">
        <v>0</v>
      </c>
      <c r="L18" s="11"/>
    </row>
    <row r="19" spans="1:12" ht="14.25" x14ac:dyDescent="0.3">
      <c r="A19" s="67" t="s">
        <v>23</v>
      </c>
      <c r="B19" s="67">
        <v>2035</v>
      </c>
      <c r="C19" s="73">
        <v>27892.45</v>
      </c>
      <c r="D19" s="73">
        <v>6992.45</v>
      </c>
      <c r="E19" s="73">
        <v>22405.040000000001</v>
      </c>
      <c r="F19" s="73">
        <v>17893.72</v>
      </c>
      <c r="G19" s="73">
        <v>8337.77</v>
      </c>
      <c r="H19" s="73">
        <v>10005.32</v>
      </c>
      <c r="I19" s="73">
        <v>4168.8900000000003</v>
      </c>
      <c r="J19" s="66">
        <v>0</v>
      </c>
      <c r="L19" s="11"/>
    </row>
    <row r="20" spans="1:12" ht="14.25" x14ac:dyDescent="0.3">
      <c r="A20" s="67" t="s">
        <v>24</v>
      </c>
      <c r="B20" s="67">
        <v>2036</v>
      </c>
      <c r="C20" s="73">
        <v>28065.14</v>
      </c>
      <c r="D20" s="73">
        <v>7035.26</v>
      </c>
      <c r="E20" s="73">
        <v>22581.59</v>
      </c>
      <c r="F20" s="73">
        <v>18083.79</v>
      </c>
      <c r="G20" s="73">
        <v>8386.7999999999993</v>
      </c>
      <c r="H20" s="73">
        <v>10064.16</v>
      </c>
      <c r="I20" s="73">
        <v>4193.3999999999996</v>
      </c>
      <c r="J20" s="66">
        <v>0</v>
      </c>
      <c r="L20" s="11"/>
    </row>
    <row r="21" spans="1:12" ht="14.25" x14ac:dyDescent="0.3">
      <c r="A21" s="67" t="s">
        <v>25</v>
      </c>
      <c r="B21" s="67">
        <v>2037</v>
      </c>
      <c r="C21" s="73">
        <v>28237.48</v>
      </c>
      <c r="D21" s="73">
        <v>7083.83</v>
      </c>
      <c r="E21" s="73">
        <v>22759.09</v>
      </c>
      <c r="F21" s="73">
        <v>18275.509999999998</v>
      </c>
      <c r="G21" s="73">
        <v>8420.07</v>
      </c>
      <c r="H21" s="73">
        <v>10104.08</v>
      </c>
      <c r="I21" s="73">
        <v>4210.04</v>
      </c>
      <c r="J21" s="66">
        <v>0</v>
      </c>
      <c r="L21" s="11"/>
    </row>
    <row r="22" spans="1:12" ht="14.25" x14ac:dyDescent="0.3">
      <c r="A22" s="67" t="s">
        <v>4</v>
      </c>
      <c r="B22" s="67">
        <v>2038</v>
      </c>
      <c r="C22" s="73">
        <v>28405.35</v>
      </c>
      <c r="D22" s="73">
        <v>7130.13</v>
      </c>
      <c r="E22" s="73">
        <v>22881.11</v>
      </c>
      <c r="F22" s="73">
        <v>18337.38</v>
      </c>
      <c r="G22" s="73">
        <v>8458.08</v>
      </c>
      <c r="H22" s="73">
        <v>10149.700000000001</v>
      </c>
      <c r="I22" s="73">
        <v>4229.04</v>
      </c>
      <c r="J22" s="66">
        <v>0</v>
      </c>
      <c r="L22" s="11"/>
    </row>
    <row r="23" spans="1:12" ht="14.25" x14ac:dyDescent="0.3">
      <c r="A23" s="67" t="s">
        <v>5</v>
      </c>
      <c r="B23" s="67">
        <v>2039</v>
      </c>
      <c r="C23" s="73">
        <v>28558.62</v>
      </c>
      <c r="D23" s="73">
        <v>7145.32</v>
      </c>
      <c r="E23" s="73">
        <v>22911.17</v>
      </c>
      <c r="F23" s="73">
        <v>18337.38</v>
      </c>
      <c r="G23" s="73">
        <v>8495.74</v>
      </c>
      <c r="H23" s="73">
        <v>10194.89</v>
      </c>
      <c r="I23" s="73">
        <v>4247.87</v>
      </c>
      <c r="J23" s="66">
        <v>0</v>
      </c>
      <c r="L23" s="11"/>
    </row>
    <row r="26" spans="1:12" ht="15.75" x14ac:dyDescent="0.25">
      <c r="B26" s="194" t="s">
        <v>88</v>
      </c>
      <c r="C26" s="194"/>
      <c r="D26" s="194"/>
      <c r="E26" s="194"/>
      <c r="F26" s="194"/>
      <c r="G26" s="69"/>
      <c r="L26" s="11"/>
    </row>
    <row r="27" spans="1:12" x14ac:dyDescent="0.25">
      <c r="A27" s="65"/>
      <c r="B27" s="65"/>
      <c r="C27" s="65" t="s">
        <v>32</v>
      </c>
      <c r="D27" s="65" t="s">
        <v>33</v>
      </c>
      <c r="E27" s="65" t="s">
        <v>34</v>
      </c>
      <c r="F27" s="65" t="s">
        <v>35</v>
      </c>
      <c r="G27" s="63" t="s">
        <v>2</v>
      </c>
      <c r="H27" s="59"/>
      <c r="I27" s="59"/>
      <c r="J27" s="59"/>
      <c r="L27" s="11"/>
    </row>
    <row r="28" spans="1:12" ht="14.25" x14ac:dyDescent="0.3">
      <c r="A28" s="65"/>
      <c r="B28" s="65" t="s">
        <v>7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59"/>
      <c r="I28" s="59"/>
      <c r="J28" s="59"/>
      <c r="L28" s="11"/>
    </row>
    <row r="29" spans="1:12" ht="14.25" x14ac:dyDescent="0.3">
      <c r="A29" s="67" t="s">
        <v>42</v>
      </c>
      <c r="B29" s="67">
        <v>2021</v>
      </c>
      <c r="C29" s="73">
        <v>6792.35</v>
      </c>
      <c r="D29" s="73">
        <v>13584.7</v>
      </c>
      <c r="E29" s="73">
        <v>20377.05</v>
      </c>
      <c r="F29" s="73">
        <v>27169.4</v>
      </c>
      <c r="G29" s="66">
        <v>0</v>
      </c>
      <c r="H29" s="59"/>
      <c r="I29" s="59"/>
      <c r="J29" s="59"/>
      <c r="L29" s="11"/>
    </row>
    <row r="30" spans="1:12" ht="14.25" x14ac:dyDescent="0.3">
      <c r="A30" s="67" t="s">
        <v>11</v>
      </c>
      <c r="B30" s="67">
        <v>2022</v>
      </c>
      <c r="C30" s="73">
        <v>6928.2</v>
      </c>
      <c r="D30" s="73">
        <v>13856.4</v>
      </c>
      <c r="E30" s="73">
        <v>20784.599999999999</v>
      </c>
      <c r="F30" s="73">
        <v>27712.799999999999</v>
      </c>
      <c r="G30" s="66">
        <v>0</v>
      </c>
      <c r="H30" s="59"/>
      <c r="I30" s="59"/>
      <c r="J30" s="59"/>
      <c r="L30" s="11"/>
    </row>
    <row r="31" spans="1:12" ht="14.25" x14ac:dyDescent="0.3">
      <c r="A31" s="67" t="s">
        <v>12</v>
      </c>
      <c r="B31" s="67">
        <v>2023</v>
      </c>
      <c r="C31" s="73">
        <v>7036.44</v>
      </c>
      <c r="D31" s="73">
        <v>14072.88</v>
      </c>
      <c r="E31" s="73">
        <v>21109.32</v>
      </c>
      <c r="F31" s="73">
        <v>28145.759999999998</v>
      </c>
      <c r="G31" s="66">
        <v>0</v>
      </c>
      <c r="H31" s="59"/>
      <c r="I31" s="59"/>
      <c r="J31" s="59"/>
      <c r="L31" s="11"/>
    </row>
    <row r="32" spans="1:12" ht="14.25" x14ac:dyDescent="0.3">
      <c r="A32" s="67" t="s">
        <v>13</v>
      </c>
      <c r="B32" s="67">
        <v>2024</v>
      </c>
      <c r="C32" s="73">
        <v>7116.81</v>
      </c>
      <c r="D32" s="73">
        <v>14233.62</v>
      </c>
      <c r="E32" s="73">
        <v>21350.43</v>
      </c>
      <c r="F32" s="73">
        <v>28467.24</v>
      </c>
      <c r="G32" s="66">
        <v>0</v>
      </c>
      <c r="H32" s="59"/>
      <c r="I32" s="59"/>
      <c r="J32" s="59"/>
      <c r="L32" s="11"/>
    </row>
    <row r="33" spans="1:12" ht="14.25" x14ac:dyDescent="0.3">
      <c r="A33" s="67" t="s">
        <v>14</v>
      </c>
      <c r="B33" s="67">
        <v>2025</v>
      </c>
      <c r="C33" s="73">
        <v>7182.65</v>
      </c>
      <c r="D33" s="73">
        <v>14365.3</v>
      </c>
      <c r="E33" s="73">
        <v>21547.95</v>
      </c>
      <c r="F33" s="73">
        <v>28730.6</v>
      </c>
      <c r="G33" s="66">
        <v>0</v>
      </c>
      <c r="H33" s="59"/>
      <c r="I33" s="59"/>
      <c r="J33" s="59"/>
      <c r="L33" s="11"/>
    </row>
    <row r="34" spans="1:12" ht="14.25" x14ac:dyDescent="0.3">
      <c r="A34" s="67" t="s">
        <v>15</v>
      </c>
      <c r="B34" s="67">
        <v>2026</v>
      </c>
      <c r="C34" s="73">
        <v>7267.06</v>
      </c>
      <c r="D34" s="73">
        <v>14534.12</v>
      </c>
      <c r="E34" s="73">
        <v>21801.18</v>
      </c>
      <c r="F34" s="73">
        <v>29068.240000000002</v>
      </c>
      <c r="G34" s="66">
        <v>0</v>
      </c>
      <c r="H34" s="59"/>
      <c r="I34" s="59"/>
      <c r="J34" s="59"/>
      <c r="L34" s="11"/>
    </row>
    <row r="35" spans="1:12" ht="14.25" x14ac:dyDescent="0.3">
      <c r="A35" s="67" t="s">
        <v>16</v>
      </c>
      <c r="B35" s="67">
        <v>2027</v>
      </c>
      <c r="C35" s="73">
        <v>7341.11</v>
      </c>
      <c r="D35" s="73">
        <v>14682.22</v>
      </c>
      <c r="E35" s="73">
        <v>22023.33</v>
      </c>
      <c r="F35" s="73">
        <v>29364.44</v>
      </c>
      <c r="G35" s="66">
        <v>0</v>
      </c>
      <c r="H35" s="59"/>
      <c r="I35" s="59"/>
      <c r="J35" s="59"/>
      <c r="L35" s="11"/>
    </row>
    <row r="36" spans="1:12" ht="14.25" x14ac:dyDescent="0.3">
      <c r="A36" s="67" t="s">
        <v>17</v>
      </c>
      <c r="B36" s="67">
        <v>2028</v>
      </c>
      <c r="C36" s="73">
        <v>7364.66</v>
      </c>
      <c r="D36" s="73">
        <v>14729.32</v>
      </c>
      <c r="E36" s="73">
        <v>22093.98</v>
      </c>
      <c r="F36" s="73">
        <v>29458.639999999999</v>
      </c>
      <c r="G36" s="66">
        <v>0</v>
      </c>
      <c r="H36" s="59"/>
      <c r="I36" s="59"/>
      <c r="J36" s="59"/>
      <c r="L36" s="11"/>
    </row>
    <row r="37" spans="1:12" ht="14.25" x14ac:dyDescent="0.3">
      <c r="A37" s="67" t="s">
        <v>18</v>
      </c>
      <c r="B37" s="67">
        <v>2029</v>
      </c>
      <c r="C37" s="73">
        <v>7376.27</v>
      </c>
      <c r="D37" s="73">
        <v>14752.54</v>
      </c>
      <c r="E37" s="73">
        <v>22128.81</v>
      </c>
      <c r="F37" s="73">
        <v>29505.08</v>
      </c>
      <c r="G37" s="66">
        <v>0</v>
      </c>
      <c r="H37" s="59"/>
      <c r="I37" s="59"/>
      <c r="J37" s="59"/>
      <c r="L37" s="11"/>
    </row>
    <row r="38" spans="1:12" ht="14.25" x14ac:dyDescent="0.3">
      <c r="A38" s="67" t="s">
        <v>19</v>
      </c>
      <c r="B38" s="67">
        <v>2030</v>
      </c>
      <c r="C38" s="73">
        <v>7421.81</v>
      </c>
      <c r="D38" s="73">
        <v>14843.62</v>
      </c>
      <c r="E38" s="73">
        <v>22265.43</v>
      </c>
      <c r="F38" s="73">
        <v>29687.24</v>
      </c>
      <c r="G38" s="66">
        <v>0</v>
      </c>
      <c r="H38" s="59"/>
      <c r="I38" s="59"/>
      <c r="J38" s="59"/>
      <c r="L38" s="11"/>
    </row>
    <row r="39" spans="1:12" ht="14.25" x14ac:dyDescent="0.3">
      <c r="A39" s="67" t="s">
        <v>20</v>
      </c>
      <c r="B39" s="67">
        <v>2031</v>
      </c>
      <c r="C39" s="73">
        <v>7480.67</v>
      </c>
      <c r="D39" s="73">
        <v>14961.34</v>
      </c>
      <c r="E39" s="73">
        <v>22442.01</v>
      </c>
      <c r="F39" s="73">
        <v>29922.68</v>
      </c>
      <c r="G39" s="66">
        <v>0</v>
      </c>
      <c r="H39" s="59"/>
      <c r="I39" s="59"/>
      <c r="J39" s="59"/>
      <c r="L39" s="11"/>
    </row>
    <row r="40" spans="1:12" ht="14.25" x14ac:dyDescent="0.3">
      <c r="A40" s="67" t="s">
        <v>21</v>
      </c>
      <c r="B40" s="67">
        <v>2032</v>
      </c>
      <c r="C40" s="73">
        <v>7517.43</v>
      </c>
      <c r="D40" s="73">
        <v>15034.86</v>
      </c>
      <c r="E40" s="73">
        <v>22552.29</v>
      </c>
      <c r="F40" s="73">
        <v>30069.72</v>
      </c>
      <c r="G40" s="66">
        <v>0</v>
      </c>
      <c r="H40" s="59"/>
      <c r="I40" s="59"/>
      <c r="J40" s="59"/>
      <c r="L40" s="11"/>
    </row>
    <row r="41" spans="1:12" ht="14.25" x14ac:dyDescent="0.3">
      <c r="A41" s="67" t="s">
        <v>3</v>
      </c>
      <c r="B41" s="67">
        <v>2033</v>
      </c>
      <c r="C41" s="73">
        <v>7590.75</v>
      </c>
      <c r="D41" s="73">
        <v>15181.5</v>
      </c>
      <c r="E41" s="73">
        <v>22772.25</v>
      </c>
      <c r="F41" s="73">
        <v>30363</v>
      </c>
      <c r="G41" s="66">
        <v>0</v>
      </c>
      <c r="H41" s="59"/>
      <c r="I41" s="59"/>
      <c r="J41" s="59"/>
      <c r="L41" s="11"/>
    </row>
    <row r="42" spans="1:12" ht="14.25" x14ac:dyDescent="0.3">
      <c r="A42" s="67" t="s">
        <v>22</v>
      </c>
      <c r="B42" s="67">
        <v>2034</v>
      </c>
      <c r="C42" s="73">
        <v>7616.63</v>
      </c>
      <c r="D42" s="73">
        <v>15233.26</v>
      </c>
      <c r="E42" s="73">
        <v>22849.89</v>
      </c>
      <c r="F42" s="73">
        <v>30466.52</v>
      </c>
      <c r="G42" s="66">
        <v>0</v>
      </c>
      <c r="H42" s="59"/>
      <c r="I42" s="59"/>
      <c r="J42" s="59"/>
      <c r="L42" s="11"/>
    </row>
    <row r="43" spans="1:12" ht="14.25" x14ac:dyDescent="0.3">
      <c r="A43" s="67" t="s">
        <v>23</v>
      </c>
      <c r="B43" s="67">
        <v>2035</v>
      </c>
      <c r="C43" s="73">
        <v>7616.63</v>
      </c>
      <c r="D43" s="73">
        <v>15233.26</v>
      </c>
      <c r="E43" s="73">
        <v>22849.89</v>
      </c>
      <c r="F43" s="73">
        <v>30466.52</v>
      </c>
      <c r="G43" s="66">
        <v>0</v>
      </c>
      <c r="H43" s="59"/>
      <c r="I43" s="59"/>
      <c r="J43" s="59"/>
      <c r="L43" s="11"/>
    </row>
    <row r="44" spans="1:12" ht="14.25" x14ac:dyDescent="0.3">
      <c r="A44" s="67" t="s">
        <v>24</v>
      </c>
      <c r="B44" s="67">
        <v>2036</v>
      </c>
      <c r="C44" s="73">
        <v>7659.83</v>
      </c>
      <c r="D44" s="73">
        <v>15319.66</v>
      </c>
      <c r="E44" s="73">
        <v>22979.49</v>
      </c>
      <c r="F44" s="73">
        <v>30639.32</v>
      </c>
      <c r="G44" s="66">
        <v>0</v>
      </c>
      <c r="H44" s="59"/>
      <c r="I44" s="59"/>
      <c r="J44" s="59"/>
      <c r="L44" s="11"/>
    </row>
    <row r="45" spans="1:12" ht="14.25" x14ac:dyDescent="0.3">
      <c r="A45" s="67" t="s">
        <v>25</v>
      </c>
      <c r="B45" s="67">
        <v>2037</v>
      </c>
      <c r="C45" s="73">
        <v>7728.24</v>
      </c>
      <c r="D45" s="73">
        <v>15456.48</v>
      </c>
      <c r="E45" s="73">
        <v>23184.720000000001</v>
      </c>
      <c r="F45" s="73">
        <v>30912.959999999999</v>
      </c>
      <c r="G45" s="66">
        <v>0</v>
      </c>
      <c r="H45" s="59"/>
      <c r="I45" s="59"/>
      <c r="J45" s="59"/>
      <c r="L45" s="11"/>
    </row>
    <row r="46" spans="1:12" ht="14.25" x14ac:dyDescent="0.3">
      <c r="A46" s="67" t="s">
        <v>4</v>
      </c>
      <c r="B46" s="67">
        <v>2038</v>
      </c>
      <c r="C46" s="73">
        <v>7728.24</v>
      </c>
      <c r="D46" s="73">
        <v>15456.48</v>
      </c>
      <c r="E46" s="73">
        <v>23184.720000000001</v>
      </c>
      <c r="F46" s="73">
        <v>30912.959999999999</v>
      </c>
      <c r="G46" s="66">
        <v>0</v>
      </c>
      <c r="H46" s="59"/>
      <c r="I46" s="59"/>
      <c r="J46" s="59"/>
      <c r="L46" s="11"/>
    </row>
    <row r="47" spans="1:12" ht="14.25" x14ac:dyDescent="0.3">
      <c r="A47" s="67" t="s">
        <v>5</v>
      </c>
      <c r="B47" s="67">
        <v>2039</v>
      </c>
      <c r="C47" s="73">
        <v>7728.24</v>
      </c>
      <c r="D47" s="73">
        <v>15456.48</v>
      </c>
      <c r="E47" s="73">
        <v>23184.720000000001</v>
      </c>
      <c r="F47" s="73">
        <v>30912.959999999999</v>
      </c>
      <c r="G47" s="66">
        <v>0</v>
      </c>
      <c r="H47" s="59"/>
      <c r="I47" s="59"/>
      <c r="J47" s="59"/>
    </row>
  </sheetData>
  <mergeCells count="3">
    <mergeCell ref="B2:G2"/>
    <mergeCell ref="B26:F26"/>
    <mergeCell ref="A1:J1"/>
  </mergeCells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8427"/>
    <pageSetUpPr fitToPage="1"/>
  </sheetPr>
  <dimension ref="A1:IV44"/>
  <sheetViews>
    <sheetView view="pageBreakPreview" zoomScale="85" zoomScaleNormal="91" zoomScaleSheetLayoutView="85" workbookViewId="0">
      <selection activeCell="B9" sqref="B9:C9"/>
    </sheetView>
  </sheetViews>
  <sheetFormatPr defaultColWidth="9.140625" defaultRowHeight="12.75" x14ac:dyDescent="0.2"/>
  <cols>
    <col min="1" max="1" width="25.7109375" style="1" customWidth="1"/>
    <col min="2" max="2" width="28.28515625" style="1" customWidth="1"/>
    <col min="3" max="3" width="22.28515625" style="1" bestFit="1" customWidth="1"/>
    <col min="4" max="4" width="21.140625" style="1" bestFit="1" customWidth="1"/>
    <col min="5" max="5" width="22.42578125" style="1" customWidth="1"/>
    <col min="6" max="6" width="14.5703125" style="1" bestFit="1" customWidth="1"/>
    <col min="7" max="7" width="20.85546875" style="1" customWidth="1"/>
    <col min="8" max="8" width="17.7109375" style="1" bestFit="1" customWidth="1"/>
    <col min="9" max="9" width="6.140625" style="1" customWidth="1"/>
    <col min="10" max="10" width="14" style="1" bestFit="1" customWidth="1"/>
    <col min="11" max="11" width="14.140625" style="1" customWidth="1"/>
    <col min="12" max="12" width="9.140625" style="1"/>
    <col min="13" max="13" width="23.28515625" style="1" customWidth="1"/>
    <col min="14" max="14" width="9.140625" style="1" customWidth="1"/>
    <col min="15" max="16384" width="9.140625" style="1"/>
  </cols>
  <sheetData>
    <row r="1" spans="1:256" ht="26.25" x14ac:dyDescent="0.35">
      <c r="A1" s="195" t="s">
        <v>66</v>
      </c>
      <c r="B1" s="196"/>
      <c r="C1" s="196"/>
      <c r="D1" s="196"/>
      <c r="E1" s="196"/>
      <c r="F1" s="196"/>
      <c r="G1" s="196"/>
      <c r="H1" s="196"/>
      <c r="I1" s="196"/>
      <c r="J1" s="196"/>
      <c r="K1" s="197"/>
      <c r="L1" s="12"/>
    </row>
    <row r="2" spans="1:256" ht="17.25" x14ac:dyDescent="0.3">
      <c r="A2" s="35"/>
      <c r="B2" s="21"/>
      <c r="C2" s="21"/>
      <c r="D2" s="21"/>
      <c r="E2" s="21"/>
      <c r="F2" s="2"/>
      <c r="G2" s="29"/>
      <c r="H2" s="21"/>
      <c r="I2" s="21"/>
      <c r="J2" s="21"/>
      <c r="K2" s="36"/>
      <c r="L2" s="12"/>
    </row>
    <row r="3" spans="1:256" ht="17.25" x14ac:dyDescent="0.3">
      <c r="A3" s="37" t="s">
        <v>50</v>
      </c>
      <c r="B3" s="198" t="str">
        <f>IF(Calculator!B7="","",Calculator!B7)</f>
        <v/>
      </c>
      <c r="C3" s="199"/>
      <c r="D3" s="200"/>
      <c r="E3" s="38"/>
      <c r="F3" s="29"/>
      <c r="G3" s="29"/>
      <c r="H3" s="24"/>
      <c r="I3" s="24"/>
      <c r="J3" s="21"/>
      <c r="K3" s="36"/>
      <c r="L3" s="1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</row>
    <row r="4" spans="1:256" ht="17.25" x14ac:dyDescent="0.3">
      <c r="A4" s="39"/>
      <c r="B4" s="48"/>
      <c r="C4" s="48"/>
      <c r="D4" s="48"/>
      <c r="E4" s="18"/>
      <c r="F4" s="18"/>
      <c r="G4" s="18"/>
      <c r="H4" s="18"/>
      <c r="I4" s="18"/>
      <c r="J4" s="18"/>
      <c r="K4" s="40"/>
      <c r="L4" s="1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</row>
    <row r="5" spans="1:256" ht="17.25" x14ac:dyDescent="0.3">
      <c r="A5" s="37" t="s">
        <v>49</v>
      </c>
      <c r="B5" s="198">
        <f>Calculator!B9</f>
        <v>0</v>
      </c>
      <c r="C5" s="199"/>
      <c r="D5" s="200"/>
      <c r="E5" s="41"/>
      <c r="F5" s="21"/>
      <c r="G5" s="18"/>
      <c r="H5" s="18"/>
      <c r="I5" s="18"/>
      <c r="J5" s="18"/>
      <c r="K5" s="40"/>
      <c r="L5" s="12"/>
    </row>
    <row r="6" spans="1:256" ht="17.25" x14ac:dyDescent="0.3">
      <c r="A6" s="30"/>
      <c r="B6" s="28"/>
      <c r="C6" s="28"/>
      <c r="D6" s="28"/>
      <c r="E6" s="29"/>
      <c r="F6" s="21"/>
      <c r="G6" s="18"/>
      <c r="H6" s="18"/>
      <c r="I6" s="18"/>
      <c r="J6" s="18"/>
      <c r="K6" s="40"/>
      <c r="L6" s="12"/>
    </row>
    <row r="7" spans="1:256" ht="17.25" x14ac:dyDescent="0.3">
      <c r="A7" s="37" t="s">
        <v>54</v>
      </c>
      <c r="B7" s="70">
        <f>Calculator!B11</f>
        <v>0</v>
      </c>
      <c r="C7" s="28"/>
      <c r="D7" s="28"/>
      <c r="E7" s="29"/>
      <c r="F7" s="21"/>
      <c r="G7" s="18"/>
      <c r="H7" s="18"/>
      <c r="I7" s="18"/>
      <c r="J7" s="18"/>
      <c r="K7" s="40"/>
      <c r="L7" s="12"/>
    </row>
    <row r="8" spans="1:256" s="3" customFormat="1" ht="17.25" x14ac:dyDescent="0.3">
      <c r="A8" s="35"/>
      <c r="B8" s="18"/>
      <c r="C8" s="18"/>
      <c r="D8" s="18"/>
      <c r="E8" s="22"/>
      <c r="F8" s="22"/>
      <c r="G8" s="22"/>
      <c r="H8" s="21"/>
      <c r="I8" s="21"/>
      <c r="J8" s="21"/>
      <c r="K8" s="36"/>
      <c r="L8" s="23"/>
    </row>
    <row r="9" spans="1:256" ht="34.9" customHeight="1" x14ac:dyDescent="0.3">
      <c r="A9" s="42"/>
      <c r="B9" s="19" t="s">
        <v>1</v>
      </c>
      <c r="C9" s="19" t="s">
        <v>6</v>
      </c>
      <c r="D9" s="19" t="s">
        <v>47</v>
      </c>
      <c r="E9" s="19" t="s">
        <v>9</v>
      </c>
      <c r="F9" s="19" t="s">
        <v>43</v>
      </c>
      <c r="G9" s="19" t="s">
        <v>10</v>
      </c>
      <c r="H9" s="11"/>
      <c r="I9" s="11"/>
      <c r="J9" s="11"/>
      <c r="K9" s="43"/>
      <c r="L9" s="12"/>
    </row>
    <row r="10" spans="1:256" ht="18" customHeight="1" x14ac:dyDescent="0.3">
      <c r="A10" s="27" t="s">
        <v>51</v>
      </c>
      <c r="B10" s="20">
        <f>Calculator!B14</f>
        <v>0</v>
      </c>
      <c r="C10" s="34">
        <f>Calculator!C14</f>
        <v>0</v>
      </c>
      <c r="D10" s="34">
        <f>Calculator!D14</f>
        <v>0</v>
      </c>
      <c r="E10" s="34">
        <f>Calculator!E14</f>
        <v>0</v>
      </c>
      <c r="F10" s="34">
        <f>Calculator!F14</f>
        <v>0</v>
      </c>
      <c r="G10" s="34">
        <f>Calculator!G14</f>
        <v>0</v>
      </c>
      <c r="H10" s="11"/>
      <c r="I10" s="11"/>
      <c r="J10" s="11"/>
      <c r="K10" s="44"/>
      <c r="L10" s="12"/>
    </row>
    <row r="11" spans="1:256" s="4" customFormat="1" ht="18" customHeight="1" x14ac:dyDescent="0.3">
      <c r="A11" s="49" t="s">
        <v>52</v>
      </c>
      <c r="B11" s="20">
        <f>Calculator!B15</f>
        <v>0</v>
      </c>
      <c r="C11" s="34">
        <f>Calculator!C15</f>
        <v>0</v>
      </c>
      <c r="D11" s="34">
        <f>Calculator!D15</f>
        <v>0</v>
      </c>
      <c r="E11" s="34">
        <f>Calculator!E15</f>
        <v>0</v>
      </c>
      <c r="F11" s="34">
        <f>Calculator!F15</f>
        <v>0</v>
      </c>
      <c r="G11" s="34">
        <f>Calculator!G15</f>
        <v>0</v>
      </c>
      <c r="H11" s="11"/>
      <c r="I11" s="11"/>
      <c r="J11" s="11"/>
      <c r="K11" s="44"/>
      <c r="L11" s="12"/>
    </row>
    <row r="12" spans="1:256" s="4" customFormat="1" ht="18.75" x14ac:dyDescent="0.3">
      <c r="A12" s="53" t="s">
        <v>53</v>
      </c>
      <c r="B12" s="54">
        <f>Calculator!B16</f>
        <v>0</v>
      </c>
      <c r="C12" s="55">
        <f>Calculator!C16</f>
        <v>0</v>
      </c>
      <c r="D12" s="55">
        <f>Calculator!D16</f>
        <v>0</v>
      </c>
      <c r="E12" s="55">
        <f>Calculator!E16</f>
        <v>0</v>
      </c>
      <c r="F12" s="55">
        <f>Calculator!F16</f>
        <v>0</v>
      </c>
      <c r="G12" s="71">
        <f>Calculator!G16</f>
        <v>0</v>
      </c>
      <c r="H12" s="11"/>
      <c r="I12" s="45"/>
      <c r="J12" s="45"/>
      <c r="K12" s="44"/>
      <c r="L12" s="12"/>
    </row>
    <row r="13" spans="1:256" s="4" customFormat="1" ht="22.15" customHeight="1" x14ac:dyDescent="0.3">
      <c r="A13" s="46"/>
      <c r="B13" s="26"/>
      <c r="C13" s="13"/>
      <c r="D13" s="13"/>
      <c r="E13" s="11"/>
      <c r="F13" s="11"/>
      <c r="G13" s="11"/>
      <c r="H13" s="11"/>
      <c r="I13" s="45"/>
      <c r="J13" s="45"/>
      <c r="K13" s="44"/>
      <c r="L13" s="12"/>
    </row>
    <row r="14" spans="1:256" s="4" customFormat="1" ht="34.9" customHeight="1" x14ac:dyDescent="0.3">
      <c r="A14" s="47"/>
      <c r="B14" s="51" t="s">
        <v>55</v>
      </c>
      <c r="C14" s="52" t="s">
        <v>44</v>
      </c>
      <c r="D14" s="19" t="s">
        <v>47</v>
      </c>
      <c r="E14" s="19" t="s">
        <v>9</v>
      </c>
      <c r="F14" s="19" t="s">
        <v>43</v>
      </c>
      <c r="G14" s="19" t="s">
        <v>10</v>
      </c>
      <c r="H14" s="11"/>
      <c r="I14" s="45"/>
      <c r="J14" s="45"/>
      <c r="K14" s="44"/>
      <c r="L14" s="12"/>
    </row>
    <row r="15" spans="1:256" s="4" customFormat="1" ht="18.75" x14ac:dyDescent="0.3">
      <c r="A15" s="53" t="s">
        <v>63</v>
      </c>
      <c r="B15" s="56">
        <f>Calculator!B19</f>
        <v>0</v>
      </c>
      <c r="C15" s="56">
        <f>Calculator!C19</f>
        <v>0</v>
      </c>
      <c r="D15" s="57">
        <f>Calculator!E19</f>
        <v>0</v>
      </c>
      <c r="E15" s="57">
        <f>Calculator!E19</f>
        <v>0</v>
      </c>
      <c r="F15" s="57">
        <f>Calculator!F19</f>
        <v>0</v>
      </c>
      <c r="G15" s="72">
        <f>Calculator!G19</f>
        <v>0</v>
      </c>
      <c r="H15" s="11"/>
      <c r="I15" s="11"/>
      <c r="J15" s="11"/>
      <c r="K15" s="44"/>
      <c r="L15" s="12"/>
    </row>
    <row r="16" spans="1:256" s="4" customFormat="1" ht="18.75" x14ac:dyDescent="0.3">
      <c r="A16" s="47"/>
      <c r="B16" s="13"/>
      <c r="C16" s="13"/>
      <c r="D16" s="14"/>
      <c r="E16" s="14"/>
      <c r="F16" s="14"/>
      <c r="G16" s="17"/>
      <c r="H16" s="11"/>
      <c r="I16" s="11"/>
      <c r="J16" s="11"/>
      <c r="K16" s="44"/>
      <c r="L16" s="12"/>
    </row>
    <row r="17" spans="1:13" s="5" customFormat="1" ht="18.75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3"/>
      <c r="L17"/>
    </row>
    <row r="18" spans="1:13" s="6" customFormat="1" ht="20.25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3" ht="43.9" customHeight="1" x14ac:dyDescent="0.2">
      <c r="A19"/>
      <c r="B19"/>
      <c r="C19"/>
      <c r="D19"/>
      <c r="E19"/>
      <c r="F19"/>
      <c r="G19"/>
      <c r="H19"/>
      <c r="I19"/>
      <c r="J19"/>
      <c r="K19"/>
      <c r="L19"/>
    </row>
    <row r="20" spans="1:13" x14ac:dyDescent="0.2">
      <c r="A20"/>
      <c r="B20"/>
      <c r="C20"/>
      <c r="D20"/>
      <c r="E20"/>
      <c r="F20"/>
      <c r="G20"/>
      <c r="H20"/>
      <c r="I20"/>
      <c r="J20"/>
      <c r="K20"/>
      <c r="L20"/>
    </row>
    <row r="21" spans="1:13" x14ac:dyDescent="0.2">
      <c r="A21"/>
      <c r="B21"/>
      <c r="C21"/>
      <c r="D21"/>
      <c r="E21"/>
      <c r="F21"/>
      <c r="G21"/>
      <c r="H21"/>
      <c r="I21"/>
      <c r="J21"/>
      <c r="K21"/>
      <c r="L21"/>
    </row>
    <row r="22" spans="1:13" x14ac:dyDescent="0.2">
      <c r="A22"/>
      <c r="B22"/>
      <c r="C22"/>
      <c r="D22"/>
      <c r="E22"/>
      <c r="F22"/>
      <c r="G22"/>
      <c r="H22"/>
      <c r="I22"/>
      <c r="J22"/>
      <c r="K22"/>
      <c r="L22"/>
    </row>
    <row r="23" spans="1:13" x14ac:dyDescent="0.2">
      <c r="A23"/>
      <c r="B23"/>
      <c r="C23"/>
      <c r="D23"/>
      <c r="E23"/>
      <c r="F23"/>
      <c r="G23"/>
      <c r="H23"/>
      <c r="I23"/>
      <c r="J23"/>
      <c r="K23"/>
      <c r="L23"/>
    </row>
    <row r="24" spans="1:13" x14ac:dyDescent="0.2">
      <c r="A24"/>
      <c r="B24"/>
      <c r="C24"/>
      <c r="D24"/>
      <c r="E24"/>
      <c r="F24"/>
      <c r="G24"/>
      <c r="H24"/>
      <c r="I24"/>
      <c r="J24"/>
      <c r="K24"/>
      <c r="L24"/>
    </row>
    <row r="25" spans="1:13" x14ac:dyDescent="0.2">
      <c r="A25"/>
      <c r="B25"/>
      <c r="C25"/>
      <c r="D25"/>
      <c r="E25"/>
      <c r="F25"/>
      <c r="G25"/>
      <c r="H25"/>
      <c r="I25"/>
      <c r="J25"/>
      <c r="K25"/>
      <c r="L25"/>
    </row>
    <row r="26" spans="1:13" x14ac:dyDescent="0.2">
      <c r="A26"/>
      <c r="B26"/>
      <c r="C26"/>
      <c r="D26"/>
      <c r="E26"/>
      <c r="F26"/>
      <c r="G26"/>
      <c r="H26"/>
      <c r="I26"/>
      <c r="J26"/>
      <c r="K26"/>
      <c r="L26"/>
    </row>
    <row r="27" spans="1:13" x14ac:dyDescent="0.2">
      <c r="A27"/>
      <c r="B27"/>
      <c r="C27"/>
      <c r="D27"/>
      <c r="E27"/>
      <c r="F27"/>
      <c r="G27"/>
      <c r="H27"/>
      <c r="I27"/>
      <c r="J27"/>
      <c r="K27"/>
      <c r="L27"/>
    </row>
    <row r="28" spans="1:13" x14ac:dyDescent="0.2">
      <c r="A28"/>
      <c r="B28"/>
      <c r="C28"/>
      <c r="D28"/>
      <c r="E28"/>
      <c r="F28"/>
      <c r="G28"/>
      <c r="H28"/>
      <c r="I28"/>
      <c r="J28"/>
      <c r="K28"/>
      <c r="L28"/>
    </row>
    <row r="29" spans="1:13" x14ac:dyDescent="0.2">
      <c r="A29"/>
      <c r="B29"/>
      <c r="C29"/>
      <c r="D29"/>
      <c r="E29"/>
      <c r="F29"/>
      <c r="G29"/>
      <c r="H29"/>
      <c r="I29"/>
      <c r="J29"/>
      <c r="K29"/>
      <c r="L29"/>
    </row>
    <row r="30" spans="1:13" x14ac:dyDescent="0.2">
      <c r="A30"/>
      <c r="B30"/>
      <c r="C30"/>
      <c r="D30"/>
      <c r="E30"/>
      <c r="F30"/>
      <c r="G30"/>
      <c r="H30"/>
      <c r="I30"/>
      <c r="J30"/>
      <c r="K30"/>
      <c r="L30"/>
    </row>
    <row r="31" spans="1:13" x14ac:dyDescent="0.2">
      <c r="A31"/>
      <c r="B31"/>
      <c r="C31"/>
      <c r="D31"/>
      <c r="E31"/>
      <c r="F31"/>
      <c r="G31"/>
      <c r="H31"/>
      <c r="I31"/>
      <c r="J31"/>
      <c r="K31"/>
      <c r="L31"/>
    </row>
    <row r="32" spans="1:13" s="7" customFormat="1" ht="18.75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2" s="8" customFormat="1" ht="20.25" customHeight="1" x14ac:dyDescent="0.2">
      <c r="A33"/>
      <c r="B33"/>
      <c r="C33"/>
      <c r="D33"/>
      <c r="E33"/>
      <c r="F33"/>
      <c r="G33"/>
      <c r="H33"/>
      <c r="I33"/>
      <c r="J33"/>
      <c r="K33"/>
      <c r="L33"/>
    </row>
    <row r="34" spans="1:12" ht="52.15" customHeight="1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2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2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">
      <c r="A41"/>
      <c r="B41"/>
      <c r="C41"/>
      <c r="D41"/>
      <c r="E41"/>
      <c r="F41"/>
      <c r="G41"/>
      <c r="H41"/>
      <c r="I41"/>
      <c r="J41"/>
      <c r="K41"/>
      <c r="L41"/>
    </row>
    <row r="42" spans="1:12" ht="17.25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2"/>
    </row>
    <row r="43" spans="1:12" s="7" customFormat="1" ht="18.75" x14ac:dyDescent="0.3">
      <c r="A43" s="15"/>
      <c r="B43" s="15"/>
      <c r="C43" s="15"/>
      <c r="D43" s="15"/>
      <c r="E43" s="16"/>
      <c r="F43" s="15"/>
      <c r="G43" s="16"/>
      <c r="H43" s="15"/>
      <c r="I43" s="15"/>
      <c r="J43" s="15"/>
      <c r="K43" s="15"/>
      <c r="L43" s="25"/>
    </row>
    <row r="44" spans="1:12" ht="17.25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2"/>
    </row>
  </sheetData>
  <protectedRanges>
    <protectedRange sqref="E35:E39 A35:C39 B15 B3:C3 A20:C31 B6 B5:C5" name="Range1"/>
  </protectedRanges>
  <dataConsolidate>
    <dataRefs count="1">
      <dataRef name="PurchaseType"/>
    </dataRefs>
  </dataConsolidate>
  <mergeCells count="3">
    <mergeCell ref="A1:K1"/>
    <mergeCell ref="B3:D3"/>
    <mergeCell ref="B5:D5"/>
  </mergeCells>
  <dataValidations count="2">
    <dataValidation allowBlank="1" showInputMessage="1" showErrorMessage="1" promptTitle="Final Check Amount" prompt="This value represents the total amount of funds required by the donor. " sqref="B7"/>
    <dataValidation type="decimal" operator="greaterThanOrEqual" allowBlank="1" showInputMessage="1" showErrorMessage="1" sqref="B15">
      <formula1>0</formula1>
    </dataValidation>
  </dataValidations>
  <pageMargins left="0.75" right="0.75" top="0.5" bottom="0.5" header="0.5" footer="0.5"/>
  <pageSetup scale="5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Instructions</vt:lpstr>
      <vt:lpstr>Calculator</vt:lpstr>
      <vt:lpstr>Plan Pricing</vt:lpstr>
      <vt:lpstr>Summary</vt:lpstr>
      <vt:lpstr>AddAppFee</vt:lpstr>
      <vt:lpstr>AddFee</vt:lpstr>
      <vt:lpstr>D_PEY</vt:lpstr>
      <vt:lpstr>D_PlanType</vt:lpstr>
      <vt:lpstr>Dorm_PurchaseType</vt:lpstr>
      <vt:lpstr>Matric</vt:lpstr>
      <vt:lpstr>PEY</vt:lpstr>
      <vt:lpstr>PLANTYPE</vt:lpstr>
      <vt:lpstr>Calculator!Print_Area</vt:lpstr>
      <vt:lpstr>Instructions!Print_Area</vt:lpstr>
      <vt:lpstr>'Plan Pricing'!Print_Area</vt:lpstr>
      <vt:lpstr>Summary!Print_Area</vt:lpstr>
      <vt:lpstr>PType</vt:lpstr>
      <vt:lpstr>PURCHASETYPE</vt:lpstr>
      <vt:lpstr>T_PEY</vt:lpstr>
      <vt:lpstr>TMATRIC</vt:lpstr>
      <vt:lpstr>TTYPE</vt:lpstr>
      <vt:lpstr>TTYPE1</vt:lpstr>
      <vt:lpstr>TTYPE2</vt:lpstr>
    </vt:vector>
  </TitlesOfParts>
  <Company>Florida State Board of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L. Fisher</dc:creator>
  <cp:lastModifiedBy>Kelia Wilkins</cp:lastModifiedBy>
  <cp:lastPrinted>2017-10-13T19:43:06Z</cp:lastPrinted>
  <dcterms:created xsi:type="dcterms:W3CDTF">2006-04-19T20:45:20Z</dcterms:created>
  <dcterms:modified xsi:type="dcterms:W3CDTF">2021-01-08T19:22:08Z</dcterms:modified>
</cp:coreProperties>
</file>