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20" tabRatio="500"/>
  </bookViews>
  <sheets>
    <sheet name="P2 Flux not control subtracted" sheetId="2" r:id="rId1"/>
    <sheet name="P1" sheetId="4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4" l="1"/>
  <c r="R5" i="4"/>
  <c r="R6" i="4"/>
  <c r="R7" i="4"/>
  <c r="R9" i="4"/>
  <c r="R10" i="4"/>
  <c r="R11" i="4"/>
  <c r="R12" i="4"/>
  <c r="R13" i="4"/>
  <c r="R3" i="4"/>
  <c r="AJ4" i="2"/>
  <c r="AJ5" i="2"/>
  <c r="AJ6" i="2"/>
  <c r="R4" i="2"/>
  <c r="R5" i="2"/>
  <c r="R6" i="2"/>
  <c r="R7" i="2"/>
  <c r="R8" i="2"/>
  <c r="R9" i="2"/>
  <c r="R10" i="2"/>
  <c r="R13" i="2"/>
  <c r="R3" i="2"/>
  <c r="S13" i="4"/>
  <c r="S12" i="4"/>
  <c r="S11" i="4"/>
  <c r="S8" i="4"/>
  <c r="P4" i="2"/>
  <c r="P5" i="2"/>
  <c r="P6" i="2"/>
  <c r="P7" i="2"/>
  <c r="P8" i="2"/>
  <c r="P9" i="2"/>
  <c r="P10" i="2"/>
  <c r="P13" i="2"/>
  <c r="P3" i="2"/>
  <c r="O13" i="4"/>
  <c r="O12" i="4"/>
  <c r="O11" i="4"/>
  <c r="O8" i="4"/>
  <c r="N8" i="4"/>
  <c r="M13" i="4"/>
  <c r="M12" i="4"/>
  <c r="M11" i="4"/>
  <c r="M8" i="4"/>
  <c r="J4" i="4"/>
  <c r="N4" i="4"/>
  <c r="J5" i="4"/>
  <c r="N5" i="4"/>
  <c r="J6" i="4"/>
  <c r="N6" i="4"/>
  <c r="J7" i="4"/>
  <c r="N7" i="4"/>
  <c r="J8" i="4"/>
  <c r="J9" i="4"/>
  <c r="N9" i="4"/>
  <c r="J10" i="4"/>
  <c r="N10" i="4"/>
  <c r="J11" i="4"/>
  <c r="N11" i="4"/>
  <c r="J12" i="4"/>
  <c r="N12" i="4"/>
  <c r="J13" i="4"/>
  <c r="N13" i="4"/>
  <c r="J3" i="4"/>
  <c r="N3" i="4"/>
  <c r="H3" i="2"/>
  <c r="N3" i="2"/>
  <c r="K3" i="2"/>
  <c r="O3" i="2"/>
  <c r="O4" i="2"/>
  <c r="O5" i="2"/>
  <c r="O6" i="2"/>
  <c r="O7" i="2"/>
  <c r="O8" i="2"/>
  <c r="O9" i="2"/>
  <c r="O10" i="2"/>
  <c r="O13" i="2"/>
  <c r="K4" i="2"/>
  <c r="K5" i="2"/>
  <c r="K6" i="2"/>
  <c r="K7" i="2"/>
  <c r="K8" i="2"/>
  <c r="K9" i="2"/>
  <c r="K10" i="2"/>
  <c r="K11" i="2"/>
  <c r="K12" i="2"/>
  <c r="K13" i="2"/>
  <c r="H6" i="2"/>
  <c r="S6" i="2"/>
  <c r="Y5" i="2"/>
  <c r="H4" i="2"/>
  <c r="N4" i="2"/>
  <c r="AB2" i="2"/>
  <c r="U4" i="2"/>
  <c r="Z5" i="2"/>
  <c r="W29" i="2"/>
  <c r="W28" i="2"/>
  <c r="Y28" i="2"/>
  <c r="X31" i="2"/>
  <c r="S4" i="2"/>
  <c r="T4" i="2"/>
  <c r="H5" i="2"/>
  <c r="S5" i="2"/>
  <c r="T5" i="2"/>
  <c r="T6" i="2"/>
  <c r="H7" i="2"/>
  <c r="S7" i="2"/>
  <c r="T7" i="2"/>
  <c r="H8" i="2"/>
  <c r="S8" i="2"/>
  <c r="T8" i="2"/>
  <c r="H9" i="2"/>
  <c r="S9" i="2"/>
  <c r="T9" i="2"/>
  <c r="H10" i="2"/>
  <c r="S10" i="2"/>
  <c r="T10" i="2"/>
  <c r="S3" i="2"/>
  <c r="T3" i="2"/>
  <c r="N5" i="2"/>
  <c r="U5" i="2"/>
  <c r="N6" i="2"/>
  <c r="U6" i="2"/>
  <c r="N7" i="2"/>
  <c r="U7" i="2"/>
  <c r="N8" i="2"/>
  <c r="U8" i="2"/>
  <c r="N9" i="2"/>
  <c r="U9" i="2"/>
  <c r="N10" i="2"/>
  <c r="U10" i="2"/>
  <c r="U3" i="2"/>
  <c r="Y12" i="2"/>
  <c r="Z12" i="2"/>
  <c r="Y11" i="2"/>
  <c r="Z11" i="2"/>
  <c r="Y10" i="2"/>
  <c r="Z10" i="2"/>
  <c r="Y9" i="2"/>
  <c r="Z9" i="2"/>
  <c r="Y7" i="2"/>
  <c r="Z7" i="2"/>
  <c r="Y6" i="2"/>
  <c r="Z6" i="2"/>
  <c r="Y4" i="2"/>
  <c r="Z4" i="2"/>
  <c r="Y3" i="2"/>
  <c r="Z3" i="2"/>
  <c r="H13" i="2"/>
  <c r="S13" i="2"/>
  <c r="N13" i="2"/>
  <c r="H12" i="2"/>
  <c r="H11" i="2"/>
</calcChain>
</file>

<file path=xl/sharedStrings.xml><?xml version="1.0" encoding="utf-8"?>
<sst xmlns="http://schemas.openxmlformats.org/spreadsheetml/2006/main" count="196" uniqueCount="94">
  <si>
    <t>Class</t>
  </si>
  <si>
    <t>Depth</t>
  </si>
  <si>
    <t>TrapID</t>
  </si>
  <si>
    <t>TrapType</t>
  </si>
  <si>
    <t>SampleType</t>
  </si>
  <si>
    <t>Organic</t>
  </si>
  <si>
    <t>cone</t>
  </si>
  <si>
    <t>plus.p</t>
  </si>
  <si>
    <t>net</t>
  </si>
  <si>
    <t>top</t>
  </si>
  <si>
    <t>keil 4-22</t>
  </si>
  <si>
    <t>Keil 3-21</t>
  </si>
  <si>
    <t>rate nM/d</t>
  </si>
  <si>
    <t>mg/m3</t>
  </si>
  <si>
    <t>nmol/mgC-d</t>
  </si>
  <si>
    <t>N2 production</t>
  </si>
  <si>
    <t>top collector: 600 mL</t>
  </si>
  <si>
    <t>incubation bottle: 1 L</t>
  </si>
  <si>
    <t>Keil 2-17</t>
  </si>
  <si>
    <t>Keil 3-15</t>
  </si>
  <si>
    <t>Keil 3-18</t>
  </si>
  <si>
    <t>Keil 1-19</t>
  </si>
  <si>
    <t>Keil 4-13</t>
  </si>
  <si>
    <t>Area of cone</t>
  </si>
  <si>
    <t>Area of net</t>
  </si>
  <si>
    <t>0.46 m2</t>
  </si>
  <si>
    <t>1.23 m2</t>
  </si>
  <si>
    <t>Their punch</t>
  </si>
  <si>
    <t>21 mm</t>
  </si>
  <si>
    <t>green circle</t>
  </si>
  <si>
    <t>38.1 mm</t>
  </si>
  <si>
    <t>diameter</t>
  </si>
  <si>
    <t>6.4% of their punch would be white</t>
  </si>
  <si>
    <t>mm2</t>
  </si>
  <si>
    <t>ratio</t>
  </si>
  <si>
    <t>conversion factor</t>
  </si>
  <si>
    <t>adjusted area</t>
  </si>
  <si>
    <t>area</t>
  </si>
  <si>
    <t>ug C</t>
  </si>
  <si>
    <t>measured</t>
  </si>
  <si>
    <t>adjusted to filter</t>
  </si>
  <si>
    <t>Time collected</t>
  </si>
  <si>
    <t>hr</t>
  </si>
  <si>
    <t>m2</t>
  </si>
  <si>
    <t>area of trap</t>
  </si>
  <si>
    <t>Volume</t>
  </si>
  <si>
    <t>L</t>
  </si>
  <si>
    <t>plus.p/top together</t>
  </si>
  <si>
    <t>C concentration</t>
  </si>
  <si>
    <t>mg C/L</t>
  </si>
  <si>
    <t>rate/mg C</t>
  </si>
  <si>
    <t>Sinking speed</t>
  </si>
  <si>
    <t>from Cavan 2017</t>
  </si>
  <si>
    <t>nM/d from sinking particles in water column</t>
  </si>
  <si>
    <t>N2 production rate</t>
  </si>
  <si>
    <t>Flux (control not subtracted)</t>
  </si>
  <si>
    <t>uM C</t>
  </si>
  <si>
    <t>ug N</t>
  </si>
  <si>
    <t>N Flux</t>
  </si>
  <si>
    <t>mg org C/m2-d</t>
  </si>
  <si>
    <t>mg org N/m2d</t>
  </si>
  <si>
    <t>N flux</t>
  </si>
  <si>
    <t>P2</t>
  </si>
  <si>
    <t>organic</t>
  </si>
  <si>
    <t>Keil2-6</t>
  </si>
  <si>
    <t>Keil1-5</t>
  </si>
  <si>
    <t>Keil3-7</t>
  </si>
  <si>
    <t>Keil3-10</t>
  </si>
  <si>
    <t>acidified control?</t>
  </si>
  <si>
    <t>Keil4-4</t>
  </si>
  <si>
    <t>Keil 3-7</t>
  </si>
  <si>
    <t>Keil 3-3</t>
  </si>
  <si>
    <t>Keil1-8</t>
  </si>
  <si>
    <t>Keil2-9</t>
  </si>
  <si>
    <t>P1</t>
  </si>
  <si>
    <t>*Note: N ug are generally too low to use</t>
  </si>
  <si>
    <t>+p and top</t>
  </si>
  <si>
    <t>Cavan 2017</t>
  </si>
  <si>
    <t>Figure 2a: 18 ug in slow sinking and 0.6 ug in fast sinking</t>
  </si>
  <si>
    <t>Use this to get ratio of fast:slow sinking particles</t>
  </si>
  <si>
    <t>Table 2: fast sinking particles 69 m/d</t>
  </si>
  <si>
    <t>slow sinking particles: 6.5 m/d</t>
  </si>
  <si>
    <t>mg org N/m2-d</t>
  </si>
  <si>
    <t>umol org N/m2d</t>
  </si>
  <si>
    <t>umol org N/m2-d</t>
  </si>
  <si>
    <t>flux/sinking speed</t>
  </si>
  <si>
    <t>umol C/m2-d</t>
  </si>
  <si>
    <t>umol/m2-d</t>
  </si>
  <si>
    <t>m</t>
  </si>
  <si>
    <t>umol/m3-d</t>
  </si>
  <si>
    <t>uM/d</t>
  </si>
  <si>
    <t>nM/d</t>
  </si>
  <si>
    <t>1000 L/m3</t>
  </si>
  <si>
    <t>umol org C/m2-d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</si>
</sst>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</font>
    <font>
      <sz val="11"/>
      <color rgb="FFFF0000"/>
      <name val="Calibri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sz val="12"/>
      <color rgb="FF0000FF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5" fillId="0" borderId="0" xfId="1" applyFont="1"/>
    <xf numFmtId="0" fontId="0" fillId="0" borderId="0" xfId="0" quotePrefix="1"/>
    <xf numFmtId="0" fontId="6" fillId="0" borderId="0" xfId="1" applyFont="1"/>
    <xf numFmtId="0" fontId="7" fillId="0" borderId="0" xfId="0" applyFont="1"/>
    <xf numFmtId="0" fontId="8" fillId="0" borderId="0" xfId="0" applyFont="1"/>
    <xf numFmtId="0" fontId="8" fillId="0" borderId="0" xfId="0" quotePrefix="1" applyFont="1"/>
    <xf numFmtId="0" fontId="9" fillId="0" borderId="0" xfId="0" applyFont="1"/>
    <xf numFmtId="0" fontId="0" fillId="3" borderId="0" xfId="0" applyFill="1"/>
    <xf numFmtId="0" fontId="0" fillId="4" borderId="0" xfId="0" applyFill="1"/>
    <xf numFmtId="16" fontId="0" fillId="4" borderId="0" xfId="0" applyNumberFormat="1" applyFill="1"/>
    <xf numFmtId="0" fontId="4" fillId="4" borderId="0" xfId="1" applyFont="1" applyFill="1"/>
    <xf numFmtId="0" fontId="5" fillId="0" borderId="0" xfId="1" applyFont="1" applyFill="1"/>
  </cellXfs>
  <cellStyles count="156">
    <cellStyle name="Explanatory Text" xfId="1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25590551181"/>
          <c:y val="0.164454651501896"/>
          <c:w val="0.856599518810149"/>
          <c:h val="0.78544911052785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pPr>
              <a:effectLst/>
            </c:spPr>
          </c:marker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5.507344556521738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1.313668173913043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69.0</c:v>
                </c:pt>
                <c:pt idx="1">
                  <c:v>100.0</c:v>
                </c:pt>
                <c:pt idx="2">
                  <c:v>120.0</c:v>
                </c:pt>
                <c:pt idx="3">
                  <c:v>120.0</c:v>
                </c:pt>
                <c:pt idx="4">
                  <c:v>150.0</c:v>
                </c:pt>
                <c:pt idx="5">
                  <c:v>159.0</c:v>
                </c:pt>
                <c:pt idx="6">
                  <c:v>180.0</c:v>
                </c:pt>
                <c:pt idx="7">
                  <c:v>265.0</c:v>
                </c:pt>
                <c:pt idx="8">
                  <c:v>365.0</c:v>
                </c:pt>
                <c:pt idx="9">
                  <c:v>452.0</c:v>
                </c:pt>
                <c:pt idx="10">
                  <c:v>965.0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450872"/>
        <c:axId val="2075569064"/>
      </c:scatterChart>
      <c:valAx>
        <c:axId val="20754508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P2: Org C flux (mg C/m2-d)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075569064"/>
        <c:crosses val="autoZero"/>
        <c:crossBetween val="midCat"/>
        <c:majorUnit val="1.0"/>
      </c:valAx>
      <c:valAx>
        <c:axId val="2075569064"/>
        <c:scaling>
          <c:orientation val="maxMin"/>
          <c:max val="1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5450872"/>
        <c:crosses val="autoZero"/>
        <c:crossBetween val="midCat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8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350269611714"/>
          <c:y val="0.164454651501896"/>
          <c:w val="0.687192653926855"/>
          <c:h val="0.703375622863557"/>
        </c:manualLayout>
      </c:layout>
      <c:scatterChart>
        <c:scatterStyle val="lineMarker"/>
        <c:varyColors val="0"/>
        <c:ser>
          <c:idx val="0"/>
          <c:order val="0"/>
          <c:tx>
            <c:v>Org C Flux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'P2 Flux not control subtracted'!$R$3:$R$13</c:f>
              <c:numCache>
                <c:formatCode>General</c:formatCode>
                <c:ptCount val="11"/>
                <c:pt idx="0">
                  <c:v>458.9453797101448</c:v>
                </c:pt>
                <c:pt idx="1">
                  <c:v>107.7936</c:v>
                </c:pt>
                <c:pt idx="2">
                  <c:v>82.68542608695651</c:v>
                </c:pt>
                <c:pt idx="3">
                  <c:v>109.4723478260869</c:v>
                </c:pt>
                <c:pt idx="4">
                  <c:v>30.30314146341464</c:v>
                </c:pt>
                <c:pt idx="5">
                  <c:v>53.49412173913045</c:v>
                </c:pt>
                <c:pt idx="6">
                  <c:v>41.29469918699187</c:v>
                </c:pt>
                <c:pt idx="7">
                  <c:v>39.52392359510409</c:v>
                </c:pt>
                <c:pt idx="10">
                  <c:v>15.0913183596891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69.0</c:v>
                </c:pt>
                <c:pt idx="1">
                  <c:v>100.0</c:v>
                </c:pt>
                <c:pt idx="2">
                  <c:v>120.0</c:v>
                </c:pt>
                <c:pt idx="3">
                  <c:v>120.0</c:v>
                </c:pt>
                <c:pt idx="4">
                  <c:v>150.0</c:v>
                </c:pt>
                <c:pt idx="5">
                  <c:v>159.0</c:v>
                </c:pt>
                <c:pt idx="6">
                  <c:v>180.0</c:v>
                </c:pt>
                <c:pt idx="7">
                  <c:v>265.0</c:v>
                </c:pt>
                <c:pt idx="8">
                  <c:v>365.0</c:v>
                </c:pt>
                <c:pt idx="9">
                  <c:v>452.0</c:v>
                </c:pt>
                <c:pt idx="10">
                  <c:v>965.0</c:v>
                </c:pt>
              </c:numCache>
            </c:numRef>
          </c:yVal>
          <c:smooth val="0"/>
        </c:ser>
        <c:ser>
          <c:idx val="1"/>
          <c:order val="1"/>
          <c:tx>
            <c:v>OMZ</c:v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500.0</c:v>
              </c:pt>
            </c:numLit>
          </c:xVal>
          <c:yVal>
            <c:numLit>
              <c:formatCode>General</c:formatCode>
              <c:ptCount val="2"/>
              <c:pt idx="0">
                <c:v>95.0</c:v>
              </c:pt>
              <c:pt idx="1">
                <c:v>95.0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94024"/>
        <c:axId val="2074299960"/>
      </c:scatterChart>
      <c:scatterChart>
        <c:scatterStyle val="lineMarker"/>
        <c:varyColors val="0"/>
        <c:ser>
          <c:idx val="2"/>
          <c:order val="2"/>
          <c:tx>
            <c:v>Prochlorococcus</c:v>
          </c:tx>
          <c:spPr>
            <a:ln w="12700">
              <a:solidFill>
                <a:srgbClr val="008000"/>
              </a:solidFill>
            </a:ln>
            <a:effectLst/>
          </c:spPr>
          <c:marker>
            <c:symbol val="triangl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marker>
          <c:xVal>
            <c:numRef>
              <c:f>[1]Sheet1!$C$19:$C$28</c:f>
              <c:numCache>
                <c:formatCode>General</c:formatCode>
                <c:ptCount val="10"/>
                <c:pt idx="0">
                  <c:v>308032.7868852462</c:v>
                </c:pt>
                <c:pt idx="1">
                  <c:v>211625.2072968498</c:v>
                </c:pt>
                <c:pt idx="2">
                  <c:v>76564.64709556532</c:v>
                </c:pt>
                <c:pt idx="3">
                  <c:v>28201.50659133714</c:v>
                </c:pt>
                <c:pt idx="4">
                  <c:v>17550.76142131975</c:v>
                </c:pt>
                <c:pt idx="5">
                  <c:v>48297.0671712393</c:v>
                </c:pt>
                <c:pt idx="6">
                  <c:v>58842.70578647105</c:v>
                </c:pt>
                <c:pt idx="7">
                  <c:v>54493.33333333321</c:v>
                </c:pt>
                <c:pt idx="8">
                  <c:v>14265.48672566372</c:v>
                </c:pt>
                <c:pt idx="9">
                  <c:v>13385.50724637679</c:v>
                </c:pt>
              </c:numCache>
            </c:numRef>
          </c:xVal>
          <c:yVal>
            <c:numRef>
              <c:f>[1]Sheet1!$B$19:$B$28</c:f>
              <c:numCache>
                <c:formatCode>General</c:formatCode>
                <c:ptCount val="10"/>
                <c:pt idx="0">
                  <c:v>10.0</c:v>
                </c:pt>
                <c:pt idx="1">
                  <c:v>45.0</c:v>
                </c:pt>
                <c:pt idx="2">
                  <c:v>60.0</c:v>
                </c:pt>
                <c:pt idx="3">
                  <c:v>80.0</c:v>
                </c:pt>
                <c:pt idx="4">
                  <c:v>90.0</c:v>
                </c:pt>
                <c:pt idx="5">
                  <c:v>100.0</c:v>
                </c:pt>
                <c:pt idx="6">
                  <c:v>110.0</c:v>
                </c:pt>
                <c:pt idx="7">
                  <c:v>120.0</c:v>
                </c:pt>
                <c:pt idx="8">
                  <c:v>130.0</c:v>
                </c:pt>
                <c:pt idx="9">
                  <c:v>140.0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44424"/>
        <c:axId val="2074357896"/>
      </c:scatterChart>
      <c:valAx>
        <c:axId val="2074294024"/>
        <c:scaling>
          <c:orientation val="minMax"/>
          <c:max val="500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Flux (</a:t>
                </a:r>
                <a:r>
                  <a:rPr lang="en-US" sz="2400">
                    <a:latin typeface="Symbol" charset="2"/>
                    <a:cs typeface="Symbol" charset="2"/>
                  </a:rPr>
                  <a:t>m</a:t>
                </a:r>
                <a:r>
                  <a:rPr lang="en-US" sz="2400"/>
                  <a:t>mol org C/m</a:t>
                </a:r>
                <a:r>
                  <a:rPr lang="en-US" sz="2400" baseline="30000"/>
                  <a:t>2</a:t>
                </a:r>
                <a:r>
                  <a:rPr lang="en-US" sz="2400"/>
                  <a:t>-d)</a:t>
                </a:r>
              </a:p>
            </c:rich>
          </c:tx>
          <c:layout>
            <c:manualLayout>
              <c:xMode val="edge"/>
              <c:yMode val="edge"/>
              <c:x val="0.155969503056831"/>
              <c:y val="0.0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074299960"/>
        <c:crosses val="autoZero"/>
        <c:crossBetween val="midCat"/>
        <c:majorUnit val="100.0"/>
      </c:valAx>
      <c:valAx>
        <c:axId val="2074299960"/>
        <c:scaling>
          <c:orientation val="maxMin"/>
          <c:max val="3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2074294024"/>
        <c:crosses val="autoZero"/>
        <c:crossBetween val="midCat"/>
      </c:valAx>
      <c:valAx>
        <c:axId val="2074357896"/>
        <c:scaling>
          <c:orientation val="maxMin"/>
          <c:max val="300.0"/>
        </c:scaling>
        <c:delete val="1"/>
        <c:axPos val="r"/>
        <c:numFmt formatCode="General" sourceLinked="1"/>
        <c:majorTickMark val="out"/>
        <c:minorTickMark val="none"/>
        <c:tickLblPos val="nextTo"/>
        <c:crossAx val="2074344424"/>
        <c:crosses val="max"/>
        <c:crossBetween val="midCat"/>
      </c:valAx>
      <c:valAx>
        <c:axId val="2074344424"/>
        <c:scaling>
          <c:orientation val="minMax"/>
          <c:max val="400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Prochlorococcus (cells/mL)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2074357896"/>
        <c:crosses val="max"/>
        <c:crossBetween val="midCat"/>
        <c:majorUnit val="200000.0"/>
      </c:valAx>
    </c:plotArea>
    <c:legend>
      <c:legendPos val="r"/>
      <c:layout>
        <c:manualLayout>
          <c:xMode val="edge"/>
          <c:yMode val="edge"/>
          <c:x val="0.4688340139431"/>
          <c:y val="0.7"/>
          <c:w val="0.513974008979536"/>
          <c:h val="0.137796976241901"/>
        </c:manualLayout>
      </c:layout>
      <c:overlay val="1"/>
    </c:legend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20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25590551181"/>
          <c:y val="0.164454651501896"/>
          <c:w val="0.856599518810149"/>
          <c:h val="0.785449110527851"/>
        </c:manualLayout>
      </c:layout>
      <c:scatterChart>
        <c:scatterStyle val="lineMarker"/>
        <c:varyColors val="0"/>
        <c:ser>
          <c:idx val="0"/>
          <c:order val="0"/>
          <c:tx>
            <c:v>FLux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5.507344556521738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1.313668173913043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69.0</c:v>
                </c:pt>
                <c:pt idx="1">
                  <c:v>100.0</c:v>
                </c:pt>
                <c:pt idx="2">
                  <c:v>120.0</c:v>
                </c:pt>
                <c:pt idx="3">
                  <c:v>120.0</c:v>
                </c:pt>
                <c:pt idx="4">
                  <c:v>150.0</c:v>
                </c:pt>
                <c:pt idx="5">
                  <c:v>159.0</c:v>
                </c:pt>
                <c:pt idx="6">
                  <c:v>180.0</c:v>
                </c:pt>
                <c:pt idx="7">
                  <c:v>265.0</c:v>
                </c:pt>
                <c:pt idx="8">
                  <c:v>365.0</c:v>
                </c:pt>
                <c:pt idx="9">
                  <c:v>452.0</c:v>
                </c:pt>
                <c:pt idx="10">
                  <c:v>965.0</c:v>
                </c:pt>
              </c:numCache>
            </c:numRef>
          </c:yVal>
          <c:smooth val="0"/>
        </c:ser>
        <c:ser>
          <c:idx val="1"/>
          <c:order val="1"/>
          <c:tx>
            <c:v>OMZ</c:v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6.0</c:v>
              </c:pt>
            </c:numLit>
          </c:xVal>
          <c:yVal>
            <c:numLit>
              <c:formatCode>General</c:formatCode>
              <c:ptCount val="2"/>
              <c:pt idx="0">
                <c:v>95.0</c:v>
              </c:pt>
              <c:pt idx="1">
                <c:v>95.0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51544"/>
        <c:axId val="2068407720"/>
      </c:scatterChart>
      <c:valAx>
        <c:axId val="2075251544"/>
        <c:scaling>
          <c:orientation val="minMax"/>
          <c:max val="6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P2 2017: C flux (mg C/m</a:t>
                </a:r>
                <a:r>
                  <a:rPr lang="en-US" baseline="30000"/>
                  <a:t>2</a:t>
                </a:r>
                <a:r>
                  <a:rPr lang="en-US"/>
                  <a:t>-d)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068407720"/>
        <c:crosses val="autoZero"/>
        <c:crossBetween val="midCat"/>
        <c:majorUnit val="1.0"/>
      </c:valAx>
      <c:valAx>
        <c:axId val="2068407720"/>
        <c:scaling>
          <c:orientation val="maxMin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5251544"/>
        <c:crosses val="autoZero"/>
        <c:crossBetween val="midCat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8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385969503057"/>
          <c:y val="0.164454651501896"/>
          <c:w val="0.707250041629993"/>
          <c:h val="0.785449110527851"/>
        </c:manualLayout>
      </c:layout>
      <c:scatterChart>
        <c:scatterStyle val="lineMarker"/>
        <c:varyColors val="0"/>
        <c:ser>
          <c:idx val="0"/>
          <c:order val="0"/>
          <c:tx>
            <c:v>FLux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'P2 Flux not control subtracted'!$R$3:$R$13</c:f>
              <c:numCache>
                <c:formatCode>General</c:formatCode>
                <c:ptCount val="11"/>
                <c:pt idx="0">
                  <c:v>458.9453797101448</c:v>
                </c:pt>
                <c:pt idx="1">
                  <c:v>107.7936</c:v>
                </c:pt>
                <c:pt idx="2">
                  <c:v>82.68542608695651</c:v>
                </c:pt>
                <c:pt idx="3">
                  <c:v>109.4723478260869</c:v>
                </c:pt>
                <c:pt idx="4">
                  <c:v>30.30314146341464</c:v>
                </c:pt>
                <c:pt idx="5">
                  <c:v>53.49412173913045</c:v>
                </c:pt>
                <c:pt idx="6">
                  <c:v>41.29469918699187</c:v>
                </c:pt>
                <c:pt idx="7">
                  <c:v>39.52392359510409</c:v>
                </c:pt>
                <c:pt idx="10">
                  <c:v>15.0913183596891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69.0</c:v>
                </c:pt>
                <c:pt idx="1">
                  <c:v>100.0</c:v>
                </c:pt>
                <c:pt idx="2">
                  <c:v>120.0</c:v>
                </c:pt>
                <c:pt idx="3">
                  <c:v>120.0</c:v>
                </c:pt>
                <c:pt idx="4">
                  <c:v>150.0</c:v>
                </c:pt>
                <c:pt idx="5">
                  <c:v>159.0</c:v>
                </c:pt>
                <c:pt idx="6">
                  <c:v>180.0</c:v>
                </c:pt>
                <c:pt idx="7">
                  <c:v>265.0</c:v>
                </c:pt>
                <c:pt idx="8">
                  <c:v>365.0</c:v>
                </c:pt>
                <c:pt idx="9">
                  <c:v>452.0</c:v>
                </c:pt>
                <c:pt idx="10">
                  <c:v>965.0</c:v>
                </c:pt>
              </c:numCache>
            </c:numRef>
          </c:yVal>
          <c:smooth val="0"/>
        </c:ser>
        <c:ser>
          <c:idx val="1"/>
          <c:order val="1"/>
          <c:tx>
            <c:v>OMZ</c:v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500.0</c:v>
              </c:pt>
            </c:numLit>
          </c:xVal>
          <c:yVal>
            <c:numLit>
              <c:formatCode>General</c:formatCode>
              <c:ptCount val="2"/>
              <c:pt idx="0">
                <c:v>95.0</c:v>
              </c:pt>
              <c:pt idx="1">
                <c:v>95.0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77800"/>
        <c:axId val="2074772600"/>
      </c:scatterChart>
      <c:valAx>
        <c:axId val="2074877800"/>
        <c:scaling>
          <c:orientation val="minMax"/>
          <c:max val="500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Flux (</a:t>
                </a:r>
                <a:r>
                  <a:rPr lang="en-US" sz="2400">
                    <a:latin typeface="Symbol" charset="2"/>
                    <a:cs typeface="Symbol" charset="2"/>
                  </a:rPr>
                  <a:t>m</a:t>
                </a:r>
                <a:r>
                  <a:rPr lang="en-US" sz="2400"/>
                  <a:t>mol org C/m</a:t>
                </a:r>
                <a:r>
                  <a:rPr lang="en-US" sz="2400" baseline="30000"/>
                  <a:t>2</a:t>
                </a:r>
                <a:r>
                  <a:rPr lang="en-US" sz="2400"/>
                  <a:t>-d)</a:t>
                </a:r>
              </a:p>
            </c:rich>
          </c:tx>
          <c:layout>
            <c:manualLayout>
              <c:xMode val="edge"/>
              <c:yMode val="edge"/>
              <c:x val="0.155969503056831"/>
              <c:y val="0.0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074772600"/>
        <c:crosses val="autoZero"/>
        <c:crossBetween val="midCat"/>
        <c:majorUnit val="100.0"/>
      </c:valAx>
      <c:valAx>
        <c:axId val="2074772600"/>
        <c:scaling>
          <c:orientation val="maxMin"/>
          <c:max val="3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2074877800"/>
        <c:crosses val="autoZero"/>
        <c:crossBetween val="midCat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20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347773248601"/>
          <c:y val="0.229579929557986"/>
          <c:w val="0.715341924703142"/>
          <c:h val="0.720323996385698"/>
        </c:manualLayout>
      </c:layout>
      <c:scatterChart>
        <c:scatterStyle val="lineMarker"/>
        <c:varyColors val="0"/>
        <c:ser>
          <c:idx val="0"/>
          <c:order val="0"/>
          <c:tx>
            <c:v>FLux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'P2 Flux not control subtracted'!$Z$3:$Z$12</c:f>
              <c:numCache>
                <c:formatCode>General</c:formatCode>
                <c:ptCount val="10"/>
                <c:pt idx="0">
                  <c:v>2.525420149051082</c:v>
                </c:pt>
                <c:pt idx="1">
                  <c:v>4.882478954832091</c:v>
                </c:pt>
                <c:pt idx="2">
                  <c:v>4.80415754312583</c:v>
                </c:pt>
                <c:pt idx="3">
                  <c:v>2.693781492321154</c:v>
                </c:pt>
                <c:pt idx="4">
                  <c:v>3.535588208671513</c:v>
                </c:pt>
                <c:pt idx="6">
                  <c:v>1.888932144005687</c:v>
                </c:pt>
                <c:pt idx="7">
                  <c:v>1.51114571520455</c:v>
                </c:pt>
                <c:pt idx="8">
                  <c:v>1.951896548805877</c:v>
                </c:pt>
                <c:pt idx="9">
                  <c:v>2.455611787207393</c:v>
                </c:pt>
              </c:numCache>
            </c:numRef>
          </c:xVal>
          <c:yVal>
            <c:numRef>
              <c:f>'P2 Flux not control subtracted'!$W$3:$W$12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113.0</c:v>
                </c:pt>
                <c:pt idx="3">
                  <c:v>120.0</c:v>
                </c:pt>
                <c:pt idx="4">
                  <c:v>120.0</c:v>
                </c:pt>
                <c:pt idx="5">
                  <c:v>140.0</c:v>
                </c:pt>
                <c:pt idx="6">
                  <c:v>150.0</c:v>
                </c:pt>
                <c:pt idx="7">
                  <c:v>150.0</c:v>
                </c:pt>
                <c:pt idx="8">
                  <c:v>179.0</c:v>
                </c:pt>
                <c:pt idx="9">
                  <c:v>180.0</c:v>
                </c:pt>
              </c:numCache>
            </c:numRef>
          </c:yVal>
          <c:smooth val="0"/>
        </c:ser>
        <c:ser>
          <c:idx val="1"/>
          <c:order val="1"/>
          <c:tx>
            <c:v>OMZ</c:v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6.0</c:v>
              </c:pt>
            </c:numLit>
          </c:xVal>
          <c:yVal>
            <c:numLit>
              <c:formatCode>General</c:formatCode>
              <c:ptCount val="2"/>
              <c:pt idx="0">
                <c:v>95.0</c:v>
              </c:pt>
              <c:pt idx="1">
                <c:v>95.0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78872"/>
        <c:axId val="2074484952"/>
      </c:scatterChart>
      <c:valAx>
        <c:axId val="2074478872"/>
        <c:scaling>
          <c:orientation val="minMax"/>
          <c:max val="5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</a:t>
                </a:r>
                <a:r>
                  <a:rPr lang="en-US" sz="2400" baseline="-25000"/>
                  <a:t>2</a:t>
                </a:r>
                <a:r>
                  <a:rPr lang="en-US" sz="2400"/>
                  <a:t> production rates from particles in the water (nM N/d)</a:t>
                </a:r>
              </a:p>
            </c:rich>
          </c:tx>
          <c:layout>
            <c:manualLayout>
              <c:xMode val="edge"/>
              <c:yMode val="edge"/>
              <c:x val="0.16996699669967"/>
              <c:y val="0.00529106436322325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074484952"/>
        <c:crosses val="autoZero"/>
        <c:crossBetween val="midCat"/>
        <c:majorUnit val="1.0"/>
      </c:valAx>
      <c:valAx>
        <c:axId val="2074484952"/>
        <c:scaling>
          <c:orientation val="maxMin"/>
          <c:max val="3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2074478872"/>
        <c:crosses val="autoZero"/>
        <c:crossBetween val="midCat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20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270627062706"/>
          <c:y val="0.164454651501896"/>
          <c:w val="0.731419141914191"/>
          <c:h val="0.785449110527851"/>
        </c:manualLayout>
      </c:layout>
      <c:scatterChart>
        <c:scatterStyle val="lineMarker"/>
        <c:varyColors val="0"/>
        <c:ser>
          <c:idx val="0"/>
          <c:order val="0"/>
          <c:tx>
            <c:v>FLux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xVal>
            <c:numRef>
              <c:f>'P2 Flux not control subtracted'!$P$3:$P$13</c:f>
              <c:numCache>
                <c:formatCode>General</c:formatCode>
                <c:ptCount val="11"/>
                <c:pt idx="0">
                  <c:v>53.53843478260868</c:v>
                </c:pt>
                <c:pt idx="1">
                  <c:v>12.16844720496895</c:v>
                </c:pt>
                <c:pt idx="2">
                  <c:v>5.267716770186335</c:v>
                </c:pt>
                <c:pt idx="3">
                  <c:v>9.770891925465838</c:v>
                </c:pt>
                <c:pt idx="4">
                  <c:v>1.997022996515679</c:v>
                </c:pt>
                <c:pt idx="5">
                  <c:v>4.375095652173913</c:v>
                </c:pt>
                <c:pt idx="6">
                  <c:v>4.93745505226481</c:v>
                </c:pt>
                <c:pt idx="7">
                  <c:v>5.998822896963663</c:v>
                </c:pt>
                <c:pt idx="10">
                  <c:v>1.348605980778803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69.0</c:v>
                </c:pt>
                <c:pt idx="1">
                  <c:v>100.0</c:v>
                </c:pt>
                <c:pt idx="2">
                  <c:v>120.0</c:v>
                </c:pt>
                <c:pt idx="3">
                  <c:v>120.0</c:v>
                </c:pt>
                <c:pt idx="4">
                  <c:v>150.0</c:v>
                </c:pt>
                <c:pt idx="5">
                  <c:v>159.0</c:v>
                </c:pt>
                <c:pt idx="6">
                  <c:v>180.0</c:v>
                </c:pt>
                <c:pt idx="7">
                  <c:v>265.0</c:v>
                </c:pt>
                <c:pt idx="8">
                  <c:v>365.0</c:v>
                </c:pt>
                <c:pt idx="9">
                  <c:v>452.0</c:v>
                </c:pt>
                <c:pt idx="10">
                  <c:v>965.0</c:v>
                </c:pt>
              </c:numCache>
            </c:numRef>
          </c:yVal>
          <c:smooth val="0"/>
        </c:ser>
        <c:ser>
          <c:idx val="1"/>
          <c:order val="1"/>
          <c:tx>
            <c:v>OMZ</c:v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60.0</c:v>
              </c:pt>
            </c:numLit>
          </c:xVal>
          <c:yVal>
            <c:numLit>
              <c:formatCode>General</c:formatCode>
              <c:ptCount val="2"/>
              <c:pt idx="0">
                <c:v>95.0</c:v>
              </c:pt>
              <c:pt idx="1">
                <c:v>95.0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28584"/>
        <c:axId val="2074434872"/>
      </c:scatterChart>
      <c:valAx>
        <c:axId val="2074428584"/>
        <c:scaling>
          <c:orientation val="minMax"/>
          <c:max val="60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P2 2017: Flux (</a:t>
                </a:r>
                <a:r>
                  <a:rPr lang="en-US">
                    <a:latin typeface="Symbol" charset="2"/>
                    <a:cs typeface="Symbol" charset="2"/>
                  </a:rPr>
                  <a:t>m</a:t>
                </a:r>
                <a:r>
                  <a:rPr lang="en-US"/>
                  <a:t>mol N/m</a:t>
                </a:r>
                <a:r>
                  <a:rPr lang="en-US" baseline="30000"/>
                  <a:t>2</a:t>
                </a:r>
                <a:r>
                  <a:rPr lang="en-US"/>
                  <a:t>-d)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074434872"/>
        <c:crosses val="autoZero"/>
        <c:crossBetween val="midCat"/>
      </c:valAx>
      <c:valAx>
        <c:axId val="2074434872"/>
        <c:scaling>
          <c:orientation val="maxMin"/>
          <c:max val="3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2074428584"/>
        <c:crosses val="autoZero"/>
        <c:crossBetween val="midCat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8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25590551181"/>
          <c:y val="0.164454651501896"/>
          <c:w val="0.856599518810149"/>
          <c:h val="0.78544911052785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9"/>
            <c:spPr>
              <a:effectLst/>
            </c:spPr>
          </c:marker>
          <c:xVal>
            <c:numRef>
              <c:f>'P1'!$N$3:$N$13</c:f>
              <c:numCache>
                <c:formatCode>General</c:formatCode>
                <c:ptCount val="11"/>
                <c:pt idx="0">
                  <c:v>1.580536626086957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1.180023373913043</c:v>
                </c:pt>
                <c:pt idx="4">
                  <c:v>1.207244243478261</c:v>
                </c:pt>
                <c:pt idx="5">
                  <c:v>2.111282991304348</c:v>
                </c:pt>
                <c:pt idx="6">
                  <c:v>0.934072819512195</c:v>
                </c:pt>
                <c:pt idx="7">
                  <c:v>1.359220452173913</c:v>
                </c:pt>
                <c:pt idx="8">
                  <c:v>1.004108331707317</c:v>
                </c:pt>
                <c:pt idx="9">
                  <c:v>2.612581151219512</c:v>
                </c:pt>
                <c:pt idx="10">
                  <c:v>0.699832507317073</c:v>
                </c:pt>
              </c:numCache>
            </c:numRef>
          </c:xVal>
          <c:yVal>
            <c:numRef>
              <c:f>'P1'!$P$3:$P$13</c:f>
              <c:numCache>
                <c:formatCode>General</c:formatCode>
                <c:ptCount val="11"/>
                <c:pt idx="0">
                  <c:v>69.0</c:v>
                </c:pt>
                <c:pt idx="1">
                  <c:v>74.0</c:v>
                </c:pt>
                <c:pt idx="2">
                  <c:v>90.0</c:v>
                </c:pt>
                <c:pt idx="3">
                  <c:v>100.0</c:v>
                </c:pt>
                <c:pt idx="4">
                  <c:v>110.0</c:v>
                </c:pt>
                <c:pt idx="5">
                  <c:v>120.0</c:v>
                </c:pt>
                <c:pt idx="6">
                  <c:v>132.0</c:v>
                </c:pt>
                <c:pt idx="7">
                  <c:v>150.0</c:v>
                </c:pt>
                <c:pt idx="8">
                  <c:v>150.0</c:v>
                </c:pt>
                <c:pt idx="9">
                  <c:v>355.0</c:v>
                </c:pt>
                <c:pt idx="10">
                  <c:v>700.0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89272"/>
        <c:axId val="2074596600"/>
      </c:scatterChart>
      <c:valAx>
        <c:axId val="2074589272"/>
        <c:scaling>
          <c:orientation val="minMax"/>
          <c:max val="6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P1: Org C flux (mg C/m2-d)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074596600"/>
        <c:crosses val="autoZero"/>
        <c:crossBetween val="midCat"/>
        <c:majorUnit val="1.0"/>
      </c:valAx>
      <c:valAx>
        <c:axId val="2074596600"/>
        <c:scaling>
          <c:orientation val="maxMin"/>
          <c:max val="7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74589272"/>
        <c:crosses val="autoZero"/>
        <c:crossBetween val="midCat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8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37990580848"/>
          <c:y val="0.179998776059728"/>
          <c:w val="0.82919146095749"/>
          <c:h val="0.76990514462894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'P1'!$R$3:$R$13</c:f>
              <c:numCache>
                <c:formatCode>General</c:formatCode>
                <c:ptCount val="11"/>
                <c:pt idx="0">
                  <c:v>131.7113855072464</c:v>
                </c:pt>
                <c:pt idx="1">
                  <c:v>68.25131739130435</c:v>
                </c:pt>
                <c:pt idx="2">
                  <c:v>78.84326956521738</c:v>
                </c:pt>
                <c:pt idx="3">
                  <c:v>98.33528115942029</c:v>
                </c:pt>
                <c:pt idx="4">
                  <c:v>100.6036869565217</c:v>
                </c:pt>
                <c:pt idx="6">
                  <c:v>77.83940162601627</c:v>
                </c:pt>
                <c:pt idx="7">
                  <c:v>113.2683710144928</c:v>
                </c:pt>
                <c:pt idx="8">
                  <c:v>83.67569430894311</c:v>
                </c:pt>
                <c:pt idx="9">
                  <c:v>217.7150959349594</c:v>
                </c:pt>
                <c:pt idx="10">
                  <c:v>58.31937560975611</c:v>
                </c:pt>
              </c:numCache>
            </c:numRef>
          </c:xVal>
          <c:yVal>
            <c:numRef>
              <c:f>'P1'!$P$3:$P$13</c:f>
              <c:numCache>
                <c:formatCode>General</c:formatCode>
                <c:ptCount val="11"/>
                <c:pt idx="0">
                  <c:v>69.0</c:v>
                </c:pt>
                <c:pt idx="1">
                  <c:v>74.0</c:v>
                </c:pt>
                <c:pt idx="2">
                  <c:v>90.0</c:v>
                </c:pt>
                <c:pt idx="3">
                  <c:v>100.0</c:v>
                </c:pt>
                <c:pt idx="4">
                  <c:v>110.0</c:v>
                </c:pt>
                <c:pt idx="5">
                  <c:v>120.0</c:v>
                </c:pt>
                <c:pt idx="6">
                  <c:v>132.0</c:v>
                </c:pt>
                <c:pt idx="7">
                  <c:v>150.0</c:v>
                </c:pt>
                <c:pt idx="8">
                  <c:v>150.0</c:v>
                </c:pt>
                <c:pt idx="9">
                  <c:v>355.0</c:v>
                </c:pt>
                <c:pt idx="10">
                  <c:v>700.0</c:v>
                </c:pt>
              </c:numCache>
            </c:numRef>
          </c:yVal>
          <c:smooth val="0"/>
        </c:ser>
        <c:ser>
          <c:idx val="1"/>
          <c:order val="1"/>
          <c:tx>
            <c:v>OMZ</c:v>
          </c:tx>
          <c:spPr>
            <a:ln w="12700">
              <a:solidFill>
                <a:schemeClr val="tx1"/>
              </a:solidFill>
              <a:prstDash val="lg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500.0</c:v>
              </c:pt>
            </c:numLit>
          </c:xVal>
          <c:yVal>
            <c:numLit>
              <c:formatCode>General</c:formatCode>
              <c:ptCount val="2"/>
              <c:pt idx="0">
                <c:v>75.0</c:v>
              </c:pt>
              <c:pt idx="1">
                <c:v>75.0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69112"/>
        <c:axId val="2074302056"/>
      </c:scatterChart>
      <c:valAx>
        <c:axId val="2074269112"/>
        <c:scaling>
          <c:orientation val="minMax"/>
          <c:max val="500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Flux(</a:t>
                </a:r>
                <a:r>
                  <a:rPr lang="en-US" sz="2400">
                    <a:latin typeface="Symbol" charset="2"/>
                    <a:cs typeface="Symbol" charset="2"/>
                  </a:rPr>
                  <a:t>m</a:t>
                </a:r>
                <a:r>
                  <a:rPr lang="en-US" sz="2400"/>
                  <a:t>mol org C/m</a:t>
                </a:r>
                <a:r>
                  <a:rPr lang="en-US" sz="2400" baseline="30000"/>
                  <a:t>2</a:t>
                </a:r>
                <a:r>
                  <a:rPr lang="en-US" sz="2400"/>
                  <a:t>-d)</a:t>
                </a:r>
              </a:p>
            </c:rich>
          </c:tx>
          <c:layout>
            <c:manualLayout>
              <c:xMode val="edge"/>
              <c:yMode val="edge"/>
              <c:x val="0.160235107974141"/>
              <c:y val="0.0173044755415936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2074302056"/>
        <c:crosses val="autoZero"/>
        <c:crossBetween val="midCat"/>
        <c:majorUnit val="100.0"/>
      </c:valAx>
      <c:valAx>
        <c:axId val="2074302056"/>
        <c:scaling>
          <c:orientation val="maxMin"/>
          <c:max val="300.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2074269112"/>
        <c:crosses val="autoZero"/>
        <c:crossBetween val="midCat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8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385969503057"/>
          <c:y val="0.164454651501896"/>
          <c:w val="0.707250041629993"/>
          <c:h val="0.785449110527851"/>
        </c:manualLayout>
      </c:layout>
      <c:scatterChart>
        <c:scatterStyle val="lineMarker"/>
        <c:varyColors val="0"/>
        <c:ser>
          <c:idx val="0"/>
          <c:order val="0"/>
          <c:tx>
            <c:v>FLux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'P2 Flux not control subtracted'!$R$3:$R$13</c:f>
              <c:numCache>
                <c:formatCode>General</c:formatCode>
                <c:ptCount val="11"/>
                <c:pt idx="0">
                  <c:v>458.9453797101448</c:v>
                </c:pt>
                <c:pt idx="1">
                  <c:v>107.7936</c:v>
                </c:pt>
                <c:pt idx="2">
                  <c:v>82.68542608695651</c:v>
                </c:pt>
                <c:pt idx="3">
                  <c:v>109.4723478260869</c:v>
                </c:pt>
                <c:pt idx="4">
                  <c:v>30.30314146341464</c:v>
                </c:pt>
                <c:pt idx="5">
                  <c:v>53.49412173913045</c:v>
                </c:pt>
                <c:pt idx="6">
                  <c:v>41.29469918699187</c:v>
                </c:pt>
                <c:pt idx="7">
                  <c:v>39.52392359510409</c:v>
                </c:pt>
                <c:pt idx="10">
                  <c:v>15.0913183596891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69.0</c:v>
                </c:pt>
                <c:pt idx="1">
                  <c:v>100.0</c:v>
                </c:pt>
                <c:pt idx="2">
                  <c:v>120.0</c:v>
                </c:pt>
                <c:pt idx="3">
                  <c:v>120.0</c:v>
                </c:pt>
                <c:pt idx="4">
                  <c:v>150.0</c:v>
                </c:pt>
                <c:pt idx="5">
                  <c:v>159.0</c:v>
                </c:pt>
                <c:pt idx="6">
                  <c:v>180.0</c:v>
                </c:pt>
                <c:pt idx="7">
                  <c:v>265.0</c:v>
                </c:pt>
                <c:pt idx="8">
                  <c:v>365.0</c:v>
                </c:pt>
                <c:pt idx="9">
                  <c:v>452.0</c:v>
                </c:pt>
                <c:pt idx="10">
                  <c:v>965.0</c:v>
                </c:pt>
              </c:numCache>
            </c:numRef>
          </c:yVal>
          <c:smooth val="0"/>
        </c:ser>
        <c:ser>
          <c:idx val="1"/>
          <c:order val="1"/>
          <c:tx>
            <c:v>OMZ</c:v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500.0</c:v>
              </c:pt>
            </c:numLit>
          </c:xVal>
          <c:yVal>
            <c:numLit>
              <c:formatCode>General</c:formatCode>
              <c:ptCount val="2"/>
              <c:pt idx="0">
                <c:v>95.0</c:v>
              </c:pt>
              <c:pt idx="1">
                <c:v>95.0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13032"/>
        <c:axId val="2075619256"/>
      </c:scatterChart>
      <c:valAx>
        <c:axId val="2075613032"/>
        <c:scaling>
          <c:orientation val="minMax"/>
          <c:max val="500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Flux (</a:t>
                </a:r>
                <a:r>
                  <a:rPr lang="en-US" sz="2400">
                    <a:latin typeface="Symbol" charset="2"/>
                    <a:cs typeface="Symbol" charset="2"/>
                  </a:rPr>
                  <a:t>m</a:t>
                </a:r>
                <a:r>
                  <a:rPr lang="en-US" sz="2400"/>
                  <a:t>mol org C/m</a:t>
                </a:r>
                <a:r>
                  <a:rPr lang="en-US" sz="2400" baseline="30000"/>
                  <a:t>2</a:t>
                </a:r>
                <a:r>
                  <a:rPr lang="en-US" sz="2400"/>
                  <a:t>-d)</a:t>
                </a:r>
              </a:p>
            </c:rich>
          </c:tx>
          <c:layout>
            <c:manualLayout>
              <c:xMode val="edge"/>
              <c:yMode val="edge"/>
              <c:x val="0.155969503056831"/>
              <c:y val="0.0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075619256"/>
        <c:crosses val="autoZero"/>
        <c:crossBetween val="midCat"/>
        <c:majorUnit val="100.0"/>
      </c:valAx>
      <c:valAx>
        <c:axId val="2075619256"/>
        <c:scaling>
          <c:orientation val="maxMin"/>
          <c:max val="3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crossAx val="2075613032"/>
        <c:crosses val="autoZero"/>
        <c:crossBetween val="midCat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20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37990580848"/>
          <c:y val="0.179998776059728"/>
          <c:w val="0.82919146095749"/>
          <c:h val="0.684131057885547"/>
        </c:manualLayout>
      </c:layout>
      <c:scatterChart>
        <c:scatterStyle val="lineMarker"/>
        <c:varyColors val="0"/>
        <c:ser>
          <c:idx val="0"/>
          <c:order val="0"/>
          <c:tx>
            <c:v>P1 C Flux</c:v>
          </c:tx>
          <c:spPr>
            <a:ln w="25400"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'P1'!$R$3:$R$13</c:f>
              <c:numCache>
                <c:formatCode>General</c:formatCode>
                <c:ptCount val="11"/>
                <c:pt idx="0">
                  <c:v>131.7113855072464</c:v>
                </c:pt>
                <c:pt idx="1">
                  <c:v>68.25131739130435</c:v>
                </c:pt>
                <c:pt idx="2">
                  <c:v>78.84326956521738</c:v>
                </c:pt>
                <c:pt idx="3">
                  <c:v>98.33528115942029</c:v>
                </c:pt>
                <c:pt idx="4">
                  <c:v>100.6036869565217</c:v>
                </c:pt>
                <c:pt idx="6">
                  <c:v>77.83940162601627</c:v>
                </c:pt>
                <c:pt idx="7">
                  <c:v>113.2683710144928</c:v>
                </c:pt>
                <c:pt idx="8">
                  <c:v>83.67569430894311</c:v>
                </c:pt>
                <c:pt idx="9">
                  <c:v>217.7150959349594</c:v>
                </c:pt>
                <c:pt idx="10">
                  <c:v>58.31937560975611</c:v>
                </c:pt>
              </c:numCache>
            </c:numRef>
          </c:xVal>
          <c:yVal>
            <c:numRef>
              <c:f>'P1'!$P$3:$P$13</c:f>
              <c:numCache>
                <c:formatCode>General</c:formatCode>
                <c:ptCount val="11"/>
                <c:pt idx="0">
                  <c:v>69.0</c:v>
                </c:pt>
                <c:pt idx="1">
                  <c:v>74.0</c:v>
                </c:pt>
                <c:pt idx="2">
                  <c:v>90.0</c:v>
                </c:pt>
                <c:pt idx="3">
                  <c:v>100.0</c:v>
                </c:pt>
                <c:pt idx="4">
                  <c:v>110.0</c:v>
                </c:pt>
                <c:pt idx="5">
                  <c:v>120.0</c:v>
                </c:pt>
                <c:pt idx="6">
                  <c:v>132.0</c:v>
                </c:pt>
                <c:pt idx="7">
                  <c:v>150.0</c:v>
                </c:pt>
                <c:pt idx="8">
                  <c:v>150.0</c:v>
                </c:pt>
                <c:pt idx="9">
                  <c:v>355.0</c:v>
                </c:pt>
                <c:pt idx="10">
                  <c:v>700.0</c:v>
                </c:pt>
              </c:numCache>
            </c:numRef>
          </c:yVal>
          <c:smooth val="0"/>
        </c:ser>
        <c:ser>
          <c:idx val="1"/>
          <c:order val="1"/>
          <c:tx>
            <c:v>OMZ</c:v>
          </c:tx>
          <c:spPr>
            <a:ln w="12700">
              <a:solidFill>
                <a:schemeClr val="tx1"/>
              </a:solidFill>
              <a:prstDash val="lg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500.0</c:v>
              </c:pt>
            </c:numLit>
          </c:xVal>
          <c:yVal>
            <c:numLit>
              <c:formatCode>General</c:formatCode>
              <c:ptCount val="2"/>
              <c:pt idx="0">
                <c:v>75.0</c:v>
              </c:pt>
              <c:pt idx="1">
                <c:v>75.0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67352"/>
        <c:axId val="2075675656"/>
      </c:scatterChart>
      <c:scatterChart>
        <c:scatterStyle val="lineMarker"/>
        <c:varyColors val="0"/>
        <c:ser>
          <c:idx val="2"/>
          <c:order val="2"/>
          <c:tx>
            <c:v>Prochlorococcus</c:v>
          </c:tx>
          <c:spPr>
            <a:ln w="12700">
              <a:solidFill>
                <a:srgbClr val="008000"/>
              </a:solidFill>
            </a:ln>
            <a:effectLst/>
          </c:spPr>
          <c:marker>
            <c:symbol val="triangl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marker>
          <c:xVal>
            <c:numRef>
              <c:f>[1]Sheet1!$C$3:$C$15</c:f>
              <c:numCache>
                <c:formatCode>General</c:formatCode>
                <c:ptCount val="13"/>
                <c:pt idx="0">
                  <c:v>227987.191216834</c:v>
                </c:pt>
                <c:pt idx="1">
                  <c:v>216439.3939393935</c:v>
                </c:pt>
                <c:pt idx="2">
                  <c:v>73381.29496402817</c:v>
                </c:pt>
                <c:pt idx="3">
                  <c:v>49385.47486033512</c:v>
                </c:pt>
                <c:pt idx="4">
                  <c:v>33433.13373253491</c:v>
                </c:pt>
                <c:pt idx="5">
                  <c:v>18388.39941262851</c:v>
                </c:pt>
                <c:pt idx="6">
                  <c:v>7951.42555438226</c:v>
                </c:pt>
                <c:pt idx="7">
                  <c:v>29804.50236966824</c:v>
                </c:pt>
                <c:pt idx="8">
                  <c:v>41833.88157894723</c:v>
                </c:pt>
                <c:pt idx="9">
                  <c:v>34542.34972677599</c:v>
                </c:pt>
                <c:pt idx="10">
                  <c:v>10947.53747323341</c:v>
                </c:pt>
                <c:pt idx="11">
                  <c:v>5050.784856879047</c:v>
                </c:pt>
                <c:pt idx="12">
                  <c:v>1542.699724517907</c:v>
                </c:pt>
              </c:numCache>
            </c:numRef>
          </c:xVal>
          <c:yVal>
            <c:numRef>
              <c:f>[1]Sheet1!$B$3:$B$15</c:f>
              <c:numCache>
                <c:formatCode>General</c:formatCode>
                <c:ptCount val="13"/>
                <c:pt idx="0">
                  <c:v>10.0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75.0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82104"/>
        <c:axId val="2075679160"/>
      </c:scatterChart>
      <c:valAx>
        <c:axId val="2075667352"/>
        <c:scaling>
          <c:orientation val="minMax"/>
          <c:max val="500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Flux(</a:t>
                </a:r>
                <a:r>
                  <a:rPr lang="en-US" sz="2400">
                    <a:latin typeface="Symbol" charset="2"/>
                    <a:cs typeface="Symbol" charset="2"/>
                  </a:rPr>
                  <a:t>m</a:t>
                </a:r>
                <a:r>
                  <a:rPr lang="en-US" sz="2400"/>
                  <a:t>mol org C/m</a:t>
                </a:r>
                <a:r>
                  <a:rPr lang="en-US" sz="2400" baseline="30000"/>
                  <a:t>2</a:t>
                </a:r>
                <a:r>
                  <a:rPr lang="en-US" sz="2400"/>
                  <a:t>-d)</a:t>
                </a:r>
              </a:p>
            </c:rich>
          </c:tx>
          <c:layout>
            <c:manualLayout>
              <c:xMode val="edge"/>
              <c:yMode val="edge"/>
              <c:x val="0.160235107974141"/>
              <c:y val="0.0173044755415936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2075675656"/>
        <c:crosses val="autoZero"/>
        <c:crossBetween val="midCat"/>
        <c:majorUnit val="100.0"/>
      </c:valAx>
      <c:valAx>
        <c:axId val="2075675656"/>
        <c:scaling>
          <c:orientation val="maxMin"/>
          <c:max val="300.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2075667352"/>
        <c:crosses val="autoZero"/>
        <c:crossBetween val="midCat"/>
      </c:valAx>
      <c:valAx>
        <c:axId val="2075679160"/>
        <c:scaling>
          <c:orientation val="maxMin"/>
          <c:max val="300.0"/>
        </c:scaling>
        <c:delete val="1"/>
        <c:axPos val="r"/>
        <c:numFmt formatCode="General" sourceLinked="1"/>
        <c:majorTickMark val="out"/>
        <c:minorTickMark val="none"/>
        <c:tickLblPos val="nextTo"/>
        <c:crossAx val="2075682104"/>
        <c:crosses val="max"/>
        <c:crossBetween val="midCat"/>
      </c:valAx>
      <c:valAx>
        <c:axId val="2075682104"/>
        <c:scaling>
          <c:orientation val="minMax"/>
          <c:max val="400000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Prochlorococcus (cells/mL)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2075679160"/>
        <c:crosses val="max"/>
        <c:crossBetween val="midCat"/>
        <c:majorUnit val="200000.0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8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641350</xdr:colOff>
      <xdr:row>14</xdr:row>
      <xdr:rowOff>139700</xdr:rowOff>
    </xdr:from>
    <xdr:to>
      <xdr:col>5</xdr:col>
      <xdr:colOff>431800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14</xdr:row>
      <xdr:rowOff>165100</xdr:rowOff>
    </xdr:from>
    <xdr:to>
      <xdr:col>9</xdr:col>
      <xdr:colOff>546100</xdr:colOff>
      <xdr:row>40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14</xdr:row>
      <xdr:rowOff>127000</xdr:rowOff>
    </xdr:from>
    <xdr:to>
      <xdr:col>13</xdr:col>
      <xdr:colOff>165100</xdr:colOff>
      <xdr:row>39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723900</xdr:colOff>
      <xdr:row>12</xdr:row>
      <xdr:rowOff>139700</xdr:rowOff>
    </xdr:from>
    <xdr:to>
      <xdr:col>31</xdr:col>
      <xdr:colOff>520700</xdr:colOff>
      <xdr:row>41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165100</xdr:colOff>
      <xdr:row>14</xdr:row>
      <xdr:rowOff>114300</xdr:rowOff>
    </xdr:from>
    <xdr:to>
      <xdr:col>15</xdr:col>
      <xdr:colOff>584200</xdr:colOff>
      <xdr:row>39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15</xdr:row>
      <xdr:rowOff>12700</xdr:rowOff>
    </xdr:from>
    <xdr:to>
      <xdr:col>8</xdr:col>
      <xdr:colOff>196850</xdr:colOff>
      <xdr:row>40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800100</xdr:colOff>
      <xdr:row>17</xdr:row>
      <xdr:rowOff>88900</xdr:rowOff>
    </xdr:from>
    <xdr:to>
      <xdr:col>19</xdr:col>
      <xdr:colOff>539750</xdr:colOff>
      <xdr:row>43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15</xdr:col>
      <xdr:colOff>723900</xdr:colOff>
      <xdr:row>43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800100</xdr:colOff>
      <xdr:row>46</xdr:row>
      <xdr:rowOff>165100</xdr:rowOff>
    </xdr:from>
    <xdr:to>
      <xdr:col>19</xdr:col>
      <xdr:colOff>539750</xdr:colOff>
      <xdr:row>78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1066800</xdr:colOff>
      <xdr:row>47</xdr:row>
      <xdr:rowOff>101600</xdr:rowOff>
    </xdr:from>
    <xdr:to>
      <xdr:col>15</xdr:col>
      <xdr:colOff>723900</xdr:colOff>
      <xdr:row>78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%20ETNP%20Host_virus_infection%20P1_P2%20for%20clar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10</v>
          </cell>
          <cell r="C3">
            <v>227987.19121683401</v>
          </cell>
        </row>
        <row r="4">
          <cell r="B4">
            <v>30</v>
          </cell>
          <cell r="C4">
            <v>216439.39393939351</v>
          </cell>
        </row>
        <row r="5">
          <cell r="B5">
            <v>35</v>
          </cell>
          <cell r="C5">
            <v>73381.294964028173</v>
          </cell>
        </row>
        <row r="6">
          <cell r="B6">
            <v>40</v>
          </cell>
          <cell r="C6">
            <v>49385.474860335125</v>
          </cell>
        </row>
        <row r="7">
          <cell r="B7">
            <v>50</v>
          </cell>
          <cell r="C7">
            <v>33433.133732534909</v>
          </cell>
        </row>
        <row r="8">
          <cell r="B8">
            <v>60</v>
          </cell>
          <cell r="C8">
            <v>18388.399412628507</v>
          </cell>
        </row>
        <row r="9">
          <cell r="B9">
            <v>75</v>
          </cell>
          <cell r="C9">
            <v>7951.4255543822592</v>
          </cell>
        </row>
        <row r="10">
          <cell r="B10">
            <v>80</v>
          </cell>
          <cell r="C10">
            <v>29804.502369668236</v>
          </cell>
        </row>
        <row r="11">
          <cell r="B11">
            <v>90</v>
          </cell>
          <cell r="C11">
            <v>41833.881578947236</v>
          </cell>
        </row>
        <row r="12">
          <cell r="B12">
            <v>100</v>
          </cell>
          <cell r="C12">
            <v>34542.349726775989</v>
          </cell>
        </row>
        <row r="13">
          <cell r="B13">
            <v>110</v>
          </cell>
          <cell r="C13">
            <v>10947.537473233413</v>
          </cell>
        </row>
        <row r="14">
          <cell r="B14">
            <v>120</v>
          </cell>
          <cell r="C14">
            <v>5050.7848568790469</v>
          </cell>
        </row>
        <row r="15">
          <cell r="B15">
            <v>130</v>
          </cell>
          <cell r="C15">
            <v>1542.6997245179075</v>
          </cell>
        </row>
        <row r="19">
          <cell r="B19">
            <v>10</v>
          </cell>
          <cell r="C19">
            <v>308032.78688524617</v>
          </cell>
        </row>
        <row r="20">
          <cell r="B20">
            <v>45</v>
          </cell>
          <cell r="C20">
            <v>211625.20729684978</v>
          </cell>
        </row>
        <row r="21">
          <cell r="B21">
            <v>60</v>
          </cell>
          <cell r="C21">
            <v>76564.64709556532</v>
          </cell>
        </row>
        <row r="22">
          <cell r="B22">
            <v>80</v>
          </cell>
          <cell r="C22">
            <v>28201.50659133714</v>
          </cell>
        </row>
        <row r="23">
          <cell r="B23">
            <v>90</v>
          </cell>
          <cell r="C23">
            <v>17550.761421319748</v>
          </cell>
        </row>
        <row r="24">
          <cell r="B24">
            <v>100</v>
          </cell>
          <cell r="C24">
            <v>48297.067171239301</v>
          </cell>
        </row>
        <row r="25">
          <cell r="B25">
            <v>110</v>
          </cell>
          <cell r="C25">
            <v>58842.705786471051</v>
          </cell>
        </row>
        <row r="26">
          <cell r="B26">
            <v>120</v>
          </cell>
          <cell r="C26">
            <v>54493.333333333212</v>
          </cell>
        </row>
        <row r="27">
          <cell r="B27">
            <v>130</v>
          </cell>
          <cell r="C27">
            <v>14265.486725663719</v>
          </cell>
        </row>
        <row r="28">
          <cell r="B28">
            <v>140</v>
          </cell>
          <cell r="C28">
            <v>13385.507246376788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workbookViewId="0">
      <selection activeCell="AJ4" sqref="AJ4"/>
    </sheetView>
  </sheetViews>
  <sheetFormatPr baseColWidth="10" defaultRowHeight="15" x14ac:dyDescent="0"/>
  <cols>
    <col min="5" max="5" width="16.6640625" customWidth="1"/>
    <col min="8" max="11" width="15.6640625" customWidth="1"/>
    <col min="12" max="12" width="13" customWidth="1"/>
    <col min="13" max="13" width="11.5" customWidth="1"/>
    <col min="14" max="16" width="22.5" customWidth="1"/>
    <col min="18" max="18" width="24.5" customWidth="1"/>
    <col min="19" max="20" width="15" customWidth="1"/>
    <col min="21" max="21" width="16.83203125" customWidth="1"/>
    <col min="22" max="22" width="31.1640625" customWidth="1"/>
    <col min="28" max="28" width="18.83203125" customWidth="1"/>
    <col min="29" max="29" width="18.6640625" customWidth="1"/>
    <col min="33" max="35" width="10.83203125" style="4"/>
  </cols>
  <sheetData>
    <row r="1" spans="1:38">
      <c r="B1" t="s">
        <v>62</v>
      </c>
      <c r="F1" t="s">
        <v>45</v>
      </c>
      <c r="G1" t="s">
        <v>39</v>
      </c>
      <c r="H1" t="s">
        <v>40</v>
      </c>
      <c r="I1" t="s">
        <v>68</v>
      </c>
      <c r="J1" t="s">
        <v>39</v>
      </c>
      <c r="K1" t="s">
        <v>40</v>
      </c>
      <c r="L1" t="s">
        <v>41</v>
      </c>
      <c r="M1" t="s">
        <v>44</v>
      </c>
      <c r="N1" t="s">
        <v>55</v>
      </c>
      <c r="O1" t="s">
        <v>58</v>
      </c>
      <c r="P1" t="s">
        <v>61</v>
      </c>
      <c r="R1" t="s">
        <v>55</v>
      </c>
      <c r="S1" t="s">
        <v>48</v>
      </c>
      <c r="U1" t="s">
        <v>85</v>
      </c>
      <c r="X1" t="s">
        <v>15</v>
      </c>
      <c r="Y1" t="s">
        <v>50</v>
      </c>
      <c r="Z1" t="s">
        <v>54</v>
      </c>
      <c r="AB1" t="s">
        <v>51</v>
      </c>
    </row>
    <row r="2" spans="1:3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46</v>
      </c>
      <c r="G2" t="s">
        <v>38</v>
      </c>
      <c r="H2" t="s">
        <v>38</v>
      </c>
      <c r="I2" t="s">
        <v>38</v>
      </c>
      <c r="J2" t="s">
        <v>57</v>
      </c>
      <c r="K2" t="s">
        <v>57</v>
      </c>
      <c r="L2" t="s">
        <v>42</v>
      </c>
      <c r="M2" t="s">
        <v>43</v>
      </c>
      <c r="N2" t="s">
        <v>59</v>
      </c>
      <c r="O2" t="s">
        <v>60</v>
      </c>
      <c r="P2" t="s">
        <v>83</v>
      </c>
      <c r="Q2" t="s">
        <v>1</v>
      </c>
      <c r="R2" t="s">
        <v>86</v>
      </c>
      <c r="S2" t="s">
        <v>49</v>
      </c>
      <c r="T2" t="s">
        <v>56</v>
      </c>
      <c r="U2" t="s">
        <v>13</v>
      </c>
      <c r="W2" t="s">
        <v>1</v>
      </c>
      <c r="X2" t="s">
        <v>12</v>
      </c>
      <c r="Y2" t="s">
        <v>14</v>
      </c>
      <c r="Z2" t="s">
        <v>53</v>
      </c>
      <c r="AB2">
        <f>((0.6*67)+(18*6.5))/18.6</f>
        <v>8.4516129032258061</v>
      </c>
      <c r="AC2" t="s">
        <v>52</v>
      </c>
      <c r="AJ2">
        <v>70</v>
      </c>
      <c r="AK2" t="s">
        <v>87</v>
      </c>
    </row>
    <row r="3" spans="1:38">
      <c r="A3" t="s">
        <v>5</v>
      </c>
      <c r="B3">
        <v>69</v>
      </c>
      <c r="C3" s="1" t="s">
        <v>10</v>
      </c>
      <c r="D3" t="s">
        <v>6</v>
      </c>
      <c r="E3" t="s">
        <v>7</v>
      </c>
      <c r="F3">
        <v>1</v>
      </c>
      <c r="G3" s="2">
        <v>359.85489999999999</v>
      </c>
      <c r="H3">
        <f t="shared" ref="H3:K13" si="0">G3*3.52</f>
        <v>1266.6892479999999</v>
      </c>
      <c r="J3" s="2">
        <v>48.975499999999997</v>
      </c>
      <c r="K3">
        <f t="shared" si="0"/>
        <v>172.39375999999999</v>
      </c>
      <c r="L3">
        <v>12</v>
      </c>
      <c r="M3">
        <v>0.46</v>
      </c>
      <c r="N3">
        <f>(H3/1000)/($M3*($L3/24))</f>
        <v>5.5073445565217378</v>
      </c>
      <c r="O3">
        <f>(K3/1000)/($M3*($L3/24))</f>
        <v>0.74953808695652158</v>
      </c>
      <c r="P3">
        <f>(O3/14)*1000</f>
        <v>53.538434782608682</v>
      </c>
      <c r="Q3">
        <v>69</v>
      </c>
      <c r="R3">
        <f>(N3/12)*1000</f>
        <v>458.94537971014483</v>
      </c>
      <c r="S3">
        <f t="shared" ref="S3:S10" si="1">(H3/1000)/F3</f>
        <v>1.2666892479999998</v>
      </c>
      <c r="T3">
        <f>(S3/12)*1000</f>
        <v>105.55743733333333</v>
      </c>
      <c r="U3">
        <f t="shared" ref="U3:U10" si="2">N3/$AB$2</f>
        <v>0.65163237119150341</v>
      </c>
      <c r="W3">
        <v>100</v>
      </c>
      <c r="X3">
        <v>15</v>
      </c>
      <c r="Y3">
        <f>X3/S4</f>
        <v>16.50057263587275</v>
      </c>
      <c r="Z3">
        <f>Y3*U4</f>
        <v>2.5254201490510817</v>
      </c>
      <c r="AJ3">
        <v>30</v>
      </c>
      <c r="AK3" t="s">
        <v>88</v>
      </c>
    </row>
    <row r="4" spans="1:38">
      <c r="A4" t="s">
        <v>5</v>
      </c>
      <c r="B4">
        <v>100</v>
      </c>
      <c r="C4" s="1" t="s">
        <v>18</v>
      </c>
      <c r="D4" t="s">
        <v>6</v>
      </c>
      <c r="E4" t="s">
        <v>9</v>
      </c>
      <c r="F4">
        <v>0.6</v>
      </c>
      <c r="G4" s="2">
        <v>154.95330000000001</v>
      </c>
      <c r="H4">
        <f t="shared" si="0"/>
        <v>545.4356160000001</v>
      </c>
      <c r="J4" s="2">
        <v>20.407499999999999</v>
      </c>
      <c r="K4">
        <f t="shared" ref="K4" si="3">J4*3.52</f>
        <v>71.834400000000002</v>
      </c>
      <c r="L4">
        <v>22</v>
      </c>
      <c r="M4">
        <v>0.46</v>
      </c>
      <c r="N4">
        <f t="shared" ref="N4:N10" si="4">(H4/1000)/(M4*(L4/24))</f>
        <v>1.2935232000000003</v>
      </c>
      <c r="O4">
        <f t="shared" ref="O4:O13" si="5">(K4/1000)/($M4*($L4/24))</f>
        <v>0.17035826086956524</v>
      </c>
      <c r="P4">
        <f t="shared" ref="P4:P13" si="6">(O4/14)*1000</f>
        <v>12.168447204968945</v>
      </c>
      <c r="Q4">
        <v>100</v>
      </c>
      <c r="R4">
        <f t="shared" ref="R4:R13" si="7">(N4/12)*1000</f>
        <v>107.79360000000003</v>
      </c>
      <c r="S4">
        <f t="shared" si="1"/>
        <v>0.90905936000000021</v>
      </c>
      <c r="T4">
        <f t="shared" ref="T4:T10" si="8">(S4/12)*1000</f>
        <v>75.754946666666683</v>
      </c>
      <c r="U4">
        <f t="shared" si="2"/>
        <v>0.15305045496183212</v>
      </c>
      <c r="W4">
        <v>100</v>
      </c>
      <c r="X4">
        <v>29</v>
      </c>
      <c r="Y4">
        <f>X4/S4</f>
        <v>31.901107096020652</v>
      </c>
      <c r="Z4">
        <f>Y4*U4</f>
        <v>4.8824789548320915</v>
      </c>
      <c r="AJ4">
        <f>AJ2/AJ3</f>
        <v>2.3333333333333335</v>
      </c>
      <c r="AK4" t="s">
        <v>89</v>
      </c>
      <c r="AL4" t="s">
        <v>92</v>
      </c>
    </row>
    <row r="5" spans="1:38">
      <c r="A5" t="s">
        <v>5</v>
      </c>
      <c r="B5">
        <v>120</v>
      </c>
      <c r="C5" s="1" t="s">
        <v>19</v>
      </c>
      <c r="D5" t="s">
        <v>6</v>
      </c>
      <c r="E5" t="s">
        <v>9</v>
      </c>
      <c r="F5">
        <v>0.6</v>
      </c>
      <c r="G5" s="2">
        <v>118.8603</v>
      </c>
      <c r="H5">
        <f t="shared" si="0"/>
        <v>418.38825600000001</v>
      </c>
      <c r="J5" s="2">
        <v>8.8344000000000005</v>
      </c>
      <c r="K5">
        <f t="shared" ref="K5" si="9">J5*3.52</f>
        <v>31.097088000000003</v>
      </c>
      <c r="L5">
        <v>22</v>
      </c>
      <c r="M5">
        <v>0.46</v>
      </c>
      <c r="N5">
        <f t="shared" si="4"/>
        <v>0.99222511304347827</v>
      </c>
      <c r="O5">
        <f t="shared" si="5"/>
        <v>7.374803478260869E-2</v>
      </c>
      <c r="P5">
        <f t="shared" si="6"/>
        <v>5.2677167701863352</v>
      </c>
      <c r="Q5">
        <v>120</v>
      </c>
      <c r="R5">
        <f t="shared" si="7"/>
        <v>82.685426086956511</v>
      </c>
      <c r="S5">
        <f t="shared" si="1"/>
        <v>0.69731376</v>
      </c>
      <c r="T5">
        <f t="shared" si="8"/>
        <v>58.109479999999998</v>
      </c>
      <c r="U5">
        <f t="shared" si="2"/>
        <v>0.11740068131430469</v>
      </c>
      <c r="W5">
        <v>113</v>
      </c>
      <c r="X5">
        <v>34</v>
      </c>
      <c r="Y5">
        <f>X5*S6</f>
        <v>31.389371200000003</v>
      </c>
      <c r="Z5">
        <f>Y5*U4</f>
        <v>4.8041575431258305</v>
      </c>
      <c r="AC5" s="12" t="s">
        <v>77</v>
      </c>
      <c r="AD5" s="12"/>
      <c r="AE5" s="12"/>
      <c r="AF5" s="12"/>
      <c r="AJ5">
        <f>AJ4/1000</f>
        <v>2.3333333333333335E-3</v>
      </c>
      <c r="AK5" t="s">
        <v>90</v>
      </c>
    </row>
    <row r="6" spans="1:38">
      <c r="A6" t="s">
        <v>5</v>
      </c>
      <c r="B6">
        <v>120</v>
      </c>
      <c r="C6" s="1" t="s">
        <v>20</v>
      </c>
      <c r="D6" t="s">
        <v>6</v>
      </c>
      <c r="E6" t="s">
        <v>9</v>
      </c>
      <c r="F6">
        <v>0.6</v>
      </c>
      <c r="G6" s="2">
        <v>157.3665</v>
      </c>
      <c r="H6">
        <f t="shared" si="0"/>
        <v>553.93007999999998</v>
      </c>
      <c r="J6" s="2">
        <v>16.386600000000001</v>
      </c>
      <c r="K6">
        <f t="shared" ref="K6" si="10">J6*3.52</f>
        <v>57.680832000000002</v>
      </c>
      <c r="L6">
        <v>22</v>
      </c>
      <c r="M6">
        <v>0.46</v>
      </c>
      <c r="N6">
        <f t="shared" si="4"/>
        <v>1.3136681739130434</v>
      </c>
      <c r="O6">
        <f t="shared" si="5"/>
        <v>0.13679248695652174</v>
      </c>
      <c r="P6">
        <f t="shared" si="6"/>
        <v>9.770891925465838</v>
      </c>
      <c r="Q6">
        <v>120</v>
      </c>
      <c r="R6">
        <f t="shared" si="7"/>
        <v>109.47234782608695</v>
      </c>
      <c r="S6">
        <f t="shared" si="1"/>
        <v>0.92321680000000006</v>
      </c>
      <c r="T6">
        <f t="shared" si="8"/>
        <v>76.934733333333341</v>
      </c>
      <c r="U6">
        <f t="shared" si="2"/>
        <v>0.1554340205774975</v>
      </c>
      <c r="W6">
        <v>120</v>
      </c>
      <c r="X6">
        <v>16</v>
      </c>
      <c r="Y6">
        <f>X6/S5</f>
        <v>22.945194714069604</v>
      </c>
      <c r="Z6">
        <f>Y6*U5</f>
        <v>2.693781492321154</v>
      </c>
      <c r="AC6" s="12" t="s">
        <v>78</v>
      </c>
      <c r="AD6" s="12"/>
      <c r="AE6" s="12"/>
      <c r="AF6" s="12"/>
      <c r="AJ6">
        <f>AJ5*1000</f>
        <v>2.3333333333333335</v>
      </c>
      <c r="AK6" t="s">
        <v>91</v>
      </c>
    </row>
    <row r="7" spans="1:38">
      <c r="A7" t="s">
        <v>5</v>
      </c>
      <c r="B7">
        <v>150</v>
      </c>
      <c r="C7" s="1" t="s">
        <v>18</v>
      </c>
      <c r="D7" t="s">
        <v>8</v>
      </c>
      <c r="E7" t="s">
        <v>9</v>
      </c>
      <c r="F7">
        <v>0.6</v>
      </c>
      <c r="G7" s="2">
        <v>116.4777</v>
      </c>
      <c r="H7">
        <f t="shared" si="0"/>
        <v>410.00150400000001</v>
      </c>
      <c r="J7" s="2">
        <v>8.9553999999999991</v>
      </c>
      <c r="K7">
        <f t="shared" ref="K7" si="11">J7*3.52</f>
        <v>31.523007999999997</v>
      </c>
      <c r="L7">
        <v>22</v>
      </c>
      <c r="M7">
        <v>1.23</v>
      </c>
      <c r="N7">
        <f t="shared" si="4"/>
        <v>0.36363769756097564</v>
      </c>
      <c r="O7">
        <f t="shared" si="5"/>
        <v>2.7958321951219511E-2</v>
      </c>
      <c r="P7">
        <f t="shared" si="6"/>
        <v>1.9970229965156792</v>
      </c>
      <c r="Q7">
        <v>150</v>
      </c>
      <c r="R7">
        <f t="shared" si="7"/>
        <v>30.303141463414637</v>
      </c>
      <c r="S7">
        <f t="shared" si="1"/>
        <v>0.68333584000000003</v>
      </c>
      <c r="T7">
        <f t="shared" si="8"/>
        <v>56.944653333333335</v>
      </c>
      <c r="U7">
        <f t="shared" si="2"/>
        <v>4.3025834444237576E-2</v>
      </c>
      <c r="W7">
        <v>120</v>
      </c>
      <c r="X7">
        <v>21</v>
      </c>
      <c r="Y7">
        <f>X7/S6</f>
        <v>22.746553138981003</v>
      </c>
      <c r="Z7">
        <f>Y7*U6</f>
        <v>3.5355882086715136</v>
      </c>
      <c r="AC7" s="12" t="s">
        <v>79</v>
      </c>
      <c r="AD7" s="12"/>
      <c r="AE7" s="12"/>
      <c r="AF7" s="12"/>
    </row>
    <row r="8" spans="1:38">
      <c r="A8" t="s">
        <v>5</v>
      </c>
      <c r="B8">
        <v>159</v>
      </c>
      <c r="C8" s="1" t="s">
        <v>21</v>
      </c>
      <c r="D8" t="s">
        <v>6</v>
      </c>
      <c r="E8" t="s">
        <v>9</v>
      </c>
      <c r="F8">
        <v>0.6</v>
      </c>
      <c r="G8" s="2">
        <v>76.897800000000004</v>
      </c>
      <c r="H8">
        <f t="shared" si="0"/>
        <v>270.68025600000004</v>
      </c>
      <c r="J8" s="2">
        <v>7.3373999999999997</v>
      </c>
      <c r="K8">
        <f t="shared" ref="K8" si="12">J8*3.52</f>
        <v>25.827648</v>
      </c>
      <c r="L8">
        <v>22</v>
      </c>
      <c r="M8">
        <v>0.46</v>
      </c>
      <c r="N8">
        <f t="shared" si="4"/>
        <v>0.64192946086956537</v>
      </c>
      <c r="O8">
        <f t="shared" si="5"/>
        <v>6.1251339130434783E-2</v>
      </c>
      <c r="P8">
        <f t="shared" si="6"/>
        <v>4.3750956521739131</v>
      </c>
      <c r="Q8">
        <v>159</v>
      </c>
      <c r="R8">
        <f t="shared" si="7"/>
        <v>53.494121739130449</v>
      </c>
      <c r="S8">
        <f t="shared" si="1"/>
        <v>0.45113376000000011</v>
      </c>
      <c r="T8">
        <f t="shared" si="8"/>
        <v>37.594480000000004</v>
      </c>
      <c r="U8">
        <f t="shared" si="2"/>
        <v>7.5953485828078343E-2</v>
      </c>
      <c r="W8">
        <v>140</v>
      </c>
      <c r="X8">
        <v>10</v>
      </c>
      <c r="AC8" s="12" t="s">
        <v>80</v>
      </c>
      <c r="AD8" s="12"/>
      <c r="AE8" s="12"/>
      <c r="AF8" s="12"/>
    </row>
    <row r="9" spans="1:38">
      <c r="A9" t="s">
        <v>5</v>
      </c>
      <c r="B9">
        <v>180</v>
      </c>
      <c r="C9" s="1" t="s">
        <v>20</v>
      </c>
      <c r="D9" t="s">
        <v>8</v>
      </c>
      <c r="E9" t="s">
        <v>9</v>
      </c>
      <c r="F9">
        <v>0.6</v>
      </c>
      <c r="G9" s="2">
        <v>158.72649999999999</v>
      </c>
      <c r="H9">
        <f t="shared" si="0"/>
        <v>558.71727999999996</v>
      </c>
      <c r="J9" s="2">
        <v>22.141400000000001</v>
      </c>
      <c r="K9">
        <f t="shared" ref="K9" si="13">J9*3.52</f>
        <v>77.937728000000007</v>
      </c>
      <c r="L9">
        <v>22</v>
      </c>
      <c r="M9">
        <v>1.23</v>
      </c>
      <c r="N9">
        <f t="shared" si="4"/>
        <v>0.49553639024390245</v>
      </c>
      <c r="O9">
        <f t="shared" si="5"/>
        <v>6.9124370731707324E-2</v>
      </c>
      <c r="P9">
        <f t="shared" si="6"/>
        <v>4.9374550522648093</v>
      </c>
      <c r="Q9">
        <v>180</v>
      </c>
      <c r="R9">
        <f t="shared" si="7"/>
        <v>41.29469918699187</v>
      </c>
      <c r="S9">
        <f t="shared" si="1"/>
        <v>0.93119546666666664</v>
      </c>
      <c r="T9">
        <f t="shared" si="8"/>
        <v>77.599622222222223</v>
      </c>
      <c r="U9">
        <f t="shared" si="2"/>
        <v>5.8632168311301434E-2</v>
      </c>
      <c r="W9">
        <v>150</v>
      </c>
      <c r="X9">
        <v>30</v>
      </c>
      <c r="Y9">
        <f>X9/S7</f>
        <v>43.902277977985172</v>
      </c>
      <c r="Z9">
        <f>Y9*U7</f>
        <v>1.8889321440056872</v>
      </c>
      <c r="AC9" s="12" t="s">
        <v>81</v>
      </c>
      <c r="AD9" s="12"/>
      <c r="AE9" s="12"/>
      <c r="AF9" s="12"/>
    </row>
    <row r="10" spans="1:38">
      <c r="A10" t="s">
        <v>5</v>
      </c>
      <c r="B10">
        <v>265</v>
      </c>
      <c r="C10" s="1" t="s">
        <v>22</v>
      </c>
      <c r="D10" t="s">
        <v>8</v>
      </c>
      <c r="E10" t="s">
        <v>47</v>
      </c>
      <c r="F10">
        <v>1.6</v>
      </c>
      <c r="G10">
        <v>628.39670000000001</v>
      </c>
      <c r="H10">
        <f t="shared" si="0"/>
        <v>2211.9563840000001</v>
      </c>
      <c r="I10" s="2">
        <v>88.304199999999994</v>
      </c>
      <c r="J10" s="2">
        <v>111.2722</v>
      </c>
      <c r="K10">
        <f t="shared" ref="K10" si="14">J10*3.52</f>
        <v>391.67814399999997</v>
      </c>
      <c r="L10">
        <v>91</v>
      </c>
      <c r="M10">
        <v>1.23</v>
      </c>
      <c r="N10">
        <f t="shared" si="4"/>
        <v>0.47428708314124907</v>
      </c>
      <c r="O10">
        <f t="shared" si="5"/>
        <v>8.3983520557491295E-2</v>
      </c>
      <c r="P10">
        <f t="shared" si="6"/>
        <v>5.9988228969636639</v>
      </c>
      <c r="Q10">
        <v>265</v>
      </c>
      <c r="R10">
        <f t="shared" si="7"/>
        <v>39.523923595104087</v>
      </c>
      <c r="S10">
        <f t="shared" si="1"/>
        <v>1.3824727399999999</v>
      </c>
      <c r="T10">
        <f t="shared" si="8"/>
        <v>115.20606166666666</v>
      </c>
      <c r="U10">
        <f t="shared" si="2"/>
        <v>5.6117937318239393E-2</v>
      </c>
      <c r="W10">
        <v>150</v>
      </c>
      <c r="X10">
        <v>24</v>
      </c>
      <c r="Y10">
        <f>X10/S7</f>
        <v>35.121822382388139</v>
      </c>
      <c r="Z10">
        <f>Y10*U7</f>
        <v>1.5111457152045498</v>
      </c>
    </row>
    <row r="11" spans="1:38" s="13" customFormat="1">
      <c r="A11" s="13" t="s">
        <v>5</v>
      </c>
      <c r="B11" s="13">
        <v>365</v>
      </c>
      <c r="C11" s="14" t="s">
        <v>11</v>
      </c>
      <c r="D11" s="13" t="s">
        <v>8</v>
      </c>
      <c r="E11" s="13" t="s">
        <v>7</v>
      </c>
      <c r="F11" s="13">
        <v>1</v>
      </c>
      <c r="G11" s="15">
        <v>199.32900000000001</v>
      </c>
      <c r="H11" s="13">
        <f t="shared" si="0"/>
        <v>701.63808000000006</v>
      </c>
      <c r="J11" s="15">
        <v>24.9375</v>
      </c>
      <c r="K11" s="13">
        <f t="shared" ref="K11" si="15">J11*3.52</f>
        <v>87.78</v>
      </c>
      <c r="L11" s="3"/>
      <c r="M11" s="13">
        <v>1.23</v>
      </c>
      <c r="P11"/>
      <c r="Q11" s="13">
        <v>365</v>
      </c>
      <c r="R11"/>
      <c r="W11" s="13">
        <v>179</v>
      </c>
      <c r="X11" s="13">
        <v>31</v>
      </c>
      <c r="Y11" s="13">
        <f>X11/S9</f>
        <v>33.29054007422144</v>
      </c>
      <c r="Z11" s="13">
        <f>Y11*U9</f>
        <v>1.9518965488058768</v>
      </c>
      <c r="AG11" s="4"/>
      <c r="AH11" s="4"/>
      <c r="AI11" s="4"/>
    </row>
    <row r="12" spans="1:38" s="13" customFormat="1">
      <c r="A12" s="13" t="s">
        <v>5</v>
      </c>
      <c r="B12" s="13">
        <v>452</v>
      </c>
      <c r="C12" s="14" t="s">
        <v>11</v>
      </c>
      <c r="D12" s="13" t="s">
        <v>8</v>
      </c>
      <c r="E12" s="13" t="s">
        <v>7</v>
      </c>
      <c r="F12" s="13">
        <v>1</v>
      </c>
      <c r="G12" s="15">
        <v>295.39139999999998</v>
      </c>
      <c r="H12" s="13">
        <f t="shared" si="0"/>
        <v>1039.777728</v>
      </c>
      <c r="J12" s="15">
        <v>31.027699999999999</v>
      </c>
      <c r="K12" s="13">
        <f t="shared" ref="K12" si="16">J12*3.52</f>
        <v>109.21750400000001</v>
      </c>
      <c r="L12" s="3"/>
      <c r="M12" s="13">
        <v>1.23</v>
      </c>
      <c r="P12"/>
      <c r="Q12" s="13">
        <v>452</v>
      </c>
      <c r="R12"/>
      <c r="W12" s="13">
        <v>180</v>
      </c>
      <c r="X12" s="13">
        <v>39</v>
      </c>
      <c r="Y12" s="13">
        <f>X12/S9</f>
        <v>41.88164719014955</v>
      </c>
      <c r="Z12" s="13">
        <f>Y12*U9</f>
        <v>2.4556117872073933</v>
      </c>
      <c r="AG12" s="4"/>
      <c r="AH12" s="4"/>
      <c r="AI12" s="4"/>
    </row>
    <row r="13" spans="1:38">
      <c r="A13" t="s">
        <v>5</v>
      </c>
      <c r="B13">
        <v>965</v>
      </c>
      <c r="C13" s="1" t="s">
        <v>22</v>
      </c>
      <c r="D13" t="s">
        <v>8</v>
      </c>
      <c r="E13" t="s">
        <v>47</v>
      </c>
      <c r="F13">
        <v>1.6</v>
      </c>
      <c r="G13" s="2">
        <v>239.9391</v>
      </c>
      <c r="H13">
        <f t="shared" si="0"/>
        <v>844.58563200000003</v>
      </c>
      <c r="I13" s="2">
        <v>76.253600000000006</v>
      </c>
      <c r="J13" s="2">
        <v>25.0153</v>
      </c>
      <c r="K13">
        <f t="shared" ref="K13" si="17">J13*3.52</f>
        <v>88.053855999999996</v>
      </c>
      <c r="L13">
        <v>91</v>
      </c>
      <c r="M13">
        <v>1.23</v>
      </c>
      <c r="N13">
        <f>(H13/1000)/(M13*(L13/24))</f>
        <v>0.18109582031626914</v>
      </c>
      <c r="O13">
        <f t="shared" si="5"/>
        <v>1.8880483730903244E-2</v>
      </c>
      <c r="P13">
        <f t="shared" si="6"/>
        <v>1.3486059807788031</v>
      </c>
      <c r="Q13">
        <v>965</v>
      </c>
      <c r="R13">
        <f t="shared" si="7"/>
        <v>15.091318359689096</v>
      </c>
      <c r="S13">
        <f>(H13/1000)/F13</f>
        <v>0.52786601999999994</v>
      </c>
    </row>
    <row r="23" spans="19:25">
      <c r="S23" t="s">
        <v>16</v>
      </c>
    </row>
    <row r="24" spans="19:25">
      <c r="S24" t="s">
        <v>17</v>
      </c>
    </row>
    <row r="25" spans="19:25">
      <c r="S25" t="s">
        <v>23</v>
      </c>
      <c r="T25" t="s">
        <v>25</v>
      </c>
    </row>
    <row r="26" spans="19:25">
      <c r="S26" t="s">
        <v>24</v>
      </c>
      <c r="T26" t="s">
        <v>26</v>
      </c>
    </row>
    <row r="27" spans="19:25">
      <c r="W27" t="s">
        <v>37</v>
      </c>
      <c r="Y27" t="s">
        <v>36</v>
      </c>
    </row>
    <row r="28" spans="19:25">
      <c r="S28" t="s">
        <v>27</v>
      </c>
      <c r="T28" t="s">
        <v>28</v>
      </c>
      <c r="U28" t="s">
        <v>31</v>
      </c>
      <c r="V28" t="s">
        <v>32</v>
      </c>
      <c r="W28">
        <f>PI()*(21/2)^2</f>
        <v>346.36059005827468</v>
      </c>
      <c r="X28" t="s">
        <v>33</v>
      </c>
      <c r="Y28">
        <f>W28*(1-0.064)</f>
        <v>324.19351229454509</v>
      </c>
    </row>
    <row r="29" spans="19:25">
      <c r="S29" t="s">
        <v>29</v>
      </c>
      <c r="T29" t="s">
        <v>30</v>
      </c>
      <c r="U29" t="s">
        <v>31</v>
      </c>
      <c r="W29">
        <f>(PI()*(38.1/2)^2)</f>
        <v>1140.0918279693699</v>
      </c>
      <c r="X29" t="s">
        <v>33</v>
      </c>
    </row>
    <row r="31" spans="19:25">
      <c r="W31" t="s">
        <v>34</v>
      </c>
      <c r="X31">
        <f>W29/Y28</f>
        <v>3.5167015524158383</v>
      </c>
    </row>
    <row r="32" spans="19:25">
      <c r="W32" t="s">
        <v>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M58" sqref="M58"/>
    </sheetView>
  </sheetViews>
  <sheetFormatPr baseColWidth="10" defaultRowHeight="15" x14ac:dyDescent="0"/>
  <cols>
    <col min="10" max="10" width="16.83203125" customWidth="1"/>
    <col min="11" max="13" width="17" customWidth="1"/>
    <col min="14" max="14" width="24.5" customWidth="1"/>
    <col min="15" max="15" width="21.1640625" customWidth="1"/>
    <col min="18" max="18" width="24" customWidth="1"/>
  </cols>
  <sheetData>
    <row r="1" spans="1:19">
      <c r="B1" t="s">
        <v>74</v>
      </c>
      <c r="E1" s="8" t="s">
        <v>44</v>
      </c>
      <c r="G1" s="8" t="s">
        <v>45</v>
      </c>
      <c r="H1" s="8" t="s">
        <v>41</v>
      </c>
      <c r="I1" t="s">
        <v>39</v>
      </c>
      <c r="J1" t="s">
        <v>40</v>
      </c>
      <c r="K1" t="s">
        <v>68</v>
      </c>
      <c r="L1" t="s">
        <v>39</v>
      </c>
      <c r="M1" t="s">
        <v>40</v>
      </c>
      <c r="N1" t="s">
        <v>55</v>
      </c>
      <c r="O1" t="s">
        <v>55</v>
      </c>
      <c r="P1" t="s">
        <v>74</v>
      </c>
      <c r="R1" t="s">
        <v>55</v>
      </c>
      <c r="S1" t="s">
        <v>55</v>
      </c>
    </row>
    <row r="2" spans="1:19">
      <c r="A2" t="s">
        <v>0</v>
      </c>
      <c r="B2" t="s">
        <v>1</v>
      </c>
      <c r="C2" t="s">
        <v>2</v>
      </c>
      <c r="D2" t="s">
        <v>3</v>
      </c>
      <c r="E2" s="8" t="s">
        <v>43</v>
      </c>
      <c r="F2" t="s">
        <v>4</v>
      </c>
      <c r="G2" s="8" t="s">
        <v>46</v>
      </c>
      <c r="H2" s="8" t="s">
        <v>42</v>
      </c>
      <c r="I2" t="s">
        <v>38</v>
      </c>
      <c r="J2" t="s">
        <v>38</v>
      </c>
      <c r="K2" t="s">
        <v>38</v>
      </c>
      <c r="L2" t="s">
        <v>57</v>
      </c>
      <c r="M2" t="s">
        <v>57</v>
      </c>
      <c r="N2" t="s">
        <v>59</v>
      </c>
      <c r="O2" t="s">
        <v>82</v>
      </c>
      <c r="P2" t="s">
        <v>1</v>
      </c>
      <c r="R2" t="s">
        <v>93</v>
      </c>
      <c r="S2" t="s">
        <v>84</v>
      </c>
    </row>
    <row r="3" spans="1:19">
      <c r="A3" t="s">
        <v>63</v>
      </c>
      <c r="B3">
        <v>69</v>
      </c>
      <c r="C3" t="s">
        <v>67</v>
      </c>
      <c r="D3" t="s">
        <v>6</v>
      </c>
      <c r="E3">
        <v>0.46</v>
      </c>
      <c r="F3" t="s">
        <v>9</v>
      </c>
      <c r="G3">
        <v>0.6</v>
      </c>
      <c r="H3" s="9">
        <v>12</v>
      </c>
      <c r="I3" s="5">
        <v>103.27370000000001</v>
      </c>
      <c r="J3">
        <f t="shared" ref="J3:J13" si="0">I3*3.52</f>
        <v>363.52342400000003</v>
      </c>
      <c r="N3">
        <f>(J3/1000)/(E3*(H3/24))</f>
        <v>1.5805366260869567</v>
      </c>
      <c r="P3">
        <v>69</v>
      </c>
      <c r="R3">
        <f>(N3/12)*1000</f>
        <v>131.7113855072464</v>
      </c>
    </row>
    <row r="4" spans="1:19">
      <c r="A4" t="s">
        <v>63</v>
      </c>
      <c r="B4">
        <v>74</v>
      </c>
      <c r="C4" t="s">
        <v>73</v>
      </c>
      <c r="D4" t="s">
        <v>6</v>
      </c>
      <c r="E4">
        <v>0.46</v>
      </c>
      <c r="F4" s="6" t="s">
        <v>76</v>
      </c>
      <c r="G4" s="6">
        <v>1.6</v>
      </c>
      <c r="H4" s="10">
        <v>32</v>
      </c>
      <c r="I4" s="7">
        <v>142.7073</v>
      </c>
      <c r="J4">
        <f t="shared" si="0"/>
        <v>502.32969600000001</v>
      </c>
      <c r="K4" s="7">
        <v>111.20359999999999</v>
      </c>
      <c r="L4" s="7"/>
      <c r="M4" s="7"/>
      <c r="N4">
        <f>(J4/1000)/(E4*(H4/24))</f>
        <v>0.81901580869565227</v>
      </c>
      <c r="P4">
        <v>74</v>
      </c>
      <c r="R4">
        <f t="shared" ref="R4:R13" si="1">(N4/12)*1000</f>
        <v>68.251317391304354</v>
      </c>
    </row>
    <row r="5" spans="1:19">
      <c r="A5" t="s">
        <v>63</v>
      </c>
      <c r="B5">
        <v>90</v>
      </c>
      <c r="C5" t="s">
        <v>66</v>
      </c>
      <c r="D5" t="s">
        <v>6</v>
      </c>
      <c r="E5">
        <v>0.46</v>
      </c>
      <c r="F5" t="s">
        <v>9</v>
      </c>
      <c r="G5">
        <v>0.6</v>
      </c>
      <c r="H5">
        <v>11</v>
      </c>
      <c r="I5" s="5">
        <v>56.668599999999998</v>
      </c>
      <c r="J5">
        <f t="shared" si="0"/>
        <v>199.47347199999999</v>
      </c>
      <c r="N5">
        <f>(J5/1000)/(E5*(H5/24))</f>
        <v>0.94611923478260862</v>
      </c>
      <c r="P5">
        <v>90</v>
      </c>
      <c r="R5">
        <f t="shared" si="1"/>
        <v>78.843269565217383</v>
      </c>
    </row>
    <row r="6" spans="1:19">
      <c r="A6" t="s">
        <v>63</v>
      </c>
      <c r="B6">
        <v>100</v>
      </c>
      <c r="C6" t="s">
        <v>65</v>
      </c>
      <c r="D6" t="s">
        <v>6</v>
      </c>
      <c r="E6">
        <v>0.46</v>
      </c>
      <c r="F6" t="s">
        <v>9</v>
      </c>
      <c r="G6">
        <v>0.6</v>
      </c>
      <c r="H6">
        <v>12</v>
      </c>
      <c r="I6" s="5">
        <v>77.103800000000007</v>
      </c>
      <c r="J6">
        <f t="shared" si="0"/>
        <v>271.40537600000005</v>
      </c>
      <c r="N6">
        <f>(J6/1000)/(E6*(H6/24))</f>
        <v>1.1800233739130435</v>
      </c>
      <c r="P6">
        <v>100</v>
      </c>
      <c r="R6">
        <f t="shared" si="1"/>
        <v>98.33528115942029</v>
      </c>
    </row>
    <row r="7" spans="1:19">
      <c r="A7" t="s">
        <v>63</v>
      </c>
      <c r="B7">
        <v>110</v>
      </c>
      <c r="C7" t="s">
        <v>64</v>
      </c>
      <c r="D7" t="s">
        <v>6</v>
      </c>
      <c r="E7">
        <v>0.46</v>
      </c>
      <c r="F7" t="s">
        <v>9</v>
      </c>
      <c r="G7">
        <v>0.6</v>
      </c>
      <c r="H7">
        <v>11</v>
      </c>
      <c r="I7" s="5">
        <v>72.308899999999994</v>
      </c>
      <c r="J7">
        <f t="shared" si="0"/>
        <v>254.52732799999998</v>
      </c>
      <c r="N7">
        <f>(J7/1000)/(E7*(H7/24))</f>
        <v>1.2072442434782609</v>
      </c>
      <c r="P7">
        <v>110</v>
      </c>
      <c r="R7">
        <f t="shared" si="1"/>
        <v>100.60368695652174</v>
      </c>
    </row>
    <row r="8" spans="1:19">
      <c r="A8" t="s">
        <v>63</v>
      </c>
      <c r="B8">
        <v>120</v>
      </c>
      <c r="C8" t="s">
        <v>72</v>
      </c>
      <c r="D8" t="s">
        <v>6</v>
      </c>
      <c r="E8">
        <v>0.46</v>
      </c>
      <c r="F8" t="s">
        <v>9</v>
      </c>
      <c r="G8">
        <v>0.6</v>
      </c>
      <c r="H8" s="11">
        <v>24</v>
      </c>
      <c r="I8" s="5">
        <v>275.90629999999999</v>
      </c>
      <c r="J8">
        <f t="shared" si="0"/>
        <v>971.19017599999995</v>
      </c>
      <c r="L8" s="16">
        <v>54.3155</v>
      </c>
      <c r="M8">
        <f t="shared" ref="M8" si="2">L8*3.52</f>
        <v>191.19056</v>
      </c>
      <c r="N8">
        <f>(J8/1000)/($E8*($H8/24))</f>
        <v>2.1112829913043476</v>
      </c>
      <c r="O8">
        <f>(M8/1000)/($E8*($H8/24))</f>
        <v>0.41563165217391307</v>
      </c>
      <c r="P8">
        <v>120</v>
      </c>
      <c r="S8">
        <f>(O8/14)*1000</f>
        <v>29.687975155279506</v>
      </c>
    </row>
    <row r="9" spans="1:19">
      <c r="A9" t="s">
        <v>63</v>
      </c>
      <c r="B9">
        <v>132</v>
      </c>
      <c r="C9" t="s">
        <v>64</v>
      </c>
      <c r="D9" t="s">
        <v>8</v>
      </c>
      <c r="E9">
        <v>1.23</v>
      </c>
      <c r="F9" t="s">
        <v>9</v>
      </c>
      <c r="G9">
        <v>0.6</v>
      </c>
      <c r="H9">
        <v>11</v>
      </c>
      <c r="I9" s="5">
        <v>149.5976</v>
      </c>
      <c r="J9">
        <f t="shared" si="0"/>
        <v>526.58355200000005</v>
      </c>
      <c r="L9" s="4"/>
      <c r="M9" s="4"/>
      <c r="N9">
        <f>(J9/1000)/(E9*(H9/24))</f>
        <v>0.93407281951219523</v>
      </c>
      <c r="P9">
        <v>132</v>
      </c>
      <c r="R9">
        <f t="shared" si="1"/>
        <v>77.839401626016269</v>
      </c>
    </row>
    <row r="10" spans="1:19">
      <c r="A10" t="s">
        <v>63</v>
      </c>
      <c r="B10">
        <v>150</v>
      </c>
      <c r="C10" t="s">
        <v>65</v>
      </c>
      <c r="D10" t="s">
        <v>6</v>
      </c>
      <c r="E10">
        <v>0.46</v>
      </c>
      <c r="F10" t="s">
        <v>9</v>
      </c>
      <c r="G10">
        <v>0.6</v>
      </c>
      <c r="H10">
        <v>12</v>
      </c>
      <c r="I10" s="5">
        <v>88.812700000000007</v>
      </c>
      <c r="J10">
        <f t="shared" si="0"/>
        <v>312.62070400000005</v>
      </c>
      <c r="L10" s="4"/>
      <c r="M10" s="4"/>
      <c r="N10">
        <f>(J10/1000)/(E10*(H10/24))</f>
        <v>1.3592204521739131</v>
      </c>
      <c r="P10">
        <v>150</v>
      </c>
      <c r="R10">
        <f t="shared" si="1"/>
        <v>113.26837101449276</v>
      </c>
    </row>
    <row r="11" spans="1:19">
      <c r="A11" t="s">
        <v>63</v>
      </c>
      <c r="B11">
        <v>150</v>
      </c>
      <c r="C11" t="s">
        <v>71</v>
      </c>
      <c r="D11" t="s">
        <v>8</v>
      </c>
      <c r="E11">
        <v>1.23</v>
      </c>
      <c r="F11" t="s">
        <v>9</v>
      </c>
      <c r="G11">
        <v>0.6</v>
      </c>
      <c r="H11">
        <v>12</v>
      </c>
      <c r="I11" s="5">
        <v>175.43369999999999</v>
      </c>
      <c r="J11">
        <f t="shared" si="0"/>
        <v>617.52662399999997</v>
      </c>
      <c r="L11" s="16">
        <v>27.712599999999998</v>
      </c>
      <c r="M11">
        <f t="shared" ref="M11:M13" si="3">L11*3.52</f>
        <v>97.548351999999994</v>
      </c>
      <c r="N11">
        <f>(J11/1000)/(E11*(H11/24))</f>
        <v>1.0041083317073172</v>
      </c>
      <c r="O11">
        <f>(M11/1000)/($E11*($H11/24))</f>
        <v>0.15861520650406502</v>
      </c>
      <c r="P11">
        <v>150</v>
      </c>
      <c r="R11">
        <f t="shared" si="1"/>
        <v>83.675694308943108</v>
      </c>
      <c r="S11">
        <f>(O11/14)*1000</f>
        <v>11.329657607433216</v>
      </c>
    </row>
    <row r="12" spans="1:19">
      <c r="A12" t="s">
        <v>63</v>
      </c>
      <c r="B12">
        <v>355</v>
      </c>
      <c r="C12" t="s">
        <v>70</v>
      </c>
      <c r="D12" t="s">
        <v>8</v>
      </c>
      <c r="E12">
        <v>1.23</v>
      </c>
      <c r="F12" t="s">
        <v>9</v>
      </c>
      <c r="G12">
        <v>0.6</v>
      </c>
      <c r="H12">
        <v>11</v>
      </c>
      <c r="I12" s="5">
        <v>418.4212</v>
      </c>
      <c r="J12">
        <f t="shared" si="0"/>
        <v>1472.8426240000001</v>
      </c>
      <c r="L12" s="16">
        <v>49.341299999999997</v>
      </c>
      <c r="M12">
        <f t="shared" si="3"/>
        <v>173.681376</v>
      </c>
      <c r="N12">
        <f>(J12/1000)/(E12*(H12/24))</f>
        <v>2.6125811512195125</v>
      </c>
      <c r="O12">
        <f>(M12/1000)/($E12*($H12/24))</f>
        <v>0.30808226341463418</v>
      </c>
      <c r="P12">
        <v>355</v>
      </c>
      <c r="R12">
        <f t="shared" si="1"/>
        <v>217.71509593495938</v>
      </c>
      <c r="S12">
        <f>(O12/14)*1000</f>
        <v>22.005875958188156</v>
      </c>
    </row>
    <row r="13" spans="1:19">
      <c r="A13" t="s">
        <v>63</v>
      </c>
      <c r="B13">
        <v>700</v>
      </c>
      <c r="C13" t="s">
        <v>69</v>
      </c>
      <c r="D13" t="s">
        <v>8</v>
      </c>
      <c r="E13">
        <v>1.23</v>
      </c>
      <c r="F13" t="s">
        <v>9</v>
      </c>
      <c r="G13">
        <v>0.6</v>
      </c>
      <c r="H13">
        <v>22</v>
      </c>
      <c r="I13" s="5">
        <v>224.1651</v>
      </c>
      <c r="J13">
        <f t="shared" si="0"/>
        <v>789.06115199999999</v>
      </c>
      <c r="K13" s="7">
        <v>71.962400000000002</v>
      </c>
      <c r="L13" s="16">
        <v>28.165299999999998</v>
      </c>
      <c r="M13">
        <f t="shared" si="3"/>
        <v>99.14185599999999</v>
      </c>
      <c r="N13">
        <f>(J13/1000)/(E13*(H13/24))</f>
        <v>0.69983250731707325</v>
      </c>
      <c r="O13">
        <f>(M13/1000)/($E13*($H13/24))</f>
        <v>8.7930692682926817E-2</v>
      </c>
      <c r="P13">
        <v>700</v>
      </c>
      <c r="R13">
        <f t="shared" si="1"/>
        <v>58.319375609756108</v>
      </c>
      <c r="S13">
        <f>(O13/14)*1000</f>
        <v>6.2807637630662017</v>
      </c>
    </row>
    <row r="14" spans="1:19">
      <c r="L14" s="4"/>
      <c r="M14" s="4"/>
    </row>
    <row r="17" spans="1:1">
      <c r="A17" t="s">
        <v>75</v>
      </c>
    </row>
  </sheetData>
  <sortState ref="A3:J14">
    <sortCondition ref="B3:B1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 Flux not control subtracted</vt:lpstr>
      <vt:lpstr>P1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Fuchsman</dc:creator>
  <cp:lastModifiedBy>Clara Fuchsman</cp:lastModifiedBy>
  <dcterms:created xsi:type="dcterms:W3CDTF">2019-02-15T20:14:49Z</dcterms:created>
  <dcterms:modified xsi:type="dcterms:W3CDTF">2020-02-03T19:14:04Z</dcterms:modified>
</cp:coreProperties>
</file>