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Desktop/"/>
    </mc:Choice>
  </mc:AlternateContent>
  <xr:revisionPtr revIDLastSave="0" documentId="13_ncr:1_{FD8FF7EC-4DB2-F74D-AB74-3162E6DD3DE3}" xr6:coauthVersionLast="47" xr6:coauthVersionMax="47" xr10:uidLastSave="{00000000-0000-0000-0000-000000000000}"/>
  <bookViews>
    <workbookView xWindow="0" yWindow="480" windowWidth="38400" windowHeight="21120" activeTab="1" xr2:uid="{00000000-000D-0000-FFFF-FFFF00000000}"/>
  </bookViews>
  <sheets>
    <sheet name="ATO Tax Tables" sheetId="2" r:id="rId1"/>
    <sheet name="Template (Duplicate then modify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B5" i="2"/>
  <c r="C5" i="2"/>
  <c r="O14" i="1" l="1"/>
  <c r="O15" i="1" s="1"/>
  <c r="L18" i="1" s="1"/>
  <c r="C17" i="1"/>
  <c r="D17" i="1"/>
  <c r="E17" i="1"/>
  <c r="F17" i="1"/>
  <c r="G17" i="1"/>
  <c r="H17" i="1"/>
  <c r="B17" i="1"/>
  <c r="C7" i="1"/>
  <c r="D7" i="1"/>
  <c r="E7" i="1"/>
  <c r="F7" i="1"/>
  <c r="G7" i="1"/>
  <c r="H7" i="1"/>
  <c r="B7" i="1"/>
  <c r="O22" i="1"/>
  <c r="E28" i="1"/>
  <c r="H24" i="1"/>
  <c r="R7" i="1"/>
  <c r="T4" i="1"/>
  <c r="E30" i="1" l="1"/>
  <c r="P20" i="1" s="1"/>
  <c r="I7" i="1"/>
  <c r="I17" i="1"/>
  <c r="M4" i="1" l="1"/>
  <c r="S5" i="1" s="1"/>
  <c r="T5" i="1" s="1"/>
  <c r="M5" i="1"/>
  <c r="M6" i="1"/>
  <c r="M7" i="1"/>
  <c r="B19" i="1" s="1"/>
  <c r="M8" i="1"/>
  <c r="A24" i="1"/>
  <c r="F9" i="1"/>
  <c r="F10" i="1" s="1"/>
  <c r="D19" i="1"/>
  <c r="D20" i="1" s="1"/>
  <c r="C19" i="1" l="1"/>
  <c r="C20" i="1" s="1"/>
  <c r="B9" i="1"/>
  <c r="B10" i="1" s="1"/>
  <c r="G9" i="1"/>
  <c r="G10" i="1" s="1"/>
  <c r="E19" i="1"/>
  <c r="E20" i="1" s="1"/>
  <c r="S6" i="1"/>
  <c r="T6" i="1" s="1"/>
  <c r="T7" i="1" s="1"/>
  <c r="F19" i="1"/>
  <c r="F20" i="1" s="1"/>
  <c r="B20" i="1"/>
  <c r="G19" i="1"/>
  <c r="G20" i="1" s="1"/>
  <c r="H9" i="1"/>
  <c r="H10" i="1" s="1"/>
  <c r="H19" i="1"/>
  <c r="H20" i="1" s="1"/>
  <c r="C9" i="1"/>
  <c r="C10" i="1" s="1"/>
  <c r="D9" i="1"/>
  <c r="D10" i="1" s="1"/>
  <c r="E9" i="1"/>
  <c r="E10" i="1" s="1"/>
  <c r="I20" i="1" l="1"/>
  <c r="I10" i="1"/>
  <c r="B24" i="1" l="1"/>
  <c r="R12" i="1" s="1"/>
  <c r="C24" i="1" l="1"/>
  <c r="R10" i="1" s="1"/>
  <c r="D24" i="1" l="1"/>
  <c r="F29" i="1" s="1"/>
  <c r="F28" i="1" l="1"/>
  <c r="P19" i="1"/>
  <c r="R11" i="1"/>
  <c r="F30" i="1"/>
  <c r="P22" i="1" l="1"/>
  <c r="R15" i="1" s="1"/>
  <c r="P21" i="1"/>
  <c r="R14" i="1" s="1"/>
  <c r="R13" i="1"/>
</calcChain>
</file>

<file path=xl/sharedStrings.xml><?xml version="1.0" encoding="utf-8"?>
<sst xmlns="http://schemas.openxmlformats.org/spreadsheetml/2006/main" count="224" uniqueCount="136">
  <si>
    <t>Week 1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</si>
  <si>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</si>
  <si>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</si>
  <si>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</si>
  <si>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</si>
  <si>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</si>
  <si>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</si>
  <si>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</si>
  <si>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</si>
  <si>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Start Time</t>
  </si>
  <si>
    <t>Finish Time</t>
  </si>
  <si>
    <t xml:space="preserve">Hours </t>
  </si>
  <si>
    <t xml:space="preserve">Public Holiday </t>
  </si>
  <si>
    <t>Rate</t>
  </si>
  <si>
    <t>Pay</t>
  </si>
  <si>
    <t>Rate Calculator</t>
  </si>
  <si>
    <t>Time Zone</t>
  </si>
  <si>
    <t>Base Rate</t>
  </si>
  <si>
    <t>My Rate</t>
  </si>
  <si>
    <t>Start Conditions</t>
  </si>
  <si>
    <t>End Conditions</t>
  </si>
  <si>
    <t>Day</t>
  </si>
  <si>
    <t>Between 5a and 12p</t>
  </si>
  <si>
    <t>None</t>
  </si>
  <si>
    <t>Afternoon</t>
  </si>
  <si>
    <t>Between 12p and 6p</t>
  </si>
  <si>
    <t>Night</t>
  </si>
  <si>
    <t>Between 6p and 5a</t>
  </si>
  <si>
    <t xml:space="preserve">Weekend </t>
  </si>
  <si>
    <t xml:space="preserve">After 12p Saturday </t>
  </si>
  <si>
    <t>Before 5a Monday</t>
  </si>
  <si>
    <t>Public Holiday</t>
  </si>
  <si>
    <t>Special</t>
  </si>
  <si>
    <t xml:space="preserve">Special </t>
  </si>
  <si>
    <t>Week 2</t>
  </si>
  <si>
    <t>Age Modifiers</t>
  </si>
  <si>
    <t>Age</t>
  </si>
  <si>
    <t>Rate %</t>
  </si>
  <si>
    <t>17</t>
  </si>
  <si>
    <t>18</t>
  </si>
  <si>
    <t>19</t>
  </si>
  <si>
    <t>20</t>
  </si>
  <si>
    <t>21 and over</t>
  </si>
  <si>
    <t>Age Calculator</t>
  </si>
  <si>
    <t>Field</t>
  </si>
  <si>
    <t>Data</t>
  </si>
  <si>
    <t>My DOB</t>
  </si>
  <si>
    <t>Period End Date</t>
  </si>
  <si>
    <t>Calculated Age</t>
  </si>
  <si>
    <t>Leave Hours</t>
  </si>
  <si>
    <t>Leave Type</t>
  </si>
  <si>
    <t>Hours</t>
  </si>
  <si>
    <t>Subtotal</t>
  </si>
  <si>
    <t>Unpaid</t>
  </si>
  <si>
    <t>Annual</t>
  </si>
  <si>
    <t>Sick</t>
  </si>
  <si>
    <t>Income</t>
  </si>
  <si>
    <t>Total Hours Worked</t>
  </si>
  <si>
    <t>Estimated Gross Income</t>
  </si>
  <si>
    <t>Tax Rate</t>
  </si>
  <si>
    <t>Estimated Net Income</t>
  </si>
  <si>
    <t>Use Actual Income</t>
  </si>
  <si>
    <t>Actual Gross Income</t>
  </si>
  <si>
    <t>Actual Net Income</t>
  </si>
  <si>
    <t>Actual Tax Rate</t>
  </si>
  <si>
    <t>Expenditures</t>
  </si>
  <si>
    <t>Expense</t>
  </si>
  <si>
    <t>Enabled</t>
  </si>
  <si>
    <t>Amount</t>
  </si>
  <si>
    <t xml:space="preserve">Repetition </t>
  </si>
  <si>
    <t>Amount Added</t>
  </si>
  <si>
    <t>Rolling Balance</t>
  </si>
  <si>
    <t xml:space="preserve">For reference only </t>
  </si>
  <si>
    <t>Stats</t>
  </si>
  <si>
    <t>Tax Error</t>
  </si>
  <si>
    <t>Net Error</t>
  </si>
  <si>
    <t>Gross Error</t>
  </si>
  <si>
    <t>Percent Expenses</t>
  </si>
  <si>
    <t>Percent Saved</t>
  </si>
  <si>
    <t>Percent Spent</t>
  </si>
  <si>
    <t>Savings Targets</t>
  </si>
  <si>
    <t xml:space="preserve">Destination </t>
  </si>
  <si>
    <t>Percentage</t>
  </si>
  <si>
    <t>Bills</t>
  </si>
  <si>
    <t>Savings</t>
  </si>
  <si>
    <t>Spendings</t>
  </si>
  <si>
    <t>Break Duration</t>
  </si>
  <si>
    <t>16</t>
  </si>
  <si>
    <t xml:space="preserve">      QUICK SEARCH: Enter fortnightly earnings in the green cell (A5) to display the amount to withhold With tax-free threshold  and No tax-free threshold in the yellow fields (B5 and C5).</t>
  </si>
  <si>
    <t>Fortnightly earnings
1
$</t>
  </si>
  <si>
    <t>With tax-free threshold
2
$</t>
  </si>
  <si>
    <t>No tax-free threshold
3
$</t>
  </si>
  <si>
    <t>LOOKUP TABLES</t>
  </si>
  <si>
    <t>SCALE 1</t>
  </si>
  <si>
    <t>SCALE 5</t>
  </si>
  <si>
    <t>SCALE 8</t>
  </si>
  <si>
    <t>Single</t>
  </si>
  <si>
    <t>$</t>
  </si>
  <si>
    <t>a</t>
  </si>
  <si>
    <t>b</t>
  </si>
  <si>
    <t>SCALE 2</t>
  </si>
  <si>
    <t>SCALE 6</t>
  </si>
  <si>
    <t>SCALE 9</t>
  </si>
  <si>
    <t>Illness</t>
  </si>
  <si>
    <t>SCALE 3</t>
  </si>
  <si>
    <t>SCALE 10</t>
  </si>
  <si>
    <t>Couple</t>
  </si>
  <si>
    <t>SCALE Actors</t>
  </si>
  <si>
    <t>Actors</t>
  </si>
  <si>
    <t>ML Adjustment S2</t>
  </si>
  <si>
    <t>ML Adjustment S6</t>
  </si>
  <si>
    <t>Weekly earnings threshold</t>
  </si>
  <si>
    <t>Weekly earnings shade-in threshold</t>
  </si>
  <si>
    <t>Medicare levy family threshold</t>
  </si>
  <si>
    <t>Weekly Family Threshold divisor</t>
  </si>
  <si>
    <t>Additional child</t>
  </si>
  <si>
    <t>Shading Out Point multiplier</t>
  </si>
  <si>
    <t>Shading Out Point divisor</t>
  </si>
  <si>
    <t>Weekly Levy Adjustment factor</t>
  </si>
  <si>
    <t>Medicare levy</t>
  </si>
  <si>
    <t>Number of Children</t>
  </si>
  <si>
    <t>Threshold</t>
  </si>
  <si>
    <t>Reduction</t>
  </si>
  <si>
    <t>Additional</t>
  </si>
  <si>
    <t>SCALE HELP TFTR</t>
  </si>
  <si>
    <t>SCALE HELP NTFT</t>
  </si>
  <si>
    <t>SCALE FS TFTR</t>
  </si>
  <si>
    <t>SCALE FS NTFT</t>
  </si>
  <si>
    <t>SCALE NTFN</t>
  </si>
  <si>
    <t>SCALE TFN</t>
  </si>
  <si>
    <t>Resident</t>
  </si>
  <si>
    <t>Foreign resident</t>
  </si>
  <si>
    <t>WHM TABLE</t>
  </si>
  <si>
    <t>Income Range</t>
  </si>
  <si>
    <t>Tax Amount</t>
  </si>
  <si>
    <t>Also for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</si>
</sst>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#\ ###/###"/>
    <numFmt numFmtId="165" formatCode="&quot;$&quot;0.00"/>
    <numFmt numFmtId="166" formatCode="0.0%"/>
    <numFmt numFmtId="167" formatCode="&quot;$&quot;#,##0.00"/>
    <numFmt numFmtId="169" formatCode="#,##0.0000"/>
    <numFmt numFmtId="170" formatCode="0.000"/>
  </numFmts>
  <fonts count="15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indexed="10"/>
      <name val="Helvetica"/>
    </font>
    <font>
      <b/>
      <sz val="10"/>
      <color indexed="14"/>
      <name val="Helvetica"/>
    </font>
    <font>
      <b/>
      <sz val="10"/>
      <color indexed="10"/>
      <name val="Helvetica"/>
    </font>
    <font>
      <sz val="10"/>
      <color indexed="22"/>
      <name val="Helvetica"/>
    </font>
    <font>
      <sz val="10"/>
      <color indexed="8"/>
      <name val="Helvetica"/>
    </font>
    <font>
      <sz val="8"/>
      <color indexed="8"/>
      <name val="Arial"/>
    </font>
    <font>
      <b/>
      <sz val="9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2"/>
      <color indexed="8"/>
      <name val="Arial"/>
    </font>
    <font>
      <i/>
      <sz val="10"/>
      <color indexed="8"/>
      <name val="Arial"/>
    </font>
    <font>
      <sz val="10"/>
      <color indexed="8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16"/>
      </left>
      <right/>
      <top style="thin">
        <color indexed="16"/>
      </top>
      <bottom style="thin">
        <color indexed="17"/>
      </bottom>
      <diagonal/>
    </border>
    <border>
      <left/>
      <right/>
      <top style="thin">
        <color indexed="16"/>
      </top>
      <bottom style="thin">
        <color indexed="17"/>
      </bottom>
      <diagonal/>
    </border>
    <border>
      <left/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20"/>
      </bottom>
      <diagonal/>
    </border>
    <border>
      <left style="thin">
        <color indexed="12"/>
      </left>
      <right style="thin">
        <color indexed="12"/>
      </right>
      <top style="thin">
        <color indexed="2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0"/>
      </right>
      <top style="thin">
        <color indexed="20"/>
      </top>
      <bottom style="thin">
        <color indexed="12"/>
      </bottom>
      <diagonal/>
    </border>
    <border>
      <left style="thin">
        <color indexed="20"/>
      </left>
      <right style="thin">
        <color indexed="12"/>
      </right>
      <top style="thin">
        <color indexed="20"/>
      </top>
      <bottom style="thin">
        <color indexed="12"/>
      </bottom>
      <diagonal/>
    </border>
    <border>
      <left style="thin">
        <color indexed="12"/>
      </left>
      <right style="thin">
        <color indexed="20"/>
      </right>
      <top style="thin">
        <color indexed="12"/>
      </top>
      <bottom style="thin">
        <color indexed="12"/>
      </bottom>
      <diagonal/>
    </border>
    <border>
      <left style="thin">
        <color indexed="2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0"/>
      </right>
      <top style="thin">
        <color indexed="12"/>
      </top>
      <bottom style="thin">
        <color indexed="20"/>
      </bottom>
      <diagonal/>
    </border>
    <border>
      <left style="thin">
        <color indexed="20"/>
      </left>
      <right style="thin">
        <color indexed="12"/>
      </right>
      <top style="thin">
        <color indexed="12"/>
      </top>
      <bottom style="thin">
        <color indexed="20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7" fillId="0" borderId="0" applyFont="0" applyFill="0" applyBorder="0" applyAlignment="0" applyProtection="0"/>
  </cellStyleXfs>
  <cellXfs count="17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164" fontId="0" fillId="4" borderId="6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16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165" fontId="0" fillId="0" borderId="1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165" fontId="4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5" borderId="10" xfId="0" applyNumberFormat="1" applyFont="1" applyFill="1" applyBorder="1" applyAlignment="1">
      <alignment vertical="top" wrapText="1"/>
    </xf>
    <xf numFmtId="49" fontId="5" fillId="5" borderId="11" xfId="0" applyNumberFormat="1" applyFont="1" applyFill="1" applyBorder="1" applyAlignment="1">
      <alignment vertical="top" wrapText="1"/>
    </xf>
    <xf numFmtId="49" fontId="5" fillId="5" borderId="12" xfId="0" applyNumberFormat="1" applyFont="1" applyFill="1" applyBorder="1" applyAlignment="1">
      <alignment vertical="top" wrapText="1"/>
    </xf>
    <xf numFmtId="49" fontId="5" fillId="6" borderId="13" xfId="0" applyNumberFormat="1" applyFont="1" applyFill="1" applyBorder="1" applyAlignment="1">
      <alignment vertical="top" wrapText="1"/>
    </xf>
    <xf numFmtId="165" fontId="0" fillId="0" borderId="14" xfId="0" applyNumberFormat="1" applyFont="1" applyBorder="1" applyAlignment="1">
      <alignment vertical="top" wrapText="1"/>
    </xf>
    <xf numFmtId="165" fontId="0" fillId="0" borderId="15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5" fillId="6" borderId="16" xfId="0" applyNumberFormat="1" applyFont="1" applyFill="1" applyBorder="1" applyAlignment="1">
      <alignment vertical="top" wrapText="1"/>
    </xf>
    <xf numFmtId="165" fontId="0" fillId="4" borderId="17" xfId="0" applyNumberFormat="1" applyFont="1" applyFill="1" applyBorder="1" applyAlignment="1">
      <alignment vertical="top" wrapText="1"/>
    </xf>
    <xf numFmtId="165" fontId="0" fillId="4" borderId="18" xfId="0" applyNumberFormat="1" applyFont="1" applyFill="1" applyBorder="1" applyAlignment="1">
      <alignment vertical="top" wrapText="1"/>
    </xf>
    <xf numFmtId="49" fontId="0" fillId="4" borderId="18" xfId="0" applyNumberFormat="1" applyFont="1" applyFill="1" applyBorder="1" applyAlignment="1">
      <alignment vertical="top" wrapText="1"/>
    </xf>
    <xf numFmtId="165" fontId="0" fillId="0" borderId="17" xfId="0" applyNumberFormat="1" applyFont="1" applyBorder="1" applyAlignment="1">
      <alignment vertical="top" wrapText="1"/>
    </xf>
    <xf numFmtId="165" fontId="0" fillId="0" borderId="18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7" borderId="19" xfId="0" applyNumberFormat="1" applyFont="1" applyFill="1" applyBorder="1" applyAlignment="1">
      <alignment vertical="top" wrapText="1"/>
    </xf>
    <xf numFmtId="49" fontId="0" fillId="0" borderId="20" xfId="0" applyNumberFormat="1" applyFont="1" applyBorder="1" applyAlignment="1">
      <alignment vertical="top" wrapText="1"/>
    </xf>
    <xf numFmtId="166" fontId="0" fillId="0" borderId="20" xfId="0" applyNumberFormat="1" applyFont="1" applyBorder="1" applyAlignment="1">
      <alignment vertical="top" wrapText="1"/>
    </xf>
    <xf numFmtId="49" fontId="0" fillId="8" borderId="21" xfId="0" applyNumberFormat="1" applyFont="1" applyFill="1" applyBorder="1" applyAlignment="1">
      <alignment vertical="top" wrapText="1"/>
    </xf>
    <xf numFmtId="166" fontId="0" fillId="8" borderId="21" xfId="0" applyNumberFormat="1" applyFont="1" applyFill="1" applyBorder="1" applyAlignment="1">
      <alignment vertical="top" wrapText="1"/>
    </xf>
    <xf numFmtId="49" fontId="0" fillId="0" borderId="21" xfId="0" applyNumberFormat="1" applyFont="1" applyBorder="1" applyAlignment="1">
      <alignment vertical="top" wrapText="1"/>
    </xf>
    <xf numFmtId="166" fontId="0" fillId="0" borderId="2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4" fontId="0" fillId="8" borderId="21" xfId="0" applyNumberFormat="1" applyFont="1" applyFill="1" applyBorder="1" applyAlignment="1">
      <alignment vertical="top" wrapText="1"/>
    </xf>
    <xf numFmtId="164" fontId="0" fillId="0" borderId="2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9" borderId="22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165" fontId="0" fillId="0" borderId="20" xfId="0" applyNumberFormat="1" applyFont="1" applyBorder="1" applyAlignment="1">
      <alignment vertical="top" wrapText="1"/>
    </xf>
    <xf numFmtId="167" fontId="0" fillId="0" borderId="20" xfId="0" applyNumberFormat="1" applyFont="1" applyBorder="1" applyAlignment="1">
      <alignment vertical="top" wrapText="1"/>
    </xf>
    <xf numFmtId="49" fontId="6" fillId="9" borderId="24" xfId="0" applyNumberFormat="1" applyFont="1" applyFill="1" applyBorder="1" applyAlignment="1">
      <alignment vertical="top" wrapText="1"/>
    </xf>
    <xf numFmtId="0" fontId="0" fillId="8" borderId="25" xfId="0" applyFont="1" applyFill="1" applyBorder="1" applyAlignment="1">
      <alignment vertical="top" wrapText="1"/>
    </xf>
    <xf numFmtId="165" fontId="0" fillId="8" borderId="21" xfId="0" applyNumberFormat="1" applyFont="1" applyFill="1" applyBorder="1" applyAlignment="1">
      <alignment vertical="top" wrapText="1"/>
    </xf>
    <xf numFmtId="167" fontId="0" fillId="8" borderId="21" xfId="0" applyNumberFormat="1" applyFont="1" applyFill="1" applyBorder="1" applyAlignment="1">
      <alignment vertical="top" wrapText="1"/>
    </xf>
    <xf numFmtId="49" fontId="6" fillId="9" borderId="26" xfId="0" applyNumberFormat="1" applyFont="1" applyFill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165" fontId="0" fillId="0" borderId="19" xfId="0" applyNumberFormat="1" applyFont="1" applyBorder="1" applyAlignment="1">
      <alignment vertical="top" wrapText="1"/>
    </xf>
    <xf numFmtId="167" fontId="0" fillId="0" borderId="19" xfId="0" applyNumberFormat="1" applyFont="1" applyBorder="1" applyAlignment="1">
      <alignment vertical="top" wrapText="1"/>
    </xf>
    <xf numFmtId="49" fontId="6" fillId="9" borderId="20" xfId="0" applyNumberFormat="1" applyFont="1" applyFill="1" applyBorder="1" applyAlignment="1">
      <alignment vertical="top" wrapText="1"/>
    </xf>
    <xf numFmtId="0" fontId="6" fillId="9" borderId="20" xfId="0" applyNumberFormat="1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167" fontId="6" fillId="9" borderId="2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167" fontId="0" fillId="0" borderId="15" xfId="0" applyNumberFormat="1" applyFont="1" applyBorder="1" applyAlignment="1">
      <alignment vertical="top" wrapText="1"/>
    </xf>
    <xf numFmtId="10" fontId="0" fillId="0" borderId="1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28" xfId="0" applyNumberFormat="1" applyFont="1" applyBorder="1" applyAlignment="1">
      <alignment vertical="top" wrapText="1"/>
    </xf>
    <xf numFmtId="165" fontId="0" fillId="0" borderId="29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0" fontId="0" fillId="0" borderId="6" xfId="0" applyNumberFormat="1" applyFont="1" applyBorder="1" applyAlignment="1">
      <alignment vertical="top" wrapText="1"/>
    </xf>
    <xf numFmtId="10" fontId="0" fillId="4" borderId="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9" fontId="0" fillId="0" borderId="14" xfId="0" applyNumberFormat="1" applyFont="1" applyBorder="1" applyAlignment="1">
      <alignment vertical="top" wrapText="1"/>
    </xf>
    <xf numFmtId="9" fontId="0" fillId="3" borderId="17" xfId="0" applyNumberFormat="1" applyFont="1" applyFill="1" applyBorder="1" applyAlignment="1">
      <alignment vertical="top" wrapText="1"/>
    </xf>
    <xf numFmtId="166" fontId="0" fillId="0" borderId="17" xfId="0" applyNumberFormat="1" applyFont="1" applyBorder="1" applyAlignment="1">
      <alignment vertical="top" wrapText="1"/>
    </xf>
    <xf numFmtId="166" fontId="0" fillId="4" borderId="17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3" borderId="7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5" fontId="4" fillId="0" borderId="7" xfId="0" applyNumberFormat="1" applyFont="1" applyBorder="1" applyAlignment="1">
      <alignment vertical="top" wrapText="1"/>
    </xf>
    <xf numFmtId="14" fontId="0" fillId="0" borderId="20" xfId="0" applyNumberFormat="1" applyFont="1" applyBorder="1" applyAlignment="1">
      <alignment vertical="top" wrapText="1"/>
    </xf>
    <xf numFmtId="49" fontId="3" fillId="2" borderId="7" xfId="0" applyNumberFormat="1" applyFont="1" applyFill="1" applyBorder="1" applyAlignment="1">
      <alignment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49" fontId="8" fillId="10" borderId="30" xfId="0" applyNumberFormat="1" applyFont="1" applyFill="1" applyBorder="1" applyAlignment="1">
      <alignment horizontal="left" wrapText="1"/>
    </xf>
    <xf numFmtId="0" fontId="8" fillId="10" borderId="31" xfId="0" applyFont="1" applyFill="1" applyBorder="1" applyAlignment="1">
      <alignment horizontal="left" wrapText="1"/>
    </xf>
    <xf numFmtId="0" fontId="8" fillId="10" borderId="32" xfId="0" applyFont="1" applyFill="1" applyBorder="1" applyAlignment="1">
      <alignment horizontal="left" wrapText="1"/>
    </xf>
    <xf numFmtId="0" fontId="0" fillId="10" borderId="33" xfId="0" applyFill="1" applyBorder="1" applyAlignment="1"/>
    <xf numFmtId="0" fontId="0" fillId="10" borderId="34" xfId="0" applyFill="1" applyBorder="1" applyAlignment="1"/>
    <xf numFmtId="0" fontId="0" fillId="0" borderId="0" xfId="0" applyNumberFormat="1" applyAlignment="1"/>
    <xf numFmtId="49" fontId="9" fillId="10" borderId="35" xfId="0" applyNumberFormat="1" applyFont="1" applyFill="1" applyBorder="1" applyAlignment="1">
      <alignment horizontal="center" vertical="top" wrapText="1"/>
    </xf>
    <xf numFmtId="3" fontId="9" fillId="10" borderId="36" xfId="0" applyNumberFormat="1" applyFont="1" applyFill="1" applyBorder="1" applyAlignment="1">
      <alignment horizontal="center" vertical="top" wrapText="1"/>
    </xf>
    <xf numFmtId="2" fontId="9" fillId="10" borderId="36" xfId="0" applyNumberFormat="1" applyFont="1" applyFill="1" applyBorder="1" applyAlignment="1">
      <alignment horizontal="center" vertical="top" wrapText="1"/>
    </xf>
    <xf numFmtId="3" fontId="9" fillId="10" borderId="37" xfId="0" applyNumberFormat="1" applyFont="1" applyFill="1" applyBorder="1" applyAlignment="1">
      <alignment horizontal="center" vertical="top" wrapText="1"/>
    </xf>
    <xf numFmtId="2" fontId="9" fillId="10" borderId="37" xfId="0" applyNumberFormat="1" applyFont="1" applyFill="1" applyBorder="1" applyAlignment="1">
      <alignment horizontal="center" vertical="top" wrapText="1"/>
    </xf>
    <xf numFmtId="2" fontId="10" fillId="2" borderId="38" xfId="0" applyNumberFormat="1" applyFont="1" applyFill="1" applyBorder="1" applyAlignment="1">
      <alignment horizontal="center"/>
    </xf>
    <xf numFmtId="1" fontId="10" fillId="3" borderId="38" xfId="0" applyNumberFormat="1" applyFont="1" applyFill="1" applyBorder="1" applyAlignment="1">
      <alignment horizontal="center"/>
    </xf>
    <xf numFmtId="0" fontId="0" fillId="10" borderId="39" xfId="0" applyFill="1" applyBorder="1" applyAlignment="1"/>
    <xf numFmtId="49" fontId="11" fillId="10" borderId="40" xfId="0" applyNumberFormat="1" applyFont="1" applyFill="1" applyBorder="1" applyAlignment="1"/>
    <xf numFmtId="169" fontId="11" fillId="10" borderId="40" xfId="0" applyNumberFormat="1" applyFont="1" applyFill="1" applyBorder="1" applyAlignment="1"/>
    <xf numFmtId="0" fontId="12" fillId="10" borderId="34" xfId="0" applyFont="1" applyFill="1" applyBorder="1" applyAlignment="1"/>
    <xf numFmtId="3" fontId="11" fillId="10" borderId="34" xfId="0" applyNumberFormat="1" applyFont="1" applyFill="1" applyBorder="1" applyAlignment="1"/>
    <xf numFmtId="169" fontId="11" fillId="10" borderId="34" xfId="0" applyNumberFormat="1" applyFont="1" applyFill="1" applyBorder="1" applyAlignment="1"/>
    <xf numFmtId="49" fontId="11" fillId="10" borderId="41" xfId="0" applyNumberFormat="1" applyFont="1" applyFill="1" applyBorder="1" applyAlignment="1"/>
    <xf numFmtId="169" fontId="11" fillId="10" borderId="39" xfId="0" applyNumberFormat="1" applyFont="1" applyFill="1" applyBorder="1" applyAlignment="1"/>
    <xf numFmtId="169" fontId="11" fillId="10" borderId="42" xfId="0" applyNumberFormat="1" applyFont="1" applyFill="1" applyBorder="1" applyAlignment="1">
      <alignment horizontal="right"/>
    </xf>
    <xf numFmtId="0" fontId="12" fillId="10" borderId="36" xfId="0" applyFont="1" applyFill="1" applyBorder="1" applyAlignment="1"/>
    <xf numFmtId="49" fontId="11" fillId="10" borderId="42" xfId="0" applyNumberFormat="1" applyFont="1" applyFill="1" applyBorder="1" applyAlignment="1">
      <alignment horizontal="right"/>
    </xf>
    <xf numFmtId="0" fontId="12" fillId="10" borderId="33" xfId="0" applyFont="1" applyFill="1" applyBorder="1" applyAlignment="1"/>
    <xf numFmtId="169" fontId="11" fillId="10" borderId="34" xfId="0" applyNumberFormat="1" applyFont="1" applyFill="1" applyBorder="1" applyAlignment="1">
      <alignment horizontal="right"/>
    </xf>
    <xf numFmtId="49" fontId="11" fillId="10" borderId="33" xfId="0" applyNumberFormat="1" applyFont="1" applyFill="1" applyBorder="1" applyAlignment="1">
      <alignment horizontal="center"/>
    </xf>
    <xf numFmtId="49" fontId="11" fillId="10" borderId="34" xfId="0" applyNumberFormat="1" applyFont="1" applyFill="1" applyBorder="1" applyAlignment="1">
      <alignment horizontal="center"/>
    </xf>
    <xf numFmtId="49" fontId="11" fillId="10" borderId="43" xfId="0" applyNumberFormat="1" applyFont="1" applyFill="1" applyBorder="1" applyAlignment="1">
      <alignment horizontal="center"/>
    </xf>
    <xf numFmtId="3" fontId="11" fillId="10" borderId="34" xfId="0" applyNumberFormat="1" applyFont="1" applyFill="1" applyBorder="1" applyAlignment="1">
      <alignment horizontal="center"/>
    </xf>
    <xf numFmtId="169" fontId="11" fillId="10" borderId="34" xfId="0" applyNumberFormat="1" applyFont="1" applyFill="1" applyBorder="1" applyAlignment="1">
      <alignment horizontal="center"/>
    </xf>
    <xf numFmtId="3" fontId="11" fillId="10" borderId="33" xfId="0" applyNumberFormat="1" applyFont="1" applyFill="1" applyBorder="1" applyAlignment="1"/>
    <xf numFmtId="169" fontId="11" fillId="10" borderId="43" xfId="0" applyNumberFormat="1" applyFont="1" applyFill="1" applyBorder="1" applyAlignment="1"/>
    <xf numFmtId="3" fontId="11" fillId="10" borderId="44" xfId="0" applyNumberFormat="1" applyFont="1" applyFill="1" applyBorder="1" applyAlignment="1"/>
    <xf numFmtId="169" fontId="11" fillId="10" borderId="45" xfId="0" applyNumberFormat="1" applyFont="1" applyFill="1" applyBorder="1" applyAlignment="1"/>
    <xf numFmtId="3" fontId="11" fillId="10" borderId="39" xfId="0" applyNumberFormat="1" applyFont="1" applyFill="1" applyBorder="1" applyAlignment="1"/>
    <xf numFmtId="3" fontId="12" fillId="10" borderId="34" xfId="0" applyNumberFormat="1" applyFont="1" applyFill="1" applyBorder="1" applyAlignment="1"/>
    <xf numFmtId="169" fontId="12" fillId="10" borderId="34" xfId="0" applyNumberFormat="1" applyFont="1" applyFill="1" applyBorder="1" applyAlignment="1"/>
    <xf numFmtId="3" fontId="12" fillId="10" borderId="39" xfId="0" applyNumberFormat="1" applyFont="1" applyFill="1" applyBorder="1" applyAlignment="1"/>
    <xf numFmtId="169" fontId="12" fillId="10" borderId="39" xfId="0" applyNumberFormat="1" applyFont="1" applyFill="1" applyBorder="1" applyAlignment="1"/>
    <xf numFmtId="0" fontId="12" fillId="10" borderId="43" xfId="0" applyFont="1" applyFill="1" applyBorder="1" applyAlignment="1"/>
    <xf numFmtId="0" fontId="0" fillId="10" borderId="40" xfId="0" applyFill="1" applyBorder="1" applyAlignment="1"/>
    <xf numFmtId="49" fontId="0" fillId="10" borderId="41" xfId="0" applyNumberFormat="1" applyFill="1" applyBorder="1" applyAlignment="1"/>
    <xf numFmtId="0" fontId="0" fillId="10" borderId="42" xfId="0" applyFill="1" applyBorder="1" applyAlignment="1"/>
    <xf numFmtId="0" fontId="0" fillId="10" borderId="36" xfId="0" applyFill="1" applyBorder="1" applyAlignment="1"/>
    <xf numFmtId="49" fontId="13" fillId="10" borderId="33" xfId="0" applyNumberFormat="1" applyFont="1" applyFill="1" applyBorder="1" applyAlignment="1">
      <alignment horizontal="left"/>
    </xf>
    <xf numFmtId="3" fontId="11" fillId="10" borderId="43" xfId="0" applyNumberFormat="1" applyFont="1" applyFill="1" applyBorder="1" applyAlignment="1"/>
    <xf numFmtId="0" fontId="13" fillId="10" borderId="33" xfId="0" applyFont="1" applyFill="1" applyBorder="1" applyAlignment="1"/>
    <xf numFmtId="0" fontId="11" fillId="10" borderId="43" xfId="0" applyFont="1" applyFill="1" applyBorder="1" applyAlignment="1"/>
    <xf numFmtId="49" fontId="13" fillId="10" borderId="33" xfId="0" applyNumberFormat="1" applyFont="1" applyFill="1" applyBorder="1" applyAlignment="1"/>
    <xf numFmtId="49" fontId="13" fillId="10" borderId="34" xfId="0" applyNumberFormat="1" applyFont="1" applyFill="1" applyBorder="1" applyAlignment="1"/>
    <xf numFmtId="49" fontId="13" fillId="10" borderId="43" xfId="0" applyNumberFormat="1" applyFont="1" applyFill="1" applyBorder="1" applyAlignment="1"/>
    <xf numFmtId="0" fontId="13" fillId="10" borderId="33" xfId="0" applyNumberFormat="1" applyFont="1" applyFill="1" applyBorder="1" applyAlignment="1"/>
    <xf numFmtId="49" fontId="13" fillId="10" borderId="44" xfId="0" applyNumberFormat="1" applyFont="1" applyFill="1" applyBorder="1" applyAlignment="1"/>
    <xf numFmtId="0" fontId="12" fillId="10" borderId="40" xfId="0" applyFont="1" applyFill="1" applyBorder="1" applyAlignment="1"/>
    <xf numFmtId="3" fontId="11" fillId="10" borderId="40" xfId="0" applyNumberFormat="1" applyFont="1" applyFill="1" applyBorder="1" applyAlignment="1"/>
    <xf numFmtId="49" fontId="0" fillId="10" borderId="33" xfId="0" applyNumberFormat="1" applyFill="1" applyBorder="1" applyAlignment="1"/>
    <xf numFmtId="49" fontId="0" fillId="10" borderId="34" xfId="0" applyNumberFormat="1" applyFill="1" applyBorder="1" applyAlignment="1"/>
    <xf numFmtId="49" fontId="0" fillId="10" borderId="43" xfId="0" applyNumberFormat="1" applyFill="1" applyBorder="1" applyAlignment="1"/>
    <xf numFmtId="0" fontId="0" fillId="10" borderId="43" xfId="0" applyFill="1" applyBorder="1" applyAlignment="1"/>
    <xf numFmtId="170" fontId="11" fillId="10" borderId="34" xfId="0" applyNumberFormat="1" applyFont="1" applyFill="1" applyBorder="1" applyAlignment="1"/>
    <xf numFmtId="0" fontId="0" fillId="10" borderId="44" xfId="0" applyFill="1" applyBorder="1" applyAlignment="1"/>
    <xf numFmtId="0" fontId="0" fillId="10" borderId="45" xfId="0" applyFill="1" applyBorder="1" applyAlignment="1"/>
    <xf numFmtId="170" fontId="11" fillId="10" borderId="40" xfId="0" applyNumberFormat="1" applyFont="1" applyFill="1" applyBorder="1" applyAlignment="1"/>
    <xf numFmtId="170" fontId="11" fillId="10" borderId="39" xfId="0" applyNumberFormat="1" applyFont="1" applyFill="1" applyBorder="1" applyAlignment="1"/>
    <xf numFmtId="169" fontId="11" fillId="10" borderId="42" xfId="0" applyNumberFormat="1" applyFont="1" applyFill="1" applyBorder="1" applyAlignment="1"/>
    <xf numFmtId="49" fontId="0" fillId="10" borderId="40" xfId="0" applyNumberFormat="1" applyFill="1" applyBorder="1" applyAlignment="1"/>
    <xf numFmtId="49" fontId="0" fillId="10" borderId="42" xfId="0" applyNumberFormat="1" applyFill="1" applyBorder="1" applyAlignment="1"/>
    <xf numFmtId="0" fontId="0" fillId="10" borderId="33" xfId="0" applyNumberFormat="1" applyFill="1" applyBorder="1" applyAlignment="1"/>
    <xf numFmtId="0" fontId="0" fillId="10" borderId="34" xfId="0" applyNumberFormat="1" applyFill="1" applyBorder="1" applyAlignment="1"/>
    <xf numFmtId="0" fontId="0" fillId="10" borderId="43" xfId="0" applyNumberFormat="1" applyFill="1" applyBorder="1" applyAlignment="1"/>
    <xf numFmtId="0" fontId="0" fillId="10" borderId="44" xfId="0" applyNumberFormat="1" applyFill="1" applyBorder="1" applyAlignment="1"/>
    <xf numFmtId="0" fontId="0" fillId="10" borderId="40" xfId="0" applyNumberFormat="1" applyFill="1" applyBorder="1" applyAlignment="1"/>
    <xf numFmtId="0" fontId="0" fillId="10" borderId="45" xfId="0" applyNumberFormat="1" applyFill="1" applyBorder="1" applyAlignment="1"/>
    <xf numFmtId="167" fontId="0" fillId="0" borderId="15" xfId="1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0" fontId="14" fillId="0" borderId="29" xfId="0" applyNumberFormat="1" applyFont="1" applyBorder="1" applyAlignment="1">
      <alignment vertical="top" wrapText="1"/>
    </xf>
    <xf numFmtId="165" fontId="14" fillId="0" borderId="29" xfId="0" applyNumberFormat="1" applyFont="1" applyBorder="1" applyAlignment="1">
      <alignment vertical="top" wrapText="1"/>
    </xf>
    <xf numFmtId="49" fontId="14" fillId="0" borderId="29" xfId="0" applyNumberFormat="1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5" formatCode="&quot;$&quot;0.00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5" formatCode="&quot;$&quot;0.00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65" formatCode="&quot;$&quot;0.00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</dxf>
    <dxf>
      <border outline="0">
        <bottom style="thin">
          <color indexed="9"/>
        </bottom>
      </border>
    </dxf>
    <dxf>
      <border outline="0">
        <bottom style="thin">
          <color indexed="9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06091"/>
      <rgbColor rgb="FFFEFFFE"/>
      <rgbColor rgb="FF489BC9"/>
      <rgbColor rgb="FFBFBFBF"/>
      <rgbColor rgb="FFEEEFEE"/>
      <rgbColor rgb="FF4899C9"/>
      <rgbColor rgb="FF578625"/>
      <rgbColor rgb="FFE9E9E9"/>
      <rgbColor rgb="FFA9A9A9"/>
      <rgbColor rgb="FF7F7F7F"/>
      <rgbColor rgb="FF63B2DE"/>
      <rgbColor rgb="FF3F3F3F"/>
      <rgbColor rgb="FFE8EEF0"/>
      <rgbColor rgb="FF357CA2"/>
      <rgbColor rgb="FF51A7F9"/>
      <rgbColor rgb="FF0264C0"/>
      <rgbColor rgb="FF6FBF40"/>
      <rgbColor rgb="FF00872A"/>
      <rgbColor rgb="FFFBE02B"/>
      <rgbColor rgb="FFBD9A1A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38100</xdr:rowOff>
    </xdr:from>
    <xdr:to>
      <xdr:col>0</xdr:col>
      <xdr:colOff>196850</xdr:colOff>
      <xdr:row>0</xdr:row>
      <xdr:rowOff>161925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51C7F1D5-F2A7-C448-B3D2-3BE42C999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171450" cy="1238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tnightly-tax-table-from-13-October-2020-unprot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1006 Lookup"/>
      <sheetName val="NAT1006 Lookup-1"/>
    </sheetNames>
    <sheetDataSet>
      <sheetData sheetId="0"/>
      <sheetData sheetId="1">
        <row r="40">
          <cell r="A40" t="str">
            <v xml:space="preserve">Example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05026-CB75-254A-AE75-560423B53B3C}" name="Table1" displayName="Table1" ref="A27:F29" totalsRowShown="0" headerRowDxfId="0" dataDxfId="1" headerRowBorderDxfId="8" tableBorderDxfId="9">
  <autoFilter ref="A27:F29" xr:uid="{44205026-CB75-254A-AE75-560423B53B3C}"/>
  <tableColumns count="6">
    <tableColumn id="1" xr3:uid="{013B22D6-52C7-2347-B9AA-F39463A11B47}" name="Expense" dataDxfId="7"/>
    <tableColumn id="2" xr3:uid="{328C2188-A855-9D46-8509-F446B87DAA44}" name="Enabled" dataDxfId="6"/>
    <tableColumn id="3" xr3:uid="{F11FAFA7-E1CB-F24A-A0A4-11265841EAD0}" name="Amount" dataDxfId="5"/>
    <tableColumn id="4" xr3:uid="{228B6AD2-91C8-3046-87AF-7E1E9A92CAAE}" name="Repetition " dataDxfId="4"/>
    <tableColumn id="5" xr3:uid="{B8C9A2BF-29F2-4D40-95ED-B8D4F6A23701}" name="Amount Added" dataDxfId="3">
      <calculatedColumnFormula>IF(B28=TRUE,C28,0)</calculatedColumnFormula>
    </tableColumn>
    <tableColumn id="6" xr3:uid="{9A9F83FB-68B9-3D4B-A02B-6C1C8A64676D}" name="Rolling Balance" dataDxfId="2">
      <calculatedColumnFormula>IF($E$24=TRUE,IF(B28=TRUE,$G$24-C28,$G$24),IF(B28=TRUE,$D$24-C28,$D$24))</calculatedColumnFormula>
    </tableColumn>
  </tableColumns>
  <tableStyleInfo name="TableStyleLight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EB4A-792C-C84E-830E-22BEDA68FD05}">
  <dimension ref="A1:O161"/>
  <sheetViews>
    <sheetView topLeftCell="A162" workbookViewId="0">
      <selection activeCell="E188" sqref="E188"/>
    </sheetView>
  </sheetViews>
  <sheetFormatPr baseColWidth="10" defaultColWidth="8.83203125" defaultRowHeight="15.75" customHeight="1" x14ac:dyDescent="0.15"/>
  <cols>
    <col min="1" max="1" width="20.1640625" style="97" customWidth="1"/>
    <col min="2" max="2" width="13.5" style="97" customWidth="1"/>
    <col min="3" max="3" width="15.5" style="97" customWidth="1"/>
    <col min="4" max="7" width="17" style="97" customWidth="1"/>
    <col min="8" max="16384" width="8.83203125" style="97"/>
  </cols>
  <sheetData>
    <row r="1" spans="1:15" ht="36" hidden="1" customHeight="1" x14ac:dyDescent="0.15">
      <c r="A1" s="92" t="s">
        <v>88</v>
      </c>
      <c r="B1" s="93"/>
      <c r="C1" s="94"/>
      <c r="D1" s="95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 ht="15.75" hidden="1" customHeight="1" x14ac:dyDescent="0.15">
      <c r="A2" s="98" t="s">
        <v>89</v>
      </c>
      <c r="B2" s="98" t="s">
        <v>90</v>
      </c>
      <c r="C2" s="98" t="s">
        <v>91</v>
      </c>
      <c r="D2" s="95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 ht="15.75" hidden="1" customHeight="1" x14ac:dyDescent="0.15">
      <c r="A3" s="99"/>
      <c r="B3" s="100"/>
      <c r="C3" s="100"/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5" ht="15.75" hidden="1" customHeight="1" x14ac:dyDescent="0.15">
      <c r="A4" s="101"/>
      <c r="B4" s="102"/>
      <c r="C4" s="102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1:15" ht="15.75" hidden="1" customHeight="1" x14ac:dyDescent="0.15">
      <c r="A5" s="103"/>
      <c r="B5" s="104">
        <f>ROUND((TRUNC((A5/2),0)+0.99)*(VLOOKUP((TRUNC((A5/2),0)),$A$28:$C$42,2))-VLOOKUP((TRUNC((A5/2),0)),$A$28:$C$42,3),0)*2</f>
        <v>0</v>
      </c>
      <c r="C5" s="104">
        <f>ROUND((TRUNC((A5/2),0)+0.99)*(VLOOKUP((TRUNC((A5/2),0)),$A$11:$C$24,2))-VLOOKUP((TRUNC((A5/2),0)),$A$11:$C$24,3),0)*2</f>
        <v>0</v>
      </c>
      <c r="D5" s="95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5" ht="15.75" hidden="1" customHeight="1" x14ac:dyDescent="0.15">
      <c r="A6" s="105"/>
      <c r="B6" s="105"/>
      <c r="C6" s="105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1:15" ht="15.75" hidden="1" customHeight="1" x14ac:dyDescent="0.1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1:15" ht="15.75" hidden="1" customHeight="1" x14ac:dyDescent="0.1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15" ht="15.75" hidden="1" customHeight="1" x14ac:dyDescent="0.1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</row>
    <row r="10" spans="1:15" ht="15.75" hidden="1" customHeight="1" x14ac:dyDescent="0.2">
      <c r="A10" s="106" t="s">
        <v>92</v>
      </c>
      <c r="B10" s="107"/>
      <c r="C10" s="107"/>
      <c r="D10" s="108"/>
      <c r="E10" s="106" t="s">
        <v>92</v>
      </c>
      <c r="F10" s="107"/>
      <c r="G10" s="107"/>
      <c r="H10" s="108"/>
      <c r="I10" s="106" t="s">
        <v>92</v>
      </c>
      <c r="J10" s="107"/>
      <c r="K10" s="107"/>
      <c r="L10" s="108"/>
      <c r="M10" s="109"/>
      <c r="N10" s="110"/>
      <c r="O10" s="110"/>
    </row>
    <row r="11" spans="1:15" ht="15.75" hidden="1" customHeight="1" x14ac:dyDescent="0.2">
      <c r="A11" s="111" t="s">
        <v>93</v>
      </c>
      <c r="B11" s="112"/>
      <c r="C11" s="113"/>
      <c r="D11" s="114"/>
      <c r="E11" s="111" t="s">
        <v>94</v>
      </c>
      <c r="F11" s="112"/>
      <c r="G11" s="113"/>
      <c r="H11" s="114"/>
      <c r="I11" s="111" t="s">
        <v>95</v>
      </c>
      <c r="J11" s="112"/>
      <c r="K11" s="115" t="s">
        <v>96</v>
      </c>
      <c r="L11" s="116"/>
      <c r="M11" s="109"/>
      <c r="N11" s="110"/>
      <c r="O11" s="117"/>
    </row>
    <row r="12" spans="1:15" ht="15.75" hidden="1" customHeight="1" x14ac:dyDescent="0.2">
      <c r="A12" s="118" t="s">
        <v>97</v>
      </c>
      <c r="B12" s="119" t="s">
        <v>98</v>
      </c>
      <c r="C12" s="120" t="s">
        <v>99</v>
      </c>
      <c r="D12" s="114"/>
      <c r="E12" s="118" t="s">
        <v>97</v>
      </c>
      <c r="F12" s="119" t="s">
        <v>98</v>
      </c>
      <c r="G12" s="120" t="s">
        <v>99</v>
      </c>
      <c r="H12" s="114"/>
      <c r="I12" s="118" t="s">
        <v>97</v>
      </c>
      <c r="J12" s="119" t="s">
        <v>98</v>
      </c>
      <c r="K12" s="120" t="s">
        <v>99</v>
      </c>
      <c r="L12" s="116"/>
      <c r="M12" s="121"/>
      <c r="N12" s="122"/>
      <c r="O12" s="122"/>
    </row>
    <row r="13" spans="1:15" ht="15.75" hidden="1" customHeight="1" x14ac:dyDescent="0.2">
      <c r="A13" s="123"/>
      <c r="B13" s="110"/>
      <c r="C13" s="124"/>
      <c r="D13" s="114"/>
      <c r="E13" s="123"/>
      <c r="F13" s="110"/>
      <c r="G13" s="124"/>
      <c r="H13" s="114"/>
      <c r="I13" s="123"/>
      <c r="J13" s="110"/>
      <c r="K13" s="124"/>
      <c r="L13" s="116"/>
      <c r="M13" s="109"/>
      <c r="N13" s="110"/>
      <c r="O13" s="110"/>
    </row>
    <row r="14" spans="1:15" ht="15.75" hidden="1" customHeight="1" x14ac:dyDescent="0.2">
      <c r="A14" s="123">
        <v>0</v>
      </c>
      <c r="B14" s="110">
        <v>0.19</v>
      </c>
      <c r="C14" s="124">
        <v>0.19</v>
      </c>
      <c r="D14" s="114"/>
      <c r="E14" s="123">
        <v>0</v>
      </c>
      <c r="F14" s="110">
        <v>0</v>
      </c>
      <c r="G14" s="124">
        <v>0</v>
      </c>
      <c r="H14" s="114"/>
      <c r="I14" s="123">
        <v>0</v>
      </c>
      <c r="J14" s="110">
        <v>0</v>
      </c>
      <c r="K14" s="124">
        <v>0</v>
      </c>
      <c r="L14" s="116"/>
      <c r="M14" s="109"/>
      <c r="N14" s="110"/>
      <c r="O14" s="110"/>
    </row>
    <row r="15" spans="1:15" ht="15.75" hidden="1" customHeight="1" x14ac:dyDescent="0.2">
      <c r="A15" s="123">
        <v>88</v>
      </c>
      <c r="B15" s="110">
        <v>0.23480000000000001</v>
      </c>
      <c r="C15" s="124">
        <v>3.9639000000000002</v>
      </c>
      <c r="D15" s="114"/>
      <c r="E15" s="123">
        <v>359</v>
      </c>
      <c r="F15" s="110">
        <v>0.19</v>
      </c>
      <c r="G15" s="124">
        <v>68.346199999999996</v>
      </c>
      <c r="H15" s="114"/>
      <c r="I15" s="123">
        <v>585</v>
      </c>
      <c r="J15" s="110">
        <v>0.19</v>
      </c>
      <c r="K15" s="124">
        <v>111.2308</v>
      </c>
      <c r="L15" s="116"/>
      <c r="M15" s="109"/>
      <c r="N15" s="110"/>
      <c r="O15" s="110"/>
    </row>
    <row r="16" spans="1:15" ht="15.75" hidden="1" customHeight="1" x14ac:dyDescent="0.2">
      <c r="A16" s="123">
        <v>371</v>
      </c>
      <c r="B16" s="110">
        <v>0.219</v>
      </c>
      <c r="C16" s="124">
        <v>-1.9003000000000001</v>
      </c>
      <c r="D16" s="114"/>
      <c r="E16" s="123">
        <v>721</v>
      </c>
      <c r="F16" s="110">
        <v>0.19900000000000001</v>
      </c>
      <c r="G16" s="124">
        <v>74.836500000000001</v>
      </c>
      <c r="H16" s="114"/>
      <c r="I16" s="123">
        <v>646</v>
      </c>
      <c r="J16" s="110">
        <v>0.315</v>
      </c>
      <c r="K16" s="124">
        <v>192.05289999999999</v>
      </c>
      <c r="L16" s="116"/>
      <c r="M16" s="109"/>
      <c r="N16" s="110"/>
      <c r="O16" s="110"/>
    </row>
    <row r="17" spans="1:15" ht="15.75" hidden="1" customHeight="1" x14ac:dyDescent="0.2">
      <c r="A17" s="123">
        <v>515</v>
      </c>
      <c r="B17" s="110">
        <v>0.34770000000000001</v>
      </c>
      <c r="C17" s="124">
        <v>64.429699999999997</v>
      </c>
      <c r="D17" s="114"/>
      <c r="E17" s="123">
        <v>865</v>
      </c>
      <c r="F17" s="110">
        <v>0.32769999999999999</v>
      </c>
      <c r="G17" s="124">
        <v>186.2115</v>
      </c>
      <c r="H17" s="114"/>
      <c r="I17" s="123">
        <v>693</v>
      </c>
      <c r="J17" s="110">
        <v>0.41499999999999998</v>
      </c>
      <c r="K17" s="124">
        <v>261.3913</v>
      </c>
      <c r="L17" s="116"/>
      <c r="M17" s="109"/>
      <c r="N17" s="110"/>
      <c r="O17" s="110"/>
    </row>
    <row r="18" spans="1:15" ht="15.75" hidden="1" customHeight="1" x14ac:dyDescent="0.2">
      <c r="A18" s="123">
        <v>932</v>
      </c>
      <c r="B18" s="110">
        <v>0.34499999999999997</v>
      </c>
      <c r="C18" s="124">
        <v>61.913200000000003</v>
      </c>
      <c r="D18" s="114"/>
      <c r="E18" s="123">
        <v>1282</v>
      </c>
      <c r="F18" s="110">
        <v>0.32500000000000001</v>
      </c>
      <c r="G18" s="124">
        <v>182.75</v>
      </c>
      <c r="H18" s="114"/>
      <c r="I18" s="123">
        <v>721</v>
      </c>
      <c r="J18" s="110">
        <v>0.42399999999999999</v>
      </c>
      <c r="K18" s="124">
        <v>267.88170000000002</v>
      </c>
      <c r="L18" s="116"/>
      <c r="M18" s="109"/>
      <c r="N18" s="110"/>
      <c r="O18" s="110"/>
    </row>
    <row r="19" spans="1:15" ht="15.75" hidden="1" customHeight="1" x14ac:dyDescent="0.2">
      <c r="A19" s="123">
        <v>1957</v>
      </c>
      <c r="B19" s="110">
        <v>0.39</v>
      </c>
      <c r="C19" s="124">
        <v>150.0093</v>
      </c>
      <c r="D19" s="114"/>
      <c r="E19" s="123">
        <v>2307</v>
      </c>
      <c r="F19" s="110">
        <v>0.37</v>
      </c>
      <c r="G19" s="124">
        <v>286.59620000000001</v>
      </c>
      <c r="H19" s="114"/>
      <c r="I19" s="123">
        <v>865</v>
      </c>
      <c r="J19" s="110">
        <v>0.47270000000000001</v>
      </c>
      <c r="K19" s="124">
        <v>309.91829999999999</v>
      </c>
      <c r="L19" s="116"/>
      <c r="M19" s="109"/>
      <c r="N19" s="110"/>
      <c r="O19" s="110"/>
    </row>
    <row r="20" spans="1:15" ht="15.75" hidden="1" customHeight="1" x14ac:dyDescent="0.2">
      <c r="A20" s="123">
        <v>3111</v>
      </c>
      <c r="B20" s="110">
        <v>0.47</v>
      </c>
      <c r="C20" s="124">
        <v>398.93239999999997</v>
      </c>
      <c r="D20" s="114"/>
      <c r="E20" s="123">
        <v>3461</v>
      </c>
      <c r="F20" s="110">
        <v>0.45</v>
      </c>
      <c r="G20" s="124">
        <v>563.51919999999996</v>
      </c>
      <c r="H20" s="114"/>
      <c r="I20" s="123">
        <v>989</v>
      </c>
      <c r="J20" s="110">
        <v>0.34770000000000001</v>
      </c>
      <c r="K20" s="124">
        <v>186.2115</v>
      </c>
      <c r="L20" s="116"/>
      <c r="M20" s="109"/>
      <c r="N20" s="110"/>
      <c r="O20" s="110"/>
    </row>
    <row r="21" spans="1:15" ht="15.75" hidden="1" customHeight="1" x14ac:dyDescent="0.2">
      <c r="A21" s="123"/>
      <c r="B21" s="110"/>
      <c r="C21" s="124"/>
      <c r="D21" s="114"/>
      <c r="E21" s="123"/>
      <c r="F21" s="110"/>
      <c r="G21" s="124"/>
      <c r="H21" s="114"/>
      <c r="I21" s="123">
        <v>1282</v>
      </c>
      <c r="J21" s="110">
        <v>0.34499999999999997</v>
      </c>
      <c r="K21" s="124">
        <v>182.75040000000001</v>
      </c>
      <c r="L21" s="116"/>
      <c r="M21" s="109"/>
      <c r="N21" s="110"/>
      <c r="O21" s="110"/>
    </row>
    <row r="22" spans="1:15" ht="15.75" hidden="1" customHeight="1" x14ac:dyDescent="0.2">
      <c r="A22" s="123"/>
      <c r="B22" s="110"/>
      <c r="C22" s="124"/>
      <c r="D22" s="114"/>
      <c r="E22" s="123"/>
      <c r="F22" s="110"/>
      <c r="G22" s="124"/>
      <c r="H22" s="114"/>
      <c r="I22" s="123">
        <v>2307</v>
      </c>
      <c r="J22" s="110">
        <v>0.39</v>
      </c>
      <c r="K22" s="124">
        <v>286.59649999999999</v>
      </c>
      <c r="L22" s="116"/>
      <c r="M22" s="109"/>
      <c r="N22" s="110"/>
      <c r="O22" s="110"/>
    </row>
    <row r="23" spans="1:15" ht="15.75" hidden="1" customHeight="1" x14ac:dyDescent="0.2">
      <c r="A23" s="123"/>
      <c r="B23" s="110"/>
      <c r="C23" s="124"/>
      <c r="D23" s="114"/>
      <c r="E23" s="123"/>
      <c r="F23" s="110"/>
      <c r="G23" s="124"/>
      <c r="H23" s="114"/>
      <c r="I23" s="123">
        <v>3461</v>
      </c>
      <c r="J23" s="110">
        <v>0.47</v>
      </c>
      <c r="K23" s="124">
        <v>563.51959999999997</v>
      </c>
      <c r="L23" s="116"/>
      <c r="M23" s="109"/>
      <c r="N23" s="110"/>
      <c r="O23" s="110"/>
    </row>
    <row r="24" spans="1:15" ht="15.75" hidden="1" customHeight="1" x14ac:dyDescent="0.2">
      <c r="A24" s="125"/>
      <c r="B24" s="107"/>
      <c r="C24" s="126"/>
      <c r="D24" s="114"/>
      <c r="E24" s="125"/>
      <c r="F24" s="107"/>
      <c r="G24" s="126"/>
      <c r="H24" s="114"/>
      <c r="I24" s="125"/>
      <c r="J24" s="107"/>
      <c r="K24" s="126"/>
      <c r="L24" s="116"/>
      <c r="M24" s="109"/>
      <c r="N24" s="110"/>
      <c r="O24" s="110"/>
    </row>
    <row r="25" spans="1:15" ht="15.75" hidden="1" customHeight="1" x14ac:dyDescent="0.2">
      <c r="A25" s="127"/>
      <c r="B25" s="112"/>
      <c r="C25" s="112"/>
      <c r="D25" s="108"/>
      <c r="E25" s="127"/>
      <c r="F25" s="112"/>
      <c r="G25" s="112"/>
      <c r="H25" s="108"/>
      <c r="I25" s="127"/>
      <c r="J25" s="112"/>
      <c r="K25" s="112"/>
      <c r="L25" s="108"/>
      <c r="M25" s="109"/>
      <c r="N25" s="110"/>
      <c r="O25" s="110"/>
    </row>
    <row r="26" spans="1:15" ht="15.75" hidden="1" customHeight="1" x14ac:dyDescent="0.2">
      <c r="A26" s="128"/>
      <c r="B26" s="129"/>
      <c r="C26" s="129"/>
      <c r="D26" s="108"/>
      <c r="E26" s="128"/>
      <c r="F26" s="129"/>
      <c r="G26" s="129"/>
      <c r="H26" s="108"/>
      <c r="I26" s="128"/>
      <c r="J26" s="129"/>
      <c r="K26" s="129"/>
      <c r="L26" s="108"/>
      <c r="M26" s="128"/>
      <c r="N26" s="129"/>
      <c r="O26" s="129"/>
    </row>
    <row r="27" spans="1:15" ht="15.75" hidden="1" customHeight="1" x14ac:dyDescent="0.2">
      <c r="A27" s="106" t="s">
        <v>92</v>
      </c>
      <c r="B27" s="107"/>
      <c r="C27" s="107"/>
      <c r="D27" s="108"/>
      <c r="E27" s="106" t="s">
        <v>92</v>
      </c>
      <c r="F27" s="107"/>
      <c r="G27" s="107"/>
      <c r="H27" s="108"/>
      <c r="I27" s="106" t="s">
        <v>92</v>
      </c>
      <c r="J27" s="107"/>
      <c r="K27" s="107"/>
      <c r="L27" s="108"/>
      <c r="M27" s="109"/>
      <c r="N27" s="110"/>
      <c r="O27" s="110"/>
    </row>
    <row r="28" spans="1:15" ht="15.75" hidden="1" customHeight="1" x14ac:dyDescent="0.2">
      <c r="A28" s="111" t="s">
        <v>100</v>
      </c>
      <c r="B28" s="112"/>
      <c r="C28" s="113"/>
      <c r="D28" s="114"/>
      <c r="E28" s="111" t="s">
        <v>101</v>
      </c>
      <c r="F28" s="112"/>
      <c r="G28" s="113"/>
      <c r="H28" s="114"/>
      <c r="I28" s="111" t="s">
        <v>102</v>
      </c>
      <c r="J28" s="112"/>
      <c r="K28" s="115" t="s">
        <v>103</v>
      </c>
      <c r="L28" s="116"/>
      <c r="M28" s="109"/>
      <c r="N28" s="110"/>
      <c r="O28" s="117"/>
    </row>
    <row r="29" spans="1:15" ht="15.75" hidden="1" customHeight="1" x14ac:dyDescent="0.2">
      <c r="A29" s="118" t="s">
        <v>97</v>
      </c>
      <c r="B29" s="119" t="s">
        <v>98</v>
      </c>
      <c r="C29" s="120" t="s">
        <v>99</v>
      </c>
      <c r="D29" s="114"/>
      <c r="E29" s="118" t="s">
        <v>97</v>
      </c>
      <c r="F29" s="119" t="s">
        <v>98</v>
      </c>
      <c r="G29" s="120" t="s">
        <v>99</v>
      </c>
      <c r="H29" s="114"/>
      <c r="I29" s="118" t="s">
        <v>97</v>
      </c>
      <c r="J29" s="119" t="s">
        <v>98</v>
      </c>
      <c r="K29" s="120" t="s">
        <v>99</v>
      </c>
      <c r="L29" s="116"/>
      <c r="M29" s="121"/>
      <c r="N29" s="122"/>
      <c r="O29" s="122"/>
    </row>
    <row r="30" spans="1:15" ht="15.75" hidden="1" customHeight="1" x14ac:dyDescent="0.2">
      <c r="A30" s="123"/>
      <c r="B30" s="110"/>
      <c r="C30" s="124"/>
      <c r="D30" s="114"/>
      <c r="E30" s="123"/>
      <c r="F30" s="110"/>
      <c r="G30" s="124"/>
      <c r="H30" s="114"/>
      <c r="I30" s="123"/>
      <c r="J30" s="110"/>
      <c r="K30" s="124"/>
      <c r="L30" s="116"/>
      <c r="M30" s="109"/>
      <c r="N30" s="110"/>
      <c r="O30" s="110"/>
    </row>
    <row r="31" spans="1:15" ht="15.75" hidden="1" customHeight="1" x14ac:dyDescent="0.2">
      <c r="A31" s="123">
        <v>0</v>
      </c>
      <c r="B31" s="110">
        <v>0</v>
      </c>
      <c r="C31" s="124">
        <v>0</v>
      </c>
      <c r="D31" s="114"/>
      <c r="E31" s="123">
        <v>0</v>
      </c>
      <c r="F31" s="110">
        <v>0</v>
      </c>
      <c r="G31" s="124">
        <v>0</v>
      </c>
      <c r="H31" s="114"/>
      <c r="I31" s="123">
        <v>0</v>
      </c>
      <c r="J31" s="110">
        <v>0</v>
      </c>
      <c r="K31" s="124">
        <v>0</v>
      </c>
      <c r="L31" s="116"/>
      <c r="M31" s="109"/>
      <c r="N31" s="110"/>
      <c r="O31" s="110"/>
    </row>
    <row r="32" spans="1:15" ht="15.75" hidden="1" customHeight="1" x14ac:dyDescent="0.2">
      <c r="A32" s="123">
        <v>359</v>
      </c>
      <c r="B32" s="110">
        <v>0.19</v>
      </c>
      <c r="C32" s="124">
        <v>68.346199999999996</v>
      </c>
      <c r="D32" s="114"/>
      <c r="E32" s="123">
        <v>359</v>
      </c>
      <c r="F32" s="110">
        <v>0.19</v>
      </c>
      <c r="G32" s="124">
        <v>68.346199999999996</v>
      </c>
      <c r="H32" s="114"/>
      <c r="I32" s="123">
        <v>566</v>
      </c>
      <c r="J32" s="110">
        <v>0.19</v>
      </c>
      <c r="K32" s="124">
        <v>107.57689999999999</v>
      </c>
      <c r="L32" s="116"/>
      <c r="M32" s="109"/>
      <c r="N32" s="110"/>
      <c r="O32" s="110"/>
    </row>
    <row r="33" spans="1:15" ht="15.75" hidden="1" customHeight="1" x14ac:dyDescent="0.2">
      <c r="A33" s="123">
        <v>438</v>
      </c>
      <c r="B33" s="110">
        <v>0.28999999999999998</v>
      </c>
      <c r="C33" s="124">
        <v>112.1942</v>
      </c>
      <c r="D33" s="114"/>
      <c r="E33" s="123">
        <v>721</v>
      </c>
      <c r="F33" s="110">
        <v>0.19900000000000001</v>
      </c>
      <c r="G33" s="124">
        <v>74.836500000000001</v>
      </c>
      <c r="H33" s="114"/>
      <c r="I33" s="123">
        <v>627</v>
      </c>
      <c r="J33" s="110">
        <v>0.315</v>
      </c>
      <c r="K33" s="124">
        <v>185.99520000000001</v>
      </c>
      <c r="L33" s="116"/>
      <c r="M33" s="109"/>
      <c r="N33" s="110"/>
      <c r="O33" s="110"/>
    </row>
    <row r="34" spans="1:15" ht="15.75" hidden="1" customHeight="1" x14ac:dyDescent="0.2">
      <c r="A34" s="123">
        <v>548</v>
      </c>
      <c r="B34" s="110">
        <v>0.21</v>
      </c>
      <c r="C34" s="124">
        <v>68.346500000000006</v>
      </c>
      <c r="D34" s="114"/>
      <c r="E34" s="123">
        <v>739</v>
      </c>
      <c r="F34" s="110">
        <v>0.249</v>
      </c>
      <c r="G34" s="124">
        <v>111.8308</v>
      </c>
      <c r="H34" s="114"/>
      <c r="I34" s="123">
        <v>693</v>
      </c>
      <c r="J34" s="110">
        <v>0.41499999999999998</v>
      </c>
      <c r="K34" s="124">
        <v>255.33369999999999</v>
      </c>
      <c r="L34" s="116"/>
      <c r="M34" s="109"/>
      <c r="N34" s="110"/>
      <c r="O34" s="110"/>
    </row>
    <row r="35" spans="1:15" ht="15.75" hidden="1" customHeight="1" x14ac:dyDescent="0.2">
      <c r="A35" s="123">
        <v>721</v>
      </c>
      <c r="B35" s="110">
        <v>0.219</v>
      </c>
      <c r="C35" s="124">
        <v>74.8369</v>
      </c>
      <c r="D35" s="114"/>
      <c r="E35" s="123">
        <v>865</v>
      </c>
      <c r="F35" s="110">
        <v>0.37769999999999998</v>
      </c>
      <c r="G35" s="124">
        <v>223.20580000000001</v>
      </c>
      <c r="H35" s="114"/>
      <c r="I35" s="123">
        <v>721</v>
      </c>
      <c r="J35" s="110">
        <v>0.42399999999999999</v>
      </c>
      <c r="K35" s="124">
        <v>261.82400000000001</v>
      </c>
      <c r="L35" s="116"/>
      <c r="M35" s="109"/>
      <c r="N35" s="110"/>
      <c r="O35" s="110"/>
    </row>
    <row r="36" spans="1:15" ht="15.75" hidden="1" customHeight="1" x14ac:dyDescent="0.2">
      <c r="A36" s="123">
        <v>865</v>
      </c>
      <c r="B36" s="110">
        <v>0.34770000000000001</v>
      </c>
      <c r="C36" s="124">
        <v>186.21190000000001</v>
      </c>
      <c r="D36" s="114"/>
      <c r="E36" s="123">
        <v>924</v>
      </c>
      <c r="F36" s="110">
        <v>0.3377</v>
      </c>
      <c r="G36" s="124">
        <v>186.21190000000001</v>
      </c>
      <c r="H36" s="114"/>
      <c r="I36" s="123">
        <v>865</v>
      </c>
      <c r="J36" s="110">
        <v>0.47270000000000001</v>
      </c>
      <c r="K36" s="124">
        <v>303.86059999999998</v>
      </c>
      <c r="L36" s="116"/>
      <c r="M36" s="109"/>
      <c r="N36" s="110"/>
      <c r="O36" s="110"/>
    </row>
    <row r="37" spans="1:15" ht="15.75" hidden="1" customHeight="1" x14ac:dyDescent="0.2">
      <c r="A37" s="123">
        <v>1282</v>
      </c>
      <c r="B37" s="110">
        <v>0.34499999999999997</v>
      </c>
      <c r="C37" s="124">
        <v>182.75040000000001</v>
      </c>
      <c r="D37" s="114"/>
      <c r="E37" s="123">
        <v>1282</v>
      </c>
      <c r="F37" s="110">
        <v>0.33500000000000002</v>
      </c>
      <c r="G37" s="124">
        <v>182.75040000000001</v>
      </c>
      <c r="H37" s="114"/>
      <c r="I37" s="123">
        <v>941</v>
      </c>
      <c r="J37" s="110">
        <v>0.34770000000000001</v>
      </c>
      <c r="K37" s="124">
        <v>186.2115</v>
      </c>
      <c r="L37" s="116"/>
      <c r="M37" s="109"/>
      <c r="N37" s="110"/>
      <c r="O37" s="110"/>
    </row>
    <row r="38" spans="1:15" ht="15.75" hidden="1" customHeight="1" x14ac:dyDescent="0.2">
      <c r="A38" s="123">
        <v>2307</v>
      </c>
      <c r="B38" s="110">
        <v>0.39</v>
      </c>
      <c r="C38" s="124">
        <v>286.59649999999999</v>
      </c>
      <c r="D38" s="114"/>
      <c r="E38" s="123">
        <v>2307</v>
      </c>
      <c r="F38" s="110">
        <v>0.38</v>
      </c>
      <c r="G38" s="124">
        <v>286.59649999999999</v>
      </c>
      <c r="H38" s="114"/>
      <c r="I38" s="123">
        <v>1282</v>
      </c>
      <c r="J38" s="110">
        <v>0.34499999999999997</v>
      </c>
      <c r="K38" s="124">
        <v>182.75040000000001</v>
      </c>
      <c r="L38" s="116"/>
      <c r="M38" s="109"/>
      <c r="N38" s="110"/>
      <c r="O38" s="110"/>
    </row>
    <row r="39" spans="1:15" ht="15.75" hidden="1" customHeight="1" x14ac:dyDescent="0.2">
      <c r="A39" s="123">
        <v>3461</v>
      </c>
      <c r="B39" s="110">
        <v>0.47</v>
      </c>
      <c r="C39" s="124">
        <v>563.51959999999997</v>
      </c>
      <c r="D39" s="114"/>
      <c r="E39" s="123">
        <v>3461</v>
      </c>
      <c r="F39" s="110">
        <v>0.46</v>
      </c>
      <c r="G39" s="124">
        <v>563.51959999999997</v>
      </c>
      <c r="H39" s="114"/>
      <c r="I39" s="123">
        <v>2307</v>
      </c>
      <c r="J39" s="110">
        <v>0.39</v>
      </c>
      <c r="K39" s="124">
        <v>286.59649999999999</v>
      </c>
      <c r="L39" s="116"/>
      <c r="M39" s="109"/>
      <c r="N39" s="110"/>
      <c r="O39" s="110"/>
    </row>
    <row r="40" spans="1:15" ht="15.75" hidden="1" customHeight="1" x14ac:dyDescent="0.2">
      <c r="A40" s="123"/>
      <c r="B40" s="110"/>
      <c r="C40" s="124"/>
      <c r="D40" s="114"/>
      <c r="E40" s="123"/>
      <c r="F40" s="110"/>
      <c r="G40" s="124"/>
      <c r="H40" s="114"/>
      <c r="I40" s="123">
        <v>3461</v>
      </c>
      <c r="J40" s="110">
        <v>0.47</v>
      </c>
      <c r="K40" s="124">
        <v>563.51959999999997</v>
      </c>
      <c r="L40" s="116"/>
      <c r="M40" s="109"/>
      <c r="N40" s="110"/>
      <c r="O40" s="110"/>
    </row>
    <row r="41" spans="1:15" ht="15.75" hidden="1" customHeight="1" x14ac:dyDescent="0.2">
      <c r="A41" s="123"/>
      <c r="B41" s="110"/>
      <c r="C41" s="124"/>
      <c r="D41" s="114"/>
      <c r="E41" s="123"/>
      <c r="F41" s="110"/>
      <c r="G41" s="124"/>
      <c r="H41" s="114"/>
      <c r="I41" s="123"/>
      <c r="J41" s="110"/>
      <c r="K41" s="124"/>
      <c r="L41" s="116"/>
      <c r="M41" s="109"/>
      <c r="N41" s="110"/>
      <c r="O41" s="110"/>
    </row>
    <row r="42" spans="1:15" ht="15.75" hidden="1" customHeight="1" x14ac:dyDescent="0.2">
      <c r="A42" s="125"/>
      <c r="B42" s="107"/>
      <c r="C42" s="126"/>
      <c r="D42" s="114"/>
      <c r="E42" s="125"/>
      <c r="F42" s="107"/>
      <c r="G42" s="126"/>
      <c r="H42" s="114"/>
      <c r="I42" s="125"/>
      <c r="J42" s="107"/>
      <c r="K42" s="126"/>
      <c r="L42" s="116"/>
      <c r="M42" s="109"/>
      <c r="N42" s="110"/>
      <c r="O42" s="110"/>
    </row>
    <row r="43" spans="1:15" ht="15.75" hidden="1" customHeight="1" x14ac:dyDescent="0.2">
      <c r="A43" s="130"/>
      <c r="B43" s="131"/>
      <c r="C43" s="131"/>
      <c r="D43" s="108"/>
      <c r="E43" s="130"/>
      <c r="F43" s="131"/>
      <c r="G43" s="131"/>
      <c r="H43" s="108"/>
      <c r="I43" s="130"/>
      <c r="J43" s="131"/>
      <c r="K43" s="131"/>
      <c r="L43" s="108"/>
      <c r="M43" s="128"/>
      <c r="N43" s="129"/>
      <c r="O43" s="129"/>
    </row>
    <row r="44" spans="1:15" ht="15.75" hidden="1" customHeight="1" x14ac:dyDescent="0.2">
      <c r="A44" s="106" t="s">
        <v>92</v>
      </c>
      <c r="B44" s="107"/>
      <c r="C44" s="107"/>
      <c r="D44" s="108"/>
      <c r="E44" s="96"/>
      <c r="F44" s="96"/>
      <c r="G44" s="96"/>
      <c r="H44" s="108"/>
      <c r="I44" s="106" t="s">
        <v>92</v>
      </c>
      <c r="J44" s="107"/>
      <c r="K44" s="107"/>
      <c r="L44" s="108"/>
      <c r="M44" s="106" t="s">
        <v>92</v>
      </c>
      <c r="N44" s="107"/>
      <c r="O44" s="107"/>
    </row>
    <row r="45" spans="1:15" ht="15.75" hidden="1" customHeight="1" x14ac:dyDescent="0.2">
      <c r="A45" s="111" t="s">
        <v>104</v>
      </c>
      <c r="B45" s="112"/>
      <c r="C45" s="113"/>
      <c r="D45" s="116"/>
      <c r="E45" s="96"/>
      <c r="F45" s="96"/>
      <c r="G45" s="96"/>
      <c r="H45" s="132"/>
      <c r="I45" s="111" t="s">
        <v>105</v>
      </c>
      <c r="J45" s="112"/>
      <c r="K45" s="115" t="s">
        <v>106</v>
      </c>
      <c r="L45" s="114"/>
      <c r="M45" s="111" t="s">
        <v>107</v>
      </c>
      <c r="N45" s="112"/>
      <c r="O45" s="115" t="s">
        <v>108</v>
      </c>
    </row>
    <row r="46" spans="1:15" ht="15.75" hidden="1" customHeight="1" x14ac:dyDescent="0.2">
      <c r="A46" s="118" t="s">
        <v>97</v>
      </c>
      <c r="B46" s="119" t="s">
        <v>98</v>
      </c>
      <c r="C46" s="120" t="s">
        <v>99</v>
      </c>
      <c r="D46" s="116"/>
      <c r="E46" s="96"/>
      <c r="F46" s="96"/>
      <c r="G46" s="96"/>
      <c r="H46" s="132"/>
      <c r="I46" s="118" t="s">
        <v>97</v>
      </c>
      <c r="J46" s="119" t="s">
        <v>98</v>
      </c>
      <c r="K46" s="120" t="s">
        <v>99</v>
      </c>
      <c r="L46" s="114"/>
      <c r="M46" s="118" t="s">
        <v>97</v>
      </c>
      <c r="N46" s="119" t="s">
        <v>98</v>
      </c>
      <c r="O46" s="120" t="s">
        <v>99</v>
      </c>
    </row>
    <row r="47" spans="1:15" ht="15.75" hidden="1" customHeight="1" x14ac:dyDescent="0.2">
      <c r="A47" s="123"/>
      <c r="B47" s="110"/>
      <c r="C47" s="124"/>
      <c r="D47" s="116"/>
      <c r="E47" s="96"/>
      <c r="F47" s="96"/>
      <c r="G47" s="96"/>
      <c r="H47" s="132"/>
      <c r="I47" s="123"/>
      <c r="J47" s="110"/>
      <c r="K47" s="124"/>
      <c r="L47" s="114"/>
      <c r="M47" s="123"/>
      <c r="N47" s="110"/>
      <c r="O47" s="124"/>
    </row>
    <row r="48" spans="1:15" ht="15.75" hidden="1" customHeight="1" x14ac:dyDescent="0.2">
      <c r="A48" s="123">
        <v>0</v>
      </c>
      <c r="B48" s="110">
        <v>0.32500000000000001</v>
      </c>
      <c r="C48" s="124">
        <v>0.32500000000000001</v>
      </c>
      <c r="D48" s="116"/>
      <c r="E48" s="96"/>
      <c r="F48" s="96"/>
      <c r="G48" s="96"/>
      <c r="H48" s="132"/>
      <c r="I48" s="123">
        <v>0</v>
      </c>
      <c r="J48" s="110">
        <v>0</v>
      </c>
      <c r="K48" s="124">
        <v>0</v>
      </c>
      <c r="L48" s="114"/>
      <c r="M48" s="123">
        <v>0</v>
      </c>
      <c r="N48" s="110">
        <v>0</v>
      </c>
      <c r="O48" s="124">
        <v>0</v>
      </c>
    </row>
    <row r="49" spans="1:15" ht="15.75" hidden="1" customHeight="1" x14ac:dyDescent="0.2">
      <c r="A49" s="123">
        <v>2307</v>
      </c>
      <c r="B49" s="110">
        <v>0.37</v>
      </c>
      <c r="C49" s="124">
        <v>103.8462</v>
      </c>
      <c r="D49" s="116"/>
      <c r="E49" s="96"/>
      <c r="F49" s="96"/>
      <c r="G49" s="96"/>
      <c r="H49" s="132"/>
      <c r="I49" s="123">
        <v>521</v>
      </c>
      <c r="J49" s="110">
        <v>0.19</v>
      </c>
      <c r="K49" s="124">
        <v>99.153800000000004</v>
      </c>
      <c r="L49" s="114"/>
      <c r="M49" s="123">
        <v>449</v>
      </c>
      <c r="N49" s="110">
        <v>0.152</v>
      </c>
      <c r="O49" s="124">
        <v>68.346199999999996</v>
      </c>
    </row>
    <row r="50" spans="1:15" ht="15.75" hidden="1" customHeight="1" x14ac:dyDescent="0.2">
      <c r="A50" s="123">
        <v>3461</v>
      </c>
      <c r="B50" s="110">
        <v>0.45</v>
      </c>
      <c r="C50" s="124">
        <v>380.76920000000001</v>
      </c>
      <c r="D50" s="116"/>
      <c r="E50" s="96"/>
      <c r="F50" s="96"/>
      <c r="G50" s="96"/>
      <c r="H50" s="132"/>
      <c r="I50" s="123">
        <v>583</v>
      </c>
      <c r="J50" s="110">
        <v>0.315</v>
      </c>
      <c r="K50" s="124">
        <v>172.02879999999999</v>
      </c>
      <c r="L50" s="114"/>
      <c r="M50" s="123">
        <v>548</v>
      </c>
      <c r="N50" s="110">
        <v>0.23200000000000001</v>
      </c>
      <c r="O50" s="124">
        <v>112.1942</v>
      </c>
    </row>
    <row r="51" spans="1:15" ht="15.75" hidden="1" customHeight="1" x14ac:dyDescent="0.2">
      <c r="A51" s="123"/>
      <c r="B51" s="110"/>
      <c r="C51" s="124"/>
      <c r="D51" s="116"/>
      <c r="E51" s="96"/>
      <c r="F51" s="96"/>
      <c r="G51" s="96"/>
      <c r="H51" s="132"/>
      <c r="I51" s="123">
        <v>693</v>
      </c>
      <c r="J51" s="110">
        <v>0.41499999999999998</v>
      </c>
      <c r="K51" s="124">
        <v>241.3673</v>
      </c>
      <c r="L51" s="114"/>
      <c r="M51" s="123">
        <v>685</v>
      </c>
      <c r="N51" s="110">
        <v>0.16800000000000001</v>
      </c>
      <c r="O51" s="124">
        <v>68.346500000000006</v>
      </c>
    </row>
    <row r="52" spans="1:15" ht="15.75" hidden="1" customHeight="1" x14ac:dyDescent="0.2">
      <c r="A52" s="123"/>
      <c r="B52" s="110"/>
      <c r="C52" s="124"/>
      <c r="D52" s="116"/>
      <c r="E52" s="96"/>
      <c r="F52" s="96"/>
      <c r="G52" s="96"/>
      <c r="H52" s="132"/>
      <c r="I52" s="123">
        <v>721</v>
      </c>
      <c r="J52" s="110">
        <v>0.42399999999999999</v>
      </c>
      <c r="K52" s="124">
        <v>247.85769999999999</v>
      </c>
      <c r="L52" s="114"/>
      <c r="M52" s="123">
        <v>901</v>
      </c>
      <c r="N52" s="110">
        <v>0.17519999999999999</v>
      </c>
      <c r="O52" s="124">
        <v>74.8369</v>
      </c>
    </row>
    <row r="53" spans="1:15" ht="15.75" hidden="1" customHeight="1" x14ac:dyDescent="0.2">
      <c r="A53" s="123"/>
      <c r="B53" s="110"/>
      <c r="C53" s="124"/>
      <c r="D53" s="116"/>
      <c r="E53" s="96"/>
      <c r="F53" s="96"/>
      <c r="G53" s="96"/>
      <c r="H53" s="132"/>
      <c r="I53" s="123">
        <v>829</v>
      </c>
      <c r="J53" s="110">
        <v>0.29899999999999999</v>
      </c>
      <c r="K53" s="124">
        <v>144.17500000000001</v>
      </c>
      <c r="L53" s="114"/>
      <c r="M53" s="123">
        <v>1081</v>
      </c>
      <c r="N53" s="110">
        <v>0.2782</v>
      </c>
      <c r="O53" s="124">
        <v>186.21190000000001</v>
      </c>
    </row>
    <row r="54" spans="1:15" ht="15.75" hidden="1" customHeight="1" x14ac:dyDescent="0.2">
      <c r="A54" s="123"/>
      <c r="B54" s="110"/>
      <c r="C54" s="124"/>
      <c r="D54" s="116"/>
      <c r="E54" s="96"/>
      <c r="F54" s="96"/>
      <c r="G54" s="96"/>
      <c r="H54" s="132"/>
      <c r="I54" s="123">
        <v>865</v>
      </c>
      <c r="J54" s="110">
        <v>0.34770000000000001</v>
      </c>
      <c r="K54" s="124">
        <v>186.2115</v>
      </c>
      <c r="L54" s="114"/>
      <c r="M54" s="123">
        <v>1602</v>
      </c>
      <c r="N54" s="110">
        <v>0.27600000000000002</v>
      </c>
      <c r="O54" s="124">
        <v>182.75040000000001</v>
      </c>
    </row>
    <row r="55" spans="1:15" ht="15.75" hidden="1" customHeight="1" x14ac:dyDescent="0.2">
      <c r="A55" s="123"/>
      <c r="B55" s="110"/>
      <c r="C55" s="124"/>
      <c r="D55" s="116"/>
      <c r="E55" s="96"/>
      <c r="F55" s="96"/>
      <c r="G55" s="96"/>
      <c r="H55" s="132"/>
      <c r="I55" s="123">
        <v>1282</v>
      </c>
      <c r="J55" s="110">
        <v>0.34499999999999997</v>
      </c>
      <c r="K55" s="124">
        <v>182.75040000000001</v>
      </c>
      <c r="L55" s="114"/>
      <c r="M55" s="123">
        <v>2884</v>
      </c>
      <c r="N55" s="110">
        <v>0.312</v>
      </c>
      <c r="O55" s="124">
        <v>286.59649999999999</v>
      </c>
    </row>
    <row r="56" spans="1:15" ht="15.75" hidden="1" customHeight="1" x14ac:dyDescent="0.2">
      <c r="A56" s="123"/>
      <c r="B56" s="110"/>
      <c r="C56" s="124"/>
      <c r="D56" s="116"/>
      <c r="E56" s="96"/>
      <c r="F56" s="96"/>
      <c r="G56" s="96"/>
      <c r="H56" s="132"/>
      <c r="I56" s="123">
        <v>2307</v>
      </c>
      <c r="J56" s="110">
        <v>0.39</v>
      </c>
      <c r="K56" s="124">
        <v>286.59649999999999</v>
      </c>
      <c r="L56" s="114"/>
      <c r="M56" s="123">
        <v>4326</v>
      </c>
      <c r="N56" s="110">
        <v>0.376</v>
      </c>
      <c r="O56" s="124">
        <v>563.51959999999997</v>
      </c>
    </row>
    <row r="57" spans="1:15" ht="15.75" hidden="1" customHeight="1" x14ac:dyDescent="0.2">
      <c r="A57" s="123"/>
      <c r="B57" s="110"/>
      <c r="C57" s="124"/>
      <c r="D57" s="116"/>
      <c r="E57" s="96"/>
      <c r="F57" s="96"/>
      <c r="G57" s="96"/>
      <c r="H57" s="132"/>
      <c r="I57" s="123">
        <v>3461</v>
      </c>
      <c r="J57" s="110">
        <v>0.47</v>
      </c>
      <c r="K57" s="124">
        <v>563.51959999999997</v>
      </c>
      <c r="L57" s="114"/>
      <c r="M57" s="123"/>
      <c r="N57" s="110"/>
      <c r="O57" s="124"/>
    </row>
    <row r="58" spans="1:15" ht="15.75" hidden="1" customHeight="1" x14ac:dyDescent="0.2">
      <c r="A58" s="123"/>
      <c r="B58" s="110"/>
      <c r="C58" s="124"/>
      <c r="D58" s="116"/>
      <c r="E58" s="96"/>
      <c r="F58" s="96"/>
      <c r="G58" s="96"/>
      <c r="H58" s="132"/>
      <c r="I58" s="123"/>
      <c r="J58" s="110"/>
      <c r="K58" s="124"/>
      <c r="L58" s="114"/>
      <c r="M58" s="123"/>
      <c r="N58" s="110"/>
      <c r="O58" s="124"/>
    </row>
    <row r="59" spans="1:15" ht="15.75" hidden="1" customHeight="1" x14ac:dyDescent="0.2">
      <c r="A59" s="125"/>
      <c r="B59" s="107"/>
      <c r="C59" s="126"/>
      <c r="D59" s="116"/>
      <c r="E59" s="96"/>
      <c r="F59" s="96"/>
      <c r="G59" s="96"/>
      <c r="H59" s="132"/>
      <c r="I59" s="125"/>
      <c r="J59" s="107"/>
      <c r="K59" s="126"/>
      <c r="L59" s="114"/>
      <c r="M59" s="125"/>
      <c r="N59" s="107"/>
      <c r="O59" s="126"/>
    </row>
    <row r="60" spans="1:15" ht="15.75" hidden="1" customHeight="1" x14ac:dyDescent="0.15">
      <c r="A60" s="105"/>
      <c r="B60" s="105"/>
      <c r="C60" s="105"/>
      <c r="D60" s="96"/>
      <c r="E60" s="96"/>
      <c r="F60" s="96"/>
      <c r="G60" s="96"/>
      <c r="H60" s="96"/>
      <c r="I60" s="105"/>
      <c r="J60" s="105"/>
      <c r="K60" s="105"/>
      <c r="L60" s="96"/>
      <c r="M60" s="105"/>
      <c r="N60" s="105"/>
      <c r="O60" s="105"/>
    </row>
    <row r="61" spans="1:15" ht="15.75" hidden="1" customHeight="1" x14ac:dyDescent="0.15">
      <c r="A61" s="133"/>
      <c r="B61" s="133"/>
      <c r="C61" s="133"/>
      <c r="D61" s="133"/>
      <c r="E61" s="96"/>
      <c r="F61" s="133"/>
      <c r="G61" s="133"/>
      <c r="H61" s="133"/>
      <c r="I61" s="133"/>
      <c r="J61" s="96"/>
      <c r="K61" s="96"/>
      <c r="L61" s="96"/>
      <c r="M61" s="96"/>
      <c r="N61" s="96"/>
      <c r="O61" s="96"/>
    </row>
    <row r="62" spans="1:15" ht="15.75" hidden="1" customHeight="1" x14ac:dyDescent="0.15">
      <c r="A62" s="134" t="s">
        <v>109</v>
      </c>
      <c r="B62" s="105"/>
      <c r="C62" s="105"/>
      <c r="D62" s="135"/>
      <c r="E62" s="136"/>
      <c r="F62" s="134" t="s">
        <v>110</v>
      </c>
      <c r="G62" s="105"/>
      <c r="H62" s="105"/>
      <c r="I62" s="135"/>
      <c r="J62" s="95"/>
      <c r="K62" s="96"/>
      <c r="L62" s="96"/>
      <c r="M62" s="96"/>
      <c r="N62" s="96"/>
      <c r="O62" s="96"/>
    </row>
    <row r="63" spans="1:15" ht="15.75" hidden="1" customHeight="1" x14ac:dyDescent="0.2">
      <c r="A63" s="137" t="s">
        <v>111</v>
      </c>
      <c r="B63" s="108"/>
      <c r="C63" s="108"/>
      <c r="D63" s="138">
        <v>438</v>
      </c>
      <c r="E63" s="136"/>
      <c r="F63" s="137" t="s">
        <v>111</v>
      </c>
      <c r="G63" s="108"/>
      <c r="H63" s="108"/>
      <c r="I63" s="138">
        <v>739</v>
      </c>
      <c r="J63" s="95"/>
      <c r="K63" s="96"/>
      <c r="L63" s="96"/>
      <c r="M63" s="96"/>
      <c r="N63" s="96"/>
      <c r="O63" s="96"/>
    </row>
    <row r="64" spans="1:15" ht="15.75" hidden="1" customHeight="1" x14ac:dyDescent="0.2">
      <c r="A64" s="137" t="s">
        <v>112</v>
      </c>
      <c r="B64" s="108"/>
      <c r="C64" s="108"/>
      <c r="D64" s="138">
        <v>548</v>
      </c>
      <c r="E64" s="136"/>
      <c r="F64" s="137" t="s">
        <v>112</v>
      </c>
      <c r="G64" s="108"/>
      <c r="H64" s="108"/>
      <c r="I64" s="138">
        <v>924</v>
      </c>
      <c r="J64" s="95"/>
      <c r="K64" s="96"/>
      <c r="L64" s="96"/>
      <c r="M64" s="96"/>
      <c r="N64" s="96"/>
      <c r="O64" s="96"/>
    </row>
    <row r="65" spans="1:15" ht="15.75" hidden="1" customHeight="1" x14ac:dyDescent="0.2">
      <c r="A65" s="137" t="s">
        <v>113</v>
      </c>
      <c r="B65" s="108"/>
      <c r="C65" s="108"/>
      <c r="D65" s="138">
        <v>38474</v>
      </c>
      <c r="E65" s="136"/>
      <c r="F65" s="137" t="s">
        <v>113</v>
      </c>
      <c r="G65" s="108"/>
      <c r="H65" s="108"/>
      <c r="I65" s="138">
        <v>38474</v>
      </c>
      <c r="J65" s="95"/>
      <c r="K65" s="96"/>
      <c r="L65" s="96"/>
      <c r="M65" s="96"/>
      <c r="N65" s="96"/>
      <c r="O65" s="96"/>
    </row>
    <row r="66" spans="1:15" ht="15.75" hidden="1" customHeight="1" x14ac:dyDescent="0.2">
      <c r="A66" s="137" t="s">
        <v>114</v>
      </c>
      <c r="B66" s="108"/>
      <c r="C66" s="108"/>
      <c r="D66" s="138">
        <v>52</v>
      </c>
      <c r="E66" s="136"/>
      <c r="F66" s="137" t="s">
        <v>114</v>
      </c>
      <c r="G66" s="108"/>
      <c r="H66" s="108"/>
      <c r="I66" s="138">
        <v>52</v>
      </c>
      <c r="J66" s="95"/>
      <c r="K66" s="96"/>
      <c r="L66" s="96"/>
      <c r="M66" s="96"/>
      <c r="N66" s="96"/>
      <c r="O66" s="96"/>
    </row>
    <row r="67" spans="1:15" ht="15.75" hidden="1" customHeight="1" x14ac:dyDescent="0.2">
      <c r="A67" s="137" t="s">
        <v>115</v>
      </c>
      <c r="B67" s="108"/>
      <c r="C67" s="108"/>
      <c r="D67" s="138">
        <v>3533</v>
      </c>
      <c r="E67" s="136"/>
      <c r="F67" s="137" t="s">
        <v>115</v>
      </c>
      <c r="G67" s="108"/>
      <c r="H67" s="108"/>
      <c r="I67" s="138">
        <v>3533</v>
      </c>
      <c r="J67" s="95"/>
      <c r="K67" s="96"/>
      <c r="L67" s="96"/>
      <c r="M67" s="96"/>
      <c r="N67" s="96"/>
      <c r="O67" s="96"/>
    </row>
    <row r="68" spans="1:15" ht="15.75" hidden="1" customHeight="1" x14ac:dyDescent="0.2">
      <c r="A68" s="137" t="s">
        <v>116</v>
      </c>
      <c r="B68" s="108"/>
      <c r="C68" s="108"/>
      <c r="D68" s="124">
        <v>0.1</v>
      </c>
      <c r="E68" s="136"/>
      <c r="F68" s="137" t="s">
        <v>116</v>
      </c>
      <c r="G68" s="108"/>
      <c r="H68" s="108"/>
      <c r="I68" s="124">
        <v>0.05</v>
      </c>
      <c r="J68" s="95"/>
      <c r="K68" s="96"/>
      <c r="L68" s="96"/>
      <c r="M68" s="96"/>
      <c r="N68" s="96"/>
      <c r="O68" s="96"/>
    </row>
    <row r="69" spans="1:15" ht="15.75" hidden="1" customHeight="1" x14ac:dyDescent="0.2">
      <c r="A69" s="137" t="s">
        <v>117</v>
      </c>
      <c r="B69" s="108"/>
      <c r="C69" s="108"/>
      <c r="D69" s="124">
        <v>0.08</v>
      </c>
      <c r="E69" s="136"/>
      <c r="F69" s="137" t="s">
        <v>117</v>
      </c>
      <c r="G69" s="108"/>
      <c r="H69" s="108"/>
      <c r="I69" s="124">
        <v>0.04</v>
      </c>
      <c r="J69" s="95"/>
      <c r="K69" s="96"/>
      <c r="L69" s="96"/>
      <c r="M69" s="96"/>
      <c r="N69" s="96"/>
      <c r="O69" s="96"/>
    </row>
    <row r="70" spans="1:15" ht="15.75" hidden="1" customHeight="1" x14ac:dyDescent="0.2">
      <c r="A70" s="137" t="s">
        <v>118</v>
      </c>
      <c r="B70" s="108"/>
      <c r="C70" s="108"/>
      <c r="D70" s="124">
        <v>438.48</v>
      </c>
      <c r="E70" s="136"/>
      <c r="F70" s="137" t="s">
        <v>118</v>
      </c>
      <c r="G70" s="108"/>
      <c r="H70" s="108"/>
      <c r="I70" s="124">
        <v>739.88</v>
      </c>
      <c r="J70" s="95"/>
      <c r="K70" s="96"/>
      <c r="L70" s="96"/>
      <c r="M70" s="96"/>
      <c r="N70" s="96"/>
      <c r="O70" s="96"/>
    </row>
    <row r="71" spans="1:15" ht="15.75" hidden="1" customHeight="1" x14ac:dyDescent="0.2">
      <c r="A71" s="137" t="s">
        <v>119</v>
      </c>
      <c r="B71" s="108"/>
      <c r="C71" s="108"/>
      <c r="D71" s="124">
        <v>0.02</v>
      </c>
      <c r="E71" s="136"/>
      <c r="F71" s="137" t="s">
        <v>119</v>
      </c>
      <c r="G71" s="108"/>
      <c r="H71" s="108"/>
      <c r="I71" s="124">
        <v>0.01</v>
      </c>
      <c r="J71" s="95"/>
      <c r="K71" s="96"/>
      <c r="L71" s="96"/>
      <c r="M71" s="96"/>
      <c r="N71" s="96"/>
      <c r="O71" s="96"/>
    </row>
    <row r="72" spans="1:15" ht="15.75" hidden="1" customHeight="1" x14ac:dyDescent="0.2">
      <c r="A72" s="139"/>
      <c r="B72" s="108"/>
      <c r="C72" s="108"/>
      <c r="D72" s="140"/>
      <c r="E72" s="136"/>
      <c r="F72" s="139"/>
      <c r="G72" s="108"/>
      <c r="H72" s="108"/>
      <c r="I72" s="140"/>
      <c r="J72" s="95"/>
      <c r="K72" s="96"/>
      <c r="L72" s="96"/>
      <c r="M72" s="96"/>
      <c r="N72" s="96"/>
      <c r="O72" s="96"/>
    </row>
    <row r="73" spans="1:15" ht="15.75" hidden="1" customHeight="1" x14ac:dyDescent="0.2">
      <c r="A73" s="141" t="s">
        <v>120</v>
      </c>
      <c r="B73" s="108"/>
      <c r="C73" s="142" t="s">
        <v>121</v>
      </c>
      <c r="D73" s="143" t="s">
        <v>122</v>
      </c>
      <c r="E73" s="136"/>
      <c r="F73" s="141" t="s">
        <v>120</v>
      </c>
      <c r="G73" s="108"/>
      <c r="H73" s="142" t="s">
        <v>121</v>
      </c>
      <c r="I73" s="143" t="s">
        <v>122</v>
      </c>
      <c r="J73" s="95"/>
      <c r="K73" s="96"/>
      <c r="L73" s="96"/>
      <c r="M73" s="96"/>
      <c r="N73" s="96"/>
      <c r="O73" s="96"/>
    </row>
    <row r="74" spans="1:15" ht="15.75" hidden="1" customHeight="1" x14ac:dyDescent="0.2">
      <c r="A74" s="144">
        <v>0</v>
      </c>
      <c r="B74" s="108"/>
      <c r="C74" s="109">
        <v>924</v>
      </c>
      <c r="D74" s="124">
        <v>739.88</v>
      </c>
      <c r="E74" s="136"/>
      <c r="F74" s="144">
        <v>0</v>
      </c>
      <c r="G74" s="108"/>
      <c r="H74" s="109">
        <v>924</v>
      </c>
      <c r="I74" s="124">
        <v>739.88</v>
      </c>
      <c r="J74" s="95"/>
      <c r="K74" s="96"/>
      <c r="L74" s="96"/>
      <c r="M74" s="96"/>
      <c r="N74" s="96"/>
      <c r="O74" s="96"/>
    </row>
    <row r="75" spans="1:15" ht="15.75" hidden="1" customHeight="1" x14ac:dyDescent="0.2">
      <c r="A75" s="144">
        <v>1</v>
      </c>
      <c r="B75" s="108"/>
      <c r="C75" s="109">
        <v>1009</v>
      </c>
      <c r="D75" s="124">
        <v>807.83</v>
      </c>
      <c r="E75" s="136"/>
      <c r="F75" s="144">
        <v>1</v>
      </c>
      <c r="G75" s="108"/>
      <c r="H75" s="109">
        <v>1009</v>
      </c>
      <c r="I75" s="124">
        <v>807.83</v>
      </c>
      <c r="J75" s="95"/>
      <c r="K75" s="96"/>
      <c r="L75" s="96"/>
      <c r="M75" s="96"/>
      <c r="N75" s="96"/>
      <c r="O75" s="96"/>
    </row>
    <row r="76" spans="1:15" ht="15.75" hidden="1" customHeight="1" x14ac:dyDescent="0.2">
      <c r="A76" s="144">
        <v>2</v>
      </c>
      <c r="B76" s="108"/>
      <c r="C76" s="109">
        <v>1094</v>
      </c>
      <c r="D76" s="124">
        <v>875.77</v>
      </c>
      <c r="E76" s="136"/>
      <c r="F76" s="144">
        <v>2</v>
      </c>
      <c r="G76" s="108"/>
      <c r="H76" s="109">
        <v>1094</v>
      </c>
      <c r="I76" s="124">
        <v>875.77</v>
      </c>
      <c r="J76" s="95"/>
      <c r="K76" s="96"/>
      <c r="L76" s="96"/>
      <c r="M76" s="96"/>
      <c r="N76" s="96"/>
      <c r="O76" s="96"/>
    </row>
    <row r="77" spans="1:15" ht="15.75" hidden="1" customHeight="1" x14ac:dyDescent="0.2">
      <c r="A77" s="144">
        <v>3</v>
      </c>
      <c r="B77" s="108"/>
      <c r="C77" s="109">
        <v>1179</v>
      </c>
      <c r="D77" s="124">
        <v>943.71</v>
      </c>
      <c r="E77" s="136"/>
      <c r="F77" s="144">
        <v>3</v>
      </c>
      <c r="G77" s="108"/>
      <c r="H77" s="109">
        <v>1179</v>
      </c>
      <c r="I77" s="124">
        <v>943.71</v>
      </c>
      <c r="J77" s="95"/>
      <c r="K77" s="96"/>
      <c r="L77" s="96"/>
      <c r="M77" s="96"/>
      <c r="N77" s="96"/>
      <c r="O77" s="96"/>
    </row>
    <row r="78" spans="1:15" ht="15.75" hidden="1" customHeight="1" x14ac:dyDescent="0.2">
      <c r="A78" s="144">
        <v>4</v>
      </c>
      <c r="B78" s="108"/>
      <c r="C78" s="109">
        <v>1264</v>
      </c>
      <c r="D78" s="124">
        <v>1011.65</v>
      </c>
      <c r="E78" s="136"/>
      <c r="F78" s="144">
        <v>4</v>
      </c>
      <c r="G78" s="108"/>
      <c r="H78" s="109">
        <v>1264</v>
      </c>
      <c r="I78" s="124">
        <v>1011.65</v>
      </c>
      <c r="J78" s="95"/>
      <c r="K78" s="96"/>
      <c r="L78" s="96"/>
      <c r="M78" s="96"/>
      <c r="N78" s="96"/>
      <c r="O78" s="96"/>
    </row>
    <row r="79" spans="1:15" ht="15.75" hidden="1" customHeight="1" x14ac:dyDescent="0.2">
      <c r="A79" s="144">
        <v>5</v>
      </c>
      <c r="B79" s="108"/>
      <c r="C79" s="109">
        <v>1349</v>
      </c>
      <c r="D79" s="124">
        <v>1079.5999999999999</v>
      </c>
      <c r="E79" s="136"/>
      <c r="F79" s="144">
        <v>5</v>
      </c>
      <c r="G79" s="108"/>
      <c r="H79" s="109">
        <v>1349</v>
      </c>
      <c r="I79" s="124">
        <v>1079.5999999999999</v>
      </c>
      <c r="J79" s="95"/>
      <c r="K79" s="96"/>
      <c r="L79" s="96"/>
      <c r="M79" s="96"/>
      <c r="N79" s="96"/>
      <c r="O79" s="96"/>
    </row>
    <row r="80" spans="1:15" ht="15.75" hidden="1" customHeight="1" x14ac:dyDescent="0.2">
      <c r="A80" s="144">
        <v>6</v>
      </c>
      <c r="B80" s="108"/>
      <c r="C80" s="109">
        <v>1434</v>
      </c>
      <c r="D80" s="124">
        <v>1147.54</v>
      </c>
      <c r="E80" s="136"/>
      <c r="F80" s="144">
        <v>6</v>
      </c>
      <c r="G80" s="108"/>
      <c r="H80" s="109">
        <v>1434</v>
      </c>
      <c r="I80" s="124">
        <v>1147.54</v>
      </c>
      <c r="J80" s="95"/>
      <c r="K80" s="96"/>
      <c r="L80" s="96"/>
      <c r="M80" s="96"/>
      <c r="N80" s="96"/>
      <c r="O80" s="96"/>
    </row>
    <row r="81" spans="1:15" ht="15.75" hidden="1" customHeight="1" x14ac:dyDescent="0.2">
      <c r="A81" s="144">
        <v>7</v>
      </c>
      <c r="B81" s="108"/>
      <c r="C81" s="109">
        <v>1519</v>
      </c>
      <c r="D81" s="124">
        <v>1215.48</v>
      </c>
      <c r="E81" s="136"/>
      <c r="F81" s="144">
        <v>7</v>
      </c>
      <c r="G81" s="108"/>
      <c r="H81" s="109">
        <v>1519</v>
      </c>
      <c r="I81" s="124">
        <v>1215.48</v>
      </c>
      <c r="J81" s="95"/>
      <c r="K81" s="96"/>
      <c r="L81" s="96"/>
      <c r="M81" s="96"/>
      <c r="N81" s="96"/>
      <c r="O81" s="96"/>
    </row>
    <row r="82" spans="1:15" ht="15.75" hidden="1" customHeight="1" x14ac:dyDescent="0.2">
      <c r="A82" s="144">
        <v>8</v>
      </c>
      <c r="B82" s="108"/>
      <c r="C82" s="109">
        <v>1604</v>
      </c>
      <c r="D82" s="124">
        <v>1283.42</v>
      </c>
      <c r="E82" s="136"/>
      <c r="F82" s="144">
        <v>8</v>
      </c>
      <c r="G82" s="108"/>
      <c r="H82" s="109">
        <v>1604</v>
      </c>
      <c r="I82" s="124">
        <v>1283.42</v>
      </c>
      <c r="J82" s="95"/>
      <c r="K82" s="96"/>
      <c r="L82" s="96"/>
      <c r="M82" s="96"/>
      <c r="N82" s="96"/>
      <c r="O82" s="96"/>
    </row>
    <row r="83" spans="1:15" ht="15.75" hidden="1" customHeight="1" x14ac:dyDescent="0.2">
      <c r="A83" s="144">
        <v>9</v>
      </c>
      <c r="B83" s="108"/>
      <c r="C83" s="109">
        <v>1689</v>
      </c>
      <c r="D83" s="124">
        <v>1351.37</v>
      </c>
      <c r="E83" s="136"/>
      <c r="F83" s="144">
        <v>9</v>
      </c>
      <c r="G83" s="108"/>
      <c r="H83" s="109">
        <v>1689</v>
      </c>
      <c r="I83" s="124">
        <v>1351.37</v>
      </c>
      <c r="J83" s="95"/>
      <c r="K83" s="96"/>
      <c r="L83" s="96"/>
      <c r="M83" s="96"/>
      <c r="N83" s="96"/>
      <c r="O83" s="96"/>
    </row>
    <row r="84" spans="1:15" ht="15.75" hidden="1" customHeight="1" x14ac:dyDescent="0.2">
      <c r="A84" s="144">
        <v>10</v>
      </c>
      <c r="B84" s="108"/>
      <c r="C84" s="109">
        <v>1774</v>
      </c>
      <c r="D84" s="124">
        <v>1419.31</v>
      </c>
      <c r="E84" s="136"/>
      <c r="F84" s="144">
        <v>10</v>
      </c>
      <c r="G84" s="108"/>
      <c r="H84" s="109">
        <v>1774</v>
      </c>
      <c r="I84" s="124">
        <v>1419.31</v>
      </c>
      <c r="J84" s="95"/>
      <c r="K84" s="96"/>
      <c r="L84" s="96"/>
      <c r="M84" s="96"/>
      <c r="N84" s="96"/>
      <c r="O84" s="96"/>
    </row>
    <row r="85" spans="1:15" ht="15.75" hidden="1" customHeight="1" x14ac:dyDescent="0.2">
      <c r="A85" s="145" t="s">
        <v>123</v>
      </c>
      <c r="B85" s="146"/>
      <c r="C85" s="147">
        <v>85</v>
      </c>
      <c r="D85" s="126">
        <v>67.940000000000097</v>
      </c>
      <c r="E85" s="136"/>
      <c r="F85" s="145" t="s">
        <v>123</v>
      </c>
      <c r="G85" s="146"/>
      <c r="H85" s="147">
        <v>85</v>
      </c>
      <c r="I85" s="126">
        <v>67.940000000000097</v>
      </c>
      <c r="J85" s="95"/>
      <c r="K85" s="96"/>
      <c r="L85" s="96"/>
      <c r="M85" s="96"/>
      <c r="N85" s="96"/>
      <c r="O85" s="96"/>
    </row>
    <row r="86" spans="1:15" ht="15.75" hidden="1" customHeight="1" x14ac:dyDescent="0.15">
      <c r="A86" s="105"/>
      <c r="B86" s="105"/>
      <c r="C86" s="105"/>
      <c r="D86" s="105"/>
      <c r="E86" s="96"/>
      <c r="F86" s="105"/>
      <c r="G86" s="105"/>
      <c r="H86" s="105"/>
      <c r="I86" s="105"/>
      <c r="J86" s="96"/>
      <c r="K86" s="96"/>
      <c r="L86" s="96"/>
      <c r="M86" s="96"/>
      <c r="N86" s="96"/>
      <c r="O86" s="96"/>
    </row>
    <row r="87" spans="1:15" ht="15.75" hidden="1" customHeight="1" x14ac:dyDescent="0.1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1:15" ht="15.75" hidden="1" customHeight="1" x14ac:dyDescent="0.1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1:15" ht="15.75" hidden="1" customHeight="1" x14ac:dyDescent="0.1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1:15" ht="15.75" hidden="1" customHeight="1" x14ac:dyDescent="0.1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1:15" ht="15.75" hidden="1" customHeight="1" x14ac:dyDescent="0.1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1:15" ht="15.75" hidden="1" customHeight="1" x14ac:dyDescent="0.15">
      <c r="A92" s="133"/>
      <c r="B92" s="133"/>
      <c r="C92" s="133"/>
      <c r="D92" s="96"/>
      <c r="E92" s="133"/>
      <c r="F92" s="133"/>
      <c r="G92" s="133"/>
      <c r="H92" s="96"/>
      <c r="I92" s="133"/>
      <c r="J92" s="133"/>
      <c r="K92" s="133"/>
      <c r="L92" s="96"/>
      <c r="M92" s="133"/>
      <c r="N92" s="133"/>
      <c r="O92" s="133"/>
    </row>
    <row r="93" spans="1:15" ht="15.75" hidden="1" customHeight="1" x14ac:dyDescent="0.15">
      <c r="A93" s="134" t="s">
        <v>124</v>
      </c>
      <c r="B93" s="105"/>
      <c r="C93" s="135"/>
      <c r="D93" s="136"/>
      <c r="E93" s="134" t="s">
        <v>125</v>
      </c>
      <c r="F93" s="105"/>
      <c r="G93" s="135"/>
      <c r="H93" s="136"/>
      <c r="I93" s="134" t="s">
        <v>126</v>
      </c>
      <c r="J93" s="105"/>
      <c r="K93" s="135"/>
      <c r="L93" s="136"/>
      <c r="M93" s="134" t="s">
        <v>127</v>
      </c>
      <c r="N93" s="105"/>
      <c r="O93" s="135"/>
    </row>
    <row r="94" spans="1:15" ht="15.75" hidden="1" customHeight="1" x14ac:dyDescent="0.15">
      <c r="A94" s="148" t="s">
        <v>97</v>
      </c>
      <c r="B94" s="149" t="s">
        <v>98</v>
      </c>
      <c r="C94" s="150" t="s">
        <v>99</v>
      </c>
      <c r="D94" s="136"/>
      <c r="E94" s="148" t="s">
        <v>97</v>
      </c>
      <c r="F94" s="149" t="s">
        <v>98</v>
      </c>
      <c r="G94" s="150" t="s">
        <v>99</v>
      </c>
      <c r="H94" s="136"/>
      <c r="I94" s="148" t="s">
        <v>97</v>
      </c>
      <c r="J94" s="149" t="s">
        <v>98</v>
      </c>
      <c r="K94" s="150" t="s">
        <v>99</v>
      </c>
      <c r="L94" s="136"/>
      <c r="M94" s="148" t="s">
        <v>97</v>
      </c>
      <c r="N94" s="149" t="s">
        <v>98</v>
      </c>
      <c r="O94" s="150" t="s">
        <v>99</v>
      </c>
    </row>
    <row r="95" spans="1:15" ht="15.75" hidden="1" customHeight="1" x14ac:dyDescent="0.15">
      <c r="A95" s="95"/>
      <c r="B95" s="96"/>
      <c r="C95" s="151"/>
      <c r="D95" s="136"/>
      <c r="E95" s="95"/>
      <c r="F95" s="96"/>
      <c r="G95" s="151"/>
      <c r="H95" s="136"/>
      <c r="I95" s="95"/>
      <c r="J95" s="96"/>
      <c r="K95" s="151"/>
      <c r="L95" s="136"/>
      <c r="M95" s="95"/>
      <c r="N95" s="96"/>
      <c r="O95" s="151"/>
    </row>
    <row r="96" spans="1:15" ht="15.75" hidden="1" customHeight="1" x14ac:dyDescent="0.15">
      <c r="A96" s="123">
        <v>0</v>
      </c>
      <c r="B96" s="152">
        <v>0</v>
      </c>
      <c r="C96" s="124">
        <v>0</v>
      </c>
      <c r="D96" s="136"/>
      <c r="E96" s="123">
        <v>0</v>
      </c>
      <c r="F96" s="110">
        <v>0</v>
      </c>
      <c r="G96" s="124">
        <v>0</v>
      </c>
      <c r="H96" s="136"/>
      <c r="I96" s="123">
        <v>0</v>
      </c>
      <c r="J96" s="110">
        <v>0</v>
      </c>
      <c r="K96" s="124">
        <v>0</v>
      </c>
      <c r="L96" s="136"/>
      <c r="M96" s="123">
        <v>0</v>
      </c>
      <c r="N96" s="110">
        <v>0</v>
      </c>
      <c r="O96" s="124">
        <v>0</v>
      </c>
    </row>
    <row r="97" spans="1:15" ht="15.75" hidden="1" customHeight="1" x14ac:dyDescent="0.15">
      <c r="A97" s="123">
        <v>896</v>
      </c>
      <c r="B97" s="152">
        <v>0.01</v>
      </c>
      <c r="C97" s="124">
        <v>0</v>
      </c>
      <c r="D97" s="136"/>
      <c r="E97" s="123">
        <v>546</v>
      </c>
      <c r="F97" s="110">
        <v>0.01</v>
      </c>
      <c r="G97" s="124">
        <v>0</v>
      </c>
      <c r="H97" s="136"/>
      <c r="I97" s="123">
        <v>1110</v>
      </c>
      <c r="J97" s="110">
        <v>0</v>
      </c>
      <c r="K97" s="124">
        <v>0</v>
      </c>
      <c r="L97" s="136"/>
      <c r="M97" s="123">
        <v>760</v>
      </c>
      <c r="N97" s="110">
        <v>0</v>
      </c>
      <c r="O97" s="124">
        <v>0</v>
      </c>
    </row>
    <row r="98" spans="1:15" ht="15.75" hidden="1" customHeight="1" x14ac:dyDescent="0.15">
      <c r="A98" s="123">
        <v>1035</v>
      </c>
      <c r="B98" s="152">
        <v>0.02</v>
      </c>
      <c r="C98" s="124">
        <v>0</v>
      </c>
      <c r="D98" s="136"/>
      <c r="E98" s="123">
        <v>685</v>
      </c>
      <c r="F98" s="110">
        <v>0.02</v>
      </c>
      <c r="G98" s="124">
        <v>0</v>
      </c>
      <c r="H98" s="136"/>
      <c r="I98" s="123">
        <v>1363</v>
      </c>
      <c r="J98" s="110">
        <v>0</v>
      </c>
      <c r="K98" s="124">
        <v>0</v>
      </c>
      <c r="L98" s="136"/>
      <c r="M98" s="123">
        <v>1013</v>
      </c>
      <c r="N98" s="110">
        <v>0</v>
      </c>
      <c r="O98" s="124">
        <v>0</v>
      </c>
    </row>
    <row r="99" spans="1:15" ht="15.75" hidden="1" customHeight="1" x14ac:dyDescent="0.15">
      <c r="A99" s="123">
        <v>1097</v>
      </c>
      <c r="B99" s="152">
        <v>2.5000000000000001E-2</v>
      </c>
      <c r="C99" s="124">
        <v>0</v>
      </c>
      <c r="D99" s="136"/>
      <c r="E99" s="123">
        <v>747</v>
      </c>
      <c r="F99" s="110">
        <v>2.5000000000000001E-2</v>
      </c>
      <c r="G99" s="124">
        <v>0</v>
      </c>
      <c r="H99" s="136"/>
      <c r="I99" s="123">
        <v>1934</v>
      </c>
      <c r="J99" s="110">
        <v>0</v>
      </c>
      <c r="K99" s="124">
        <v>0</v>
      </c>
      <c r="L99" s="136"/>
      <c r="M99" s="123">
        <v>1584</v>
      </c>
      <c r="N99" s="110">
        <v>0</v>
      </c>
      <c r="O99" s="124">
        <v>0</v>
      </c>
    </row>
    <row r="100" spans="1:15" ht="15.75" hidden="1" customHeight="1" x14ac:dyDescent="0.15">
      <c r="A100" s="123">
        <v>1163</v>
      </c>
      <c r="B100" s="152">
        <v>0.03</v>
      </c>
      <c r="C100" s="124">
        <v>0</v>
      </c>
      <c r="D100" s="136"/>
      <c r="E100" s="123">
        <v>813</v>
      </c>
      <c r="F100" s="110">
        <v>0.03</v>
      </c>
      <c r="G100" s="124">
        <v>0</v>
      </c>
      <c r="H100" s="136"/>
      <c r="I100" s="95"/>
      <c r="J100" s="96"/>
      <c r="K100" s="151"/>
      <c r="L100" s="136"/>
      <c r="M100" s="95"/>
      <c r="N100" s="96"/>
      <c r="O100" s="151"/>
    </row>
    <row r="101" spans="1:15" ht="15.75" hidden="1" customHeight="1" x14ac:dyDescent="0.15">
      <c r="A101" s="123">
        <v>1232</v>
      </c>
      <c r="B101" s="152">
        <v>3.5000000000000003E-2</v>
      </c>
      <c r="C101" s="124">
        <v>0</v>
      </c>
      <c r="D101" s="136"/>
      <c r="E101" s="123">
        <v>882</v>
      </c>
      <c r="F101" s="110">
        <v>3.5000000000000003E-2</v>
      </c>
      <c r="G101" s="124">
        <v>0</v>
      </c>
      <c r="H101" s="136"/>
      <c r="I101" s="95"/>
      <c r="J101" s="96"/>
      <c r="K101" s="151"/>
      <c r="L101" s="136"/>
      <c r="M101" s="95"/>
      <c r="N101" s="96"/>
      <c r="O101" s="151"/>
    </row>
    <row r="102" spans="1:15" ht="15.75" hidden="1" customHeight="1" x14ac:dyDescent="0.15">
      <c r="A102" s="123">
        <v>1306</v>
      </c>
      <c r="B102" s="152">
        <v>0.04</v>
      </c>
      <c r="C102" s="124">
        <v>0</v>
      </c>
      <c r="D102" s="136"/>
      <c r="E102" s="123">
        <v>956</v>
      </c>
      <c r="F102" s="110">
        <v>0.04</v>
      </c>
      <c r="G102" s="124">
        <v>0</v>
      </c>
      <c r="H102" s="136"/>
      <c r="I102" s="95"/>
      <c r="J102" s="96"/>
      <c r="K102" s="151"/>
      <c r="L102" s="136"/>
      <c r="M102" s="95"/>
      <c r="N102" s="96"/>
      <c r="O102" s="151"/>
    </row>
    <row r="103" spans="1:15" ht="15.75" hidden="1" customHeight="1" x14ac:dyDescent="0.15">
      <c r="A103" s="123">
        <v>1385</v>
      </c>
      <c r="B103" s="152">
        <v>4.4999999999999998E-2</v>
      </c>
      <c r="C103" s="124">
        <v>0</v>
      </c>
      <c r="D103" s="136"/>
      <c r="E103" s="123">
        <v>1035</v>
      </c>
      <c r="F103" s="110">
        <v>4.4999999999999998E-2</v>
      </c>
      <c r="G103" s="124">
        <v>0</v>
      </c>
      <c r="H103" s="136"/>
      <c r="I103" s="95"/>
      <c r="J103" s="96"/>
      <c r="K103" s="151"/>
      <c r="L103" s="136"/>
      <c r="M103" s="95"/>
      <c r="N103" s="96"/>
      <c r="O103" s="151"/>
    </row>
    <row r="104" spans="1:15" ht="15.75" hidden="1" customHeight="1" x14ac:dyDescent="0.15">
      <c r="A104" s="123">
        <v>1468</v>
      </c>
      <c r="B104" s="152">
        <v>0.05</v>
      </c>
      <c r="C104" s="124">
        <v>0</v>
      </c>
      <c r="D104" s="136"/>
      <c r="E104" s="123">
        <v>1118</v>
      </c>
      <c r="F104" s="110">
        <v>0.05</v>
      </c>
      <c r="G104" s="124">
        <v>0</v>
      </c>
      <c r="H104" s="136"/>
      <c r="I104" s="95"/>
      <c r="J104" s="96"/>
      <c r="K104" s="151"/>
      <c r="L104" s="136"/>
      <c r="M104" s="95"/>
      <c r="N104" s="96"/>
      <c r="O104" s="151"/>
    </row>
    <row r="105" spans="1:15" ht="15.75" hidden="1" customHeight="1" x14ac:dyDescent="0.15">
      <c r="A105" s="123">
        <v>1556</v>
      </c>
      <c r="B105" s="152">
        <v>5.5E-2</v>
      </c>
      <c r="C105" s="124">
        <v>0</v>
      </c>
      <c r="D105" s="136"/>
      <c r="E105" s="123">
        <v>1206</v>
      </c>
      <c r="F105" s="110">
        <v>5.5E-2</v>
      </c>
      <c r="G105" s="124">
        <v>0</v>
      </c>
      <c r="H105" s="136"/>
      <c r="I105" s="95"/>
      <c r="J105" s="96"/>
      <c r="K105" s="151"/>
      <c r="L105" s="136"/>
      <c r="M105" s="95"/>
      <c r="N105" s="96"/>
      <c r="O105" s="151"/>
    </row>
    <row r="106" spans="1:15" ht="15.75" hidden="1" customHeight="1" x14ac:dyDescent="0.15">
      <c r="A106" s="123">
        <v>1649</v>
      </c>
      <c r="B106" s="152">
        <v>0.06</v>
      </c>
      <c r="C106" s="124">
        <v>0</v>
      </c>
      <c r="D106" s="136"/>
      <c r="E106" s="123">
        <v>1299</v>
      </c>
      <c r="F106" s="110">
        <v>0.06</v>
      </c>
      <c r="G106" s="124">
        <v>0</v>
      </c>
      <c r="H106" s="136"/>
      <c r="I106" s="95"/>
      <c r="J106" s="96"/>
      <c r="K106" s="151"/>
      <c r="L106" s="136"/>
      <c r="M106" s="95"/>
      <c r="N106" s="96"/>
      <c r="O106" s="151"/>
    </row>
    <row r="107" spans="1:15" ht="15.75" hidden="1" customHeight="1" x14ac:dyDescent="0.15">
      <c r="A107" s="123">
        <v>1748</v>
      </c>
      <c r="B107" s="152">
        <v>6.5000000000000002E-2</v>
      </c>
      <c r="C107" s="124">
        <v>0</v>
      </c>
      <c r="D107" s="136"/>
      <c r="E107" s="123">
        <v>1398</v>
      </c>
      <c r="F107" s="110">
        <v>6.5000000000000002E-2</v>
      </c>
      <c r="G107" s="124">
        <v>0</v>
      </c>
      <c r="H107" s="136"/>
      <c r="I107" s="95"/>
      <c r="J107" s="96"/>
      <c r="K107" s="151"/>
      <c r="L107" s="136"/>
      <c r="M107" s="95"/>
      <c r="N107" s="96"/>
      <c r="O107" s="151"/>
    </row>
    <row r="108" spans="1:15" ht="15.75" hidden="1" customHeight="1" x14ac:dyDescent="0.15">
      <c r="A108" s="123">
        <v>1853</v>
      </c>
      <c r="B108" s="152">
        <v>7.0000000000000007E-2</v>
      </c>
      <c r="C108" s="124">
        <v>0</v>
      </c>
      <c r="D108" s="136"/>
      <c r="E108" s="123">
        <v>1503</v>
      </c>
      <c r="F108" s="110">
        <v>7.0000000000000007E-2</v>
      </c>
      <c r="G108" s="124">
        <v>0</v>
      </c>
      <c r="H108" s="136"/>
      <c r="I108" s="95"/>
      <c r="J108" s="96"/>
      <c r="K108" s="151"/>
      <c r="L108" s="136"/>
      <c r="M108" s="95"/>
      <c r="N108" s="96"/>
      <c r="O108" s="151"/>
    </row>
    <row r="109" spans="1:15" ht="15.75" hidden="1" customHeight="1" x14ac:dyDescent="0.15">
      <c r="A109" s="123">
        <v>1965</v>
      </c>
      <c r="B109" s="152">
        <v>7.4999999999999997E-2</v>
      </c>
      <c r="C109" s="124">
        <v>0</v>
      </c>
      <c r="D109" s="136"/>
      <c r="E109" s="123">
        <v>1615</v>
      </c>
      <c r="F109" s="110">
        <v>7.4999999999999997E-2</v>
      </c>
      <c r="G109" s="124">
        <v>0</v>
      </c>
      <c r="H109" s="136"/>
      <c r="I109" s="95"/>
      <c r="J109" s="96"/>
      <c r="K109" s="151"/>
      <c r="L109" s="136"/>
      <c r="M109" s="95"/>
      <c r="N109" s="96"/>
      <c r="O109" s="151"/>
    </row>
    <row r="110" spans="1:15" ht="15.75" hidden="1" customHeight="1" x14ac:dyDescent="0.15">
      <c r="A110" s="123">
        <v>2082</v>
      </c>
      <c r="B110" s="152">
        <v>0.08</v>
      </c>
      <c r="C110" s="124">
        <v>0</v>
      </c>
      <c r="D110" s="136"/>
      <c r="E110" s="123">
        <v>1732</v>
      </c>
      <c r="F110" s="110">
        <v>0.08</v>
      </c>
      <c r="G110" s="124">
        <v>0</v>
      </c>
      <c r="H110" s="136"/>
      <c r="I110" s="153"/>
      <c r="J110" s="133"/>
      <c r="K110" s="154"/>
      <c r="L110" s="136"/>
      <c r="M110" s="153"/>
      <c r="N110" s="133"/>
      <c r="O110" s="154"/>
    </row>
    <row r="111" spans="1:15" ht="15.75" hidden="1" customHeight="1" x14ac:dyDescent="0.15">
      <c r="A111" s="123">
        <v>2205</v>
      </c>
      <c r="B111" s="152">
        <v>8.5000000000000006E-2</v>
      </c>
      <c r="C111" s="124">
        <v>0</v>
      </c>
      <c r="D111" s="136"/>
      <c r="E111" s="123">
        <v>1855</v>
      </c>
      <c r="F111" s="110">
        <v>8.5000000000000006E-2</v>
      </c>
      <c r="G111" s="124">
        <v>0</v>
      </c>
      <c r="H111" s="95"/>
      <c r="I111" s="105"/>
      <c r="J111" s="105"/>
      <c r="K111" s="105"/>
      <c r="L111" s="96"/>
      <c r="M111" s="105"/>
      <c r="N111" s="105"/>
      <c r="O111" s="105"/>
    </row>
    <row r="112" spans="1:15" ht="15.75" hidden="1" customHeight="1" x14ac:dyDescent="0.15">
      <c r="A112" s="123">
        <v>2340</v>
      </c>
      <c r="B112" s="152">
        <v>0.09</v>
      </c>
      <c r="C112" s="124">
        <v>0</v>
      </c>
      <c r="D112" s="136"/>
      <c r="E112" s="123">
        <v>1990</v>
      </c>
      <c r="F112" s="110">
        <v>0.09</v>
      </c>
      <c r="G112" s="124">
        <v>0</v>
      </c>
      <c r="H112" s="95"/>
      <c r="I112" s="96"/>
      <c r="J112" s="96"/>
      <c r="K112" s="96"/>
      <c r="L112" s="96"/>
      <c r="M112" s="96"/>
      <c r="N112" s="96"/>
      <c r="O112" s="96"/>
    </row>
    <row r="113" spans="1:15" ht="15.75" hidden="1" customHeight="1" x14ac:dyDescent="0.15">
      <c r="A113" s="123">
        <v>2480</v>
      </c>
      <c r="B113" s="152">
        <v>9.5000000000000001E-2</v>
      </c>
      <c r="C113" s="124">
        <v>0</v>
      </c>
      <c r="D113" s="136"/>
      <c r="E113" s="123">
        <v>2130</v>
      </c>
      <c r="F113" s="110">
        <v>9.5000000000000001E-2</v>
      </c>
      <c r="G113" s="124">
        <v>0</v>
      </c>
      <c r="H113" s="95"/>
      <c r="I113" s="96"/>
      <c r="J113" s="96"/>
      <c r="K113" s="96"/>
      <c r="L113" s="96"/>
      <c r="M113" s="96"/>
      <c r="N113" s="96"/>
      <c r="O113" s="96"/>
    </row>
    <row r="114" spans="1:15" ht="15.75" hidden="1" customHeight="1" x14ac:dyDescent="0.15">
      <c r="A114" s="123">
        <v>2629</v>
      </c>
      <c r="B114" s="152">
        <v>0.1</v>
      </c>
      <c r="C114" s="124">
        <v>0</v>
      </c>
      <c r="D114" s="136"/>
      <c r="E114" s="123">
        <v>2279</v>
      </c>
      <c r="F114" s="110">
        <v>0.1</v>
      </c>
      <c r="G114" s="124">
        <v>0</v>
      </c>
      <c r="H114" s="95"/>
      <c r="I114" s="96"/>
      <c r="J114" s="96"/>
      <c r="K114" s="96"/>
      <c r="L114" s="96"/>
      <c r="M114" s="96"/>
      <c r="N114" s="96"/>
      <c r="O114" s="96"/>
    </row>
    <row r="115" spans="1:15" ht="15.75" hidden="1" customHeight="1" x14ac:dyDescent="0.15">
      <c r="A115" s="123"/>
      <c r="B115" s="152"/>
      <c r="C115" s="124"/>
      <c r="D115" s="136"/>
      <c r="E115" s="123"/>
      <c r="F115" s="110"/>
      <c r="G115" s="124"/>
      <c r="H115" s="95"/>
      <c r="I115" s="96"/>
      <c r="J115" s="96"/>
      <c r="K115" s="96"/>
      <c r="L115" s="96"/>
      <c r="M115" s="96"/>
      <c r="N115" s="96"/>
      <c r="O115" s="96"/>
    </row>
    <row r="116" spans="1:15" ht="15.75" hidden="1" customHeight="1" x14ac:dyDescent="0.15">
      <c r="A116" s="123"/>
      <c r="B116" s="152"/>
      <c r="C116" s="124"/>
      <c r="D116" s="136"/>
      <c r="E116" s="123"/>
      <c r="F116" s="110"/>
      <c r="G116" s="124"/>
      <c r="H116" s="95"/>
      <c r="I116" s="96"/>
      <c r="J116" s="96"/>
      <c r="K116" s="96"/>
      <c r="L116" s="96"/>
      <c r="M116" s="96"/>
      <c r="N116" s="96"/>
      <c r="O116" s="96"/>
    </row>
    <row r="117" spans="1:15" ht="15.75" hidden="1" customHeight="1" x14ac:dyDescent="0.15">
      <c r="A117" s="123"/>
      <c r="B117" s="152"/>
      <c r="C117" s="124"/>
      <c r="D117" s="136"/>
      <c r="E117" s="123"/>
      <c r="F117" s="110"/>
      <c r="G117" s="124"/>
      <c r="H117" s="95"/>
      <c r="I117" s="96"/>
      <c r="J117" s="96"/>
      <c r="K117" s="96"/>
      <c r="L117" s="96"/>
      <c r="M117" s="96"/>
      <c r="N117" s="96"/>
      <c r="O117" s="96"/>
    </row>
    <row r="118" spans="1:15" ht="15.75" hidden="1" customHeight="1" x14ac:dyDescent="0.15">
      <c r="A118" s="123"/>
      <c r="B118" s="152"/>
      <c r="C118" s="124"/>
      <c r="D118" s="136"/>
      <c r="E118" s="123"/>
      <c r="F118" s="110"/>
      <c r="G118" s="124"/>
      <c r="H118" s="95"/>
      <c r="I118" s="96"/>
      <c r="J118" s="96"/>
      <c r="K118" s="96"/>
      <c r="L118" s="96"/>
      <c r="M118" s="96"/>
      <c r="N118" s="96"/>
      <c r="O118" s="96"/>
    </row>
    <row r="119" spans="1:15" ht="15.75" hidden="1" customHeight="1" x14ac:dyDescent="0.15">
      <c r="A119" s="123"/>
      <c r="B119" s="152"/>
      <c r="C119" s="124"/>
      <c r="D119" s="136"/>
      <c r="E119" s="123"/>
      <c r="F119" s="110"/>
      <c r="G119" s="124"/>
      <c r="H119" s="95"/>
      <c r="I119" s="96"/>
      <c r="J119" s="96"/>
      <c r="K119" s="96"/>
      <c r="L119" s="96"/>
      <c r="M119" s="96"/>
      <c r="N119" s="96"/>
      <c r="O119" s="96"/>
    </row>
    <row r="120" spans="1:15" ht="15.75" hidden="1" customHeight="1" x14ac:dyDescent="0.15">
      <c r="A120" s="123"/>
      <c r="B120" s="152"/>
      <c r="C120" s="124"/>
      <c r="D120" s="136"/>
      <c r="E120" s="123"/>
      <c r="F120" s="110"/>
      <c r="G120" s="124"/>
      <c r="H120" s="95"/>
      <c r="I120" s="96"/>
      <c r="J120" s="96"/>
      <c r="K120" s="96"/>
      <c r="L120" s="96"/>
      <c r="M120" s="96"/>
      <c r="N120" s="96"/>
      <c r="O120" s="96"/>
    </row>
    <row r="121" spans="1:15" ht="15.75" hidden="1" customHeight="1" x14ac:dyDescent="0.15">
      <c r="A121" s="125"/>
      <c r="B121" s="155"/>
      <c r="C121" s="126"/>
      <c r="D121" s="136"/>
      <c r="E121" s="125"/>
      <c r="F121" s="107"/>
      <c r="G121" s="126"/>
      <c r="H121" s="95"/>
      <c r="I121" s="96"/>
      <c r="J121" s="96"/>
      <c r="K121" s="96"/>
      <c r="L121" s="96"/>
      <c r="M121" s="96"/>
      <c r="N121" s="96"/>
      <c r="O121" s="96"/>
    </row>
    <row r="122" spans="1:15" ht="15.75" hidden="1" customHeight="1" x14ac:dyDescent="0.15">
      <c r="A122" s="127"/>
      <c r="B122" s="156"/>
      <c r="C122" s="112"/>
      <c r="D122" s="96"/>
      <c r="E122" s="127"/>
      <c r="F122" s="112"/>
      <c r="G122" s="112"/>
      <c r="H122" s="96"/>
      <c r="I122" s="96"/>
      <c r="J122" s="96"/>
      <c r="K122" s="96"/>
      <c r="L122" s="96"/>
      <c r="M122" s="96"/>
      <c r="N122" s="96"/>
      <c r="O122" s="96"/>
    </row>
    <row r="123" spans="1:15" ht="15.75" hidden="1" customHeight="1" x14ac:dyDescent="0.15">
      <c r="A123" s="109"/>
      <c r="B123" s="152"/>
      <c r="C123" s="110"/>
      <c r="D123" s="96"/>
      <c r="E123" s="109"/>
      <c r="F123" s="110"/>
      <c r="G123" s="110"/>
      <c r="H123" s="96"/>
      <c r="I123" s="96"/>
      <c r="J123" s="96"/>
      <c r="K123" s="96"/>
      <c r="L123" s="96"/>
      <c r="M123" s="96"/>
      <c r="N123" s="96"/>
      <c r="O123" s="96"/>
    </row>
    <row r="124" spans="1:15" ht="15.75" hidden="1" customHeight="1" x14ac:dyDescent="0.1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</row>
    <row r="125" spans="1:15" ht="15.75" hidden="1" customHeight="1" x14ac:dyDescent="0.15">
      <c r="A125" s="133"/>
      <c r="B125" s="133"/>
      <c r="C125" s="133"/>
      <c r="D125" s="96"/>
      <c r="E125" s="133"/>
      <c r="F125" s="133"/>
      <c r="G125" s="133"/>
      <c r="H125" s="96"/>
      <c r="I125" s="96"/>
      <c r="J125" s="96"/>
      <c r="K125" s="96"/>
      <c r="L125" s="96"/>
      <c r="M125" s="96"/>
      <c r="N125" s="96"/>
      <c r="O125" s="96"/>
    </row>
    <row r="126" spans="1:15" ht="15.75" hidden="1" customHeight="1" x14ac:dyDescent="0.15">
      <c r="A126" s="134" t="s">
        <v>128</v>
      </c>
      <c r="B126" s="105"/>
      <c r="C126" s="135"/>
      <c r="D126" s="136"/>
      <c r="E126" s="111" t="s">
        <v>129</v>
      </c>
      <c r="F126" s="112"/>
      <c r="G126" s="157"/>
      <c r="H126" s="95"/>
      <c r="I126" s="96"/>
      <c r="J126" s="96"/>
      <c r="K126" s="96"/>
      <c r="L126" s="96"/>
      <c r="M126" s="96"/>
      <c r="N126" s="96"/>
      <c r="O126" s="96"/>
    </row>
    <row r="127" spans="1:15" ht="15.75" hidden="1" customHeight="1" x14ac:dyDescent="0.15">
      <c r="A127" s="148" t="s">
        <v>97</v>
      </c>
      <c r="B127" s="149" t="s">
        <v>98</v>
      </c>
      <c r="C127" s="150" t="s">
        <v>99</v>
      </c>
      <c r="D127" s="136"/>
      <c r="E127" s="148" t="s">
        <v>97</v>
      </c>
      <c r="F127" s="149" t="s">
        <v>98</v>
      </c>
      <c r="G127" s="150" t="s">
        <v>99</v>
      </c>
      <c r="H127" s="95"/>
      <c r="I127" s="96"/>
      <c r="J127" s="96"/>
      <c r="K127" s="96"/>
      <c r="L127" s="96"/>
      <c r="M127" s="96"/>
      <c r="N127" s="96"/>
      <c r="O127" s="96"/>
    </row>
    <row r="128" spans="1:15" ht="15.75" hidden="1" customHeight="1" x14ac:dyDescent="0.15">
      <c r="A128" s="123"/>
      <c r="B128" s="110"/>
      <c r="C128" s="124"/>
      <c r="D128" s="136"/>
      <c r="E128" s="123"/>
      <c r="F128" s="110"/>
      <c r="G128" s="124"/>
      <c r="H128" s="95"/>
      <c r="I128" s="96"/>
      <c r="J128" s="96"/>
      <c r="K128" s="96"/>
      <c r="L128" s="96"/>
      <c r="M128" s="96"/>
      <c r="N128" s="96"/>
      <c r="O128" s="96"/>
    </row>
    <row r="129" spans="1:15" ht="15.75" hidden="1" customHeight="1" x14ac:dyDescent="0.15">
      <c r="A129" s="148" t="s">
        <v>130</v>
      </c>
      <c r="B129" s="110">
        <v>0.47</v>
      </c>
      <c r="C129" s="124">
        <v>0</v>
      </c>
      <c r="D129" s="136"/>
      <c r="E129" s="148" t="s">
        <v>130</v>
      </c>
      <c r="F129" s="110">
        <v>0.13</v>
      </c>
      <c r="G129" s="124">
        <v>0</v>
      </c>
      <c r="H129" s="95"/>
      <c r="I129" s="96"/>
      <c r="J129" s="96"/>
      <c r="K129" s="96"/>
      <c r="L129" s="96"/>
      <c r="M129" s="96"/>
      <c r="N129" s="96"/>
      <c r="O129" s="96"/>
    </row>
    <row r="130" spans="1:15" ht="15.75" hidden="1" customHeight="1" x14ac:dyDescent="0.15">
      <c r="A130" s="148" t="s">
        <v>131</v>
      </c>
      <c r="B130" s="110">
        <v>0.45</v>
      </c>
      <c r="C130" s="124">
        <v>0</v>
      </c>
      <c r="D130" s="136"/>
      <c r="E130" s="148" t="s">
        <v>131</v>
      </c>
      <c r="F130" s="110">
        <v>0.32500000000000001</v>
      </c>
      <c r="G130" s="124">
        <v>0</v>
      </c>
      <c r="H130" s="95"/>
      <c r="I130" s="96"/>
      <c r="J130" s="96"/>
      <c r="K130" s="96"/>
      <c r="L130" s="96"/>
      <c r="M130" s="96"/>
      <c r="N130" s="96"/>
      <c r="O130" s="96"/>
    </row>
    <row r="131" spans="1:15" ht="15.75" hidden="1" customHeight="1" x14ac:dyDescent="0.15">
      <c r="A131" s="95"/>
      <c r="B131" s="96"/>
      <c r="C131" s="151"/>
      <c r="D131" s="136"/>
      <c r="E131" s="95"/>
      <c r="F131" s="96"/>
      <c r="G131" s="151"/>
      <c r="H131" s="95"/>
      <c r="I131" s="96"/>
      <c r="J131" s="96"/>
      <c r="K131" s="96"/>
      <c r="L131" s="96"/>
      <c r="M131" s="96"/>
      <c r="N131" s="96"/>
      <c r="O131" s="96"/>
    </row>
    <row r="132" spans="1:15" ht="15.75" hidden="1" customHeight="1" x14ac:dyDescent="0.15">
      <c r="A132" s="125"/>
      <c r="B132" s="107"/>
      <c r="C132" s="126"/>
      <c r="D132" s="136"/>
      <c r="E132" s="153"/>
      <c r="F132" s="133"/>
      <c r="G132" s="154"/>
      <c r="H132" s="95"/>
      <c r="I132" s="96"/>
      <c r="J132" s="96"/>
      <c r="K132" s="96"/>
      <c r="L132" s="96"/>
      <c r="M132" s="96"/>
      <c r="N132" s="96"/>
      <c r="O132" s="96"/>
    </row>
    <row r="133" spans="1:15" ht="15.75" hidden="1" customHeight="1" x14ac:dyDescent="0.15">
      <c r="A133" s="105"/>
      <c r="B133" s="105"/>
      <c r="C133" s="105"/>
      <c r="D133" s="96"/>
      <c r="E133" s="105"/>
      <c r="F133" s="105"/>
      <c r="G133" s="105"/>
      <c r="H133" s="96"/>
      <c r="I133" s="96"/>
      <c r="J133" s="96"/>
      <c r="K133" s="96"/>
      <c r="L133" s="96"/>
      <c r="M133" s="96"/>
      <c r="N133" s="96"/>
      <c r="O133" s="96"/>
    </row>
    <row r="134" spans="1:15" ht="15.75" hidden="1" customHeight="1" x14ac:dyDescent="0.1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</row>
    <row r="135" spans="1:15" ht="15.75" hidden="1" customHeight="1" x14ac:dyDescent="0.1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</row>
    <row r="136" spans="1:15" ht="15.75" hidden="1" customHeight="1" x14ac:dyDescent="0.1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</row>
    <row r="137" spans="1:15" ht="15.75" hidden="1" customHeight="1" x14ac:dyDescent="0.15">
      <c r="A137" s="158" t="s">
        <v>132</v>
      </c>
      <c r="B137" s="133"/>
      <c r="C137" s="133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</row>
    <row r="138" spans="1:15" ht="15.75" hidden="1" customHeight="1" x14ac:dyDescent="0.15">
      <c r="A138" s="134" t="s">
        <v>133</v>
      </c>
      <c r="B138" s="105"/>
      <c r="C138" s="159" t="s">
        <v>59</v>
      </c>
      <c r="D138" s="95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</row>
    <row r="139" spans="1:15" ht="15.75" hidden="1" customHeight="1" x14ac:dyDescent="0.15">
      <c r="A139" s="160">
        <v>0</v>
      </c>
      <c r="B139" s="161">
        <v>45000</v>
      </c>
      <c r="C139" s="162">
        <v>0.15</v>
      </c>
      <c r="D139" s="95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</row>
    <row r="140" spans="1:15" ht="15.75" hidden="1" customHeight="1" x14ac:dyDescent="0.15">
      <c r="A140" s="160">
        <v>45000</v>
      </c>
      <c r="B140" s="161">
        <v>120000</v>
      </c>
      <c r="C140" s="162">
        <v>0.32500000000000001</v>
      </c>
      <c r="D140" s="95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</row>
    <row r="141" spans="1:15" ht="15.75" hidden="1" customHeight="1" x14ac:dyDescent="0.15">
      <c r="A141" s="160">
        <v>120000</v>
      </c>
      <c r="B141" s="161">
        <v>180000</v>
      </c>
      <c r="C141" s="162">
        <v>0.37</v>
      </c>
      <c r="D141" s="95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</row>
    <row r="142" spans="1:15" ht="15.75" hidden="1" customHeight="1" x14ac:dyDescent="0.15">
      <c r="A142" s="163">
        <v>180000</v>
      </c>
      <c r="B142" s="164">
        <v>250000</v>
      </c>
      <c r="C142" s="165">
        <v>0.45</v>
      </c>
      <c r="D142" s="95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</row>
    <row r="143" spans="1:15" ht="15.75" hidden="1" customHeight="1" x14ac:dyDescent="0.15">
      <c r="A143" s="105"/>
      <c r="B143" s="105"/>
      <c r="C143" s="105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</row>
    <row r="144" spans="1:15" ht="15.75" hidden="1" customHeight="1" x14ac:dyDescent="0.1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</row>
    <row r="145" spans="1:15" ht="15.75" hidden="1" customHeight="1" x14ac:dyDescent="0.1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</row>
    <row r="146" spans="1:15" ht="15.75" hidden="1" customHeight="1" x14ac:dyDescent="0.1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</row>
    <row r="147" spans="1:15" ht="15.75" hidden="1" customHeight="1" x14ac:dyDescent="0.1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</row>
    <row r="148" spans="1:15" ht="15.75" hidden="1" customHeight="1" x14ac:dyDescent="0.1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</row>
    <row r="149" spans="1:15" ht="15.75" hidden="1" customHeight="1" x14ac:dyDescent="0.1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</row>
    <row r="150" spans="1:15" ht="15.75" hidden="1" customHeight="1" x14ac:dyDescent="0.1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</row>
    <row r="151" spans="1:15" ht="15.75" hidden="1" customHeight="1" x14ac:dyDescent="0.1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</row>
    <row r="152" spans="1:15" ht="15.75" hidden="1" customHeight="1" x14ac:dyDescent="0.1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</row>
    <row r="153" spans="1:15" ht="15.75" hidden="1" customHeight="1" x14ac:dyDescent="0.1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</row>
    <row r="154" spans="1:15" ht="15.75" hidden="1" customHeight="1" x14ac:dyDescent="0.1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</row>
    <row r="155" spans="1:15" ht="15.75" hidden="1" customHeight="1" x14ac:dyDescent="0.1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</row>
    <row r="156" spans="1:15" ht="15.75" hidden="1" customHeight="1" x14ac:dyDescent="0.1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</row>
    <row r="157" spans="1:15" ht="15.75" hidden="1" customHeight="1" x14ac:dyDescent="0.1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</row>
    <row r="158" spans="1:15" ht="15.75" hidden="1" customHeight="1" x14ac:dyDescent="0.1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</row>
    <row r="159" spans="1:15" ht="15.75" hidden="1" customHeight="1" x14ac:dyDescent="0.1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</row>
    <row r="160" spans="1:15" ht="15.75" hidden="1" customHeight="1" x14ac:dyDescent="0.1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</row>
    <row r="161" spans="1:15" ht="15.75" hidden="1" customHeight="1" x14ac:dyDescent="0.1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</row>
  </sheetData>
  <sheetProtection algorithmName="SHA-512" hashValue="TrqirZsmzZH33WkNGDBdduWou7RCxMXgCQmtTNUgJ2CXb4EdTvwYCBhug9UDV/zKdKDvs4nxOmGaA4ZDcdzEFQ==" saltValue="VkLvDux8xbFsLBTKXmrnPg==" spinCount="100000" sheet="1" objects="1" scenarios="1" selectLockedCells="1" selectUnlockedCells="1"/>
  <mergeCells count="4">
    <mergeCell ref="A1:C1"/>
    <mergeCell ref="A2:A4"/>
    <mergeCell ref="B2:B4"/>
    <mergeCell ref="C2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V77"/>
  <sheetViews>
    <sheetView showGridLines="0" tabSelected="1" zoomScale="135" workbookViewId="0">
      <selection activeCell="C5" sqref="C5"/>
    </sheetView>
  </sheetViews>
  <sheetFormatPr baseColWidth="10" defaultColWidth="16.33203125" defaultRowHeight="18" customHeight="1" x14ac:dyDescent="0.15"/>
  <cols>
    <col min="1" max="9" width="16.33203125" style="1" customWidth="1"/>
    <col min="10" max="10" width="2.33203125" style="79" customWidth="1"/>
    <col min="11" max="11" width="16.33203125" style="20" customWidth="1"/>
    <col min="12" max="12" width="9.5" style="20" bestFit="1" customWidth="1"/>
    <col min="13" max="13" width="7.6640625" style="20" bestFit="1" customWidth="1"/>
    <col min="14" max="14" width="17.6640625" style="20" bestFit="1" customWidth="1"/>
    <col min="15" max="15" width="15.5" style="20" bestFit="1" customWidth="1"/>
    <col min="16" max="16" width="13" style="35" customWidth="1"/>
    <col min="17" max="17" width="15.33203125" style="35" bestFit="1" customWidth="1"/>
    <col min="18" max="18" width="8.1640625" style="35" bestFit="1" customWidth="1"/>
    <col min="19" max="19" width="10.5" style="35" customWidth="1"/>
    <col min="20" max="20" width="13.33203125" style="35" customWidth="1"/>
    <col min="21" max="24" width="16.33203125" style="35" customWidth="1"/>
    <col min="25" max="26" width="16.83203125" style="40" customWidth="1"/>
    <col min="27" max="28" width="16.33203125" style="48" customWidth="1"/>
    <col min="29" max="32" width="13.1640625" style="51" customWidth="1"/>
    <col min="33" max="33" width="21" style="68" customWidth="1"/>
    <col min="34" max="40" width="16.33203125" style="68" customWidth="1"/>
    <col min="41" max="45" width="16.33203125" style="72" customWidth="1"/>
    <col min="46" max="46" width="14.1640625" style="72" customWidth="1"/>
    <col min="47" max="48" width="16.33203125" style="76" customWidth="1"/>
    <col min="49" max="52" width="16.33203125" style="79" customWidth="1"/>
    <col min="53" max="16384" width="16.33203125" style="79"/>
  </cols>
  <sheetData>
    <row r="1" spans="1:48" ht="15" customHeight="1" x14ac:dyDescent="0.15">
      <c r="J1" s="35"/>
    </row>
    <row r="2" spans="1:48" ht="28" customHeight="1" x14ac:dyDescent="0.15">
      <c r="A2" s="84" t="s">
        <v>0</v>
      </c>
      <c r="B2" s="84"/>
      <c r="C2" s="84"/>
      <c r="D2" s="84"/>
      <c r="E2" s="84"/>
      <c r="F2" s="84"/>
      <c r="G2" s="84"/>
      <c r="H2" s="84"/>
      <c r="I2" s="84"/>
      <c r="J2" s="35"/>
      <c r="K2" s="84" t="s">
        <v>15</v>
      </c>
      <c r="L2" s="84"/>
      <c r="M2" s="84"/>
      <c r="N2" s="84"/>
      <c r="O2" s="84"/>
      <c r="Q2" s="84" t="s">
        <v>49</v>
      </c>
      <c r="R2" s="84"/>
      <c r="S2" s="84"/>
      <c r="T2" s="84"/>
    </row>
    <row r="3" spans="1:48" ht="20.5" customHeight="1" x14ac:dyDescent="0.15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5"/>
      <c r="K3" s="21" t="s">
        <v>16</v>
      </c>
      <c r="L3" s="22" t="s">
        <v>17</v>
      </c>
      <c r="M3" s="22" t="s">
        <v>18</v>
      </c>
      <c r="N3" s="22" t="s">
        <v>19</v>
      </c>
      <c r="O3" s="23" t="s">
        <v>20</v>
      </c>
      <c r="Q3" s="41" t="s">
        <v>50</v>
      </c>
      <c r="R3" s="41" t="s">
        <v>51</v>
      </c>
      <c r="S3" s="41" t="s">
        <v>13</v>
      </c>
      <c r="T3" s="41" t="s">
        <v>52</v>
      </c>
    </row>
    <row r="4" spans="1:48" ht="21" customHeight="1" x14ac:dyDescent="0.15">
      <c r="A4" s="4" t="s">
        <v>9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90"/>
      <c r="J4" s="35"/>
      <c r="K4" s="24" t="s">
        <v>21</v>
      </c>
      <c r="L4" s="25">
        <v>15</v>
      </c>
      <c r="M4" s="26">
        <f ca="1">$L4*$L$18</f>
        <v>15</v>
      </c>
      <c r="N4" s="27" t="s">
        <v>22</v>
      </c>
      <c r="O4" s="27" t="s">
        <v>23</v>
      </c>
      <c r="Q4" s="52" t="s">
        <v>53</v>
      </c>
      <c r="R4" s="53"/>
      <c r="S4" s="54">
        <v>0</v>
      </c>
      <c r="T4" s="55">
        <f>R4*S4</f>
        <v>0</v>
      </c>
    </row>
    <row r="5" spans="1:48" ht="20" customHeight="1" x14ac:dyDescent="0.15">
      <c r="A5" s="7" t="s">
        <v>10</v>
      </c>
      <c r="B5" s="8">
        <v>0</v>
      </c>
      <c r="C5" s="9">
        <v>0</v>
      </c>
      <c r="D5" s="9"/>
      <c r="E5" s="9">
        <v>0</v>
      </c>
      <c r="F5" s="9">
        <v>0</v>
      </c>
      <c r="G5" s="9">
        <v>0</v>
      </c>
      <c r="H5" s="9">
        <v>0</v>
      </c>
      <c r="I5" s="91"/>
      <c r="J5" s="35"/>
      <c r="K5" s="28" t="s">
        <v>24</v>
      </c>
      <c r="L5" s="29">
        <v>16</v>
      </c>
      <c r="M5" s="26">
        <f ca="1">$L5*$L$18</f>
        <v>16</v>
      </c>
      <c r="N5" s="31" t="s">
        <v>25</v>
      </c>
      <c r="O5" s="31" t="s">
        <v>23</v>
      </c>
      <c r="Q5" s="56" t="s">
        <v>54</v>
      </c>
      <c r="R5" s="57"/>
      <c r="S5" s="58">
        <f ca="1">M4</f>
        <v>15</v>
      </c>
      <c r="T5" s="59">
        <f ca="1">R5*S5</f>
        <v>0</v>
      </c>
    </row>
    <row r="6" spans="1:48" ht="20" customHeight="1" x14ac:dyDescent="0.15">
      <c r="A6" s="89" t="s">
        <v>86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1"/>
      <c r="J6" s="35"/>
      <c r="K6" s="28" t="s">
        <v>26</v>
      </c>
      <c r="L6" s="32">
        <v>17</v>
      </c>
      <c r="M6" s="26">
        <f ca="1">$L6*$L$18</f>
        <v>17</v>
      </c>
      <c r="N6" s="34" t="s">
        <v>27</v>
      </c>
      <c r="O6" s="34" t="s">
        <v>23</v>
      </c>
      <c r="Q6" s="60" t="s">
        <v>55</v>
      </c>
      <c r="R6" s="61"/>
      <c r="S6" s="62">
        <f ca="1">M4</f>
        <v>15</v>
      </c>
      <c r="T6" s="63">
        <f ca="1">R6*S6</f>
        <v>0</v>
      </c>
    </row>
    <row r="7" spans="1:48" ht="20" customHeight="1" x14ac:dyDescent="0.15">
      <c r="A7" s="7" t="s">
        <v>11</v>
      </c>
      <c r="B7" s="11">
        <f>IF(B5-B4&lt;0,(B5+24-B4)-B6,(B5-B4)-B6)</f>
        <v>0</v>
      </c>
      <c r="C7" s="11">
        <f t="shared" ref="C7:H7" si="0">IF(C5-C4&lt;0,(C5+24-C4)-C6,(C5-C4)-C6)</f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2">
        <f>SUM(B7:H7)</f>
        <v>0</v>
      </c>
      <c r="J7" s="68"/>
      <c r="K7" s="28" t="s">
        <v>28</v>
      </c>
      <c r="L7" s="29">
        <v>18</v>
      </c>
      <c r="M7" s="26">
        <f ca="1">$L7*$L$18</f>
        <v>18</v>
      </c>
      <c r="N7" s="31" t="s">
        <v>29</v>
      </c>
      <c r="O7" s="31" t="s">
        <v>30</v>
      </c>
      <c r="Q7" s="64" t="s">
        <v>8</v>
      </c>
      <c r="R7" s="65">
        <f>SUM(R4:R6)</f>
        <v>0</v>
      </c>
      <c r="S7" s="66"/>
      <c r="T7" s="67">
        <f ca="1">SUM(T4:T6)</f>
        <v>0</v>
      </c>
    </row>
    <row r="8" spans="1:48" ht="20.5" customHeight="1" x14ac:dyDescent="0.15">
      <c r="A8" s="7" t="s">
        <v>12</v>
      </c>
      <c r="B8" s="13" t="b">
        <v>0</v>
      </c>
      <c r="C8" s="14" t="b">
        <v>0</v>
      </c>
      <c r="D8" s="14" t="b">
        <v>0</v>
      </c>
      <c r="E8" s="14" t="b">
        <v>0</v>
      </c>
      <c r="F8" s="14" t="b">
        <v>0</v>
      </c>
      <c r="G8" s="14" t="b">
        <v>0</v>
      </c>
      <c r="H8" s="14" t="b">
        <v>0</v>
      </c>
      <c r="I8" s="85"/>
      <c r="J8" s="68"/>
      <c r="K8" s="28" t="s">
        <v>31</v>
      </c>
      <c r="L8" s="32">
        <v>19</v>
      </c>
      <c r="M8" s="26">
        <f ca="1">$L8*$L$18</f>
        <v>19</v>
      </c>
      <c r="N8" s="34" t="s">
        <v>32</v>
      </c>
      <c r="O8" s="34" t="s">
        <v>33</v>
      </c>
    </row>
    <row r="9" spans="1:48" ht="20.5" customHeight="1" x14ac:dyDescent="0.15">
      <c r="A9" s="15" t="s">
        <v>13</v>
      </c>
      <c r="B9" s="16">
        <f ca="1">IF(B8=TRUE,$M$8,IF(AND(B4&lt;=5,B5&gt;=5),$M$6,IF(B5&lt;=5,$M$7,IF(B4&lt;12,$M$4,IF(B4&lt;18,$M$5,IF(B4&lt;24,$M$6,0))))))</f>
        <v>18</v>
      </c>
      <c r="C9" s="17">
        <f ca="1">IF(C8=TRUE,$M$8,IF(C4&lt;5,$M$6,IF(C4&lt;12,$M$4,IF(C4&lt;18,$M$5,IF(C4&lt;24,$M$6,0)))))</f>
        <v>17</v>
      </c>
      <c r="D9" s="17">
        <f ca="1">IF(D8=TRUE,$M$8,IF(D4&lt;5,$M$6,IF(D4&lt;12,$M$4,IF(D4&lt;18,$M$5,IF(D4&lt;24,$M$6,0)))))</f>
        <v>17</v>
      </c>
      <c r="E9" s="17">
        <f ca="1">IF(E8=TRUE,$M$8,IF(E4&lt;5,$M$6,IF(E4&lt;12,$M$4,IF(E4&lt;18,$M$5,IF(E4&lt;24,$M$6,0)))))</f>
        <v>17</v>
      </c>
      <c r="F9" s="17">
        <f ca="1">IF(F8=TRUE,$M$8,IF(F4&lt;5,$M$6,IF(F4&lt;12,$M$4,IF(F4&lt;18,$M$5,IF(F4&lt;24,$M$6,0)))))</f>
        <v>17</v>
      </c>
      <c r="G9" s="17">
        <f ca="1">IF(G8=TRUE,$M$8,IF(G4&lt;5,$M$6,IF(G4&lt;12,$M$4,$M$7)))</f>
        <v>17</v>
      </c>
      <c r="H9" s="17">
        <f ca="1">IF(H8=TRUE,$M$8,$M$7)</f>
        <v>18</v>
      </c>
      <c r="I9" s="86"/>
      <c r="J9" s="68"/>
      <c r="K9" s="40"/>
      <c r="L9" s="40"/>
      <c r="M9" s="48"/>
      <c r="N9" s="48"/>
      <c r="O9" s="51"/>
      <c r="P9" s="51"/>
      <c r="Q9" s="84" t="s">
        <v>73</v>
      </c>
      <c r="R9" s="84"/>
      <c r="U9" s="68"/>
      <c r="V9" s="68"/>
      <c r="W9" s="68"/>
      <c r="X9" s="68"/>
      <c r="Y9" s="68"/>
      <c r="Z9" s="68"/>
      <c r="AA9" s="72"/>
      <c r="AB9" s="72"/>
      <c r="AC9" s="72"/>
      <c r="AD9" s="72"/>
      <c r="AE9" s="72"/>
      <c r="AF9" s="72"/>
      <c r="AG9" s="76"/>
      <c r="AH9" s="76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</row>
    <row r="10" spans="1:48" ht="18" customHeight="1" x14ac:dyDescent="0.15">
      <c r="A10" s="18" t="s">
        <v>14</v>
      </c>
      <c r="B10" s="19">
        <f ca="1">B7*B9</f>
        <v>0</v>
      </c>
      <c r="C10" s="19">
        <f ca="1">C7*C9</f>
        <v>0</v>
      </c>
      <c r="D10" s="19">
        <f ca="1">D7*D9</f>
        <v>0</v>
      </c>
      <c r="E10" s="19">
        <f ca="1">E7*E9</f>
        <v>0</v>
      </c>
      <c r="F10" s="19">
        <f ca="1">F7*F9</f>
        <v>0</v>
      </c>
      <c r="G10" s="19">
        <f ca="1">G7*G9</f>
        <v>0</v>
      </c>
      <c r="H10" s="19">
        <f ca="1">H7*H9</f>
        <v>0</v>
      </c>
      <c r="I10" s="19">
        <f ca="1">SUM(B10:H10)</f>
        <v>0</v>
      </c>
      <c r="J10" s="68"/>
      <c r="K10" s="84" t="s">
        <v>35</v>
      </c>
      <c r="L10" s="84"/>
      <c r="M10" s="48"/>
      <c r="N10" s="48"/>
      <c r="O10" s="51"/>
      <c r="P10" s="51"/>
      <c r="Q10" s="7" t="s">
        <v>74</v>
      </c>
      <c r="R10" s="77">
        <f ca="1">IF(NOT(ISERROR(ABS(C24-H24)/MAX(C24,H24))),(ABS(C24-H24)/MAX(C24,H24)),0)</f>
        <v>0</v>
      </c>
      <c r="U10" s="68"/>
      <c r="V10" s="68"/>
      <c r="W10" s="68"/>
      <c r="X10" s="68"/>
      <c r="Y10" s="68"/>
      <c r="Z10" s="68"/>
      <c r="AA10" s="72"/>
      <c r="AB10" s="72"/>
      <c r="AC10" s="72"/>
      <c r="AD10" s="72"/>
      <c r="AE10" s="72"/>
      <c r="AF10" s="72"/>
      <c r="AG10" s="76"/>
      <c r="AH10" s="76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</row>
    <row r="11" spans="1:48" ht="28" customHeight="1" x14ac:dyDescent="0.15">
      <c r="J11" s="68"/>
      <c r="K11" s="41" t="s">
        <v>36</v>
      </c>
      <c r="L11" s="41" t="s">
        <v>37</v>
      </c>
      <c r="M11" s="48"/>
      <c r="N11" s="84" t="s">
        <v>43</v>
      </c>
      <c r="O11" s="84"/>
      <c r="P11" s="51"/>
      <c r="Q11" s="7" t="s">
        <v>75</v>
      </c>
      <c r="R11" s="78">
        <f ca="1">ABS(D24-G24)/MAX(D24,G24,1)</f>
        <v>0</v>
      </c>
      <c r="U11" s="68"/>
      <c r="V11" s="68"/>
      <c r="W11" s="68"/>
      <c r="X11" s="68"/>
      <c r="Y11" s="68"/>
      <c r="Z11" s="72"/>
      <c r="AA11" s="72"/>
      <c r="AB11" s="72"/>
      <c r="AC11" s="72"/>
      <c r="AD11" s="72"/>
      <c r="AE11" s="72"/>
      <c r="AF11" s="76"/>
      <c r="AG11" s="76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</row>
    <row r="12" spans="1:48" ht="20.5" customHeight="1" x14ac:dyDescent="0.15">
      <c r="A12" s="84" t="s">
        <v>34</v>
      </c>
      <c r="B12" s="84"/>
      <c r="C12" s="84"/>
      <c r="D12" s="84"/>
      <c r="E12" s="84"/>
      <c r="F12" s="84"/>
      <c r="G12" s="84"/>
      <c r="H12" s="84"/>
      <c r="I12" s="84"/>
      <c r="J12" s="68"/>
      <c r="K12" s="42" t="s">
        <v>87</v>
      </c>
      <c r="L12" s="43">
        <v>0.47499999999999998</v>
      </c>
      <c r="M12" s="48"/>
      <c r="N12" s="41" t="s">
        <v>44</v>
      </c>
      <c r="O12" s="41" t="s">
        <v>45</v>
      </c>
      <c r="P12" s="51"/>
      <c r="Q12" s="7" t="s">
        <v>76</v>
      </c>
      <c r="R12" s="77">
        <f ca="1">ABS(B24-F24)/MAX(B24,F24,1)</f>
        <v>0</v>
      </c>
      <c r="U12" s="68"/>
      <c r="V12" s="68"/>
      <c r="W12" s="68"/>
      <c r="X12" s="68"/>
      <c r="Y12" s="68"/>
      <c r="Z12" s="72"/>
      <c r="AA12" s="72"/>
      <c r="AB12" s="72"/>
      <c r="AC12" s="72"/>
      <c r="AD12" s="72"/>
      <c r="AE12" s="72"/>
      <c r="AF12" s="76"/>
      <c r="AG12" s="76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</row>
    <row r="13" spans="1:48" ht="20.5" customHeight="1" x14ac:dyDescent="0.15">
      <c r="A13" s="2"/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68"/>
      <c r="K13" s="44" t="s">
        <v>38</v>
      </c>
      <c r="L13" s="45">
        <v>0.5</v>
      </c>
      <c r="M13" s="48"/>
      <c r="N13" s="42" t="s">
        <v>46</v>
      </c>
      <c r="O13" s="88">
        <v>36526</v>
      </c>
      <c r="P13" s="51"/>
      <c r="Q13" s="7" t="s">
        <v>77</v>
      </c>
      <c r="R13" s="78">
        <f ca="1">P20/MAX(P19,1)</f>
        <v>1</v>
      </c>
      <c r="U13" s="68"/>
      <c r="V13" s="68"/>
      <c r="W13" s="68"/>
      <c r="X13" s="68"/>
      <c r="Y13" s="68"/>
      <c r="Z13" s="72"/>
      <c r="AA13" s="72"/>
      <c r="AB13" s="72"/>
      <c r="AC13" s="72"/>
      <c r="AD13" s="72"/>
      <c r="AE13" s="72"/>
      <c r="AF13" s="76"/>
      <c r="AG13" s="76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</row>
    <row r="14" spans="1:48" ht="20.25" customHeight="1" x14ac:dyDescent="0.15">
      <c r="A14" s="4" t="s">
        <v>9</v>
      </c>
      <c r="B14" s="36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90"/>
      <c r="J14" s="68"/>
      <c r="K14" s="46" t="s">
        <v>39</v>
      </c>
      <c r="L14" s="47">
        <v>0.625</v>
      </c>
      <c r="M14" s="48"/>
      <c r="N14" s="44" t="s">
        <v>47</v>
      </c>
      <c r="O14" s="49">
        <f ca="1">TODAY()+13</f>
        <v>44762</v>
      </c>
      <c r="P14" s="51"/>
      <c r="Q14" s="7" t="s">
        <v>78</v>
      </c>
      <c r="R14" s="77">
        <f ca="1">P21/MAX($P$19,1)</f>
        <v>0</v>
      </c>
      <c r="U14" s="68"/>
      <c r="V14" s="68"/>
      <c r="W14" s="68"/>
      <c r="X14" s="68"/>
      <c r="Y14" s="68"/>
      <c r="Z14" s="72"/>
      <c r="AA14" s="72"/>
      <c r="AB14" s="72"/>
      <c r="AC14" s="72"/>
      <c r="AD14" s="72"/>
      <c r="AE14" s="72"/>
      <c r="AF14" s="76"/>
      <c r="AG14" s="76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</row>
    <row r="15" spans="1:48" ht="20.25" customHeight="1" x14ac:dyDescent="0.15">
      <c r="A15" s="7" t="s">
        <v>10</v>
      </c>
      <c r="B15" s="38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91"/>
      <c r="J15" s="68"/>
      <c r="K15" s="44" t="s">
        <v>40</v>
      </c>
      <c r="L15" s="45">
        <v>0.75</v>
      </c>
      <c r="M15" s="48"/>
      <c r="N15" s="46" t="s">
        <v>48</v>
      </c>
      <c r="O15" s="50">
        <f ca="1">ROUNDDOWN(YEARFRAC(O13,O14),0)</f>
        <v>22</v>
      </c>
      <c r="P15" s="51"/>
      <c r="Q15" s="7" t="s">
        <v>79</v>
      </c>
      <c r="R15" s="78">
        <f ca="1">P22/MAX($P$19,1)</f>
        <v>0</v>
      </c>
      <c r="U15" s="68"/>
      <c r="V15" s="68"/>
      <c r="W15" s="68"/>
      <c r="X15" s="68"/>
      <c r="Y15" s="68"/>
      <c r="Z15" s="72"/>
      <c r="AA15" s="72"/>
      <c r="AB15" s="72"/>
      <c r="AC15" s="72"/>
      <c r="AD15" s="72"/>
      <c r="AE15" s="72"/>
      <c r="AF15" s="76"/>
      <c r="AG15" s="76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</row>
    <row r="16" spans="1:48" ht="20.25" customHeight="1" x14ac:dyDescent="0.15">
      <c r="A16" s="89" t="s">
        <v>86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91"/>
      <c r="J16" s="35"/>
      <c r="K16" s="46" t="s">
        <v>41</v>
      </c>
      <c r="L16" s="47">
        <v>0.875</v>
      </c>
      <c r="M16" s="48"/>
      <c r="N16" s="48"/>
      <c r="Q16" s="76"/>
      <c r="R16" s="76"/>
      <c r="U16" s="68"/>
      <c r="V16" s="68"/>
      <c r="W16" s="68"/>
      <c r="X16" s="68"/>
      <c r="Y16" s="68"/>
      <c r="Z16" s="68"/>
      <c r="AA16" s="72"/>
      <c r="AB16" s="72"/>
      <c r="AC16" s="72"/>
      <c r="AD16" s="72"/>
      <c r="AE16" s="72"/>
      <c r="AF16" s="72"/>
      <c r="AG16" s="76"/>
      <c r="AH16" s="76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</row>
    <row r="17" spans="1:48" ht="20.25" customHeight="1" x14ac:dyDescent="0.15">
      <c r="A17" s="7" t="s">
        <v>11</v>
      </c>
      <c r="B17" s="11">
        <f>IF(B15-B14&lt;0,(B15+24-B14)-B16,(B15-B14)-B16)</f>
        <v>0</v>
      </c>
      <c r="C17" s="11">
        <f t="shared" ref="C17:H17" si="1">IF(C15-C14&lt;0,(C15+24-C14)-C16,(C15-C14)-C16)</f>
        <v>0</v>
      </c>
      <c r="D17" s="11">
        <f t="shared" si="1"/>
        <v>0</v>
      </c>
      <c r="E17" s="11">
        <f t="shared" si="1"/>
        <v>0</v>
      </c>
      <c r="F17" s="11">
        <f t="shared" si="1"/>
        <v>0</v>
      </c>
      <c r="G17" s="11">
        <f t="shared" si="1"/>
        <v>0</v>
      </c>
      <c r="H17" s="11">
        <f t="shared" si="1"/>
        <v>0</v>
      </c>
      <c r="I17" s="39">
        <f>SUM(B17:H17)</f>
        <v>0</v>
      </c>
      <c r="J17" s="35"/>
      <c r="K17" s="44" t="s">
        <v>42</v>
      </c>
      <c r="L17" s="45">
        <v>1</v>
      </c>
      <c r="M17" s="48"/>
      <c r="N17" s="84" t="s">
        <v>80</v>
      </c>
      <c r="O17" s="84"/>
      <c r="P17" s="84"/>
      <c r="Q17" s="76"/>
      <c r="R17" s="76"/>
      <c r="U17" s="68"/>
      <c r="V17" s="68"/>
      <c r="W17" s="68"/>
      <c r="X17" s="68"/>
      <c r="Y17" s="68"/>
      <c r="Z17" s="68"/>
      <c r="AA17" s="72"/>
      <c r="AB17" s="72"/>
      <c r="AC17" s="72"/>
      <c r="AD17" s="72"/>
      <c r="AE17" s="72"/>
      <c r="AF17" s="72"/>
      <c r="AG17" s="76"/>
      <c r="AH17" s="76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</row>
    <row r="18" spans="1:48" ht="18" customHeight="1" x14ac:dyDescent="0.15">
      <c r="A18" s="7" t="s">
        <v>12</v>
      </c>
      <c r="B18" s="13" t="b">
        <v>0</v>
      </c>
      <c r="C18" s="14" t="b">
        <v>0</v>
      </c>
      <c r="D18" s="14" t="b">
        <v>0</v>
      </c>
      <c r="E18" s="14" t="b">
        <v>0</v>
      </c>
      <c r="F18" s="14" t="b">
        <v>0</v>
      </c>
      <c r="G18" s="14" t="b">
        <v>0</v>
      </c>
      <c r="H18" s="14" t="b">
        <v>0</v>
      </c>
      <c r="I18" s="85"/>
      <c r="J18" s="35"/>
      <c r="K18" s="46" t="s">
        <v>18</v>
      </c>
      <c r="L18" s="47">
        <f ca="1">IF(VALUE(O15)&lt;=VALUE(K12),L12,IF(VALUE(O15)=VALUE(K13),L13,IF(VALUE(O15)=VALUE(K14),L14,IF(VALUE(O15)=VALUE(K15),L15,IF(VALUE(O15)=VALUE(K16),L16,L17)))))</f>
        <v>1</v>
      </c>
      <c r="M18" s="48"/>
      <c r="N18" s="21" t="s">
        <v>81</v>
      </c>
      <c r="O18" s="22" t="s">
        <v>82</v>
      </c>
      <c r="P18" s="23" t="s">
        <v>68</v>
      </c>
      <c r="Q18" s="76"/>
      <c r="R18" s="76"/>
      <c r="U18" s="68"/>
      <c r="V18" s="68"/>
      <c r="W18" s="68"/>
      <c r="X18" s="68"/>
      <c r="Y18" s="68"/>
      <c r="Z18" s="68"/>
      <c r="AA18" s="72"/>
      <c r="AB18" s="72"/>
      <c r="AC18" s="72"/>
      <c r="AD18" s="72"/>
      <c r="AE18" s="72"/>
      <c r="AF18" s="72"/>
      <c r="AG18" s="76"/>
      <c r="AH18" s="76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</row>
    <row r="19" spans="1:48" ht="28" customHeight="1" x14ac:dyDescent="0.15">
      <c r="A19" s="15" t="s">
        <v>13</v>
      </c>
      <c r="B19" s="16">
        <f ca="1">IF(B18=TRUE,$M$8,IF(AND(B14&lt;=5,B15&gt;=5),$M$6,IF(B15&lt;=5,$M$7,IF(B14&lt;12,$M$4,IF(B14&lt;18,$M$5,IF(B14&lt;24,$M$6,0))))))</f>
        <v>18</v>
      </c>
      <c r="C19" s="17">
        <f ca="1">IF(C18=TRUE,$M$8,IF(C14&lt;5,$M$6,IF(C14&lt;12,$M$4,IF(C14&lt;18,$M$5,IF(C14&lt;24,$M$6,0)))))</f>
        <v>17</v>
      </c>
      <c r="D19" s="17">
        <f ca="1">IF(D18=TRUE,$M$8,IF(D14&lt;5,$M$6,IF(D14&lt;12,$M$4,IF(D14&lt;18,$M$5,IF(D14&lt;24,$M$6,0)))))</f>
        <v>17</v>
      </c>
      <c r="E19" s="17">
        <f ca="1">IF(E18=TRUE,$M$8,IF(E14&lt;5,$M$6,IF(E14&lt;12,$M$4,IF(E14&lt;18,$M$5,IF(E14&lt;24,$M$6,0)))))</f>
        <v>17</v>
      </c>
      <c r="F19" s="17">
        <f ca="1">IF(F18=TRUE,$M$8,IF(F14&lt;5,$M$6,IF(F14&lt;12,$M$4,IF(F14&lt;18,$M$5,IF(F14&lt;24,$M$6,0)))))</f>
        <v>17</v>
      </c>
      <c r="G19" s="17">
        <f ca="1">IF(G18=TRUE,$M$8,IF(G14&lt;5,$M$6,IF(G14&lt;12,$M$4,$M$7)))</f>
        <v>17</v>
      </c>
      <c r="H19" s="17">
        <f ca="1">IF(H18=TRUE,$M$8,$M$7)</f>
        <v>18</v>
      </c>
      <c r="I19" s="86"/>
      <c r="J19" s="68"/>
      <c r="K19" s="72"/>
      <c r="L19" s="72"/>
      <c r="M19" s="72"/>
      <c r="N19" s="24" t="s">
        <v>56</v>
      </c>
      <c r="O19" s="80">
        <v>1</v>
      </c>
      <c r="P19" s="26">
        <f ca="1">IF(E24=TRUE,G24,D24)</f>
        <v>0</v>
      </c>
      <c r="Q19" s="76"/>
      <c r="R19" s="76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</row>
    <row r="20" spans="1:48" ht="20.5" customHeight="1" x14ac:dyDescent="0.15">
      <c r="A20" s="18" t="s">
        <v>14</v>
      </c>
      <c r="B20" s="19">
        <f ca="1">B17*B19</f>
        <v>0</v>
      </c>
      <c r="C20" s="19">
        <f ca="1">C17*C19</f>
        <v>0</v>
      </c>
      <c r="D20" s="19">
        <f ca="1">D17*D19</f>
        <v>0</v>
      </c>
      <c r="E20" s="19">
        <f ca="1">E17*E19</f>
        <v>0</v>
      </c>
      <c r="F20" s="19">
        <f ca="1">F17*F19</f>
        <v>0</v>
      </c>
      <c r="G20" s="19">
        <f ca="1">G17*G19</f>
        <v>0</v>
      </c>
      <c r="H20" s="19">
        <f ca="1">H17*H19</f>
        <v>0</v>
      </c>
      <c r="I20" s="19">
        <f ca="1">SUM(B20:H20)</f>
        <v>0</v>
      </c>
      <c r="J20" s="72"/>
      <c r="K20" s="72"/>
      <c r="L20" s="72"/>
      <c r="M20" s="72"/>
      <c r="N20" s="28" t="s">
        <v>83</v>
      </c>
      <c r="O20" s="81"/>
      <c r="P20" s="30">
        <f>E30</f>
        <v>1</v>
      </c>
      <c r="Q20" s="76"/>
      <c r="R20" s="76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</row>
    <row r="21" spans="1:48" ht="20.5" customHeight="1" x14ac:dyDescent="0.15">
      <c r="A21" s="35"/>
      <c r="B21" s="51"/>
      <c r="C21" s="68"/>
      <c r="D21" s="68"/>
      <c r="E21" s="68"/>
      <c r="F21" s="68"/>
      <c r="G21" s="68"/>
      <c r="H21" s="68"/>
      <c r="I21" s="68"/>
      <c r="J21" s="72"/>
      <c r="K21" s="72"/>
      <c r="L21" s="72"/>
      <c r="M21" s="72"/>
      <c r="N21" s="28" t="s">
        <v>84</v>
      </c>
      <c r="O21" s="82">
        <v>0.5</v>
      </c>
      <c r="P21" s="33">
        <f ca="1">MAX($P$19-$P$20,0)*O21</f>
        <v>0</v>
      </c>
      <c r="Q21" s="76"/>
      <c r="R21" s="76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</row>
    <row r="22" spans="1:48" ht="20" customHeight="1" x14ac:dyDescent="0.15">
      <c r="A22" s="84" t="s">
        <v>56</v>
      </c>
      <c r="B22" s="84"/>
      <c r="C22" s="84"/>
      <c r="D22" s="84"/>
      <c r="E22" s="84"/>
      <c r="F22" s="84"/>
      <c r="G22" s="84"/>
      <c r="H22" s="84"/>
      <c r="I22" s="72"/>
      <c r="J22" s="72"/>
      <c r="K22" s="72"/>
      <c r="L22" s="72"/>
      <c r="M22" s="72"/>
      <c r="N22" s="28" t="s">
        <v>85</v>
      </c>
      <c r="O22" s="83">
        <f>1-O21</f>
        <v>0.5</v>
      </c>
      <c r="P22" s="30">
        <f ca="1">MAX($P$19-$P$20,0)*O22</f>
        <v>0</v>
      </c>
      <c r="Q22" s="76"/>
      <c r="R22" s="76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</row>
    <row r="23" spans="1:48" ht="28" x14ac:dyDescent="0.15">
      <c r="A23" s="21" t="s">
        <v>57</v>
      </c>
      <c r="B23" s="22" t="s">
        <v>58</v>
      </c>
      <c r="C23" s="22" t="s">
        <v>134</v>
      </c>
      <c r="D23" s="22" t="s">
        <v>60</v>
      </c>
      <c r="E23" s="22" t="s">
        <v>61</v>
      </c>
      <c r="F23" s="22" t="s">
        <v>62</v>
      </c>
      <c r="G23" s="22" t="s">
        <v>63</v>
      </c>
      <c r="H23" s="23" t="s">
        <v>64</v>
      </c>
      <c r="I23" s="72"/>
      <c r="J23" s="68"/>
      <c r="K23" s="72"/>
      <c r="L23" s="72"/>
      <c r="M23" s="72"/>
      <c r="N23" s="76"/>
      <c r="O23" s="76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</row>
    <row r="24" spans="1:48" ht="20" customHeight="1" x14ac:dyDescent="0.15">
      <c r="A24" s="69">
        <f>I7+I17</f>
        <v>0</v>
      </c>
      <c r="B24" s="70">
        <f ca="1">I10+I20+T7</f>
        <v>0</v>
      </c>
      <c r="C24" s="166">
        <f ca="1">ROUND((TRUNC((B24/2),0)+0.99)*(VLOOKUP((TRUNC((B24/2),0)),'ATO Tax Tables'!$A$28:$C$42,2))-VLOOKUP((TRUNC((B24/2),0)),'ATO Tax Tables'!$A$28:$C$42,3),0)*2</f>
        <v>0</v>
      </c>
      <c r="D24" s="70">
        <f ca="1">B24-C24</f>
        <v>0</v>
      </c>
      <c r="E24" s="69" t="b">
        <v>0</v>
      </c>
      <c r="F24" s="70"/>
      <c r="G24" s="70"/>
      <c r="H24" s="71">
        <f>IF(F24&gt;0,(F24-G24)/F24,0)</f>
        <v>0</v>
      </c>
      <c r="I24" s="72"/>
      <c r="K24" s="79"/>
      <c r="L24" s="79"/>
      <c r="M24" s="79"/>
      <c r="N24" s="76"/>
      <c r="O24" s="76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</row>
    <row r="25" spans="1:48" ht="20.5" customHeight="1" x14ac:dyDescent="0.15">
      <c r="B25" s="51"/>
      <c r="C25" s="68"/>
      <c r="D25" s="68"/>
      <c r="E25" s="68"/>
      <c r="F25" s="68"/>
      <c r="G25" s="68"/>
      <c r="H25" s="68"/>
      <c r="I25" s="68"/>
      <c r="K25" s="79"/>
      <c r="L25" s="79"/>
      <c r="M25" s="79"/>
      <c r="N25" s="76"/>
      <c r="O25" s="76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</row>
    <row r="26" spans="1:48" ht="20.5" customHeight="1" x14ac:dyDescent="0.15">
      <c r="A26" s="84" t="s">
        <v>65</v>
      </c>
      <c r="B26" s="84"/>
      <c r="C26" s="84"/>
      <c r="D26" s="84"/>
      <c r="E26" s="84"/>
      <c r="F26" s="84"/>
      <c r="G26" s="76"/>
      <c r="H26" s="76"/>
      <c r="I26" s="79"/>
      <c r="K26" s="79"/>
      <c r="L26" s="79"/>
      <c r="M26" s="79"/>
      <c r="N26" s="76"/>
      <c r="O26" s="76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</row>
    <row r="27" spans="1:48" ht="18" customHeight="1" x14ac:dyDescent="0.15">
      <c r="A27" s="3" t="s">
        <v>66</v>
      </c>
      <c r="B27" s="3" t="s">
        <v>67</v>
      </c>
      <c r="C27" s="3" t="s">
        <v>68</v>
      </c>
      <c r="D27" s="3" t="s">
        <v>69</v>
      </c>
      <c r="E27" s="3" t="s">
        <v>70</v>
      </c>
      <c r="F27" s="3" t="s">
        <v>71</v>
      </c>
      <c r="G27" s="76"/>
      <c r="H27" s="76"/>
      <c r="I27" s="79"/>
      <c r="K27" s="79"/>
      <c r="L27" s="79"/>
      <c r="M27" s="79"/>
      <c r="N27" s="35"/>
      <c r="O27" s="35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</row>
    <row r="28" spans="1:48" ht="28" customHeight="1" x14ac:dyDescent="0.15">
      <c r="B28" s="73" t="b">
        <v>0</v>
      </c>
      <c r="C28" s="74">
        <v>0</v>
      </c>
      <c r="D28" s="75" t="s">
        <v>72</v>
      </c>
      <c r="E28" s="74">
        <f>IF(B28=TRUE,C28,0)</f>
        <v>0</v>
      </c>
      <c r="F28" s="74">
        <f ca="1">IF($E$24=TRUE,IF(B28=TRUE,$G$24-C28,$G$24),IF(B28=TRUE,$D$24-C28,$D$24))</f>
        <v>0</v>
      </c>
      <c r="G28" s="76"/>
      <c r="H28" s="76"/>
      <c r="I28" s="79"/>
      <c r="J28" s="68"/>
      <c r="K28" s="72"/>
      <c r="L28" s="72"/>
      <c r="M28" s="72"/>
      <c r="N28" s="35"/>
      <c r="O28" s="35"/>
      <c r="P28" s="79"/>
      <c r="Q28" s="79"/>
      <c r="R28" s="79"/>
      <c r="S28" s="79"/>
      <c r="T28" s="79"/>
      <c r="U28" s="79"/>
      <c r="V28" s="68"/>
      <c r="W28" s="68"/>
      <c r="X28" s="72"/>
      <c r="Y28" s="72"/>
      <c r="Z28" s="72"/>
      <c r="AA28" s="72"/>
      <c r="AB28" s="72"/>
      <c r="AC28" s="72"/>
      <c r="AD28" s="76"/>
      <c r="AE28" s="76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</row>
    <row r="29" spans="1:48" ht="20.5" customHeight="1" x14ac:dyDescent="0.15">
      <c r="A29" s="170"/>
      <c r="B29" s="171" t="b">
        <v>1</v>
      </c>
      <c r="C29" s="172">
        <v>1</v>
      </c>
      <c r="D29" s="173" t="s">
        <v>135</v>
      </c>
      <c r="E29" s="172">
        <f>IF(B29=TRUE,C29,0)</f>
        <v>1</v>
      </c>
      <c r="F29" s="172">
        <f ca="1">IF($E$24=TRUE,IF(B29=TRUE,$G$24-C29,$G$24),IF(B29=TRUE,$D$24-C29,$D$24))</f>
        <v>-1</v>
      </c>
      <c r="G29" s="76"/>
      <c r="H29" s="76"/>
      <c r="I29" s="79"/>
      <c r="J29" s="68"/>
      <c r="K29" s="72"/>
      <c r="L29" s="72"/>
      <c r="M29" s="72"/>
      <c r="N29" s="35"/>
      <c r="O29" s="35"/>
      <c r="P29" s="79"/>
      <c r="Q29" s="79"/>
      <c r="R29" s="79"/>
      <c r="S29" s="79"/>
      <c r="T29" s="79"/>
      <c r="U29" s="79"/>
      <c r="V29" s="68"/>
      <c r="W29" s="68"/>
      <c r="X29" s="72"/>
      <c r="Y29" s="72"/>
      <c r="Z29" s="72"/>
      <c r="AA29" s="72"/>
      <c r="AB29" s="72"/>
      <c r="AC29" s="72"/>
      <c r="AD29" s="76"/>
      <c r="AE29" s="76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</row>
    <row r="30" spans="1:48" ht="20.5" customHeight="1" x14ac:dyDescent="0.15">
      <c r="A30" s="167" t="s">
        <v>52</v>
      </c>
      <c r="B30" s="168"/>
      <c r="C30" s="168"/>
      <c r="D30" s="168"/>
      <c r="E30" s="169">
        <f>SUM(E28:E29)</f>
        <v>1</v>
      </c>
      <c r="F30" s="87">
        <f ca="1">IF(E24=TRUE,G24-E30,D24-E30)</f>
        <v>-1</v>
      </c>
      <c r="G30" s="68"/>
      <c r="H30" s="68"/>
      <c r="I30" s="68"/>
      <c r="J30" s="68"/>
      <c r="K30" s="72"/>
      <c r="L30" s="72"/>
      <c r="M30" s="72"/>
      <c r="N30" s="35"/>
      <c r="O30" s="35"/>
      <c r="P30" s="79"/>
      <c r="Q30" s="79"/>
      <c r="R30" s="79"/>
      <c r="S30" s="79"/>
      <c r="T30" s="79"/>
      <c r="U30" s="79"/>
      <c r="V30" s="68"/>
      <c r="W30" s="68"/>
      <c r="X30" s="72"/>
      <c r="Y30" s="72"/>
      <c r="Z30" s="72"/>
      <c r="AA30" s="72"/>
      <c r="AB30" s="72"/>
      <c r="AC30" s="72"/>
      <c r="AD30" s="76"/>
      <c r="AE30" s="76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</row>
    <row r="31" spans="1:48" ht="20.25" customHeight="1" x14ac:dyDescent="0.15">
      <c r="B31" s="51"/>
      <c r="C31" s="68"/>
      <c r="D31" s="68"/>
      <c r="E31" s="68"/>
      <c r="F31" s="68"/>
      <c r="G31" s="68"/>
      <c r="H31" s="68"/>
      <c r="I31" s="68"/>
      <c r="J31" s="68"/>
      <c r="K31" s="72"/>
      <c r="L31" s="72"/>
      <c r="M31" s="72"/>
      <c r="N31" s="35"/>
      <c r="O31" s="35"/>
      <c r="P31" s="79"/>
      <c r="Q31" s="79"/>
      <c r="R31" s="79"/>
      <c r="S31" s="79"/>
      <c r="T31" s="79"/>
      <c r="U31" s="79"/>
      <c r="V31" s="68"/>
      <c r="W31" s="68"/>
      <c r="X31" s="72"/>
      <c r="Y31" s="72"/>
      <c r="Z31" s="72"/>
      <c r="AA31" s="72"/>
      <c r="AB31" s="72"/>
      <c r="AC31" s="72"/>
      <c r="AD31" s="76"/>
      <c r="AE31" s="76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</row>
    <row r="32" spans="1:48" ht="20.25" customHeight="1" x14ac:dyDescent="0.15">
      <c r="B32" s="51"/>
      <c r="C32" s="68"/>
      <c r="D32" s="68"/>
      <c r="E32" s="68"/>
      <c r="F32" s="68"/>
      <c r="G32" s="68"/>
      <c r="H32" s="68"/>
      <c r="I32" s="68"/>
      <c r="J32" s="68"/>
      <c r="K32" s="72"/>
      <c r="L32" s="72"/>
      <c r="M32" s="72"/>
      <c r="N32" s="35"/>
      <c r="O32" s="35"/>
      <c r="P32" s="79"/>
      <c r="Q32" s="79"/>
      <c r="R32" s="79"/>
      <c r="S32" s="79"/>
      <c r="T32" s="79"/>
      <c r="U32" s="79"/>
      <c r="V32" s="68"/>
      <c r="W32" s="68"/>
      <c r="X32" s="72"/>
      <c r="Y32" s="72"/>
      <c r="Z32" s="72"/>
      <c r="AA32" s="72"/>
      <c r="AB32" s="72"/>
      <c r="AC32" s="72"/>
      <c r="AD32" s="76"/>
      <c r="AE32" s="76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</row>
    <row r="33" spans="2:48" ht="20.25" customHeight="1" x14ac:dyDescent="0.15">
      <c r="B33" s="51"/>
      <c r="C33" s="68"/>
      <c r="D33" s="68"/>
      <c r="E33" s="68"/>
      <c r="F33" s="68"/>
      <c r="G33" s="68"/>
      <c r="H33" s="68"/>
      <c r="I33" s="68"/>
      <c r="J33" s="68"/>
      <c r="K33" s="72"/>
      <c r="L33" s="72"/>
      <c r="M33" s="72"/>
      <c r="S33" s="79"/>
      <c r="T33" s="79"/>
      <c r="U33" s="79"/>
      <c r="V33" s="79"/>
      <c r="W33" s="79"/>
      <c r="X33" s="79"/>
      <c r="Y33" s="68"/>
      <c r="Z33" s="68"/>
      <c r="AA33" s="72"/>
      <c r="AB33" s="72"/>
      <c r="AC33" s="72"/>
      <c r="AD33" s="72"/>
      <c r="AE33" s="72"/>
      <c r="AF33" s="72"/>
      <c r="AG33" s="76"/>
      <c r="AH33" s="76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</row>
    <row r="34" spans="2:48" ht="20.25" customHeight="1" x14ac:dyDescent="0.15">
      <c r="B34" s="51"/>
      <c r="C34" s="68"/>
      <c r="D34" s="68"/>
      <c r="E34" s="68"/>
      <c r="F34" s="68"/>
      <c r="G34" s="68"/>
      <c r="H34" s="68"/>
      <c r="I34" s="68"/>
      <c r="J34" s="68"/>
      <c r="K34" s="72"/>
      <c r="L34" s="72"/>
      <c r="M34" s="72"/>
      <c r="S34" s="79"/>
      <c r="T34" s="79"/>
      <c r="U34" s="79"/>
      <c r="V34" s="79"/>
      <c r="W34" s="79"/>
      <c r="X34" s="79"/>
      <c r="Y34" s="68"/>
      <c r="Z34" s="68"/>
      <c r="AA34" s="72"/>
      <c r="AB34" s="72"/>
      <c r="AC34" s="72"/>
      <c r="AD34" s="72"/>
      <c r="AE34" s="72"/>
      <c r="AF34" s="72"/>
      <c r="AG34" s="76"/>
      <c r="AH34" s="76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</row>
    <row r="35" spans="2:48" ht="20.25" customHeight="1" x14ac:dyDescent="0.15">
      <c r="B35" s="51"/>
      <c r="C35" s="68"/>
      <c r="D35" s="68"/>
      <c r="E35" s="68"/>
      <c r="F35" s="68"/>
      <c r="G35" s="68"/>
      <c r="H35" s="68"/>
      <c r="I35" s="68"/>
      <c r="J35" s="68"/>
      <c r="K35" s="72"/>
      <c r="L35" s="72"/>
      <c r="M35" s="72"/>
      <c r="S35" s="79"/>
      <c r="T35" s="79"/>
      <c r="U35" s="79"/>
      <c r="V35" s="79"/>
      <c r="W35" s="79"/>
      <c r="X35" s="79"/>
      <c r="Y35" s="68"/>
      <c r="Z35" s="68"/>
      <c r="AA35" s="72"/>
      <c r="AB35" s="72"/>
      <c r="AC35" s="72"/>
      <c r="AD35" s="72"/>
      <c r="AE35" s="72"/>
      <c r="AF35" s="72"/>
      <c r="AG35" s="76"/>
      <c r="AH35" s="76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</row>
    <row r="36" spans="2:48" ht="20.25" customHeight="1" x14ac:dyDescent="0.15">
      <c r="B36" s="51"/>
      <c r="C36" s="68"/>
      <c r="D36" s="68"/>
      <c r="E36" s="68"/>
      <c r="F36" s="68"/>
      <c r="G36" s="68"/>
      <c r="H36" s="68"/>
      <c r="I36" s="68"/>
      <c r="J36" s="68"/>
      <c r="K36" s="72"/>
      <c r="L36" s="72"/>
      <c r="M36" s="72"/>
      <c r="Q36" s="79"/>
      <c r="R36" s="79"/>
      <c r="S36" s="79"/>
      <c r="T36" s="68"/>
      <c r="U36" s="68"/>
      <c r="V36" s="72"/>
      <c r="W36" s="72"/>
      <c r="X36" s="72"/>
      <c r="Y36" s="72"/>
      <c r="Z36" s="72"/>
      <c r="AA36" s="72"/>
      <c r="AB36" s="76"/>
      <c r="AC36" s="76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</row>
    <row r="37" spans="2:48" ht="18" customHeight="1" x14ac:dyDescent="0.15">
      <c r="B37" s="51"/>
      <c r="C37" s="68"/>
      <c r="D37" s="68"/>
      <c r="E37" s="68"/>
      <c r="F37" s="68"/>
      <c r="G37" s="68"/>
      <c r="H37" s="68"/>
      <c r="I37" s="68"/>
      <c r="J37" s="68"/>
      <c r="K37" s="72"/>
      <c r="L37" s="72"/>
      <c r="M37" s="72"/>
      <c r="Q37" s="79"/>
      <c r="R37" s="79"/>
      <c r="S37" s="79"/>
      <c r="T37" s="68"/>
      <c r="U37" s="68"/>
      <c r="V37" s="72"/>
      <c r="W37" s="72"/>
      <c r="X37" s="72"/>
      <c r="Y37" s="72"/>
      <c r="Z37" s="72"/>
      <c r="AA37" s="72"/>
      <c r="AB37" s="76"/>
      <c r="AC37" s="76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</row>
    <row r="38" spans="2:48" ht="28" customHeight="1" x14ac:dyDescent="0.15">
      <c r="B38" s="51"/>
      <c r="C38" s="68"/>
      <c r="D38" s="68"/>
      <c r="E38" s="68"/>
      <c r="F38" s="68"/>
      <c r="G38" s="68"/>
      <c r="H38" s="68"/>
      <c r="I38" s="68"/>
      <c r="J38" s="68"/>
      <c r="K38" s="72"/>
      <c r="L38" s="72"/>
      <c r="M38" s="72"/>
      <c r="Q38" s="79"/>
      <c r="R38" s="79"/>
      <c r="S38" s="79"/>
      <c r="T38" s="68"/>
      <c r="U38" s="68"/>
      <c r="V38" s="68"/>
      <c r="W38" s="68"/>
      <c r="X38" s="72"/>
      <c r="Y38" s="72"/>
      <c r="Z38" s="72"/>
      <c r="AA38" s="72"/>
      <c r="AB38" s="72"/>
      <c r="AC38" s="72"/>
      <c r="AD38" s="76"/>
      <c r="AE38" s="7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</row>
    <row r="39" spans="2:48" ht="20.5" customHeight="1" x14ac:dyDescent="0.15">
      <c r="B39" s="51"/>
      <c r="C39" s="68"/>
      <c r="D39" s="68"/>
      <c r="E39" s="68"/>
      <c r="F39" s="68"/>
      <c r="G39" s="68"/>
      <c r="H39" s="68"/>
      <c r="I39" s="68"/>
      <c r="J39" s="68"/>
      <c r="K39" s="72"/>
      <c r="L39" s="72"/>
      <c r="M39" s="72"/>
      <c r="Q39" s="79"/>
      <c r="R39" s="79"/>
      <c r="S39" s="79"/>
      <c r="T39" s="68"/>
      <c r="U39" s="68"/>
      <c r="V39" s="68"/>
      <c r="W39" s="68"/>
      <c r="X39" s="72"/>
      <c r="Y39" s="72"/>
      <c r="Z39" s="72"/>
      <c r="AA39" s="72"/>
      <c r="AB39" s="72"/>
      <c r="AC39" s="72"/>
      <c r="AD39" s="76"/>
      <c r="AE39" s="76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</row>
    <row r="40" spans="2:48" ht="20.5" customHeight="1" x14ac:dyDescent="0.15">
      <c r="B40" s="51"/>
      <c r="C40" s="68"/>
      <c r="D40" s="68"/>
      <c r="E40" s="68"/>
      <c r="F40" s="68"/>
      <c r="G40" s="68"/>
      <c r="H40" s="68"/>
      <c r="I40" s="68"/>
      <c r="J40" s="68"/>
      <c r="K40" s="72"/>
      <c r="L40" s="72"/>
      <c r="M40" s="72"/>
      <c r="Q40" s="79"/>
      <c r="R40" s="79"/>
      <c r="S40" s="79"/>
      <c r="T40" s="68"/>
      <c r="U40" s="68"/>
      <c r="V40" s="68"/>
      <c r="W40" s="68"/>
      <c r="X40" s="72"/>
      <c r="Y40" s="72"/>
      <c r="Z40" s="72"/>
      <c r="AA40" s="72"/>
      <c r="AB40" s="72"/>
      <c r="AC40" s="72"/>
      <c r="AD40" s="76"/>
      <c r="AE40" s="76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</row>
    <row r="41" spans="2:48" ht="20.5" customHeight="1" x14ac:dyDescent="0.15">
      <c r="B41" s="51"/>
      <c r="C41" s="68"/>
      <c r="D41" s="68"/>
      <c r="E41" s="68"/>
      <c r="F41" s="68"/>
      <c r="G41" s="68"/>
      <c r="H41" s="68"/>
      <c r="I41" s="68"/>
      <c r="J41" s="68"/>
      <c r="K41" s="72"/>
      <c r="L41" s="72"/>
      <c r="M41" s="72"/>
      <c r="Q41" s="79"/>
      <c r="R41" s="79"/>
      <c r="S41" s="79"/>
      <c r="T41" s="68"/>
      <c r="U41" s="68"/>
      <c r="V41" s="68"/>
      <c r="W41" s="68"/>
      <c r="X41" s="72"/>
      <c r="Y41" s="72"/>
      <c r="Z41" s="72"/>
      <c r="AA41" s="72"/>
      <c r="AB41" s="72"/>
      <c r="AC41" s="72"/>
      <c r="AD41" s="76"/>
      <c r="AE41" s="76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</row>
    <row r="42" spans="2:48" ht="20.5" customHeight="1" x14ac:dyDescent="0.15">
      <c r="B42" s="51"/>
      <c r="C42" s="68"/>
      <c r="D42" s="68"/>
      <c r="E42" s="68"/>
      <c r="F42" s="68"/>
      <c r="G42" s="68"/>
      <c r="H42" s="68"/>
      <c r="I42" s="68"/>
      <c r="J42" s="68"/>
      <c r="K42" s="72"/>
      <c r="L42" s="72"/>
      <c r="M42" s="72"/>
      <c r="Q42" s="79"/>
      <c r="R42" s="79"/>
      <c r="S42" s="79"/>
      <c r="T42" s="68"/>
      <c r="U42" s="68"/>
      <c r="V42" s="68"/>
      <c r="W42" s="68"/>
      <c r="X42" s="72"/>
      <c r="Y42" s="72"/>
      <c r="Z42" s="72"/>
      <c r="AA42" s="72"/>
      <c r="AB42" s="72"/>
      <c r="AC42" s="72"/>
      <c r="AD42" s="76"/>
      <c r="AE42" s="76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</row>
    <row r="43" spans="2:48" ht="18" customHeight="1" x14ac:dyDescent="0.15">
      <c r="B43" s="51"/>
      <c r="C43" s="68"/>
      <c r="D43" s="68"/>
      <c r="E43" s="68"/>
      <c r="F43" s="68"/>
      <c r="G43" s="68"/>
      <c r="H43" s="68"/>
      <c r="I43" s="68"/>
      <c r="J43" s="68"/>
      <c r="K43" s="72"/>
      <c r="L43" s="72"/>
      <c r="M43" s="72"/>
      <c r="S43" s="79"/>
      <c r="T43" s="79"/>
      <c r="U43" s="79"/>
      <c r="V43" s="79"/>
      <c r="W43" s="79"/>
      <c r="X43" s="79"/>
    </row>
    <row r="44" spans="2:48" ht="28" customHeight="1" x14ac:dyDescent="0.15">
      <c r="B44" s="51"/>
      <c r="C44" s="68"/>
      <c r="D44" s="68"/>
      <c r="E44" s="68"/>
      <c r="F44" s="68"/>
      <c r="G44" s="68"/>
      <c r="H44" s="68"/>
      <c r="I44" s="68"/>
      <c r="J44" s="68"/>
      <c r="K44" s="72"/>
      <c r="L44" s="72"/>
      <c r="M44" s="72"/>
      <c r="S44" s="79"/>
      <c r="T44" s="79"/>
      <c r="U44" s="79"/>
      <c r="V44" s="79"/>
      <c r="W44" s="79"/>
      <c r="X44" s="79"/>
      <c r="Y44" s="68"/>
      <c r="Z44" s="68"/>
      <c r="AA44" s="68"/>
      <c r="AB44" s="68"/>
      <c r="AC44" s="72"/>
      <c r="AD44" s="72"/>
      <c r="AE44" s="72"/>
      <c r="AF44" s="72"/>
      <c r="AG44" s="72"/>
      <c r="AH44" s="72"/>
      <c r="AI44" s="76"/>
      <c r="AJ44" s="76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</row>
    <row r="45" spans="2:48" ht="16.5" customHeight="1" x14ac:dyDescent="0.15">
      <c r="B45" s="51"/>
      <c r="C45" s="68"/>
      <c r="D45" s="68"/>
      <c r="E45" s="68"/>
      <c r="F45" s="68"/>
      <c r="G45" s="68"/>
      <c r="H45" s="68"/>
      <c r="I45" s="68"/>
      <c r="J45" s="68"/>
      <c r="K45" s="72"/>
      <c r="L45" s="72"/>
      <c r="M45" s="72"/>
      <c r="S45" s="79"/>
      <c r="T45" s="79"/>
      <c r="U45" s="79"/>
      <c r="V45" s="79"/>
      <c r="W45" s="79"/>
      <c r="X45" s="79"/>
      <c r="Y45" s="68"/>
      <c r="Z45" s="68"/>
      <c r="AA45" s="68"/>
      <c r="AB45" s="68"/>
      <c r="AC45" s="72"/>
      <c r="AD45" s="72"/>
      <c r="AE45" s="72"/>
      <c r="AF45" s="72"/>
      <c r="AG45" s="72"/>
      <c r="AH45" s="72"/>
      <c r="AI45" s="76"/>
      <c r="AJ45" s="76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</row>
    <row r="46" spans="2:48" ht="16.5" customHeight="1" x14ac:dyDescent="0.15">
      <c r="B46" s="51"/>
      <c r="C46" s="68"/>
      <c r="D46" s="68"/>
      <c r="E46" s="68"/>
      <c r="F46" s="68"/>
      <c r="G46" s="68"/>
      <c r="H46" s="68"/>
      <c r="I46" s="68"/>
      <c r="J46" s="68"/>
      <c r="K46" s="72"/>
      <c r="L46" s="72"/>
      <c r="M46" s="72"/>
      <c r="S46" s="79"/>
      <c r="T46" s="79"/>
      <c r="U46" s="79"/>
      <c r="V46" s="79"/>
      <c r="W46" s="79"/>
      <c r="X46" s="79"/>
      <c r="Y46" s="68"/>
      <c r="Z46" s="68"/>
      <c r="AA46" s="68"/>
      <c r="AB46" s="68"/>
      <c r="AC46" s="72"/>
      <c r="AD46" s="72"/>
      <c r="AE46" s="72"/>
      <c r="AF46" s="72"/>
      <c r="AG46" s="72"/>
      <c r="AH46" s="72"/>
      <c r="AI46" s="76"/>
      <c r="AJ46" s="76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</row>
    <row r="47" spans="2:48" ht="16.25" customHeight="1" x14ac:dyDescent="0.15">
      <c r="B47" s="51"/>
      <c r="C47" s="68"/>
      <c r="D47" s="68"/>
      <c r="E47" s="68"/>
      <c r="F47" s="68"/>
      <c r="G47" s="68"/>
      <c r="H47" s="68"/>
      <c r="I47" s="68"/>
      <c r="Y47" s="68"/>
      <c r="Z47" s="68"/>
      <c r="AA47" s="68"/>
      <c r="AB47" s="68"/>
      <c r="AC47" s="72"/>
      <c r="AD47" s="72"/>
      <c r="AE47" s="72"/>
      <c r="AF47" s="72"/>
      <c r="AG47" s="72"/>
      <c r="AH47" s="72"/>
      <c r="AI47" s="76"/>
      <c r="AJ47" s="76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</row>
    <row r="48" spans="2:48" ht="16.25" customHeight="1" x14ac:dyDescent="0.15">
      <c r="B48" s="51"/>
      <c r="C48" s="68"/>
      <c r="D48" s="68"/>
      <c r="E48" s="68"/>
      <c r="F48" s="68"/>
      <c r="G48" s="68"/>
      <c r="H48" s="68"/>
      <c r="I48" s="68"/>
      <c r="Y48" s="68"/>
      <c r="Z48" s="68"/>
      <c r="AA48" s="68"/>
      <c r="AB48" s="68"/>
      <c r="AC48" s="72"/>
      <c r="AD48" s="72"/>
      <c r="AE48" s="72"/>
      <c r="AF48" s="72"/>
      <c r="AG48" s="72"/>
      <c r="AH48" s="72"/>
      <c r="AI48" s="76"/>
      <c r="AJ48" s="76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</row>
    <row r="49" spans="2:48" ht="16.25" customHeight="1" x14ac:dyDescent="0.15">
      <c r="B49" s="51"/>
      <c r="C49" s="68"/>
      <c r="D49" s="68"/>
      <c r="E49" s="68"/>
      <c r="F49" s="68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</row>
    <row r="50" spans="2:48" ht="18" customHeight="1" x14ac:dyDescent="0.15"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</row>
    <row r="51" spans="2:48" ht="28" customHeight="1" x14ac:dyDescent="0.15"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</row>
    <row r="52" spans="2:48" ht="32.5" customHeight="1" x14ac:dyDescent="0.15"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</row>
    <row r="53" spans="2:48" ht="20.5" customHeight="1" x14ac:dyDescent="0.15"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</row>
    <row r="54" spans="2:48" ht="18" customHeight="1" x14ac:dyDescent="0.15"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</row>
    <row r="55" spans="2:48" ht="28" customHeight="1" x14ac:dyDescent="0.15"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</row>
    <row r="56" spans="2:48" ht="20.5" customHeight="1" x14ac:dyDescent="0.15"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</row>
    <row r="57" spans="2:48" ht="21" customHeight="1" x14ac:dyDescent="0.15"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</row>
    <row r="58" spans="2:48" ht="20.5" customHeight="1" x14ac:dyDescent="0.15"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</row>
    <row r="59" spans="2:48" ht="18" customHeight="1" x14ac:dyDescent="0.15"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</row>
    <row r="60" spans="2:48" ht="28" customHeight="1" x14ac:dyDescent="0.15"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</row>
    <row r="61" spans="2:48" ht="20" customHeight="1" x14ac:dyDescent="0.15"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</row>
    <row r="62" spans="2:48" ht="20" customHeight="1" x14ac:dyDescent="0.15"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</row>
    <row r="63" spans="2:48" ht="20" customHeight="1" x14ac:dyDescent="0.15"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</row>
    <row r="64" spans="2:48" ht="20" customHeight="1" x14ac:dyDescent="0.15"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</row>
    <row r="65" spans="25:48" ht="20" customHeight="1" x14ac:dyDescent="0.15"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</row>
    <row r="66" spans="25:48" ht="20" customHeight="1" x14ac:dyDescent="0.15"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</row>
    <row r="67" spans="25:48" ht="18" customHeight="1" x14ac:dyDescent="0.15"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</row>
    <row r="68" spans="25:48" ht="28" customHeight="1" x14ac:dyDescent="0.15"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</row>
    <row r="69" spans="25:48" ht="20.5" customHeight="1" x14ac:dyDescent="0.15"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</row>
    <row r="70" spans="25:48" ht="20.5" customHeight="1" x14ac:dyDescent="0.15"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</row>
    <row r="71" spans="25:48" ht="20.25" customHeight="1" x14ac:dyDescent="0.15"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</row>
    <row r="72" spans="25:48" ht="20.25" customHeight="1" x14ac:dyDescent="0.15"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</row>
    <row r="73" spans="25:48" ht="20.25" customHeight="1" x14ac:dyDescent="0.15"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</row>
    <row r="74" spans="25:48" ht="18" customHeight="1" x14ac:dyDescent="0.15"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</row>
    <row r="75" spans="25:48" ht="18" customHeight="1" x14ac:dyDescent="0.15"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</row>
    <row r="76" spans="25:48" ht="18" customHeight="1" x14ac:dyDescent="0.15"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</row>
    <row r="77" spans="25:48" ht="18" customHeight="1" x14ac:dyDescent="0.15"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</row>
  </sheetData>
  <mergeCells count="15">
    <mergeCell ref="A22:H22"/>
    <mergeCell ref="A26:F26"/>
    <mergeCell ref="A30:D30"/>
    <mergeCell ref="Q9:R9"/>
    <mergeCell ref="N17:P17"/>
    <mergeCell ref="I14:I16"/>
    <mergeCell ref="I18:I19"/>
    <mergeCell ref="K10:L10"/>
    <mergeCell ref="N11:O11"/>
    <mergeCell ref="Q2:T2"/>
    <mergeCell ref="I4:I6"/>
    <mergeCell ref="A2:I2"/>
    <mergeCell ref="I8:I9"/>
    <mergeCell ref="K2:O2"/>
    <mergeCell ref="A12:I12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ATO Tax Tables</vt:lpstr>
      <vt:lpstr>Template (Duplicate then modify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2022-07-07T07:36:47Z</dcterms:created>
  <dcterms:modified xsi:type="dcterms:W3CDTF">2022-07-07T08:38:24Z</dcterms:modified>
</cp:coreProperties>
</file>