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fisher\Documents\repos\INL\mlms\inst\extdata\"/>
    </mc:Choice>
  </mc:AlternateContent>
  <xr:revisionPtr revIDLastSave="0" documentId="8_{C0159508-CFA0-4206-BE49-31CEFBA9CB8B}" xr6:coauthVersionLast="47" xr6:coauthVersionMax="47" xr10:uidLastSave="{00000000-0000-0000-0000-000000000000}"/>
  <bookViews>
    <workbookView xWindow="10275" yWindow="0" windowWidth="23055" windowHeight="21735" activeTab="4" xr2:uid="{00000000-000D-0000-FFFF-FFFF00000000}"/>
  </bookViews>
  <sheets>
    <sheet name="PortDepthSheet" sheetId="2" r:id="rId1"/>
    <sheet name="Blank" sheetId="5" r:id="rId2"/>
    <sheet name="6-9-2020" sheetId="27" r:id="rId3"/>
    <sheet name="6-28-2021" sheetId="28" r:id="rId4"/>
    <sheet name="06-30-2022" sheetId="29" r:id="rId5"/>
  </sheets>
  <definedNames>
    <definedName name="_xlnm.Print_Area" localSheetId="4">'06-30-2022'!$A$1:$Q$42</definedName>
    <definedName name="_xlnm.Print_Area" localSheetId="3">'6-28-2021'!$A$1:$Q$42</definedName>
    <definedName name="_xlnm.Print_Area" localSheetId="2">'6-9-2020'!$A$1:$Q$42</definedName>
    <definedName name="_xlnm.Print_Area" localSheetId="1">Blank!$A$1:$Q$42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9" i="29" l="1"/>
  <c r="W59" i="29"/>
  <c r="V59" i="29"/>
  <c r="U59" i="29"/>
  <c r="X58" i="29"/>
  <c r="W58" i="29"/>
  <c r="V58" i="29"/>
  <c r="U58" i="29"/>
  <c r="X57" i="29"/>
  <c r="W57" i="29"/>
  <c r="V57" i="29"/>
  <c r="U57" i="29"/>
  <c r="X56" i="29"/>
  <c r="W56" i="29"/>
  <c r="V56" i="29"/>
  <c r="U56" i="29"/>
  <c r="X55" i="29"/>
  <c r="W55" i="29"/>
  <c r="V55" i="29"/>
  <c r="U55" i="29"/>
  <c r="X54" i="29"/>
  <c r="W54" i="29"/>
  <c r="V54" i="29"/>
  <c r="U54" i="29"/>
  <c r="X53" i="29"/>
  <c r="W53" i="29"/>
  <c r="V53" i="29"/>
  <c r="U53" i="29"/>
  <c r="X52" i="29"/>
  <c r="W52" i="29"/>
  <c r="V52" i="29"/>
  <c r="U52" i="29"/>
  <c r="X51" i="29"/>
  <c r="W51" i="29"/>
  <c r="V51" i="29"/>
  <c r="U51" i="29"/>
  <c r="X50" i="29"/>
  <c r="W50" i="29"/>
  <c r="V50" i="29"/>
  <c r="U50" i="29"/>
  <c r="X49" i="29"/>
  <c r="W49" i="29"/>
  <c r="V49" i="29"/>
  <c r="U49" i="29"/>
  <c r="X48" i="29"/>
  <c r="W48" i="29"/>
  <c r="V48" i="29"/>
  <c r="U48" i="29"/>
  <c r="X47" i="29"/>
  <c r="W47" i="29"/>
  <c r="V47" i="29"/>
  <c r="U47" i="29"/>
  <c r="X46" i="29"/>
  <c r="W46" i="29"/>
  <c r="V46" i="29"/>
  <c r="U46" i="29"/>
  <c r="X45" i="29"/>
  <c r="W45" i="29"/>
  <c r="V45" i="29"/>
  <c r="U45" i="29"/>
  <c r="J39" i="29"/>
  <c r="B39" i="29"/>
  <c r="J38" i="29"/>
  <c r="B38" i="29"/>
  <c r="J37" i="29"/>
  <c r="K37" i="29" s="1"/>
  <c r="J36" i="29"/>
  <c r="K36" i="29" s="1"/>
  <c r="J35" i="29"/>
  <c r="K35" i="29" s="1"/>
  <c r="J34" i="29"/>
  <c r="K34" i="29" s="1"/>
  <c r="J33" i="29"/>
  <c r="K33" i="29" s="1"/>
  <c r="J32" i="29"/>
  <c r="K32" i="29" s="1"/>
  <c r="J31" i="29"/>
  <c r="C31" i="29"/>
  <c r="J30" i="29"/>
  <c r="C30" i="29"/>
  <c r="J29" i="29"/>
  <c r="C29" i="29"/>
  <c r="J28" i="29"/>
  <c r="K28" i="29" s="1"/>
  <c r="C28" i="29"/>
  <c r="J27" i="29"/>
  <c r="K27" i="29" s="1"/>
  <c r="C27" i="29"/>
  <c r="J26" i="29"/>
  <c r="C26" i="29"/>
  <c r="C39" i="29" s="1"/>
  <c r="J25" i="29"/>
  <c r="C25" i="29"/>
  <c r="J24" i="29"/>
  <c r="K24" i="29" s="1"/>
  <c r="C24" i="29"/>
  <c r="J23" i="29"/>
  <c r="K23" i="29" s="1"/>
  <c r="C23" i="29"/>
  <c r="J22" i="29"/>
  <c r="C22" i="29"/>
  <c r="J21" i="29"/>
  <c r="C21" i="29"/>
  <c r="C38" i="29" s="1"/>
  <c r="J20" i="29"/>
  <c r="K20" i="29" s="1"/>
  <c r="C20" i="29"/>
  <c r="J19" i="29"/>
  <c r="K19" i="29" s="1"/>
  <c r="C19" i="29"/>
  <c r="J18" i="29"/>
  <c r="C18" i="29"/>
  <c r="J17" i="29"/>
  <c r="C17" i="29"/>
  <c r="X59" i="28"/>
  <c r="W59" i="28"/>
  <c r="V59" i="28"/>
  <c r="U59" i="28"/>
  <c r="X58" i="28"/>
  <c r="W58" i="28"/>
  <c r="V58" i="28"/>
  <c r="U58" i="28"/>
  <c r="X57" i="28"/>
  <c r="W57" i="28"/>
  <c r="V57" i="28"/>
  <c r="U57" i="28"/>
  <c r="X56" i="28"/>
  <c r="W56" i="28"/>
  <c r="V56" i="28"/>
  <c r="U56" i="28"/>
  <c r="X55" i="28"/>
  <c r="W55" i="28"/>
  <c r="V55" i="28"/>
  <c r="U55" i="28"/>
  <c r="X54" i="28"/>
  <c r="W54" i="28"/>
  <c r="V54" i="28"/>
  <c r="U54" i="28"/>
  <c r="X53" i="28"/>
  <c r="W53" i="28"/>
  <c r="V53" i="28"/>
  <c r="U53" i="28"/>
  <c r="X52" i="28"/>
  <c r="W52" i="28"/>
  <c r="V52" i="28"/>
  <c r="U52" i="28"/>
  <c r="X51" i="28"/>
  <c r="W51" i="28"/>
  <c r="V51" i="28"/>
  <c r="U51" i="28"/>
  <c r="X50" i="28"/>
  <c r="W50" i="28"/>
  <c r="V50" i="28"/>
  <c r="U50" i="28"/>
  <c r="X49" i="28"/>
  <c r="W49" i="28"/>
  <c r="V49" i="28"/>
  <c r="U49" i="28"/>
  <c r="X48" i="28"/>
  <c r="W48" i="28"/>
  <c r="V48" i="28"/>
  <c r="U48" i="28"/>
  <c r="X47" i="28"/>
  <c r="W47" i="28"/>
  <c r="V47" i="28"/>
  <c r="U47" i="28"/>
  <c r="X46" i="28"/>
  <c r="W46" i="28"/>
  <c r="V46" i="28"/>
  <c r="U46" i="28"/>
  <c r="X45" i="28"/>
  <c r="W45" i="28"/>
  <c r="V45" i="28"/>
  <c r="U45" i="28"/>
  <c r="J39" i="28"/>
  <c r="B39" i="28"/>
  <c r="J38" i="28"/>
  <c r="C38" i="28"/>
  <c r="B38" i="28"/>
  <c r="J37" i="28"/>
  <c r="K37" i="28" s="1"/>
  <c r="K36" i="28"/>
  <c r="J36" i="28"/>
  <c r="J35" i="28"/>
  <c r="K35" i="28" s="1"/>
  <c r="K34" i="28"/>
  <c r="J34" i="28"/>
  <c r="J33" i="28"/>
  <c r="K33" i="28" s="1"/>
  <c r="K32" i="28"/>
  <c r="J32" i="28"/>
  <c r="J31" i="28"/>
  <c r="C31" i="28"/>
  <c r="J30" i="28"/>
  <c r="C30" i="28"/>
  <c r="J29" i="28"/>
  <c r="K29" i="28" s="1"/>
  <c r="C29" i="28"/>
  <c r="J28" i="28"/>
  <c r="K28" i="28" s="1"/>
  <c r="C28" i="28"/>
  <c r="J27" i="28"/>
  <c r="C27" i="28"/>
  <c r="J26" i="28"/>
  <c r="C26" i="28"/>
  <c r="C39" i="28" s="1"/>
  <c r="J25" i="28"/>
  <c r="K25" i="28" s="1"/>
  <c r="C25" i="28"/>
  <c r="J24" i="28"/>
  <c r="K24" i="28" s="1"/>
  <c r="C24" i="28"/>
  <c r="J23" i="28"/>
  <c r="C23" i="28"/>
  <c r="J22" i="28"/>
  <c r="C22" i="28"/>
  <c r="J21" i="28"/>
  <c r="K21" i="28" s="1"/>
  <c r="C21" i="28"/>
  <c r="J20" i="28"/>
  <c r="K20" i="28" s="1"/>
  <c r="C20" i="28"/>
  <c r="J19" i="28"/>
  <c r="C19" i="28"/>
  <c r="J18" i="28"/>
  <c r="C18" i="28"/>
  <c r="J17" i="28"/>
  <c r="K17" i="28" s="1"/>
  <c r="C17" i="28"/>
  <c r="K38" i="29" l="1"/>
  <c r="K39" i="29"/>
  <c r="K31" i="29"/>
  <c r="K22" i="29"/>
  <c r="K29" i="29"/>
  <c r="K30" i="29"/>
  <c r="K25" i="29"/>
  <c r="K18" i="29"/>
  <c r="K17" i="29"/>
  <c r="K26" i="29"/>
  <c r="K21" i="29"/>
  <c r="K39" i="28"/>
  <c r="K38" i="28"/>
  <c r="K31" i="28"/>
  <c r="K30" i="28"/>
  <c r="K27" i="28"/>
  <c r="K23" i="28"/>
  <c r="K22" i="28"/>
  <c r="K19" i="28"/>
  <c r="K18" i="28"/>
  <c r="K26" i="28"/>
  <c r="X59" i="27"/>
  <c r="W59" i="27"/>
  <c r="V59" i="27"/>
  <c r="U59" i="27"/>
  <c r="X58" i="27"/>
  <c r="W58" i="27"/>
  <c r="V58" i="27"/>
  <c r="U58" i="27"/>
  <c r="X57" i="27"/>
  <c r="W57" i="27"/>
  <c r="V57" i="27"/>
  <c r="U57" i="27"/>
  <c r="X56" i="27"/>
  <c r="W56" i="27"/>
  <c r="V56" i="27"/>
  <c r="U56" i="27"/>
  <c r="X55" i="27"/>
  <c r="W55" i="27"/>
  <c r="V55" i="27"/>
  <c r="U55" i="27"/>
  <c r="X54" i="27"/>
  <c r="W54" i="27"/>
  <c r="V54" i="27"/>
  <c r="U54" i="27"/>
  <c r="X53" i="27"/>
  <c r="W53" i="27"/>
  <c r="V53" i="27"/>
  <c r="U53" i="27"/>
  <c r="X52" i="27"/>
  <c r="W52" i="27"/>
  <c r="V52" i="27"/>
  <c r="U52" i="27"/>
  <c r="X51" i="27"/>
  <c r="W51" i="27"/>
  <c r="V51" i="27"/>
  <c r="U51" i="27"/>
  <c r="X50" i="27"/>
  <c r="W50" i="27"/>
  <c r="V50" i="27"/>
  <c r="U50" i="27"/>
  <c r="X49" i="27"/>
  <c r="W49" i="27"/>
  <c r="V49" i="27"/>
  <c r="U49" i="27"/>
  <c r="X48" i="27"/>
  <c r="W48" i="27"/>
  <c r="V48" i="27"/>
  <c r="U48" i="27"/>
  <c r="X47" i="27"/>
  <c r="W47" i="27"/>
  <c r="V47" i="27"/>
  <c r="U47" i="27"/>
  <c r="X46" i="27"/>
  <c r="W46" i="27"/>
  <c r="V46" i="27"/>
  <c r="U46" i="27"/>
  <c r="X45" i="27"/>
  <c r="W45" i="27"/>
  <c r="V45" i="27"/>
  <c r="U45" i="27"/>
  <c r="J39" i="27"/>
  <c r="B39" i="27"/>
  <c r="J38" i="27"/>
  <c r="B38" i="27"/>
  <c r="J37" i="27"/>
  <c r="K37" i="27" s="1"/>
  <c r="J36" i="27"/>
  <c r="K36" i="27" s="1"/>
  <c r="J35" i="27"/>
  <c r="K35" i="27" s="1"/>
  <c r="J34" i="27"/>
  <c r="K34" i="27" s="1"/>
  <c r="J33" i="27"/>
  <c r="K33" i="27" s="1"/>
  <c r="J32" i="27"/>
  <c r="K32" i="27" s="1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X59" i="5" l="1"/>
  <c r="W59" i="5"/>
  <c r="V59" i="5"/>
  <c r="U59" i="5"/>
  <c r="X58" i="5"/>
  <c r="W58" i="5"/>
  <c r="V58" i="5"/>
  <c r="U58" i="5"/>
  <c r="X57" i="5"/>
  <c r="W57" i="5"/>
  <c r="V57" i="5"/>
  <c r="U57" i="5"/>
  <c r="X56" i="5"/>
  <c r="W56" i="5"/>
  <c r="V56" i="5"/>
  <c r="U56" i="5"/>
  <c r="X55" i="5"/>
  <c r="W55" i="5"/>
  <c r="V55" i="5"/>
  <c r="U55" i="5"/>
  <c r="X54" i="5"/>
  <c r="W54" i="5"/>
  <c r="V54" i="5"/>
  <c r="U54" i="5"/>
  <c r="X53" i="5"/>
  <c r="W53" i="5"/>
  <c r="V53" i="5"/>
  <c r="U53" i="5"/>
  <c r="X52" i="5"/>
  <c r="W52" i="5"/>
  <c r="V52" i="5"/>
  <c r="U52" i="5"/>
  <c r="X51" i="5"/>
  <c r="W51" i="5"/>
  <c r="V51" i="5"/>
  <c r="U51" i="5"/>
  <c r="X50" i="5"/>
  <c r="W50" i="5"/>
  <c r="V50" i="5"/>
  <c r="U50" i="5"/>
  <c r="X49" i="5"/>
  <c r="W49" i="5"/>
  <c r="V49" i="5"/>
  <c r="U49" i="5"/>
  <c r="X48" i="5"/>
  <c r="W48" i="5"/>
  <c r="V48" i="5"/>
  <c r="U48" i="5"/>
  <c r="X47" i="5"/>
  <c r="W47" i="5"/>
  <c r="V47" i="5"/>
  <c r="U47" i="5"/>
  <c r="X46" i="5"/>
  <c r="W46" i="5"/>
  <c r="V46" i="5"/>
  <c r="U46" i="5"/>
  <c r="X45" i="5"/>
  <c r="W45" i="5"/>
  <c r="V45" i="5"/>
  <c r="U45" i="5"/>
  <c r="J39" i="5"/>
  <c r="B39" i="5"/>
  <c r="J38" i="5"/>
  <c r="B38" i="5"/>
  <c r="K37" i="5"/>
  <c r="J37" i="5"/>
  <c r="J36" i="5"/>
  <c r="K36" i="5" s="1"/>
  <c r="J35" i="5"/>
  <c r="K35" i="5" s="1"/>
  <c r="J34" i="5"/>
  <c r="K34" i="5" s="1"/>
  <c r="J33" i="5"/>
  <c r="K33" i="5" s="1"/>
  <c r="J32" i="5"/>
  <c r="K32" i="5" s="1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Q16" i="2"/>
  <c r="O16" i="2"/>
  <c r="M16" i="2"/>
  <c r="D16" i="2" s="1"/>
  <c r="H16" i="2" s="1"/>
  <c r="Q15" i="2"/>
  <c r="O15" i="2"/>
  <c r="M15" i="2"/>
  <c r="D15" i="2" s="1"/>
  <c r="Q14" i="2"/>
  <c r="O14" i="2"/>
  <c r="M14" i="2"/>
  <c r="D14" i="2" s="1"/>
  <c r="Q13" i="2"/>
  <c r="O13" i="2"/>
  <c r="M13" i="2"/>
  <c r="D13" i="2" s="1"/>
  <c r="Q12" i="2"/>
  <c r="O12" i="2"/>
  <c r="M12" i="2"/>
  <c r="D12" i="2" s="1"/>
  <c r="Q11" i="2"/>
  <c r="O11" i="2"/>
  <c r="M11" i="2"/>
  <c r="D11" i="2" s="1"/>
  <c r="Q10" i="2"/>
  <c r="O10" i="2"/>
  <c r="M10" i="2"/>
  <c r="D10" i="2" s="1"/>
  <c r="Q9" i="2"/>
  <c r="O9" i="2"/>
  <c r="M9" i="2"/>
  <c r="D9" i="2" s="1"/>
  <c r="Q8" i="2"/>
  <c r="O8" i="2"/>
  <c r="M8" i="2"/>
  <c r="D8" i="2" s="1"/>
  <c r="Q7" i="2"/>
  <c r="O7" i="2"/>
  <c r="M7" i="2"/>
  <c r="D7" i="2" s="1"/>
  <c r="Q6" i="2"/>
  <c r="O6" i="2"/>
  <c r="M6" i="2"/>
  <c r="D6" i="2" s="1"/>
  <c r="Q5" i="2"/>
  <c r="O5" i="2"/>
  <c r="M5" i="2"/>
  <c r="D5" i="2" s="1"/>
  <c r="H5" i="2" s="1"/>
  <c r="Q4" i="2"/>
  <c r="O4" i="2"/>
  <c r="M4" i="2"/>
  <c r="D4" i="2" s="1"/>
  <c r="Q3" i="2"/>
  <c r="O3" i="2"/>
  <c r="M3" i="2"/>
  <c r="D3" i="2" s="1"/>
  <c r="Q2" i="2"/>
  <c r="O2" i="2"/>
  <c r="M2" i="2"/>
  <c r="D2" i="2" s="1"/>
  <c r="C20" i="27" l="1"/>
  <c r="K20" i="27" s="1"/>
  <c r="C31" i="27"/>
  <c r="K31" i="27" s="1"/>
  <c r="H11" i="2"/>
  <c r="H15" i="2"/>
  <c r="H12" i="2"/>
  <c r="H2" i="2"/>
  <c r="H4" i="2"/>
  <c r="H10" i="2"/>
  <c r="H8" i="2"/>
  <c r="H9" i="2"/>
  <c r="C30" i="5"/>
  <c r="K30" i="5" s="1"/>
  <c r="H3" i="2"/>
  <c r="H7" i="2"/>
  <c r="H13" i="2"/>
  <c r="C17" i="5"/>
  <c r="K17" i="5" s="1"/>
  <c r="C27" i="5"/>
  <c r="K27" i="5" s="1"/>
  <c r="R5" i="2"/>
  <c r="T5" i="2" s="1"/>
  <c r="C20" i="5"/>
  <c r="K20" i="5" s="1"/>
  <c r="R11" i="2"/>
  <c r="T11" i="2" s="1"/>
  <c r="R15" i="2"/>
  <c r="T15" i="2" s="1"/>
  <c r="C31" i="5"/>
  <c r="K31" i="5" s="1"/>
  <c r="R3" i="2"/>
  <c r="T3" i="2" s="1"/>
  <c r="C26" i="5"/>
  <c r="C39" i="5" s="1"/>
  <c r="K39" i="5" s="1"/>
  <c r="R8" i="2"/>
  <c r="T8" i="2" s="1"/>
  <c r="R16" i="2"/>
  <c r="T16" i="2" s="1"/>
  <c r="C23" i="5"/>
  <c r="K23" i="5" s="1"/>
  <c r="K26" i="5"/>
  <c r="H6" i="2"/>
  <c r="H14" i="2"/>
  <c r="C21" i="27" l="1"/>
  <c r="R13" i="2"/>
  <c r="T13" i="2" s="1"/>
  <c r="C28" i="27"/>
  <c r="K28" i="27" s="1"/>
  <c r="C17" i="27"/>
  <c r="K17" i="27" s="1"/>
  <c r="C19" i="27"/>
  <c r="K19" i="27" s="1"/>
  <c r="C22" i="27"/>
  <c r="K22" i="27" s="1"/>
  <c r="C27" i="27"/>
  <c r="K27" i="27" s="1"/>
  <c r="C18" i="27"/>
  <c r="K18" i="27" s="1"/>
  <c r="C24" i="27"/>
  <c r="K24" i="27" s="1"/>
  <c r="C23" i="27"/>
  <c r="K23" i="27" s="1"/>
  <c r="C30" i="27"/>
  <c r="K30" i="27" s="1"/>
  <c r="C29" i="27"/>
  <c r="K29" i="27" s="1"/>
  <c r="C25" i="27"/>
  <c r="K25" i="27" s="1"/>
  <c r="C26" i="27"/>
  <c r="R9" i="2"/>
  <c r="T9" i="2" s="1"/>
  <c r="R2" i="2"/>
  <c r="T2" i="2" s="1"/>
  <c r="C28" i="5"/>
  <c r="K28" i="5" s="1"/>
  <c r="C19" i="5"/>
  <c r="K19" i="5" s="1"/>
  <c r="R4" i="2"/>
  <c r="T4" i="2" s="1"/>
  <c r="R12" i="2"/>
  <c r="T12" i="2" s="1"/>
  <c r="C25" i="5"/>
  <c r="K25" i="5" s="1"/>
  <c r="C22" i="5"/>
  <c r="K22" i="5" s="1"/>
  <c r="R7" i="2"/>
  <c r="T7" i="2" s="1"/>
  <c r="R10" i="2"/>
  <c r="T10" i="2" s="1"/>
  <c r="C18" i="5"/>
  <c r="K18" i="5" s="1"/>
  <c r="C24" i="5"/>
  <c r="K24" i="5" s="1"/>
  <c r="R6" i="2"/>
  <c r="T6" i="2" s="1"/>
  <c r="C21" i="5"/>
  <c r="R14" i="2"/>
  <c r="T14" i="2" s="1"/>
  <c r="C29" i="5"/>
  <c r="K29" i="5" s="1"/>
  <c r="C39" i="27" l="1"/>
  <c r="K39" i="27" s="1"/>
  <c r="K26" i="27"/>
  <c r="C38" i="27"/>
  <c r="K38" i="27" s="1"/>
  <c r="K21" i="27"/>
  <c r="C38" i="5"/>
  <c r="K38" i="5" s="1"/>
  <c r="K21" i="5"/>
</calcChain>
</file>

<file path=xl/sharedStrings.xml><?xml version="1.0" encoding="utf-8"?>
<sst xmlns="http://schemas.openxmlformats.org/spreadsheetml/2006/main" count="419" uniqueCount="101">
  <si>
    <t>Local name</t>
  </si>
  <si>
    <t>Port
number</t>
  </si>
  <si>
    <t>Water depth
(ft bls)</t>
  </si>
  <si>
    <t>Atmospheric
pressure
(psia)</t>
  </si>
  <si>
    <t>Fluid
temperature
(˚C)</t>
  </si>
  <si>
    <r>
      <t>Fluid pressure
(psia</t>
    </r>
    <r>
      <rPr>
        <b/>
        <sz val="11"/>
        <rFont val="Calibri"/>
        <family val="2"/>
      </rPr>
      <t>)</t>
    </r>
  </si>
  <si>
    <r>
      <t>Depth to pressure
transducer
(ft bls</t>
    </r>
    <r>
      <rPr>
        <b/>
        <sz val="11"/>
        <rFont val="Calibri"/>
        <family val="2"/>
      </rPr>
      <t>)</t>
    </r>
  </si>
  <si>
    <t>Measured
depth to
water
(ft)</t>
  </si>
  <si>
    <t>Stick-up top of MP port
distance
(ft)</t>
  </si>
  <si>
    <t>E-tape
calibration
error
(ft)</t>
  </si>
  <si>
    <t>Water depth
corrected for
stick-up and
e-tape calib.
(ft bls)</t>
  </si>
  <si>
    <t>Deviation
error at
water depth
(ft)</t>
  </si>
  <si>
    <r>
      <t>Specific
weight
of water
(lb ft</t>
    </r>
    <r>
      <rPr>
        <b/>
        <vertAlign val="superscript"/>
        <sz val="11"/>
        <color indexed="8"/>
        <rFont val="Calibri"/>
        <family val="2"/>
      </rPr>
      <t>-3</t>
    </r>
    <r>
      <rPr>
        <b/>
        <sz val="11"/>
        <color indexed="8"/>
        <rFont val="Calibri"/>
        <family val="2"/>
      </rPr>
      <t>)</t>
    </r>
  </si>
  <si>
    <t>Distance
to top of
coupling
(ft)</t>
  </si>
  <si>
    <t>Actual depth
at top of
coupling
(ft bls)</t>
  </si>
  <si>
    <r>
      <t xml:space="preserve">Depth at top of
coupling reported
in installation log </t>
    </r>
    <r>
      <rPr>
        <vertAlign val="super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
(ft bls)</t>
    </r>
  </si>
  <si>
    <t>Error in
port depth,
log - actual
(ft)</t>
  </si>
  <si>
    <t>MIDDLE 2050A</t>
  </si>
  <si>
    <t>MP 55</t>
  </si>
  <si>
    <r>
      <rPr>
        <b/>
        <sz val="16"/>
        <color theme="3" tint="0.39997558519241921"/>
        <rFont val="Times New Roman"/>
        <family val="1"/>
      </rPr>
      <t xml:space="preserve">     United States Department of the Interior</t>
    </r>
    <r>
      <rPr>
        <sz val="14"/>
        <color theme="3" tint="0.39997558519241921"/>
        <rFont val="Times New Roman"/>
        <family val="1"/>
      </rPr>
      <t xml:space="preserve">
     </t>
    </r>
    <r>
      <rPr>
        <sz val="12"/>
        <color theme="3" tint="0.39997558519241921"/>
        <rFont val="Times New Roman"/>
        <family val="1"/>
      </rPr>
      <t>U.S. Geological Survey</t>
    </r>
  </si>
  <si>
    <t>Multilevel Monitoring System</t>
  </si>
  <si>
    <t>Revision:</t>
  </si>
  <si>
    <t>Field Data and Calculation Sheet</t>
  </si>
  <si>
    <t>Local name:</t>
  </si>
  <si>
    <t>Middle 2050A</t>
  </si>
  <si>
    <t>Site number:</t>
  </si>
  <si>
    <t>Ambient Readings</t>
  </si>
  <si>
    <t>BC altitude [Z]:</t>
  </si>
  <si>
    <t>ft amsl</t>
  </si>
  <si>
    <t>Date (m/d/y):</t>
  </si>
  <si>
    <t>Fluid pressure (probe)</t>
  </si>
  <si>
    <t>Stick-up:</t>
  </si>
  <si>
    <t>ft</t>
  </si>
  <si>
    <t>Start/Stop time:</t>
  </si>
  <si>
    <t>Start:</t>
  </si>
  <si>
    <t>psia</t>
  </si>
  <si>
    <t>Finish:</t>
  </si>
  <si>
    <t>Probe number:</t>
  </si>
  <si>
    <t>EMS 3552</t>
  </si>
  <si>
    <t>Weather conditions:</t>
  </si>
  <si>
    <t>Fluid temperature (probe)</t>
  </si>
  <si>
    <t>Probe range:</t>
  </si>
  <si>
    <t>Operators initials:</t>
  </si>
  <si>
    <r>
      <rPr>
        <sz val="10"/>
        <rFont val="Calibri"/>
        <family val="2"/>
      </rPr>
      <t>˚</t>
    </r>
    <r>
      <rPr>
        <sz val="10"/>
        <rFont val="Arial"/>
        <family val="2"/>
      </rPr>
      <t>C</t>
    </r>
  </si>
  <si>
    <t>˚C</t>
  </si>
  <si>
    <t>Barometer number:</t>
  </si>
  <si>
    <t>Comments:</t>
  </si>
  <si>
    <t>Atmospheric pressure (barometer)</t>
  </si>
  <si>
    <t>Well casing type:</t>
  </si>
  <si>
    <t>Depth to
top of port
casing
from log
(0.1 ft bls)</t>
  </si>
  <si>
    <t>Depth to
pressure
transducer
sensor [D]
(0.1 ft bls)</t>
  </si>
  <si>
    <r>
      <t>Atmospheric
pressure
[P</t>
    </r>
    <r>
      <rPr>
        <vertAlign val="subscript"/>
        <sz val="8"/>
        <rFont val="Arial"/>
        <family val="2"/>
      </rPr>
      <t>Atm</t>
    </r>
    <r>
      <rPr>
        <sz val="8"/>
        <rFont val="Arial"/>
        <family val="2"/>
      </rPr>
      <t>]
(0.001 psia)</t>
    </r>
  </si>
  <si>
    <t>Fluid pressure readings (0.01 psia)</t>
  </si>
  <si>
    <r>
      <t>Pressure head
outside casing</t>
    </r>
    <r>
      <rPr>
        <sz val="8"/>
        <rFont val="Arial"/>
        <family val="2"/>
      </rPr>
      <t xml:space="preserve">
[Ψ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]
(0.01 ft)</t>
    </r>
  </si>
  <si>
    <r>
      <t>Hydraulic
head</t>
    </r>
    <r>
      <rPr>
        <sz val="8"/>
        <rFont val="Arial"/>
        <family val="2"/>
      </rPr>
      <t xml:space="preserve">
[H]
(0.1 ft amsl)</t>
    </r>
  </si>
  <si>
    <t>Comments</t>
  </si>
  <si>
    <r>
      <t>Inside
casing [P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]</t>
    </r>
  </si>
  <si>
    <r>
      <t>Outside
casing [P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]</t>
    </r>
  </si>
  <si>
    <t>Repeat measurement</t>
  </si>
  <si>
    <t>Notes:</t>
  </si>
  <si>
    <t>BC: brass cap at land surface</t>
  </si>
  <si>
    <t>psia: pounds per square inch absolute</t>
  </si>
  <si>
    <t>ft bls: feet below land surface or BC</t>
  </si>
  <si>
    <r>
      <t>Ψ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= ((P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- P</t>
    </r>
    <r>
      <rPr>
        <vertAlign val="subscript"/>
        <sz val="8"/>
        <rFont val="Arial"/>
        <family val="2"/>
      </rPr>
      <t>Atm</t>
    </r>
    <r>
      <rPr>
        <sz val="8"/>
        <rFont val="Arial"/>
        <family val="2"/>
      </rPr>
      <t xml:space="preserve">) / </t>
    </r>
    <r>
      <rPr>
        <sz val="8"/>
        <rFont val="Calibri"/>
        <family val="2"/>
      </rPr>
      <t>γ</t>
    </r>
    <r>
      <rPr>
        <vertAlign val="subscript"/>
        <sz val="8"/>
        <rFont val="Calibri"/>
        <family val="2"/>
      </rPr>
      <t>w</t>
    </r>
    <r>
      <rPr>
        <sz val="8"/>
        <rFont val="Calibri"/>
        <family val="2"/>
      </rPr>
      <t>) * 144</t>
    </r>
  </si>
  <si>
    <r>
      <t>H = Z - D + Ψ</t>
    </r>
    <r>
      <rPr>
        <vertAlign val="subscript"/>
        <sz val="8"/>
        <rFont val="Arial"/>
        <family val="2"/>
      </rPr>
      <t>2</t>
    </r>
  </si>
  <si>
    <t>Stick-up: distance from BC to the top of well casing</t>
  </si>
  <si>
    <t>˚C: degree Celcius</t>
  </si>
  <si>
    <t>ft amsl: feet above mean sea level</t>
  </si>
  <si>
    <r>
      <rPr>
        <sz val="8"/>
        <rFont val="Calibri"/>
        <family val="2"/>
      </rPr>
      <t>γ</t>
    </r>
    <r>
      <rPr>
        <vertAlign val="subscript"/>
        <sz val="8"/>
        <rFont val="Calibri"/>
        <family val="2"/>
      </rPr>
      <t>w</t>
    </r>
    <r>
      <rPr>
        <sz val="8"/>
        <rFont val="Arial"/>
        <family val="2"/>
      </rPr>
      <t xml:space="preserve"> = 62.42796 * (1 - (((T + 288.9414) / (508929.2 * (T + 68.12963))) * (T - 3.9863)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))</t>
    </r>
  </si>
  <si>
    <t>R-Survey Import Data</t>
  </si>
  <si>
    <r>
      <rPr>
        <sz val="11"/>
        <color indexed="8"/>
        <rFont val="Calibri"/>
        <family val="2"/>
      </rPr>
      <t>H</t>
    </r>
    <r>
      <rPr>
        <sz val="10"/>
        <rFont val="Arial"/>
        <family val="2"/>
      </rPr>
      <t xml:space="preserve"> = z + [(p - b) / (</t>
    </r>
    <r>
      <rPr>
        <sz val="11"/>
        <color indexed="8"/>
        <rFont val="Calibri"/>
        <family val="2"/>
      </rPr>
      <t>ρ</t>
    </r>
    <r>
      <rPr>
        <sz val="10"/>
        <rFont val="Arial"/>
        <family val="2"/>
      </rPr>
      <t xml:space="preserve"> * g)]</t>
    </r>
  </si>
  <si>
    <t>NA</t>
  </si>
  <si>
    <t>where,</t>
  </si>
  <si>
    <t>z is the elevation head</t>
  </si>
  <si>
    <t>p is the fluid pressure</t>
  </si>
  <si>
    <t>b is the atmospheric pressure or barometric pressure</t>
  </si>
  <si>
    <t>ρ is the density of water</t>
  </si>
  <si>
    <t>g is the acceleration of gravity (assume constant)</t>
  </si>
  <si>
    <t>ρ = 1000 * (1 - (T + 288.9414) / (508929.2 * (T + 68.12963)) * (T - 3.9863)^2)</t>
  </si>
  <si>
    <t>ρ is in units of kg/m^3</t>
  </si>
  <si>
    <r>
      <t xml:space="preserve">T is in units of </t>
    </r>
    <r>
      <rPr>
        <sz val="11"/>
        <color indexed="8"/>
        <rFont val="Calibri"/>
        <family val="2"/>
      </rPr>
      <t>˚C</t>
    </r>
  </si>
  <si>
    <t>JSB</t>
  </si>
  <si>
    <t>Probe
temperature
[T]
(0.01 °C)</t>
  </si>
  <si>
    <t>cloudy, cool</t>
  </si>
  <si>
    <t>DPI 740</t>
  </si>
  <si>
    <t>jsb</t>
  </si>
  <si>
    <t>Military Time
(hh:mm)</t>
  </si>
  <si>
    <t>Sample Zone 3 @ 1180.3 ft</t>
  </si>
  <si>
    <t>Sample Zone 6 @ 999.3 ft</t>
  </si>
  <si>
    <t>Sample Zone 9 @ 790.6 ft</t>
  </si>
  <si>
    <t>Sample Zone 12 @ 643.9 ft</t>
  </si>
  <si>
    <t>Sample Zone 15 @ 516.8 ft</t>
  </si>
  <si>
    <t>clear, cool</t>
  </si>
  <si>
    <t>9:43 to 12:00</t>
  </si>
  <si>
    <t>Added 5 gal of DI</t>
  </si>
  <si>
    <t>15.92 @ 8:15</t>
  </si>
  <si>
    <t>8:02 to 10:15</t>
  </si>
  <si>
    <t>07:54 - 10:18</t>
  </si>
  <si>
    <t>sunny, clear, light wind</t>
  </si>
  <si>
    <t>JB, FJH</t>
  </si>
  <si>
    <t>16.54 *C @ 8:10:00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</si>
</sst>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"/>
    <numFmt numFmtId="166" formatCode="0.0000"/>
    <numFmt numFmtId="167" formatCode="#,##0.0"/>
    <numFmt numFmtId="168" formatCode="hh:mm:ss"/>
    <numFmt numFmtId="169" formatCode="h:mm;@"/>
    <numFmt numFmtId="170" formatCode="yyyy\-mm\-dd\ h:mm"/>
    <numFmt numFmtId="171" formatCode="mm/dd/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sz val="14"/>
      <color theme="3" tint="0.39997558519241921"/>
      <name val="Times New Roman"/>
      <family val="1"/>
    </font>
    <font>
      <b/>
      <sz val="16"/>
      <color theme="3" tint="0.39997558519241921"/>
      <name val="Times New Roman"/>
      <family val="1"/>
    </font>
    <font>
      <sz val="12"/>
      <color theme="3" tint="0.39997558519241921"/>
      <name val="Times New Roman"/>
      <family val="1"/>
    </font>
    <font>
      <sz val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vertAlign val="subscript"/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Calibri"/>
      <family val="2"/>
    </font>
    <font>
      <vertAlign val="subscript"/>
      <sz val="8"/>
      <name val="Calibri"/>
      <family val="2"/>
    </font>
    <font>
      <vertAlign val="superscript"/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94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horizontal="center"/>
    </xf>
    <xf numFmtId="1" fontId="4" fillId="0" borderId="1" xfId="1" applyNumberFormat="1" applyFont="1" applyFill="1" applyBorder="1" applyAlignment="1">
      <alignment horizontal="center" wrapText="1"/>
    </xf>
    <xf numFmtId="2" fontId="4" fillId="0" borderId="1" xfId="1" applyNumberFormat="1" applyFont="1" applyBorder="1" applyAlignment="1">
      <alignment horizontal="center" wrapText="1"/>
    </xf>
    <xf numFmtId="4" fontId="4" fillId="0" borderId="1" xfId="1" applyNumberFormat="1" applyFont="1" applyFill="1" applyBorder="1" applyAlignment="1">
      <alignment horizontal="center" wrapText="1"/>
    </xf>
    <xf numFmtId="0" fontId="3" fillId="0" borderId="0" xfId="1" applyFont="1" applyBorder="1"/>
    <xf numFmtId="0" fontId="1" fillId="0" borderId="1" xfId="1" applyFont="1" applyBorder="1" applyAlignment="1">
      <alignment horizontal="center" wrapText="1"/>
    </xf>
    <xf numFmtId="0" fontId="2" fillId="0" borderId="0" xfId="1"/>
    <xf numFmtId="0" fontId="2" fillId="0" borderId="0" xfId="1" applyAlignment="1">
      <alignment vertical="top"/>
    </xf>
    <xf numFmtId="0" fontId="4" fillId="0" borderId="0" xfId="1" applyFont="1" applyBorder="1" applyAlignment="1">
      <alignment horizontal="center"/>
    </xf>
    <xf numFmtId="1" fontId="3" fillId="0" borderId="0" xfId="1" applyNumberFormat="1" applyFont="1" applyFill="1" applyBorder="1" applyAlignment="1">
      <alignment horizontal="right" vertical="top"/>
    </xf>
    <xf numFmtId="4" fontId="9" fillId="0" borderId="0" xfId="1" applyNumberFormat="1" applyFont="1" applyBorder="1"/>
    <xf numFmtId="164" fontId="2" fillId="0" borderId="0" xfId="1" applyNumberFormat="1"/>
    <xf numFmtId="165" fontId="2" fillId="0" borderId="0" xfId="1" applyNumberFormat="1"/>
    <xf numFmtId="2" fontId="2" fillId="0" borderId="0" xfId="1" applyNumberFormat="1"/>
    <xf numFmtId="4" fontId="9" fillId="0" borderId="0" xfId="1" applyNumberFormat="1" applyFont="1" applyFill="1" applyBorder="1" applyAlignment="1">
      <alignment horizontal="right" vertical="top"/>
    </xf>
    <xf numFmtId="0" fontId="2" fillId="2" borderId="0" xfId="1" applyFill="1"/>
    <xf numFmtId="2" fontId="3" fillId="0" borderId="0" xfId="1" applyNumberFormat="1" applyFont="1"/>
    <xf numFmtId="2" fontId="2" fillId="0" borderId="0" xfId="1" applyNumberFormat="1" applyFill="1" applyBorder="1"/>
    <xf numFmtId="2" fontId="9" fillId="0" borderId="0" xfId="1" applyNumberFormat="1" applyFont="1"/>
    <xf numFmtId="166" fontId="9" fillId="0" borderId="0" xfId="1" applyNumberFormat="1" applyFont="1"/>
    <xf numFmtId="4" fontId="9" fillId="0" borderId="0" xfId="1" applyNumberFormat="1" applyFont="1"/>
    <xf numFmtId="167" fontId="2" fillId="0" borderId="0" xfId="1" applyNumberFormat="1"/>
    <xf numFmtId="0" fontId="2" fillId="0" borderId="1" xfId="1" applyBorder="1"/>
    <xf numFmtId="1" fontId="3" fillId="0" borderId="1" xfId="1" applyNumberFormat="1" applyFont="1" applyFill="1" applyBorder="1" applyAlignment="1">
      <alignment horizontal="right" vertical="top"/>
    </xf>
    <xf numFmtId="4" fontId="9" fillId="0" borderId="1" xfId="1" applyNumberFormat="1" applyFont="1" applyBorder="1"/>
    <xf numFmtId="164" fontId="2" fillId="0" borderId="1" xfId="1" applyNumberFormat="1" applyBorder="1"/>
    <xf numFmtId="165" fontId="2" fillId="0" borderId="1" xfId="1" applyNumberFormat="1" applyBorder="1"/>
    <xf numFmtId="2" fontId="2" fillId="0" borderId="1" xfId="1" applyNumberFormat="1" applyBorder="1"/>
    <xf numFmtId="4" fontId="9" fillId="0" borderId="1" xfId="1" applyNumberFormat="1" applyFont="1" applyFill="1" applyBorder="1" applyAlignment="1">
      <alignment horizontal="right" vertical="top"/>
    </xf>
    <xf numFmtId="2" fontId="3" fillId="0" borderId="1" xfId="1" applyNumberFormat="1" applyFont="1" applyBorder="1"/>
    <xf numFmtId="2" fontId="2" fillId="0" borderId="1" xfId="1" applyNumberFormat="1" applyFill="1" applyBorder="1"/>
    <xf numFmtId="2" fontId="9" fillId="0" borderId="1" xfId="1" applyNumberFormat="1" applyFont="1" applyBorder="1"/>
    <xf numFmtId="166" fontId="9" fillId="0" borderId="1" xfId="1" applyNumberFormat="1" applyFont="1" applyBorder="1"/>
    <xf numFmtId="167" fontId="2" fillId="0" borderId="1" xfId="1" applyNumberFormat="1" applyBorder="1"/>
    <xf numFmtId="0" fontId="2" fillId="0" borderId="0" xfId="1" applyFont="1" applyBorder="1" applyAlignment="1" applyProtection="1"/>
    <xf numFmtId="0" fontId="2" fillId="0" borderId="0" xfId="1" applyProtection="1"/>
    <xf numFmtId="0" fontId="2" fillId="0" borderId="0" xfId="1" applyBorder="1" applyAlignment="1" applyProtection="1"/>
    <xf numFmtId="0" fontId="17" fillId="0" borderId="0" xfId="1" applyFont="1" applyAlignment="1" applyProtection="1">
      <alignment vertical="top"/>
    </xf>
    <xf numFmtId="0" fontId="2" fillId="0" borderId="0" xfId="1" applyFont="1" applyAlignment="1" applyProtection="1">
      <alignment horizontal="right"/>
    </xf>
    <xf numFmtId="2" fontId="2" fillId="0" borderId="1" xfId="1" applyNumberFormat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2" fillId="0" borderId="0" xfId="1" applyBorder="1"/>
    <xf numFmtId="165" fontId="2" fillId="0" borderId="1" xfId="1" applyNumberFormat="1" applyFont="1" applyBorder="1" applyAlignment="1" applyProtection="1">
      <alignment horizontal="right" vertical="center"/>
      <protection locked="0"/>
    </xf>
    <xf numFmtId="0" fontId="2" fillId="0" borderId="0" xfId="1" applyBorder="1" applyAlignment="1" applyProtection="1">
      <alignment horizontal="left"/>
    </xf>
    <xf numFmtId="0" fontId="2" fillId="0" borderId="0" xfId="1" applyBorder="1" applyAlignment="1">
      <alignment horizontal="center"/>
    </xf>
    <xf numFmtId="0" fontId="2" fillId="0" borderId="0" xfId="1" applyFont="1" applyBorder="1" applyAlignment="1" applyProtection="1">
      <alignment horizontal="right"/>
    </xf>
    <xf numFmtId="164" fontId="2" fillId="0" borderId="1" xfId="1" applyNumberFormat="1" applyFont="1" applyBorder="1" applyAlignment="1" applyProtection="1">
      <alignment horizontal="right" vertical="center"/>
      <protection locked="0"/>
    </xf>
    <xf numFmtId="0" fontId="2" fillId="0" borderId="0" xfId="1" applyBorder="1" applyAlignment="1">
      <alignment horizontal="right"/>
    </xf>
    <xf numFmtId="165" fontId="20" fillId="0" borderId="12" xfId="1" applyNumberFormat="1" applyFont="1" applyBorder="1" applyAlignment="1" applyProtection="1">
      <alignment horizontal="center" vertical="center"/>
    </xf>
    <xf numFmtId="2" fontId="20" fillId="0" borderId="12" xfId="1" applyNumberFormat="1" applyFont="1" applyBorder="1" applyAlignment="1" applyProtection="1">
      <alignment horizontal="center" vertical="center"/>
    </xf>
    <xf numFmtId="164" fontId="20" fillId="0" borderId="15" xfId="1" applyNumberFormat="1" applyFont="1" applyBorder="1" applyAlignment="1" applyProtection="1">
      <alignment horizontal="center" vertical="center"/>
      <protection locked="0"/>
    </xf>
    <xf numFmtId="2" fontId="20" fillId="0" borderId="15" xfId="1" applyNumberFormat="1" applyFont="1" applyBorder="1" applyAlignment="1" applyProtection="1">
      <alignment horizontal="center" vertical="center"/>
      <protection locked="0"/>
    </xf>
    <xf numFmtId="165" fontId="20" fillId="0" borderId="15" xfId="1" applyNumberFormat="1" applyFont="1" applyBorder="1" applyAlignment="1" applyProtection="1">
      <alignment horizontal="center" vertical="center"/>
      <protection locked="0"/>
    </xf>
    <xf numFmtId="169" fontId="20" fillId="0" borderId="15" xfId="1" applyNumberFormat="1" applyFont="1" applyBorder="1" applyAlignment="1" applyProtection="1">
      <alignment horizontal="center" vertical="center"/>
      <protection locked="0"/>
    </xf>
    <xf numFmtId="1" fontId="20" fillId="3" borderId="12" xfId="1" applyNumberFormat="1" applyFont="1" applyFill="1" applyBorder="1" applyAlignment="1" applyProtection="1">
      <alignment horizontal="center" vertical="center"/>
      <protection locked="0"/>
    </xf>
    <xf numFmtId="165" fontId="20" fillId="3" borderId="9" xfId="1" applyNumberFormat="1" applyFont="1" applyFill="1" applyBorder="1" applyAlignment="1" applyProtection="1">
      <alignment horizontal="center" vertical="center"/>
      <protection locked="0"/>
    </xf>
    <xf numFmtId="165" fontId="20" fillId="3" borderId="15" xfId="1" applyNumberFormat="1" applyFont="1" applyFill="1" applyBorder="1" applyAlignment="1" applyProtection="1">
      <alignment horizontal="center" vertical="center"/>
      <protection locked="0"/>
    </xf>
    <xf numFmtId="164" fontId="20" fillId="3" borderId="15" xfId="1" applyNumberFormat="1" applyFont="1" applyFill="1" applyBorder="1" applyAlignment="1" applyProtection="1">
      <alignment horizontal="center" vertical="center"/>
      <protection locked="0"/>
    </xf>
    <xf numFmtId="2" fontId="20" fillId="3" borderId="15" xfId="1" applyNumberFormat="1" applyFont="1" applyFill="1" applyBorder="1" applyAlignment="1" applyProtection="1">
      <alignment horizontal="center" vertical="center"/>
      <protection locked="0"/>
    </xf>
    <xf numFmtId="169" fontId="20" fillId="3" borderId="15" xfId="1" applyNumberFormat="1" applyFont="1" applyFill="1" applyBorder="1" applyAlignment="1" applyProtection="1">
      <alignment horizontal="center" vertical="center"/>
      <protection locked="0"/>
    </xf>
    <xf numFmtId="49" fontId="20" fillId="4" borderId="8" xfId="2" applyNumberFormat="1" applyFont="1" applyFill="1" applyBorder="1" applyAlignment="1">
      <alignment horizontal="left" vertical="center" wrapText="1"/>
    </xf>
    <xf numFmtId="49" fontId="2" fillId="4" borderId="1" xfId="2" applyNumberFormat="1" applyFont="1" applyFill="1" applyBorder="1" applyAlignment="1">
      <alignment horizontal="left" vertical="center"/>
    </xf>
    <xf numFmtId="1" fontId="20" fillId="0" borderId="15" xfId="1" applyNumberFormat="1" applyFont="1" applyBorder="1" applyAlignment="1" applyProtection="1">
      <alignment horizontal="center" vertical="center"/>
      <protection locked="0"/>
    </xf>
    <xf numFmtId="1" fontId="20" fillId="5" borderId="15" xfId="1" applyNumberFormat="1" applyFont="1" applyFill="1" applyBorder="1" applyAlignment="1" applyProtection="1">
      <alignment horizontal="center" vertical="center"/>
      <protection locked="0"/>
    </xf>
    <xf numFmtId="165" fontId="20" fillId="5" borderId="15" xfId="1" applyNumberFormat="1" applyFont="1" applyFill="1" applyBorder="1" applyAlignment="1" applyProtection="1">
      <alignment horizontal="center" vertical="center"/>
      <protection locked="0"/>
    </xf>
    <xf numFmtId="2" fontId="20" fillId="5" borderId="12" xfId="1" applyNumberFormat="1" applyFont="1" applyFill="1" applyBorder="1" applyAlignment="1" applyProtection="1">
      <alignment horizontal="center" vertical="center"/>
    </xf>
    <xf numFmtId="165" fontId="20" fillId="5" borderId="12" xfId="1" applyNumberFormat="1" applyFont="1" applyFill="1" applyBorder="1" applyAlignment="1" applyProtection="1">
      <alignment horizontal="center" vertical="center"/>
    </xf>
    <xf numFmtId="0" fontId="2" fillId="6" borderId="0" xfId="1" applyFill="1"/>
    <xf numFmtId="0" fontId="2" fillId="0" borderId="0" xfId="1" applyProtection="1">
      <protection locked="0"/>
    </xf>
    <xf numFmtId="0" fontId="25" fillId="0" borderId="18" xfId="2" applyFont="1" applyBorder="1"/>
    <xf numFmtId="0" fontId="2" fillId="0" borderId="19" xfId="2" applyBorder="1"/>
    <xf numFmtId="0" fontId="2" fillId="0" borderId="20" xfId="2" applyBorder="1"/>
    <xf numFmtId="0" fontId="2" fillId="7" borderId="18" xfId="1" applyFill="1" applyBorder="1"/>
    <xf numFmtId="0" fontId="2" fillId="7" borderId="19" xfId="2" applyFill="1" applyBorder="1"/>
    <xf numFmtId="0" fontId="2" fillId="7" borderId="20" xfId="2" applyFill="1" applyBorder="1"/>
    <xf numFmtId="1" fontId="2" fillId="0" borderId="21" xfId="2" applyNumberFormat="1" applyFont="1" applyBorder="1"/>
    <xf numFmtId="164" fontId="2" fillId="0" borderId="0" xfId="2" applyNumberFormat="1" applyBorder="1"/>
    <xf numFmtId="2" fontId="2" fillId="0" borderId="0" xfId="2" applyNumberFormat="1" applyBorder="1"/>
    <xf numFmtId="170" fontId="2" fillId="0" borderId="0" xfId="2" applyNumberFormat="1" applyBorder="1"/>
    <xf numFmtId="49" fontId="2" fillId="0" borderId="22" xfId="2" applyNumberFormat="1" applyFont="1" applyBorder="1"/>
    <xf numFmtId="0" fontId="26" fillId="7" borderId="21" xfId="1" applyFont="1" applyFill="1" applyBorder="1" applyAlignment="1">
      <alignment horizontal="right"/>
    </xf>
    <xf numFmtId="0" fontId="26" fillId="7" borderId="0" xfId="1" applyFont="1" applyFill="1" applyBorder="1"/>
    <xf numFmtId="0" fontId="2" fillId="7" borderId="0" xfId="2" applyFill="1" applyBorder="1"/>
    <xf numFmtId="0" fontId="2" fillId="7" borderId="22" xfId="2" applyFill="1" applyBorder="1"/>
    <xf numFmtId="0" fontId="2" fillId="0" borderId="21" xfId="2" applyBorder="1"/>
    <xf numFmtId="0" fontId="26" fillId="7" borderId="21" xfId="1" applyFont="1" applyFill="1" applyBorder="1"/>
    <xf numFmtId="0" fontId="2" fillId="7" borderId="21" xfId="2" applyFill="1" applyBorder="1"/>
    <xf numFmtId="0" fontId="27" fillId="7" borderId="21" xfId="1" applyFont="1" applyFill="1" applyBorder="1"/>
    <xf numFmtId="0" fontId="26" fillId="7" borderId="23" xfId="1" applyFont="1" applyFill="1" applyBorder="1"/>
    <xf numFmtId="0" fontId="26" fillId="7" borderId="24" xfId="1" applyFont="1" applyFill="1" applyBorder="1"/>
    <xf numFmtId="0" fontId="2" fillId="7" borderId="24" xfId="2" applyFill="1" applyBorder="1"/>
    <xf numFmtId="0" fontId="2" fillId="7" borderId="25" xfId="2" applyFill="1" applyBorder="1"/>
    <xf numFmtId="0" fontId="2" fillId="0" borderId="23" xfId="2" applyBorder="1"/>
    <xf numFmtId="164" fontId="2" fillId="0" borderId="24" xfId="2" applyNumberFormat="1" applyBorder="1"/>
    <xf numFmtId="2" fontId="2" fillId="0" borderId="24" xfId="2" applyNumberFormat="1" applyBorder="1"/>
    <xf numFmtId="170" fontId="2" fillId="0" borderId="24" xfId="2" applyNumberFormat="1" applyBorder="1"/>
    <xf numFmtId="49" fontId="2" fillId="0" borderId="25" xfId="2" applyNumberFormat="1" applyFont="1" applyBorder="1"/>
    <xf numFmtId="164" fontId="20" fillId="0" borderId="15" xfId="2" applyNumberFormat="1" applyFont="1" applyBorder="1" applyAlignment="1">
      <alignment horizontal="center" vertical="center"/>
    </xf>
    <xf numFmtId="2" fontId="20" fillId="0" borderId="15" xfId="2" applyNumberFormat="1" applyFont="1" applyBorder="1" applyAlignment="1">
      <alignment horizontal="center" vertical="center"/>
    </xf>
    <xf numFmtId="169" fontId="20" fillId="0" borderId="15" xfId="2" applyNumberFormat="1" applyFont="1" applyBorder="1" applyAlignment="1">
      <alignment horizontal="center" vertical="center"/>
    </xf>
    <xf numFmtId="164" fontId="20" fillId="8" borderId="15" xfId="2" applyNumberFormat="1" applyFont="1" applyFill="1" applyBorder="1" applyAlignment="1">
      <alignment horizontal="center" vertical="center"/>
    </xf>
    <xf numFmtId="2" fontId="20" fillId="8" borderId="15" xfId="2" applyNumberFormat="1" applyFont="1" applyFill="1" applyBorder="1" applyAlignment="1">
      <alignment horizontal="center" vertical="center"/>
    </xf>
    <xf numFmtId="20" fontId="20" fillId="8" borderId="15" xfId="2" applyNumberFormat="1" applyFont="1" applyFill="1" applyBorder="1" applyAlignment="1">
      <alignment horizontal="center" vertical="center"/>
    </xf>
    <xf numFmtId="0" fontId="20" fillId="0" borderId="0" xfId="2" applyFont="1" applyBorder="1" applyAlignment="1">
      <alignment horizontal="center" vertical="center"/>
    </xf>
    <xf numFmtId="164" fontId="20" fillId="0" borderId="12" xfId="2" applyNumberFormat="1" applyFont="1" applyBorder="1" applyAlignment="1">
      <alignment horizontal="center" vertical="center"/>
    </xf>
    <xf numFmtId="2" fontId="20" fillId="0" borderId="12" xfId="2" applyNumberFormat="1" applyFont="1" applyBorder="1" applyAlignment="1">
      <alignment horizontal="center" vertical="center"/>
    </xf>
    <xf numFmtId="169" fontId="20" fillId="0" borderId="12" xfId="2" applyNumberFormat="1" applyFont="1" applyBorder="1" applyAlignment="1">
      <alignment horizontal="center" vertical="center"/>
    </xf>
    <xf numFmtId="49" fontId="2" fillId="4" borderId="9" xfId="2" applyNumberFormat="1" applyFont="1" applyFill="1" applyBorder="1" applyAlignment="1">
      <alignment horizontal="left" vertical="center"/>
    </xf>
    <xf numFmtId="171" fontId="15" fillId="0" borderId="0" xfId="1" applyNumberFormat="1" applyFont="1" applyAlignment="1" applyProtection="1">
      <alignment horizontal="left"/>
    </xf>
    <xf numFmtId="0" fontId="20" fillId="0" borderId="13" xfId="1" applyFont="1" applyBorder="1" applyAlignment="1" applyProtection="1">
      <alignment horizontal="center" vertical="center"/>
    </xf>
    <xf numFmtId="165" fontId="20" fillId="0" borderId="9" xfId="2" applyNumberFormat="1" applyFont="1" applyBorder="1" applyAlignment="1" applyProtection="1">
      <alignment horizontal="center" vertical="center"/>
    </xf>
    <xf numFmtId="0" fontId="20" fillId="0" borderId="14" xfId="1" applyFont="1" applyBorder="1" applyAlignment="1" applyProtection="1">
      <alignment horizontal="center" vertical="center"/>
    </xf>
    <xf numFmtId="165" fontId="20" fillId="0" borderId="11" xfId="2" applyNumberFormat="1" applyFont="1" applyBorder="1" applyAlignment="1" applyProtection="1">
      <alignment horizontal="center" vertical="center"/>
    </xf>
    <xf numFmtId="165" fontId="20" fillId="0" borderId="15" xfId="2" applyNumberFormat="1" applyFont="1" applyBorder="1" applyAlignment="1" applyProtection="1">
      <alignment horizontal="center" vertical="center"/>
    </xf>
    <xf numFmtId="0" fontId="2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right"/>
    </xf>
    <xf numFmtId="0" fontId="2" fillId="0" borderId="0" xfId="1" applyFont="1" applyBorder="1" applyAlignment="1" applyProtection="1">
      <alignment horizontal="right"/>
    </xf>
    <xf numFmtId="0" fontId="2" fillId="0" borderId="0" xfId="1" applyFont="1" applyAlignment="1" applyProtection="1">
      <alignment horizontal="left"/>
    </xf>
    <xf numFmtId="0" fontId="2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right"/>
    </xf>
    <xf numFmtId="0" fontId="15" fillId="0" borderId="0" xfId="1" applyFont="1" applyAlignment="1" applyProtection="1">
      <alignment horizontal="left"/>
    </xf>
    <xf numFmtId="49" fontId="20" fillId="5" borderId="16" xfId="1" applyNumberFormat="1" applyFont="1" applyFill="1" applyBorder="1" applyAlignment="1" applyProtection="1">
      <alignment horizontal="left" vertical="center" wrapText="1"/>
      <protection locked="0"/>
    </xf>
    <xf numFmtId="49" fontId="2" fillId="5" borderId="2" xfId="1" applyNumberFormat="1" applyFont="1" applyFill="1" applyBorder="1" applyAlignment="1" applyProtection="1">
      <alignment horizontal="left" vertical="center"/>
      <protection locked="0"/>
    </xf>
    <xf numFmtId="49" fontId="2" fillId="5" borderId="17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Border="1" applyAlignment="1" applyProtection="1">
      <alignment horizontal="center"/>
    </xf>
    <xf numFmtId="0" fontId="14" fillId="0" borderId="0" xfId="1" applyFont="1" applyAlignment="1" applyProtection="1">
      <alignment horizontal="left" vertical="top"/>
    </xf>
    <xf numFmtId="0" fontId="15" fillId="0" borderId="0" xfId="1" applyFont="1" applyAlignment="1">
      <alignment horizontal="left"/>
    </xf>
    <xf numFmtId="0" fontId="15" fillId="0" borderId="0" xfId="1" applyFont="1" applyBorder="1" applyAlignment="1" applyProtection="1">
      <alignment horizontal="left"/>
    </xf>
    <xf numFmtId="0" fontId="20" fillId="0" borderId="16" xfId="1" applyFont="1" applyBorder="1" applyAlignment="1">
      <alignment vertical="top" wrapText="1"/>
    </xf>
    <xf numFmtId="0" fontId="2" fillId="0" borderId="2" xfId="1" applyBorder="1" applyAlignment="1"/>
    <xf numFmtId="49" fontId="20" fillId="4" borderId="16" xfId="2" applyNumberFormat="1" applyFont="1" applyFill="1" applyBorder="1" applyAlignment="1">
      <alignment horizontal="left" vertical="center" wrapText="1"/>
    </xf>
    <xf numFmtId="49" fontId="2" fillId="4" borderId="2" xfId="2" applyNumberFormat="1" applyFont="1" applyFill="1" applyBorder="1" applyAlignment="1">
      <alignment horizontal="left" vertical="center"/>
    </xf>
    <xf numFmtId="49" fontId="20" fillId="0" borderId="8" xfId="2" applyNumberFormat="1" applyFont="1" applyBorder="1" applyAlignment="1">
      <alignment horizontal="left" vertical="center" wrapText="1"/>
    </xf>
    <xf numFmtId="49" fontId="2" fillId="0" borderId="1" xfId="2" applyNumberFormat="1" applyBorder="1" applyAlignment="1">
      <alignment horizontal="left" vertical="center"/>
    </xf>
    <xf numFmtId="49" fontId="20" fillId="0" borderId="16" xfId="2" applyNumberFormat="1" applyFont="1" applyBorder="1" applyAlignment="1">
      <alignment horizontal="left" vertical="center" wrapText="1"/>
    </xf>
    <xf numFmtId="49" fontId="2" fillId="0" borderId="2" xfId="2" applyNumberFormat="1" applyBorder="1" applyAlignment="1">
      <alignment horizontal="left" vertical="center"/>
    </xf>
    <xf numFmtId="49" fontId="21" fillId="0" borderId="16" xfId="2" applyNumberFormat="1" applyFont="1" applyBorder="1" applyAlignment="1">
      <alignment horizontal="left" vertical="center" wrapText="1"/>
    </xf>
    <xf numFmtId="49" fontId="17" fillId="0" borderId="2" xfId="2" applyNumberFormat="1" applyFont="1" applyBorder="1" applyAlignment="1">
      <alignment horizontal="left" vertical="center"/>
    </xf>
    <xf numFmtId="0" fontId="2" fillId="0" borderId="0" xfId="1" applyBorder="1" applyAlignment="1" applyProtection="1">
      <alignment horizontal="right"/>
    </xf>
    <xf numFmtId="0" fontId="2" fillId="0" borderId="2" xfId="1" applyFont="1" applyBorder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2" xfId="2" applyFont="1" applyBorder="1" applyAlignment="1">
      <alignment horizontal="left" vertical="center"/>
    </xf>
    <xf numFmtId="0" fontId="15" fillId="0" borderId="4" xfId="1" applyFont="1" applyBorder="1" applyAlignment="1" applyProtection="1">
      <alignment horizontal="center" vertical="center"/>
    </xf>
    <xf numFmtId="0" fontId="2" fillId="0" borderId="5" xfId="1" applyBorder="1" applyAlignment="1" applyProtection="1">
      <alignment horizontal="center" vertical="center"/>
    </xf>
    <xf numFmtId="0" fontId="2" fillId="0" borderId="6" xfId="1" applyBorder="1" applyAlignment="1" applyProtection="1">
      <alignment horizontal="center" vertical="center"/>
    </xf>
    <xf numFmtId="0" fontId="15" fillId="0" borderId="10" xfId="1" applyFon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2" fillId="0" borderId="11" xfId="1" applyBorder="1" applyAlignment="1" applyProtection="1">
      <alignment horizontal="center" vertical="center"/>
    </xf>
    <xf numFmtId="0" fontId="2" fillId="0" borderId="8" xfId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2" fillId="0" borderId="9" xfId="1" applyBorder="1" applyAlignment="1" applyProtection="1">
      <alignment horizontal="center" vertical="center"/>
    </xf>
    <xf numFmtId="0" fontId="15" fillId="0" borderId="3" xfId="1" applyFont="1" applyBorder="1" applyAlignment="1" applyProtection="1">
      <alignment horizontal="center" wrapText="1"/>
    </xf>
    <xf numFmtId="0" fontId="2" fillId="0" borderId="12" xfId="1" applyBorder="1" applyAlignment="1" applyProtection="1"/>
    <xf numFmtId="0" fontId="2" fillId="0" borderId="7" xfId="1" applyBorder="1" applyAlignment="1" applyProtection="1">
      <alignment horizontal="center"/>
    </xf>
    <xf numFmtId="0" fontId="2" fillId="0" borderId="12" xfId="1" applyBorder="1" applyAlignment="1" applyProtection="1">
      <alignment horizontal="center"/>
    </xf>
    <xf numFmtId="0" fontId="2" fillId="0" borderId="7" xfId="1" applyBorder="1" applyAlignment="1" applyProtection="1">
      <alignment horizontal="center" wrapText="1"/>
    </xf>
    <xf numFmtId="0" fontId="2" fillId="0" borderId="12" xfId="1" applyBorder="1" applyAlignment="1" applyProtection="1">
      <alignment horizontal="center" wrapText="1"/>
    </xf>
    <xf numFmtId="0" fontId="15" fillId="0" borderId="4" xfId="1" applyFont="1" applyBorder="1" applyAlignment="1" applyProtection="1">
      <alignment horizontal="center" vertical="center" wrapText="1"/>
    </xf>
    <xf numFmtId="0" fontId="2" fillId="0" borderId="5" xfId="1" applyBorder="1" applyAlignment="1" applyProtection="1">
      <alignment horizontal="center" vertical="center" wrapText="1"/>
    </xf>
    <xf numFmtId="0" fontId="2" fillId="0" borderId="6" xfId="1" applyBorder="1" applyAlignment="1" applyProtection="1">
      <alignment horizontal="center" vertical="center" wrapText="1"/>
    </xf>
    <xf numFmtId="0" fontId="2" fillId="0" borderId="8" xfId="1" applyBorder="1" applyAlignment="1" applyProtection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2" fillId="0" borderId="9" xfId="1" applyBorder="1" applyAlignment="1" applyProtection="1">
      <alignment horizontal="center" vertical="center" wrapText="1"/>
    </xf>
    <xf numFmtId="0" fontId="15" fillId="0" borderId="7" xfId="1" applyFont="1" applyBorder="1" applyAlignment="1" applyProtection="1">
      <alignment horizontal="center" wrapText="1"/>
    </xf>
    <xf numFmtId="0" fontId="15" fillId="0" borderId="12" xfId="1" applyFont="1" applyBorder="1" applyAlignment="1" applyProtection="1">
      <alignment horizontal="center" wrapText="1"/>
    </xf>
    <xf numFmtId="0" fontId="2" fillId="0" borderId="2" xfId="1" applyBorder="1" applyAlignment="1" applyProtection="1">
      <alignment horizontal="center"/>
    </xf>
    <xf numFmtId="0" fontId="2" fillId="0" borderId="0" xfId="1" applyFont="1" applyBorder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2" fillId="0" borderId="2" xfId="2" applyBorder="1" applyAlignment="1">
      <alignment horizontal="left" vertical="center"/>
    </xf>
    <xf numFmtId="0" fontId="2" fillId="0" borderId="0" xfId="1" applyFont="1" applyAlignment="1" applyProtection="1">
      <alignment horizontal="right"/>
    </xf>
    <xf numFmtId="168" fontId="2" fillId="0" borderId="2" xfId="1" applyNumberFormat="1" applyFont="1" applyBorder="1" applyAlignment="1" applyProtection="1">
      <alignment horizontal="left" vertical="center"/>
      <protection locked="0"/>
    </xf>
    <xf numFmtId="0" fontId="2" fillId="0" borderId="0" xfId="1" applyAlignment="1" applyProtection="1">
      <alignment horizontal="center"/>
    </xf>
    <xf numFmtId="0" fontId="2" fillId="0" borderId="1" xfId="1" applyFont="1" applyBorder="1" applyAlignment="1" applyProtection="1">
      <alignment horizontal="center"/>
    </xf>
    <xf numFmtId="1" fontId="2" fillId="0" borderId="1" xfId="1" applyNumberFormat="1" applyFont="1" applyBorder="1" applyAlignment="1" applyProtection="1">
      <alignment horizontal="left" vertical="center"/>
      <protection locked="0"/>
    </xf>
    <xf numFmtId="0" fontId="17" fillId="0" borderId="0" xfId="1" applyFont="1" applyBorder="1" applyAlignment="1" applyProtection="1">
      <alignment horizontal="center"/>
    </xf>
    <xf numFmtId="14" fontId="2" fillId="0" borderId="1" xfId="2" applyNumberFormat="1" applyBorder="1" applyAlignment="1">
      <alignment horizontal="left" vertical="center"/>
    </xf>
    <xf numFmtId="0" fontId="10" fillId="0" borderId="0" xfId="1" applyFont="1" applyBorder="1" applyAlignment="1" applyProtection="1">
      <alignment horizontal="center" vertical="center" wrapText="1"/>
    </xf>
    <xf numFmtId="0" fontId="2" fillId="0" borderId="0" xfId="1" applyBorder="1" applyProtection="1"/>
    <xf numFmtId="0" fontId="13" fillId="0" borderId="0" xfId="1" applyFont="1" applyAlignment="1" applyProtection="1">
      <alignment horizontal="center" vertical="top"/>
    </xf>
    <xf numFmtId="0" fontId="14" fillId="0" borderId="0" xfId="1" applyFont="1" applyAlignment="1" applyProtection="1">
      <alignment horizontal="right"/>
    </xf>
    <xf numFmtId="0" fontId="16" fillId="0" borderId="0" xfId="1" applyFont="1" applyAlignment="1" applyProtection="1">
      <alignment horizontal="center"/>
    </xf>
    <xf numFmtId="0" fontId="2" fillId="0" borderId="17" xfId="1" applyBorder="1" applyAlignment="1"/>
    <xf numFmtId="49" fontId="2" fillId="4" borderId="17" xfId="2" applyNumberFormat="1" applyFont="1" applyFill="1" applyBorder="1" applyAlignment="1">
      <alignment horizontal="left" vertical="center"/>
    </xf>
    <xf numFmtId="49" fontId="2" fillId="0" borderId="9" xfId="2" applyNumberFormat="1" applyBorder="1" applyAlignment="1">
      <alignment horizontal="left" vertical="center"/>
    </xf>
    <xf numFmtId="49" fontId="2" fillId="0" borderId="17" xfId="2" applyNumberFormat="1" applyBorder="1" applyAlignment="1">
      <alignment horizontal="left" vertical="center"/>
    </xf>
    <xf numFmtId="49" fontId="17" fillId="0" borderId="17" xfId="2" applyNumberFormat="1" applyFont="1" applyBorder="1" applyAlignment="1">
      <alignment horizontal="left" vertical="center"/>
    </xf>
    <xf numFmtId="20" fontId="20" fillId="0" borderId="16" xfId="1" applyNumberFormat="1" applyFont="1" applyBorder="1" applyAlignment="1">
      <alignment vertical="top" wrapText="1"/>
    </xf>
  </cellXfs>
  <cellStyles count="3">
    <cellStyle name="Normal" xfId="0" builtinId="0"/>
    <cellStyle name="Normal 2" xfId="1" xr:uid="{00000000-0005-0000-0000-000001000000}"/>
    <cellStyle name="Normal_Rev6_FiledForm20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Blank!$C$5:$D$5</c:f>
              <c:strCache>
                <c:ptCount val="1"/>
                <c:pt idx="0">
                  <c:v>Middle 2050A</c:v>
                </c:pt>
              </c:strCache>
            </c:strRef>
          </c:tx>
          <c:xVal>
            <c:numRef>
              <c:f>Blank!$K$17:$K$31</c:f>
            </c:numRef>
          </c:xVal>
          <c:yVal>
            <c:numRef>
              <c:f>Blank!$C$17:$C$31</c:f>
              <c:numCache>
                <c:formatCode>0.0</c:formatCode>
                <c:ptCount val="15"/>
                <c:pt idx="0">
                  <c:v>1268.7299771008197</c:v>
                </c:pt>
                <c:pt idx="1">
                  <c:v>1230.9861244464769</c:v>
                </c:pt>
                <c:pt idx="2">
                  <c:v>1180.9966060648289</c:v>
                </c:pt>
                <c:pt idx="3">
                  <c:v>1082.5823607450579</c:v>
                </c:pt>
                <c:pt idx="4">
                  <c:v>1044.8803071339669</c:v>
                </c:pt>
                <c:pt idx="5">
                  <c:v>999.97028329450382</c:v>
                </c:pt>
                <c:pt idx="6">
                  <c:v>844.37645556224652</c:v>
                </c:pt>
                <c:pt idx="7">
                  <c:v>811.6226637160737</c:v>
                </c:pt>
                <c:pt idx="8">
                  <c:v>791.24619305131182</c:v>
                </c:pt>
                <c:pt idx="9">
                  <c:v>720.79621202286069</c:v>
                </c:pt>
                <c:pt idx="10">
                  <c:v>707.63564847427256</c:v>
                </c:pt>
                <c:pt idx="11">
                  <c:v>644.56962976477962</c:v>
                </c:pt>
                <c:pt idx="12">
                  <c:v>624.92669480527661</c:v>
                </c:pt>
                <c:pt idx="13">
                  <c:v>542.87911102613839</c:v>
                </c:pt>
                <c:pt idx="14">
                  <c:v>517.49894338516208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D-41B2-8550-5B89196E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3968"/>
        <c:axId val="313135928"/>
      </c:scatterChart>
      <c:valAx>
        <c:axId val="313133968"/>
        <c:scaling>
          <c:orientation val="minMax"/>
        </c:scaling>
        <c:delete val="0"/>
        <c:axPos val="t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5928"/>
        <c:crosses val="autoZero"/>
        <c:crossBetween val="midCat"/>
        <c:majorUnit val="1"/>
      </c:valAx>
      <c:valAx>
        <c:axId val="313135928"/>
        <c:scaling>
          <c:orientation val="maxMin"/>
          <c:max val="1300"/>
          <c:min val="5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'6-9-2020'!$C$5:$D$5</c:f>
              <c:strCache>
                <c:ptCount val="1"/>
                <c:pt idx="0">
                  <c:v>Middle 2050A</c:v>
                </c:pt>
              </c:strCache>
            </c:strRef>
          </c:tx>
          <c:xVal>
            <c:numRef>
              <c:f>Blank!$K$17:$K$31</c:f>
            </c:numRef>
          </c:xVal>
          <c:yVal>
            <c:numRef>
              <c:f>'6-9-2020'!$C$17:$C$31</c:f>
              <c:numCache>
                <c:formatCode>0.0</c:formatCode>
                <c:ptCount val="15"/>
                <c:pt idx="0">
                  <c:v>1268.7299771008197</c:v>
                </c:pt>
                <c:pt idx="1">
                  <c:v>1230.9861244464769</c:v>
                </c:pt>
                <c:pt idx="2">
                  <c:v>1180.9966060648289</c:v>
                </c:pt>
                <c:pt idx="3">
                  <c:v>1082.5823607450579</c:v>
                </c:pt>
                <c:pt idx="4">
                  <c:v>1044.8803071339669</c:v>
                </c:pt>
                <c:pt idx="5">
                  <c:v>999.97028329450382</c:v>
                </c:pt>
                <c:pt idx="6">
                  <c:v>844.37645556224652</c:v>
                </c:pt>
                <c:pt idx="7">
                  <c:v>811.6226637160737</c:v>
                </c:pt>
                <c:pt idx="8">
                  <c:v>791.24619305131182</c:v>
                </c:pt>
                <c:pt idx="9">
                  <c:v>720.79621202286069</c:v>
                </c:pt>
                <c:pt idx="10">
                  <c:v>707.63564847427256</c:v>
                </c:pt>
                <c:pt idx="11">
                  <c:v>644.56962976477962</c:v>
                </c:pt>
                <c:pt idx="12">
                  <c:v>624.92669480527661</c:v>
                </c:pt>
                <c:pt idx="13">
                  <c:v>542.87911102613839</c:v>
                </c:pt>
                <c:pt idx="14">
                  <c:v>517.49894338516208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3-46A9-A2D6-7D460443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3968"/>
        <c:axId val="313135928"/>
      </c:scatterChart>
      <c:valAx>
        <c:axId val="313133968"/>
        <c:scaling>
          <c:orientation val="minMax"/>
        </c:scaling>
        <c:delete val="0"/>
        <c:axPos val="t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5928"/>
        <c:crosses val="autoZero"/>
        <c:crossBetween val="midCat"/>
        <c:majorUnit val="1"/>
      </c:valAx>
      <c:valAx>
        <c:axId val="313135928"/>
        <c:scaling>
          <c:orientation val="maxMin"/>
          <c:max val="1300"/>
          <c:min val="5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'6-28-2021'!$C$5:$D$5</c:f>
              <c:strCache>
                <c:ptCount val="1"/>
                <c:pt idx="0">
                  <c:v>Middle 2050A</c:v>
                </c:pt>
              </c:strCache>
            </c:strRef>
          </c:tx>
          <c:xVal>
            <c:numRef>
              <c:f>Blank!$K$17:$K$31</c:f>
            </c:numRef>
          </c:xVal>
          <c:yVal>
            <c:numRef>
              <c:f>'6-28-2021'!$C$17:$C$31</c:f>
              <c:numCache>
                <c:formatCode>0.0</c:formatCode>
                <c:ptCount val="15"/>
                <c:pt idx="0">
                  <c:v>1268.7299771008197</c:v>
                </c:pt>
                <c:pt idx="1">
                  <c:v>1230.9861244464769</c:v>
                </c:pt>
                <c:pt idx="2">
                  <c:v>1180.9966060648289</c:v>
                </c:pt>
                <c:pt idx="3">
                  <c:v>1082.5823607450579</c:v>
                </c:pt>
                <c:pt idx="4">
                  <c:v>1044.8803071339669</c:v>
                </c:pt>
                <c:pt idx="5">
                  <c:v>999.97028329450382</c:v>
                </c:pt>
                <c:pt idx="6">
                  <c:v>844.37645556224652</c:v>
                </c:pt>
                <c:pt idx="7">
                  <c:v>811.6226637160737</c:v>
                </c:pt>
                <c:pt idx="8">
                  <c:v>791.24619305131182</c:v>
                </c:pt>
                <c:pt idx="9">
                  <c:v>720.79621202286069</c:v>
                </c:pt>
                <c:pt idx="10">
                  <c:v>707.63564847427256</c:v>
                </c:pt>
                <c:pt idx="11">
                  <c:v>644.56962976477962</c:v>
                </c:pt>
                <c:pt idx="12">
                  <c:v>624.92669480527661</c:v>
                </c:pt>
                <c:pt idx="13">
                  <c:v>542.87911102613839</c:v>
                </c:pt>
                <c:pt idx="14">
                  <c:v>517.49894338516208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4-4312-82F6-B3183181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3968"/>
        <c:axId val="313135928"/>
      </c:scatterChart>
      <c:valAx>
        <c:axId val="313133968"/>
        <c:scaling>
          <c:orientation val="minMax"/>
        </c:scaling>
        <c:delete val="0"/>
        <c:axPos val="t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5928"/>
        <c:crosses val="autoZero"/>
        <c:crossBetween val="midCat"/>
        <c:majorUnit val="1"/>
      </c:valAx>
      <c:valAx>
        <c:axId val="313135928"/>
        <c:scaling>
          <c:orientation val="maxMin"/>
          <c:max val="1300"/>
          <c:min val="5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'06-30-2022'!$C$5:$D$5</c:f>
              <c:strCache>
                <c:ptCount val="1"/>
                <c:pt idx="0">
                  <c:v>Middle 2050A</c:v>
                </c:pt>
              </c:strCache>
            </c:strRef>
          </c:tx>
          <c:xVal>
            <c:numRef>
              <c:f>Blank!$K$17:$K$31</c:f>
            </c:numRef>
          </c:xVal>
          <c:yVal>
            <c:numRef>
              <c:f>'06-30-2022'!$C$17:$C$31</c:f>
              <c:numCache>
                <c:formatCode>0.0</c:formatCode>
                <c:ptCount val="15"/>
                <c:pt idx="0">
                  <c:v>1268.7299771008197</c:v>
                </c:pt>
                <c:pt idx="1">
                  <c:v>1230.9861244464769</c:v>
                </c:pt>
                <c:pt idx="2">
                  <c:v>1180.9966060648289</c:v>
                </c:pt>
                <c:pt idx="3">
                  <c:v>1082.5823607450579</c:v>
                </c:pt>
                <c:pt idx="4">
                  <c:v>1044.8803071339669</c:v>
                </c:pt>
                <c:pt idx="5">
                  <c:v>999.97028329450382</c:v>
                </c:pt>
                <c:pt idx="6">
                  <c:v>844.37645556224652</c:v>
                </c:pt>
                <c:pt idx="7">
                  <c:v>811.6226637160737</c:v>
                </c:pt>
                <c:pt idx="8">
                  <c:v>791.24619305131182</c:v>
                </c:pt>
                <c:pt idx="9">
                  <c:v>720.79621202286069</c:v>
                </c:pt>
                <c:pt idx="10">
                  <c:v>707.63564847427256</c:v>
                </c:pt>
                <c:pt idx="11">
                  <c:v>644.56962976477962</c:v>
                </c:pt>
                <c:pt idx="12">
                  <c:v>624.92669480527661</c:v>
                </c:pt>
                <c:pt idx="13">
                  <c:v>542.87911102613839</c:v>
                </c:pt>
                <c:pt idx="14">
                  <c:v>517.49894338516208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2-4D7D-9B87-67731CA4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33968"/>
        <c:axId val="313135928"/>
      </c:scatterChart>
      <c:valAx>
        <c:axId val="313133968"/>
        <c:scaling>
          <c:orientation val="minMax"/>
        </c:scaling>
        <c:delete val="0"/>
        <c:axPos val="t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5928"/>
        <c:crosses val="autoZero"/>
        <c:crossBetween val="midCat"/>
        <c:majorUnit val="1"/>
      </c:valAx>
      <c:valAx>
        <c:axId val="313135928"/>
        <c:scaling>
          <c:orientation val="maxMin"/>
          <c:max val="1300"/>
          <c:min val="5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13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58991</xdr:colOff>
      <xdr:row>0</xdr:row>
      <xdr:rowOff>35713</xdr:rowOff>
    </xdr:from>
    <xdr:to>
      <xdr:col>1</xdr:col>
      <xdr:colOff>251948</xdr:colOff>
      <xdr:row>2</xdr:row>
      <xdr:rowOff>201076</xdr:rowOff>
    </xdr:to>
    <xdr:pic>
      <xdr:nvPicPr>
        <xdr:cNvPr id="2" name="Picture 1" descr="doi-small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91" y="35713"/>
          <a:ext cx="669207" cy="6797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238125</xdr:colOff>
      <xdr:row>43</xdr:row>
      <xdr:rowOff>47625</xdr:rowOff>
    </xdr:from>
    <xdr:to>
      <xdr:col>7</xdr:col>
      <xdr:colOff>521759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58991</xdr:colOff>
      <xdr:row>0</xdr:row>
      <xdr:rowOff>35713</xdr:rowOff>
    </xdr:from>
    <xdr:to>
      <xdr:col>1</xdr:col>
      <xdr:colOff>251948</xdr:colOff>
      <xdr:row>2</xdr:row>
      <xdr:rowOff>201076</xdr:rowOff>
    </xdr:to>
    <xdr:pic>
      <xdr:nvPicPr>
        <xdr:cNvPr id="2" name="Picture 1" descr="doi-small.png">
          <a:extLst>
            <a:ext uri="{FF2B5EF4-FFF2-40B4-BE49-F238E27FC236}">
              <a16:creationId xmlns:a16="http://schemas.microsoft.com/office/drawing/2014/main" id="{9376183F-B914-447A-BCD1-BE5E99551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91" y="35713"/>
          <a:ext cx="694607" cy="67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238125</xdr:colOff>
      <xdr:row>43</xdr:row>
      <xdr:rowOff>47625</xdr:rowOff>
    </xdr:from>
    <xdr:to>
      <xdr:col>7</xdr:col>
      <xdr:colOff>521759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6CEC4-EFC3-42D4-BE72-A1DA837F4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58991</xdr:colOff>
      <xdr:row>0</xdr:row>
      <xdr:rowOff>35713</xdr:rowOff>
    </xdr:from>
    <xdr:to>
      <xdr:col>1</xdr:col>
      <xdr:colOff>251948</xdr:colOff>
      <xdr:row>2</xdr:row>
      <xdr:rowOff>201076</xdr:rowOff>
    </xdr:to>
    <xdr:pic>
      <xdr:nvPicPr>
        <xdr:cNvPr id="2" name="Picture 1" descr="doi-small.png">
          <a:extLst>
            <a:ext uri="{FF2B5EF4-FFF2-40B4-BE49-F238E27FC236}">
              <a16:creationId xmlns:a16="http://schemas.microsoft.com/office/drawing/2014/main" id="{F7AB0A4D-47AF-43AC-9A77-CDF07952F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91" y="35713"/>
          <a:ext cx="694607" cy="67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238125</xdr:colOff>
      <xdr:row>43</xdr:row>
      <xdr:rowOff>47625</xdr:rowOff>
    </xdr:from>
    <xdr:to>
      <xdr:col>7</xdr:col>
      <xdr:colOff>521759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49FC7-5428-4749-B0A5-94EFB9D5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58991</xdr:colOff>
      <xdr:row>0</xdr:row>
      <xdr:rowOff>35713</xdr:rowOff>
    </xdr:from>
    <xdr:to>
      <xdr:col>1</xdr:col>
      <xdr:colOff>251948</xdr:colOff>
      <xdr:row>2</xdr:row>
      <xdr:rowOff>201076</xdr:rowOff>
    </xdr:to>
    <xdr:pic>
      <xdr:nvPicPr>
        <xdr:cNvPr id="2" name="Picture 1" descr="doi-small.png">
          <a:extLst>
            <a:ext uri="{FF2B5EF4-FFF2-40B4-BE49-F238E27FC236}">
              <a16:creationId xmlns:a16="http://schemas.microsoft.com/office/drawing/2014/main" id="{987AB4D2-C180-4F6A-B923-B778F226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91" y="35713"/>
          <a:ext cx="694607" cy="673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238125</xdr:colOff>
      <xdr:row>43</xdr:row>
      <xdr:rowOff>47625</xdr:rowOff>
    </xdr:from>
    <xdr:to>
      <xdr:col>7</xdr:col>
      <xdr:colOff>521759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81F5B-7017-463C-A6ED-32AFF1071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W16"/>
  <sheetViews>
    <sheetView topLeftCell="F1" workbookViewId="0">
      <selection activeCell="F2" sqref="F2"/>
    </sheetView>
  </sheetViews>
  <sheetFormatPr defaultColWidth="9.140625" defaultRowHeight="12.75" x14ac:dyDescent="0.2"/>
  <cols>
    <col min="1" max="1" width="3.85546875" style="8" customWidth="1"/>
    <col min="2" max="2" width="12.85546875" style="8" customWidth="1"/>
    <col min="3" max="3" width="11" style="8" customWidth="1"/>
    <col min="4" max="5" width="14.42578125" style="8" customWidth="1"/>
    <col min="6" max="6" width="12.85546875" style="8" customWidth="1"/>
    <col min="7" max="7" width="12.28515625" style="8" customWidth="1"/>
    <col min="8" max="8" width="14" style="8" customWidth="1"/>
    <col min="9" max="9" width="9.140625" style="8"/>
    <col min="10" max="10" width="14.7109375" style="8" customWidth="1"/>
    <col min="11" max="11" width="13.42578125" style="8" customWidth="1"/>
    <col min="12" max="12" width="14.140625" style="8" customWidth="1"/>
    <col min="13" max="13" width="12.42578125" style="8" customWidth="1"/>
    <col min="14" max="14" width="14.140625" style="8" customWidth="1"/>
    <col min="15" max="15" width="13.140625" style="8" customWidth="1"/>
    <col min="16" max="16" width="9.140625" style="8"/>
    <col min="17" max="17" width="11.7109375" style="8" customWidth="1"/>
    <col min="18" max="18" width="13.140625" style="8" customWidth="1"/>
    <col min="19" max="19" width="18.7109375" style="8" customWidth="1"/>
    <col min="20" max="20" width="15.5703125" style="8" customWidth="1"/>
    <col min="21" max="16384" width="9.140625" style="8"/>
  </cols>
  <sheetData>
    <row r="1" spans="1:23" ht="80.099999999999994" customHeight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5" t="s">
        <v>6</v>
      </c>
      <c r="I1" s="6"/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V1" s="9"/>
    </row>
    <row r="2" spans="1:23" ht="15" x14ac:dyDescent="0.25">
      <c r="B2" s="10" t="s">
        <v>17</v>
      </c>
      <c r="C2" s="11">
        <v>1</v>
      </c>
      <c r="D2" s="12">
        <f t="shared" ref="D2:D16" si="0">M2-N2</f>
        <v>478.81</v>
      </c>
      <c r="E2" s="13">
        <v>12.304</v>
      </c>
      <c r="F2" s="14">
        <v>16.25</v>
      </c>
      <c r="G2" s="15">
        <v>354.39</v>
      </c>
      <c r="H2" s="16">
        <f t="shared" ref="H2:H16" si="1">D2+((G2-E2)/O2)*144</f>
        <v>1268.7299771008197</v>
      </c>
      <c r="I2" s="17"/>
      <c r="J2" s="18">
        <v>484.5</v>
      </c>
      <c r="K2" s="19">
        <v>2.75</v>
      </c>
      <c r="L2" s="19">
        <v>2.82</v>
      </c>
      <c r="M2" s="20">
        <f t="shared" ref="M2:M16" si="2">J2-K2-L2</f>
        <v>478.93</v>
      </c>
      <c r="N2" s="18">
        <v>0.12</v>
      </c>
      <c r="O2" s="21">
        <f t="shared" ref="O2:O16" si="3">62.42796*(1 - (((F2 + 288.9414) / (508929.2 * (F2 + 68.12963))) * (F2 - 3.9863)^2))</f>
        <v>62.361233324920399</v>
      </c>
      <c r="P2" s="17"/>
      <c r="Q2" s="8">
        <f t="shared" ref="Q2:Q16" si="4">0.17+0.5</f>
        <v>0.67</v>
      </c>
      <c r="R2" s="22">
        <f>H2-Q2</f>
        <v>1268.0599771008197</v>
      </c>
      <c r="S2" s="23">
        <v>1266.5</v>
      </c>
      <c r="T2" s="22">
        <f>R2-S2</f>
        <v>1.5599771008196512</v>
      </c>
      <c r="W2" s="15"/>
    </row>
    <row r="3" spans="1:23" ht="15" x14ac:dyDescent="0.25">
      <c r="B3" s="10" t="s">
        <v>18</v>
      </c>
      <c r="C3" s="11">
        <v>2</v>
      </c>
      <c r="D3" s="12">
        <f t="shared" si="0"/>
        <v>478.94</v>
      </c>
      <c r="E3" s="13">
        <v>12.303000000000001</v>
      </c>
      <c r="F3" s="14">
        <v>15.82</v>
      </c>
      <c r="G3" s="15">
        <v>338.01</v>
      </c>
      <c r="H3" s="16">
        <f t="shared" si="1"/>
        <v>1230.9861244464769</v>
      </c>
      <c r="I3" s="17"/>
      <c r="J3" s="18">
        <v>484.63</v>
      </c>
      <c r="K3" s="19">
        <v>2.75</v>
      </c>
      <c r="L3" s="19">
        <v>2.82</v>
      </c>
      <c r="M3" s="20">
        <f t="shared" si="2"/>
        <v>479.06</v>
      </c>
      <c r="N3" s="18">
        <v>0.12</v>
      </c>
      <c r="O3" s="21">
        <f t="shared" si="3"/>
        <v>62.365600294158554</v>
      </c>
      <c r="P3" s="17"/>
      <c r="Q3" s="8">
        <f t="shared" si="4"/>
        <v>0.67</v>
      </c>
      <c r="R3" s="22">
        <f t="shared" ref="R3:R16" si="5">H3-Q3</f>
        <v>1230.3161244464768</v>
      </c>
      <c r="S3" s="23">
        <v>1228.7</v>
      </c>
      <c r="T3" s="22">
        <f t="shared" ref="T3:T16" si="6">R3-S3</f>
        <v>1.6161244464767606</v>
      </c>
      <c r="W3" s="15"/>
    </row>
    <row r="4" spans="1:23" ht="15" x14ac:dyDescent="0.25">
      <c r="C4" s="11">
        <v>3</v>
      </c>
      <c r="D4" s="12">
        <f t="shared" si="0"/>
        <v>479.09</v>
      </c>
      <c r="E4" s="13">
        <v>12.3</v>
      </c>
      <c r="F4" s="14">
        <v>15.23</v>
      </c>
      <c r="G4" s="15">
        <v>316.32</v>
      </c>
      <c r="H4" s="16">
        <f t="shared" si="1"/>
        <v>1180.9966060648289</v>
      </c>
      <c r="I4" s="17"/>
      <c r="J4" s="18">
        <v>484.78</v>
      </c>
      <c r="K4" s="19">
        <v>2.75</v>
      </c>
      <c r="L4" s="19">
        <v>2.82</v>
      </c>
      <c r="M4" s="20">
        <f t="shared" si="2"/>
        <v>479.21</v>
      </c>
      <c r="N4" s="18">
        <v>0.12</v>
      </c>
      <c r="O4" s="21">
        <f t="shared" si="3"/>
        <v>62.371374797912253</v>
      </c>
      <c r="P4" s="17"/>
      <c r="Q4" s="8">
        <f t="shared" si="4"/>
        <v>0.67</v>
      </c>
      <c r="R4" s="22">
        <f t="shared" si="5"/>
        <v>1180.3266060648289</v>
      </c>
      <c r="S4" s="23">
        <v>1178.8</v>
      </c>
      <c r="T4" s="22">
        <f t="shared" si="6"/>
        <v>1.5266060648289113</v>
      </c>
      <c r="W4" s="15"/>
    </row>
    <row r="5" spans="1:23" ht="15" x14ac:dyDescent="0.25">
      <c r="C5" s="11">
        <v>4</v>
      </c>
      <c r="D5" s="12">
        <f t="shared" si="0"/>
        <v>479.38</v>
      </c>
      <c r="E5" s="13">
        <v>12.3</v>
      </c>
      <c r="F5" s="14">
        <v>14.4</v>
      </c>
      <c r="G5" s="15">
        <v>273.60000000000002</v>
      </c>
      <c r="H5" s="16">
        <f t="shared" si="1"/>
        <v>1082.5823607450579</v>
      </c>
      <c r="I5" s="17"/>
      <c r="J5" s="18">
        <v>485.07</v>
      </c>
      <c r="K5" s="19">
        <v>2.75</v>
      </c>
      <c r="L5" s="19">
        <v>2.82</v>
      </c>
      <c r="M5" s="20">
        <f t="shared" si="2"/>
        <v>479.5</v>
      </c>
      <c r="N5" s="18">
        <v>0.12</v>
      </c>
      <c r="O5" s="21">
        <f t="shared" si="3"/>
        <v>62.379066211750214</v>
      </c>
      <c r="P5" s="17"/>
      <c r="Q5" s="8">
        <f t="shared" si="4"/>
        <v>0.67</v>
      </c>
      <c r="R5" s="22">
        <f t="shared" si="5"/>
        <v>1081.9123607450579</v>
      </c>
      <c r="S5" s="23">
        <v>1080.3</v>
      </c>
      <c r="T5" s="22">
        <f t="shared" si="6"/>
        <v>1.6123607450579129</v>
      </c>
      <c r="W5" s="15"/>
    </row>
    <row r="6" spans="1:23" ht="15" x14ac:dyDescent="0.25">
      <c r="C6" s="11">
        <v>5</v>
      </c>
      <c r="D6" s="12">
        <f t="shared" si="0"/>
        <v>479.51</v>
      </c>
      <c r="E6" s="13">
        <v>12.298999999999999</v>
      </c>
      <c r="F6" s="14">
        <v>14.13</v>
      </c>
      <c r="G6" s="15">
        <v>257.22000000000003</v>
      </c>
      <c r="H6" s="16">
        <f t="shared" si="1"/>
        <v>1044.8803071339669</v>
      </c>
      <c r="I6" s="17"/>
      <c r="J6" s="18">
        <v>485.2</v>
      </c>
      <c r="K6" s="19">
        <v>2.75</v>
      </c>
      <c r="L6" s="19">
        <v>2.82</v>
      </c>
      <c r="M6" s="20">
        <f t="shared" si="2"/>
        <v>479.63</v>
      </c>
      <c r="N6" s="18">
        <v>0.12</v>
      </c>
      <c r="O6" s="21">
        <f t="shared" si="3"/>
        <v>62.381457878089364</v>
      </c>
      <c r="P6" s="17"/>
      <c r="Q6" s="8">
        <f t="shared" si="4"/>
        <v>0.67</v>
      </c>
      <c r="R6" s="22">
        <f t="shared" si="5"/>
        <v>1044.2103071339668</v>
      </c>
      <c r="S6" s="23">
        <v>1042.5999999999999</v>
      </c>
      <c r="T6" s="22">
        <f t="shared" si="6"/>
        <v>1.6103071339668986</v>
      </c>
      <c r="W6" s="15"/>
    </row>
    <row r="7" spans="1:23" ht="15" x14ac:dyDescent="0.25">
      <c r="C7" s="11">
        <v>6</v>
      </c>
      <c r="D7" s="12">
        <f t="shared" si="0"/>
        <v>479.66</v>
      </c>
      <c r="E7" s="13">
        <v>12.297000000000001</v>
      </c>
      <c r="F7" s="14">
        <v>14.06</v>
      </c>
      <c r="G7" s="15">
        <v>237.7</v>
      </c>
      <c r="H7" s="16">
        <f t="shared" si="1"/>
        <v>999.97028329450382</v>
      </c>
      <c r="I7" s="17"/>
      <c r="J7" s="18">
        <v>485.35</v>
      </c>
      <c r="K7" s="19">
        <v>2.75</v>
      </c>
      <c r="L7" s="19">
        <v>2.82</v>
      </c>
      <c r="M7" s="20">
        <f t="shared" si="2"/>
        <v>479.78000000000003</v>
      </c>
      <c r="N7" s="18">
        <v>0.12</v>
      </c>
      <c r="O7" s="21">
        <f t="shared" si="3"/>
        <v>62.382069011748214</v>
      </c>
      <c r="P7" s="17"/>
      <c r="Q7" s="8">
        <f t="shared" si="4"/>
        <v>0.67</v>
      </c>
      <c r="R7" s="22">
        <f t="shared" si="5"/>
        <v>999.30028329450386</v>
      </c>
      <c r="S7" s="23">
        <v>997.6</v>
      </c>
      <c r="T7" s="22">
        <f t="shared" si="6"/>
        <v>1.7002832945038335</v>
      </c>
      <c r="W7" s="15"/>
    </row>
    <row r="8" spans="1:23" ht="15" x14ac:dyDescent="0.25">
      <c r="C8" s="11">
        <v>7</v>
      </c>
      <c r="D8" s="12">
        <f t="shared" si="0"/>
        <v>480.13</v>
      </c>
      <c r="E8" s="13">
        <v>12.297000000000001</v>
      </c>
      <c r="F8" s="14">
        <v>13.2</v>
      </c>
      <c r="G8" s="15">
        <v>170.11</v>
      </c>
      <c r="H8" s="16">
        <f t="shared" si="1"/>
        <v>844.37645556224652</v>
      </c>
      <c r="I8" s="17"/>
      <c r="J8" s="18">
        <v>485.82</v>
      </c>
      <c r="K8" s="19">
        <v>2.75</v>
      </c>
      <c r="L8" s="19">
        <v>2.82</v>
      </c>
      <c r="M8" s="20">
        <f t="shared" si="2"/>
        <v>480.25</v>
      </c>
      <c r="N8" s="18">
        <v>0.12</v>
      </c>
      <c r="O8" s="21">
        <f t="shared" si="3"/>
        <v>62.38927422072468</v>
      </c>
      <c r="P8" s="17"/>
      <c r="Q8" s="8">
        <f t="shared" si="4"/>
        <v>0.67</v>
      </c>
      <c r="R8" s="22">
        <f t="shared" si="5"/>
        <v>843.70645556224656</v>
      </c>
      <c r="S8" s="23">
        <v>841.7</v>
      </c>
      <c r="T8" s="22">
        <f t="shared" si="6"/>
        <v>2.006455562246515</v>
      </c>
      <c r="W8" s="15"/>
    </row>
    <row r="9" spans="1:23" ht="15" x14ac:dyDescent="0.25">
      <c r="C9" s="11">
        <v>8</v>
      </c>
      <c r="D9" s="12">
        <f t="shared" si="0"/>
        <v>480.23</v>
      </c>
      <c r="E9" s="13">
        <v>12.295</v>
      </c>
      <c r="F9" s="14">
        <v>12.86</v>
      </c>
      <c r="G9" s="15">
        <v>155.88</v>
      </c>
      <c r="H9" s="16">
        <f t="shared" si="1"/>
        <v>811.6226637160737</v>
      </c>
      <c r="I9" s="17"/>
      <c r="J9" s="18">
        <v>485.92</v>
      </c>
      <c r="K9" s="19">
        <v>2.75</v>
      </c>
      <c r="L9" s="19">
        <v>2.82</v>
      </c>
      <c r="M9" s="20">
        <f t="shared" si="2"/>
        <v>480.35</v>
      </c>
      <c r="N9" s="18">
        <v>0.12</v>
      </c>
      <c r="O9" s="21">
        <f t="shared" si="3"/>
        <v>62.391966581718656</v>
      </c>
      <c r="P9" s="17"/>
      <c r="Q9" s="8">
        <f t="shared" si="4"/>
        <v>0.67</v>
      </c>
      <c r="R9" s="22">
        <f t="shared" si="5"/>
        <v>810.95266371607374</v>
      </c>
      <c r="S9" s="23">
        <v>809</v>
      </c>
      <c r="T9" s="22">
        <f t="shared" si="6"/>
        <v>1.9526637160737437</v>
      </c>
      <c r="W9" s="15"/>
    </row>
    <row r="10" spans="1:23" ht="15" x14ac:dyDescent="0.25">
      <c r="C10" s="11">
        <v>9</v>
      </c>
      <c r="D10" s="12">
        <f t="shared" si="0"/>
        <v>480.31</v>
      </c>
      <c r="E10" s="13">
        <v>12.295</v>
      </c>
      <c r="F10" s="14">
        <v>12.66</v>
      </c>
      <c r="G10" s="15">
        <v>147.02000000000001</v>
      </c>
      <c r="H10" s="16">
        <f t="shared" si="1"/>
        <v>791.24619305131182</v>
      </c>
      <c r="I10" s="17"/>
      <c r="J10" s="18">
        <v>486</v>
      </c>
      <c r="K10" s="19">
        <v>2.75</v>
      </c>
      <c r="L10" s="19">
        <v>2.82</v>
      </c>
      <c r="M10" s="20">
        <f t="shared" si="2"/>
        <v>480.43</v>
      </c>
      <c r="N10" s="18">
        <v>0.12</v>
      </c>
      <c r="O10" s="21">
        <f t="shared" si="3"/>
        <v>62.393508486799043</v>
      </c>
      <c r="P10" s="17"/>
      <c r="Q10" s="8">
        <f t="shared" si="4"/>
        <v>0.67</v>
      </c>
      <c r="R10" s="22">
        <f t="shared" si="5"/>
        <v>790.57619305131186</v>
      </c>
      <c r="S10" s="23">
        <v>790.2</v>
      </c>
      <c r="T10" s="22">
        <f t="shared" si="6"/>
        <v>0.37619305131181591</v>
      </c>
      <c r="W10" s="15"/>
    </row>
    <row r="11" spans="1:23" ht="15" x14ac:dyDescent="0.25">
      <c r="C11" s="11">
        <v>10</v>
      </c>
      <c r="D11" s="12">
        <f t="shared" si="0"/>
        <v>480.54</v>
      </c>
      <c r="E11" s="13">
        <v>12.292999999999999</v>
      </c>
      <c r="F11" s="14">
        <v>12.11</v>
      </c>
      <c r="G11" s="15">
        <v>116.4</v>
      </c>
      <c r="H11" s="16">
        <f t="shared" si="1"/>
        <v>720.79621202286069</v>
      </c>
      <c r="I11" s="17"/>
      <c r="J11" s="18">
        <v>486.23</v>
      </c>
      <c r="K11" s="19">
        <v>2.75</v>
      </c>
      <c r="L11" s="19">
        <v>2.82</v>
      </c>
      <c r="M11" s="20">
        <f t="shared" si="2"/>
        <v>480.66</v>
      </c>
      <c r="N11" s="18">
        <v>0.12</v>
      </c>
      <c r="O11" s="21">
        <f t="shared" si="3"/>
        <v>62.397587449574651</v>
      </c>
      <c r="P11" s="17"/>
      <c r="Q11" s="8">
        <f t="shared" si="4"/>
        <v>0.67</v>
      </c>
      <c r="R11" s="22">
        <f t="shared" si="5"/>
        <v>720.12621202286073</v>
      </c>
      <c r="S11" s="23">
        <v>718</v>
      </c>
      <c r="T11" s="22">
        <f t="shared" si="6"/>
        <v>2.1262120228607273</v>
      </c>
      <c r="W11" s="15"/>
    </row>
    <row r="12" spans="1:23" ht="15" x14ac:dyDescent="0.25">
      <c r="C12" s="11">
        <v>11</v>
      </c>
      <c r="D12" s="12">
        <f t="shared" si="0"/>
        <v>480.56</v>
      </c>
      <c r="E12" s="13">
        <v>12.292</v>
      </c>
      <c r="F12" s="14">
        <v>11.9</v>
      </c>
      <c r="G12" s="15">
        <v>110.69</v>
      </c>
      <c r="H12" s="16">
        <f t="shared" si="1"/>
        <v>707.63564847427256</v>
      </c>
      <c r="I12" s="17"/>
      <c r="J12" s="18">
        <v>486.25</v>
      </c>
      <c r="K12" s="19">
        <v>2.75</v>
      </c>
      <c r="L12" s="19">
        <v>2.82</v>
      </c>
      <c r="M12" s="20">
        <f t="shared" si="2"/>
        <v>480.68</v>
      </c>
      <c r="N12" s="18">
        <v>0.12</v>
      </c>
      <c r="O12" s="21">
        <f t="shared" si="3"/>
        <v>62.399081958827324</v>
      </c>
      <c r="P12" s="17"/>
      <c r="Q12" s="8">
        <f t="shared" si="4"/>
        <v>0.67</v>
      </c>
      <c r="R12" s="22">
        <f t="shared" si="5"/>
        <v>706.9656484742726</v>
      </c>
      <c r="S12" s="23">
        <v>704.9</v>
      </c>
      <c r="T12" s="22">
        <f t="shared" si="6"/>
        <v>2.0656484742726207</v>
      </c>
      <c r="W12" s="15"/>
    </row>
    <row r="13" spans="1:23" ht="15" x14ac:dyDescent="0.25">
      <c r="C13" s="11">
        <v>12</v>
      </c>
      <c r="D13" s="12">
        <f t="shared" si="0"/>
        <v>480.71</v>
      </c>
      <c r="E13" s="13">
        <v>12.292</v>
      </c>
      <c r="F13" s="14">
        <v>11.49</v>
      </c>
      <c r="G13" s="15">
        <v>83.3</v>
      </c>
      <c r="H13" s="16">
        <f t="shared" si="1"/>
        <v>644.56962976477962</v>
      </c>
      <c r="I13" s="17"/>
      <c r="J13" s="18">
        <v>486.4</v>
      </c>
      <c r="K13" s="19">
        <v>2.75</v>
      </c>
      <c r="L13" s="19">
        <v>2.82</v>
      </c>
      <c r="M13" s="20">
        <f t="shared" si="2"/>
        <v>480.83</v>
      </c>
      <c r="N13" s="18">
        <v>0.12</v>
      </c>
      <c r="O13" s="21">
        <f t="shared" si="3"/>
        <v>62.40189859258318</v>
      </c>
      <c r="P13" s="17"/>
      <c r="Q13" s="8">
        <f t="shared" si="4"/>
        <v>0.67</v>
      </c>
      <c r="R13" s="22">
        <f t="shared" si="5"/>
        <v>643.89962976477966</v>
      </c>
      <c r="S13" s="23">
        <v>641.9</v>
      </c>
      <c r="T13" s="22">
        <f t="shared" si="6"/>
        <v>1.9996297647796837</v>
      </c>
      <c r="W13" s="15"/>
    </row>
    <row r="14" spans="1:23" ht="15" x14ac:dyDescent="0.25">
      <c r="C14" s="11">
        <v>13</v>
      </c>
      <c r="D14" s="12">
        <f t="shared" si="0"/>
        <v>480.82</v>
      </c>
      <c r="E14" s="13">
        <v>12.291</v>
      </c>
      <c r="F14" s="14">
        <v>11.36</v>
      </c>
      <c r="G14" s="15">
        <v>74.739999999999995</v>
      </c>
      <c r="H14" s="16">
        <f t="shared" si="1"/>
        <v>624.92669480527661</v>
      </c>
      <c r="I14" s="17"/>
      <c r="J14" s="18">
        <v>486.51</v>
      </c>
      <c r="K14" s="19">
        <v>2.75</v>
      </c>
      <c r="L14" s="19">
        <v>2.82</v>
      </c>
      <c r="M14" s="20">
        <f t="shared" si="2"/>
        <v>480.94</v>
      </c>
      <c r="N14" s="18">
        <v>0.12</v>
      </c>
      <c r="O14" s="21">
        <f t="shared" si="3"/>
        <v>62.402763536775851</v>
      </c>
      <c r="P14" s="17"/>
      <c r="Q14" s="8">
        <f t="shared" si="4"/>
        <v>0.67</v>
      </c>
      <c r="R14" s="22">
        <f t="shared" si="5"/>
        <v>624.25669480527665</v>
      </c>
      <c r="S14" s="23">
        <v>622.20000000000005</v>
      </c>
      <c r="T14" s="22">
        <f t="shared" si="6"/>
        <v>2.0566948052766065</v>
      </c>
      <c r="W14" s="15"/>
    </row>
    <row r="15" spans="1:23" ht="15" x14ac:dyDescent="0.25">
      <c r="C15" s="11">
        <v>14</v>
      </c>
      <c r="D15" s="12">
        <f t="shared" si="0"/>
        <v>481.06</v>
      </c>
      <c r="E15" s="13">
        <v>12.29</v>
      </c>
      <c r="F15" s="14">
        <v>11.17</v>
      </c>
      <c r="G15" s="15">
        <v>39.08</v>
      </c>
      <c r="H15" s="16">
        <f t="shared" si="1"/>
        <v>542.87911102613839</v>
      </c>
      <c r="I15" s="17"/>
      <c r="J15" s="18">
        <v>486.75</v>
      </c>
      <c r="K15" s="19">
        <v>2.75</v>
      </c>
      <c r="L15" s="19">
        <v>2.82</v>
      </c>
      <c r="M15" s="20">
        <f t="shared" si="2"/>
        <v>481.18</v>
      </c>
      <c r="N15" s="18">
        <v>0.12</v>
      </c>
      <c r="O15" s="21">
        <f t="shared" si="3"/>
        <v>62.404003162854579</v>
      </c>
      <c r="P15" s="17"/>
      <c r="Q15" s="8">
        <f t="shared" si="4"/>
        <v>0.67</v>
      </c>
      <c r="R15" s="22">
        <f t="shared" si="5"/>
        <v>542.20911102613843</v>
      </c>
      <c r="S15" s="23">
        <v>540.20000000000005</v>
      </c>
      <c r="T15" s="22">
        <f t="shared" si="6"/>
        <v>2.0091110261383847</v>
      </c>
      <c r="W15" s="15"/>
    </row>
    <row r="16" spans="1:23" ht="15" x14ac:dyDescent="0.25">
      <c r="B16" s="24"/>
      <c r="C16" s="25">
        <v>15</v>
      </c>
      <c r="D16" s="26">
        <f t="shared" si="0"/>
        <v>481.13</v>
      </c>
      <c r="E16" s="27">
        <v>12.289</v>
      </c>
      <c r="F16" s="28">
        <v>11.1</v>
      </c>
      <c r="G16" s="29">
        <v>28.05</v>
      </c>
      <c r="H16" s="30">
        <f t="shared" si="1"/>
        <v>517.49894338516208</v>
      </c>
      <c r="I16" s="17"/>
      <c r="J16" s="31">
        <v>486.82</v>
      </c>
      <c r="K16" s="32">
        <v>2.75</v>
      </c>
      <c r="L16" s="32">
        <v>2.82</v>
      </c>
      <c r="M16" s="33">
        <f t="shared" si="2"/>
        <v>481.25</v>
      </c>
      <c r="N16" s="31">
        <v>0.12</v>
      </c>
      <c r="O16" s="34">
        <f t="shared" si="3"/>
        <v>62.404452501250148</v>
      </c>
      <c r="P16" s="17"/>
      <c r="Q16" s="24">
        <f t="shared" si="4"/>
        <v>0.67</v>
      </c>
      <c r="R16" s="26">
        <f t="shared" si="5"/>
        <v>516.82894338516212</v>
      </c>
      <c r="S16" s="35">
        <v>514.9</v>
      </c>
      <c r="T16" s="26">
        <f t="shared" si="6"/>
        <v>1.9289433851621425</v>
      </c>
      <c r="W1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39997558519241921"/>
    <pageSetUpPr fitToPage="1"/>
  </sheetPr>
  <dimension ref="A1:Y67"/>
  <sheetViews>
    <sheetView zoomScaleNormal="100" workbookViewId="0">
      <selection activeCell="C5" sqref="C5:D5"/>
    </sheetView>
  </sheetViews>
  <sheetFormatPr defaultColWidth="9.140625" defaultRowHeight="12.75" x14ac:dyDescent="0.2"/>
  <cols>
    <col min="1" max="1" width="7.140625" style="8" customWidth="1"/>
    <col min="2" max="8" width="9.5703125" style="8" customWidth="1"/>
    <col min="9" max="9" width="12.28515625" style="8" customWidth="1"/>
    <col min="10" max="10" width="13" style="8" customWidth="1"/>
    <col min="11" max="11" width="10.85546875" style="8" customWidth="1"/>
    <col min="12" max="12" width="9.140625" style="8"/>
    <col min="13" max="13" width="14.28515625" style="8" customWidth="1"/>
    <col min="14" max="14" width="5.7109375" style="8" customWidth="1"/>
    <col min="15" max="15" width="6.85546875" style="8" customWidth="1"/>
    <col min="16" max="16" width="14.28515625" style="8" customWidth="1"/>
    <col min="17" max="17" width="7.85546875" style="8" customWidth="1"/>
    <col min="18" max="23" width="9.140625" style="8"/>
    <col min="24" max="24" width="18.42578125" style="8" customWidth="1"/>
    <col min="25" max="16384" width="9.140625" style="8"/>
  </cols>
  <sheetData>
    <row r="1" spans="1:20" x14ac:dyDescent="0.2">
      <c r="A1" s="183" t="s">
        <v>19</v>
      </c>
      <c r="B1" s="184"/>
      <c r="C1" s="184"/>
      <c r="D1" s="184"/>
      <c r="E1" s="184"/>
      <c r="F1" s="184"/>
      <c r="G1" s="184"/>
      <c r="H1" s="184"/>
      <c r="I1" s="178"/>
      <c r="J1" s="178"/>
      <c r="K1" s="178"/>
      <c r="L1" s="178"/>
      <c r="M1" s="178"/>
      <c r="N1" s="178"/>
      <c r="O1" s="178"/>
      <c r="P1" s="178"/>
      <c r="Q1" s="178"/>
    </row>
    <row r="2" spans="1:20" ht="27.75" customHeight="1" x14ac:dyDescent="0.2">
      <c r="A2" s="184"/>
      <c r="B2" s="184"/>
      <c r="C2" s="184"/>
      <c r="D2" s="184"/>
      <c r="E2" s="184"/>
      <c r="F2" s="184"/>
      <c r="G2" s="184"/>
      <c r="H2" s="184"/>
      <c r="I2" s="178"/>
      <c r="J2" s="178"/>
      <c r="K2" s="178"/>
      <c r="L2" s="185" t="s">
        <v>20</v>
      </c>
      <c r="M2" s="185"/>
      <c r="N2" s="185"/>
      <c r="O2" s="185"/>
      <c r="P2" s="185"/>
      <c r="Q2" s="185"/>
    </row>
    <row r="3" spans="1:20" ht="18" customHeight="1" x14ac:dyDescent="0.25">
      <c r="A3" s="184"/>
      <c r="B3" s="184"/>
      <c r="C3" s="184"/>
      <c r="D3" s="184"/>
      <c r="E3" s="184"/>
      <c r="F3" s="184"/>
      <c r="G3" s="184"/>
      <c r="H3" s="184"/>
      <c r="I3" s="186" t="s">
        <v>21</v>
      </c>
      <c r="J3" s="186"/>
      <c r="K3" s="111">
        <v>41730</v>
      </c>
      <c r="L3" s="187" t="s">
        <v>22</v>
      </c>
      <c r="M3" s="187"/>
      <c r="N3" s="187"/>
      <c r="O3" s="187"/>
      <c r="P3" s="187"/>
      <c r="Q3" s="187"/>
    </row>
    <row r="4" spans="1:20" ht="5.25" customHeight="1" x14ac:dyDescent="0.2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</row>
    <row r="5" spans="1:20" ht="15" customHeight="1" x14ac:dyDescent="0.2">
      <c r="A5" s="146" t="s">
        <v>23</v>
      </c>
      <c r="B5" s="146"/>
      <c r="C5" s="179" t="s">
        <v>24</v>
      </c>
      <c r="D5" s="179"/>
      <c r="E5" s="36"/>
      <c r="F5" s="146" t="s">
        <v>25</v>
      </c>
      <c r="G5" s="176"/>
      <c r="H5" s="180">
        <v>433409112570501</v>
      </c>
      <c r="I5" s="180"/>
      <c r="J5" s="180"/>
      <c r="K5" s="37"/>
      <c r="L5" s="181" t="s">
        <v>26</v>
      </c>
      <c r="M5" s="181"/>
      <c r="N5" s="181"/>
      <c r="O5" s="181"/>
      <c r="P5" s="181"/>
      <c r="Q5" s="181"/>
    </row>
    <row r="6" spans="1:20" ht="15" customHeight="1" x14ac:dyDescent="0.2">
      <c r="A6" s="146" t="s">
        <v>27</v>
      </c>
      <c r="B6" s="146"/>
      <c r="C6" s="171">
        <v>4928.22</v>
      </c>
      <c r="D6" s="171"/>
      <c r="E6" s="38" t="s">
        <v>28</v>
      </c>
      <c r="F6" s="144" t="s">
        <v>29</v>
      </c>
      <c r="G6" s="144"/>
      <c r="H6" s="182"/>
      <c r="I6" s="182"/>
      <c r="J6" s="182"/>
      <c r="K6" s="39"/>
      <c r="L6" s="173" t="s">
        <v>30</v>
      </c>
      <c r="M6" s="173"/>
      <c r="N6" s="173"/>
      <c r="O6" s="173"/>
      <c r="P6" s="173"/>
      <c r="Q6" s="173"/>
    </row>
    <row r="7" spans="1:20" ht="15" customHeight="1" x14ac:dyDescent="0.2">
      <c r="A7" s="146" t="s">
        <v>31</v>
      </c>
      <c r="B7" s="146"/>
      <c r="C7" s="145">
        <v>2.74</v>
      </c>
      <c r="D7" s="145"/>
      <c r="E7" s="38" t="s">
        <v>32</v>
      </c>
      <c r="F7" s="144" t="s">
        <v>33</v>
      </c>
      <c r="G7" s="144"/>
      <c r="H7" s="177"/>
      <c r="I7" s="177"/>
      <c r="J7" s="177"/>
      <c r="K7" s="39"/>
      <c r="L7" s="40" t="s">
        <v>34</v>
      </c>
      <c r="M7" s="41"/>
      <c r="N7" s="42" t="s">
        <v>35</v>
      </c>
      <c r="O7" s="40" t="s">
        <v>36</v>
      </c>
      <c r="P7" s="41"/>
      <c r="Q7" s="43" t="s">
        <v>35</v>
      </c>
    </row>
    <row r="8" spans="1:20" ht="15" customHeight="1" x14ac:dyDescent="0.2">
      <c r="A8" s="146" t="s">
        <v>37</v>
      </c>
      <c r="B8" s="146"/>
      <c r="C8" s="171" t="s">
        <v>38</v>
      </c>
      <c r="D8" s="171"/>
      <c r="E8" s="38"/>
      <c r="F8" s="146" t="s">
        <v>39</v>
      </c>
      <c r="G8" s="176"/>
      <c r="H8" s="147"/>
      <c r="I8" s="147"/>
      <c r="J8" s="147"/>
      <c r="K8" s="39"/>
      <c r="L8" s="174" t="s">
        <v>40</v>
      </c>
      <c r="M8" s="174"/>
      <c r="N8" s="174"/>
      <c r="O8" s="174"/>
      <c r="P8" s="174"/>
      <c r="Q8" s="174"/>
      <c r="T8" s="44"/>
    </row>
    <row r="9" spans="1:20" ht="15" customHeight="1" x14ac:dyDescent="0.2">
      <c r="A9" s="146" t="s">
        <v>41</v>
      </c>
      <c r="B9" s="146"/>
      <c r="C9" s="145">
        <v>500</v>
      </c>
      <c r="D9" s="145"/>
      <c r="E9" s="38" t="s">
        <v>35</v>
      </c>
      <c r="F9" s="146" t="s">
        <v>42</v>
      </c>
      <c r="G9" s="146"/>
      <c r="H9" s="147"/>
      <c r="I9" s="175"/>
      <c r="J9" s="175"/>
      <c r="K9" s="39"/>
      <c r="L9" s="40" t="s">
        <v>34</v>
      </c>
      <c r="M9" s="45"/>
      <c r="N9" s="46" t="s">
        <v>43</v>
      </c>
      <c r="O9" s="40" t="s">
        <v>36</v>
      </c>
      <c r="P9" s="45"/>
      <c r="Q9" s="46" t="s">
        <v>44</v>
      </c>
      <c r="T9" s="44"/>
    </row>
    <row r="10" spans="1:20" ht="15" customHeight="1" x14ac:dyDescent="0.2">
      <c r="A10" s="146" t="s">
        <v>45</v>
      </c>
      <c r="B10" s="146"/>
      <c r="C10" s="171" t="s">
        <v>84</v>
      </c>
      <c r="D10" s="171"/>
      <c r="E10" s="38"/>
      <c r="F10" s="172" t="s">
        <v>46</v>
      </c>
      <c r="G10" s="172"/>
      <c r="H10" s="147"/>
      <c r="I10" s="147"/>
      <c r="J10" s="147"/>
      <c r="K10" s="39"/>
      <c r="L10" s="173" t="s">
        <v>47</v>
      </c>
      <c r="M10" s="174"/>
      <c r="N10" s="174"/>
      <c r="O10" s="174"/>
      <c r="P10" s="174"/>
      <c r="Q10" s="174"/>
      <c r="S10" s="47"/>
    </row>
    <row r="11" spans="1:20" ht="15" customHeight="1" x14ac:dyDescent="0.2">
      <c r="A11" s="144" t="s">
        <v>48</v>
      </c>
      <c r="B11" s="144"/>
      <c r="C11" s="145" t="s">
        <v>18</v>
      </c>
      <c r="D11" s="145"/>
      <c r="E11" s="36"/>
      <c r="F11" s="146"/>
      <c r="G11" s="146"/>
      <c r="H11" s="147"/>
      <c r="I11" s="147"/>
      <c r="J11" s="147"/>
      <c r="K11" s="39"/>
      <c r="L11" s="48" t="s">
        <v>34</v>
      </c>
      <c r="M11" s="49"/>
      <c r="N11" s="42" t="s">
        <v>35</v>
      </c>
      <c r="O11" s="40" t="s">
        <v>36</v>
      </c>
      <c r="P11" s="49"/>
      <c r="Q11" s="42" t="s">
        <v>35</v>
      </c>
    </row>
    <row r="12" spans="1:20" ht="12" customHeight="1" x14ac:dyDescent="0.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T12" s="50"/>
    </row>
    <row r="13" spans="1:20" ht="17.25" customHeight="1" x14ac:dyDescent="0.2">
      <c r="A13" s="157" t="s">
        <v>1</v>
      </c>
      <c r="B13" s="157" t="s">
        <v>49</v>
      </c>
      <c r="C13" s="157" t="s">
        <v>50</v>
      </c>
      <c r="D13" s="157" t="s">
        <v>51</v>
      </c>
      <c r="E13" s="163" t="s">
        <v>52</v>
      </c>
      <c r="F13" s="164"/>
      <c r="G13" s="165"/>
      <c r="H13" s="157" t="s">
        <v>82</v>
      </c>
      <c r="I13" s="157" t="s">
        <v>86</v>
      </c>
      <c r="J13" s="157" t="s">
        <v>53</v>
      </c>
      <c r="K13" s="157" t="s">
        <v>54</v>
      </c>
      <c r="L13" s="148" t="s">
        <v>55</v>
      </c>
      <c r="M13" s="149"/>
      <c r="N13" s="149"/>
      <c r="O13" s="149"/>
      <c r="P13" s="149"/>
      <c r="Q13" s="150"/>
      <c r="S13" s="44"/>
    </row>
    <row r="14" spans="1:20" x14ac:dyDescent="0.2">
      <c r="A14" s="159"/>
      <c r="B14" s="161"/>
      <c r="C14" s="161"/>
      <c r="D14" s="161"/>
      <c r="E14" s="166"/>
      <c r="F14" s="167"/>
      <c r="G14" s="168"/>
      <c r="H14" s="161"/>
      <c r="I14" s="161"/>
      <c r="J14" s="169"/>
      <c r="K14" s="169"/>
      <c r="L14" s="151"/>
      <c r="M14" s="152"/>
      <c r="N14" s="152"/>
      <c r="O14" s="152"/>
      <c r="P14" s="152"/>
      <c r="Q14" s="153"/>
    </row>
    <row r="15" spans="1:20" x14ac:dyDescent="0.2">
      <c r="A15" s="159"/>
      <c r="B15" s="161"/>
      <c r="C15" s="161"/>
      <c r="D15" s="161"/>
      <c r="E15" s="157" t="s">
        <v>56</v>
      </c>
      <c r="F15" s="157" t="s">
        <v>57</v>
      </c>
      <c r="G15" s="157" t="s">
        <v>56</v>
      </c>
      <c r="H15" s="161"/>
      <c r="I15" s="161"/>
      <c r="J15" s="169"/>
      <c r="K15" s="169"/>
      <c r="L15" s="151"/>
      <c r="M15" s="152"/>
      <c r="N15" s="152"/>
      <c r="O15" s="152"/>
      <c r="P15" s="152"/>
      <c r="Q15" s="153"/>
    </row>
    <row r="16" spans="1:20" x14ac:dyDescent="0.2">
      <c r="A16" s="160"/>
      <c r="B16" s="162"/>
      <c r="C16" s="162"/>
      <c r="D16" s="162"/>
      <c r="E16" s="158"/>
      <c r="F16" s="158"/>
      <c r="G16" s="158"/>
      <c r="H16" s="162"/>
      <c r="I16" s="162"/>
      <c r="J16" s="170"/>
      <c r="K16" s="170"/>
      <c r="L16" s="154"/>
      <c r="M16" s="155"/>
      <c r="N16" s="155"/>
      <c r="O16" s="155"/>
      <c r="P16" s="155"/>
      <c r="Q16" s="156"/>
    </row>
    <row r="17" spans="1:17" ht="18" customHeight="1" x14ac:dyDescent="0.2">
      <c r="A17" s="112">
        <v>1</v>
      </c>
      <c r="B17" s="113">
        <v>1266.5</v>
      </c>
      <c r="C17" s="51">
        <f>PortDepthSheet!H2</f>
        <v>1268.7299771008197</v>
      </c>
      <c r="D17" s="107"/>
      <c r="E17" s="108"/>
      <c r="F17" s="108"/>
      <c r="G17" s="108"/>
      <c r="H17" s="108"/>
      <c r="I17" s="109"/>
      <c r="J17" s="52" t="str">
        <f>IF(OR(D17="", F17="",H17=""), "",((F17-D17)/(62.42796 * (1 - ((H17 + 288.9414) / (508929.2 * (H17 + 68.12963))) * (H17 - 3.9863)^2)))*144)</f>
        <v/>
      </c>
      <c r="K17" s="51" t="str">
        <f>IF(OR($C$6="",C17="", J17=""), "", $C$6-C17+J17)</f>
        <v/>
      </c>
      <c r="L17" s="134"/>
      <c r="M17" s="135"/>
      <c r="N17" s="135"/>
      <c r="O17" s="135"/>
      <c r="P17" s="135"/>
      <c r="Q17" s="188"/>
    </row>
    <row r="18" spans="1:17" ht="18" customHeight="1" x14ac:dyDescent="0.2">
      <c r="A18" s="114">
        <v>2</v>
      </c>
      <c r="B18" s="113">
        <v>1228.7</v>
      </c>
      <c r="C18" s="51">
        <f>PortDepthSheet!H3</f>
        <v>1230.9861244464769</v>
      </c>
      <c r="D18" s="100"/>
      <c r="E18" s="101"/>
      <c r="F18" s="101"/>
      <c r="G18" s="101"/>
      <c r="H18" s="101"/>
      <c r="I18" s="102"/>
      <c r="J18" s="52" t="str">
        <f t="shared" ref="J18:J39" si="0">IF(OR(D18="", F18="",H18=""), "",((F18-D18)/(62.42796 * (1 - ((H18 + 288.9414) / (508929.2 * (H18 + 68.12963))) * (H18 - 3.9863)^2)))*144)</f>
        <v/>
      </c>
      <c r="K18" s="51" t="str">
        <f t="shared" ref="K18:K39" si="1">IF(OR($C$6="",C18="", J18=""), "", $C$6-C18+J18)</f>
        <v/>
      </c>
      <c r="L18" s="134"/>
      <c r="M18" s="135"/>
      <c r="N18" s="135"/>
      <c r="O18" s="135"/>
      <c r="P18" s="135"/>
      <c r="Q18" s="188"/>
    </row>
    <row r="19" spans="1:17" ht="18" customHeight="1" x14ac:dyDescent="0.2">
      <c r="A19" s="114">
        <v>3</v>
      </c>
      <c r="B19" s="113">
        <v>1178.8</v>
      </c>
      <c r="C19" s="51">
        <f>PortDepthSheet!H4</f>
        <v>1180.9966060648289</v>
      </c>
      <c r="D19" s="100"/>
      <c r="E19" s="101"/>
      <c r="F19" s="101"/>
      <c r="G19" s="101"/>
      <c r="H19" s="101"/>
      <c r="I19" s="102"/>
      <c r="J19" s="52" t="str">
        <f t="shared" si="0"/>
        <v/>
      </c>
      <c r="K19" s="51" t="str">
        <f t="shared" si="1"/>
        <v/>
      </c>
      <c r="L19" s="134" t="s">
        <v>87</v>
      </c>
      <c r="M19" s="135"/>
      <c r="N19" s="135"/>
      <c r="O19" s="135"/>
      <c r="P19" s="135"/>
      <c r="Q19" s="188"/>
    </row>
    <row r="20" spans="1:17" ht="18" customHeight="1" x14ac:dyDescent="0.2">
      <c r="A20" s="114">
        <v>4</v>
      </c>
      <c r="B20" s="113">
        <v>1080.3</v>
      </c>
      <c r="C20" s="51">
        <f>PortDepthSheet!H5</f>
        <v>1082.5823607450579</v>
      </c>
      <c r="D20" s="100"/>
      <c r="E20" s="101"/>
      <c r="F20" s="101"/>
      <c r="G20" s="101"/>
      <c r="H20" s="101"/>
      <c r="I20" s="102"/>
      <c r="J20" s="52" t="str">
        <f t="shared" si="0"/>
        <v/>
      </c>
      <c r="K20" s="51" t="str">
        <f t="shared" si="1"/>
        <v/>
      </c>
      <c r="L20" s="134"/>
      <c r="M20" s="135"/>
      <c r="N20" s="135"/>
      <c r="O20" s="135"/>
      <c r="P20" s="135"/>
      <c r="Q20" s="188"/>
    </row>
    <row r="21" spans="1:17" ht="18" customHeight="1" x14ac:dyDescent="0.2">
      <c r="A21" s="114">
        <v>5</v>
      </c>
      <c r="B21" s="113">
        <v>1042.5999999999999</v>
      </c>
      <c r="C21" s="51">
        <f>PortDepthSheet!H6</f>
        <v>1044.8803071339669</v>
      </c>
      <c r="D21" s="100"/>
      <c r="E21" s="101"/>
      <c r="F21" s="101"/>
      <c r="G21" s="101"/>
      <c r="H21" s="101"/>
      <c r="I21" s="102"/>
      <c r="J21" s="52" t="str">
        <f t="shared" si="0"/>
        <v/>
      </c>
      <c r="K21" s="51" t="str">
        <f t="shared" si="1"/>
        <v/>
      </c>
      <c r="L21" s="134"/>
      <c r="M21" s="135"/>
      <c r="N21" s="135"/>
      <c r="O21" s="135"/>
      <c r="P21" s="135"/>
      <c r="Q21" s="188"/>
    </row>
    <row r="22" spans="1:17" ht="18" customHeight="1" x14ac:dyDescent="0.2">
      <c r="A22" s="114">
        <v>6</v>
      </c>
      <c r="B22" s="113">
        <v>997.6</v>
      </c>
      <c r="C22" s="51">
        <f>PortDepthSheet!H7</f>
        <v>999.97028329450382</v>
      </c>
      <c r="D22" s="100"/>
      <c r="E22" s="101"/>
      <c r="F22" s="101"/>
      <c r="G22" s="101"/>
      <c r="H22" s="101"/>
      <c r="I22" s="102"/>
      <c r="J22" s="52" t="str">
        <f t="shared" si="0"/>
        <v/>
      </c>
      <c r="K22" s="51" t="str">
        <f t="shared" si="1"/>
        <v/>
      </c>
      <c r="L22" s="134" t="s">
        <v>88</v>
      </c>
      <c r="M22" s="135"/>
      <c r="N22" s="135"/>
      <c r="O22" s="135"/>
      <c r="P22" s="135"/>
      <c r="Q22" s="188"/>
    </row>
    <row r="23" spans="1:17" ht="18" customHeight="1" x14ac:dyDescent="0.2">
      <c r="A23" s="114">
        <v>7</v>
      </c>
      <c r="B23" s="113">
        <v>841.7</v>
      </c>
      <c r="C23" s="51">
        <f>PortDepthSheet!H8</f>
        <v>844.37645556224652</v>
      </c>
      <c r="D23" s="100"/>
      <c r="E23" s="101"/>
      <c r="F23" s="101"/>
      <c r="G23" s="101"/>
      <c r="H23" s="101"/>
      <c r="I23" s="102"/>
      <c r="J23" s="52" t="str">
        <f t="shared" si="0"/>
        <v/>
      </c>
      <c r="K23" s="51" t="str">
        <f t="shared" si="1"/>
        <v/>
      </c>
      <c r="L23" s="134"/>
      <c r="M23" s="135"/>
      <c r="N23" s="135"/>
      <c r="O23" s="135"/>
      <c r="P23" s="135"/>
      <c r="Q23" s="188"/>
    </row>
    <row r="24" spans="1:17" ht="18" customHeight="1" x14ac:dyDescent="0.2">
      <c r="A24" s="114">
        <v>8</v>
      </c>
      <c r="B24" s="113">
        <v>809</v>
      </c>
      <c r="C24" s="51">
        <f>PortDepthSheet!H9</f>
        <v>811.6226637160737</v>
      </c>
      <c r="D24" s="100"/>
      <c r="E24" s="101"/>
      <c r="F24" s="101"/>
      <c r="G24" s="101"/>
      <c r="H24" s="101"/>
      <c r="I24" s="102"/>
      <c r="J24" s="52" t="str">
        <f t="shared" si="0"/>
        <v/>
      </c>
      <c r="K24" s="51" t="str">
        <f t="shared" si="1"/>
        <v/>
      </c>
      <c r="L24" s="134"/>
      <c r="M24" s="135"/>
      <c r="N24" s="135"/>
      <c r="O24" s="135"/>
      <c r="P24" s="135"/>
      <c r="Q24" s="188"/>
    </row>
    <row r="25" spans="1:17" ht="18" customHeight="1" x14ac:dyDescent="0.2">
      <c r="A25" s="114">
        <v>9</v>
      </c>
      <c r="B25" s="113">
        <v>790.2</v>
      </c>
      <c r="C25" s="51">
        <f>PortDepthSheet!H10</f>
        <v>791.24619305131182</v>
      </c>
      <c r="D25" s="100"/>
      <c r="E25" s="101"/>
      <c r="F25" s="101"/>
      <c r="G25" s="101"/>
      <c r="H25" s="101"/>
      <c r="I25" s="102"/>
      <c r="J25" s="52" t="str">
        <f t="shared" si="0"/>
        <v/>
      </c>
      <c r="K25" s="51" t="str">
        <f t="shared" si="1"/>
        <v/>
      </c>
      <c r="L25" s="134" t="s">
        <v>89</v>
      </c>
      <c r="M25" s="135"/>
      <c r="N25" s="135"/>
      <c r="O25" s="135"/>
      <c r="P25" s="135"/>
      <c r="Q25" s="188"/>
    </row>
    <row r="26" spans="1:17" ht="18" customHeight="1" x14ac:dyDescent="0.2">
      <c r="A26" s="114">
        <v>10</v>
      </c>
      <c r="B26" s="113">
        <v>718</v>
      </c>
      <c r="C26" s="51">
        <f>PortDepthSheet!H11</f>
        <v>720.79621202286069</v>
      </c>
      <c r="D26" s="100"/>
      <c r="E26" s="101"/>
      <c r="F26" s="101"/>
      <c r="G26" s="101"/>
      <c r="H26" s="101"/>
      <c r="I26" s="102"/>
      <c r="J26" s="52" t="str">
        <f t="shared" si="0"/>
        <v/>
      </c>
      <c r="K26" s="51" t="str">
        <f t="shared" si="1"/>
        <v/>
      </c>
      <c r="L26" s="134"/>
      <c r="M26" s="135"/>
      <c r="N26" s="135"/>
      <c r="O26" s="135"/>
      <c r="P26" s="135"/>
      <c r="Q26" s="188"/>
    </row>
    <row r="27" spans="1:17" ht="18" customHeight="1" x14ac:dyDescent="0.2">
      <c r="A27" s="114">
        <v>11</v>
      </c>
      <c r="B27" s="113">
        <v>704.9</v>
      </c>
      <c r="C27" s="51">
        <f>PortDepthSheet!H12</f>
        <v>707.63564847427256</v>
      </c>
      <c r="D27" s="100"/>
      <c r="E27" s="101"/>
      <c r="F27" s="101"/>
      <c r="G27" s="101"/>
      <c r="H27" s="101"/>
      <c r="I27" s="102"/>
      <c r="J27" s="52" t="str">
        <f t="shared" si="0"/>
        <v/>
      </c>
      <c r="K27" s="51" t="str">
        <f t="shared" si="1"/>
        <v/>
      </c>
      <c r="L27" s="134"/>
      <c r="M27" s="135"/>
      <c r="N27" s="135"/>
      <c r="O27" s="135"/>
      <c r="P27" s="135"/>
      <c r="Q27" s="188"/>
    </row>
    <row r="28" spans="1:17" ht="18" customHeight="1" x14ac:dyDescent="0.2">
      <c r="A28" s="114">
        <v>12</v>
      </c>
      <c r="B28" s="113">
        <v>641.9</v>
      </c>
      <c r="C28" s="51">
        <f>PortDepthSheet!H13</f>
        <v>644.56962976477962</v>
      </c>
      <c r="D28" s="100"/>
      <c r="E28" s="101"/>
      <c r="F28" s="101"/>
      <c r="G28" s="101"/>
      <c r="H28" s="101"/>
      <c r="I28" s="102"/>
      <c r="J28" s="52" t="str">
        <f t="shared" si="0"/>
        <v/>
      </c>
      <c r="K28" s="51" t="str">
        <f t="shared" si="1"/>
        <v/>
      </c>
      <c r="L28" s="134" t="s">
        <v>90</v>
      </c>
      <c r="M28" s="135"/>
      <c r="N28" s="135"/>
      <c r="O28" s="135"/>
      <c r="P28" s="135"/>
      <c r="Q28" s="188"/>
    </row>
    <row r="29" spans="1:17" ht="18" customHeight="1" x14ac:dyDescent="0.2">
      <c r="A29" s="114">
        <v>13</v>
      </c>
      <c r="B29" s="115">
        <v>622.20000000000005</v>
      </c>
      <c r="C29" s="51">
        <f>PortDepthSheet!H14</f>
        <v>624.92669480527661</v>
      </c>
      <c r="D29" s="100"/>
      <c r="E29" s="101"/>
      <c r="F29" s="101"/>
      <c r="G29" s="101"/>
      <c r="H29" s="101"/>
      <c r="I29" s="102"/>
      <c r="J29" s="52" t="str">
        <f t="shared" si="0"/>
        <v/>
      </c>
      <c r="K29" s="51" t="str">
        <f t="shared" si="1"/>
        <v/>
      </c>
      <c r="L29" s="134"/>
      <c r="M29" s="135"/>
      <c r="N29" s="135"/>
      <c r="O29" s="135"/>
      <c r="P29" s="135"/>
      <c r="Q29" s="188"/>
    </row>
    <row r="30" spans="1:17" ht="18" customHeight="1" x14ac:dyDescent="0.2">
      <c r="A30" s="114">
        <v>14</v>
      </c>
      <c r="B30" s="116">
        <v>540.20000000000005</v>
      </c>
      <c r="C30" s="51">
        <f>PortDepthSheet!H15</f>
        <v>542.87911102613839</v>
      </c>
      <c r="D30" s="100"/>
      <c r="E30" s="101"/>
      <c r="F30" s="101"/>
      <c r="G30" s="101"/>
      <c r="H30" s="101"/>
      <c r="I30" s="102"/>
      <c r="J30" s="52" t="str">
        <f t="shared" si="0"/>
        <v/>
      </c>
      <c r="K30" s="51" t="str">
        <f t="shared" si="1"/>
        <v/>
      </c>
      <c r="L30" s="134"/>
      <c r="M30" s="135"/>
      <c r="N30" s="135"/>
      <c r="O30" s="135"/>
      <c r="P30" s="135"/>
      <c r="Q30" s="188"/>
    </row>
    <row r="31" spans="1:17" ht="18" customHeight="1" x14ac:dyDescent="0.2">
      <c r="A31" s="114">
        <v>15</v>
      </c>
      <c r="B31" s="116">
        <v>514.9</v>
      </c>
      <c r="C31" s="51">
        <f>PortDepthSheet!H16</f>
        <v>517.49894338516208</v>
      </c>
      <c r="D31" s="100"/>
      <c r="E31" s="101"/>
      <c r="F31" s="106"/>
      <c r="G31" s="101"/>
      <c r="H31" s="101"/>
      <c r="I31" s="102"/>
      <c r="J31" s="52" t="str">
        <f t="shared" si="0"/>
        <v/>
      </c>
      <c r="K31" s="51" t="str">
        <f t="shared" si="1"/>
        <v/>
      </c>
      <c r="L31" s="134" t="s">
        <v>91</v>
      </c>
      <c r="M31" s="135"/>
      <c r="N31" s="135"/>
      <c r="O31" s="135"/>
      <c r="P31" s="135"/>
      <c r="Q31" s="188"/>
    </row>
    <row r="32" spans="1:17" ht="18" customHeight="1" x14ac:dyDescent="0.2">
      <c r="A32" s="57"/>
      <c r="B32" s="58"/>
      <c r="C32" s="59"/>
      <c r="D32" s="60"/>
      <c r="E32" s="61"/>
      <c r="F32" s="61"/>
      <c r="G32" s="61"/>
      <c r="H32" s="59"/>
      <c r="I32" s="62"/>
      <c r="J32" s="52" t="str">
        <f t="shared" si="0"/>
        <v/>
      </c>
      <c r="K32" s="51" t="str">
        <f t="shared" si="1"/>
        <v/>
      </c>
      <c r="L32" s="136"/>
      <c r="M32" s="137"/>
      <c r="N32" s="137"/>
      <c r="O32" s="137"/>
      <c r="P32" s="137"/>
      <c r="Q32" s="189"/>
    </row>
    <row r="33" spans="1:25" ht="18" customHeight="1" x14ac:dyDescent="0.2">
      <c r="A33" s="57"/>
      <c r="B33" s="58"/>
      <c r="C33" s="59"/>
      <c r="D33" s="60"/>
      <c r="E33" s="61"/>
      <c r="F33" s="61"/>
      <c r="G33" s="61"/>
      <c r="H33" s="59"/>
      <c r="I33" s="62"/>
      <c r="J33" s="52" t="str">
        <f t="shared" si="0"/>
        <v/>
      </c>
      <c r="K33" s="51" t="str">
        <f t="shared" si="1"/>
        <v/>
      </c>
      <c r="L33" s="63"/>
      <c r="M33" s="64"/>
      <c r="N33" s="64"/>
      <c r="O33" s="64"/>
      <c r="P33" s="64"/>
      <c r="Q33" s="110"/>
    </row>
    <row r="34" spans="1:25" ht="18" customHeight="1" x14ac:dyDescent="0.2">
      <c r="A34" s="65"/>
      <c r="B34" s="55"/>
      <c r="C34" s="55"/>
      <c r="D34" s="53"/>
      <c r="E34" s="54"/>
      <c r="F34" s="54"/>
      <c r="G34" s="54"/>
      <c r="H34" s="55"/>
      <c r="I34" s="56"/>
      <c r="J34" s="52" t="str">
        <f t="shared" si="0"/>
        <v/>
      </c>
      <c r="K34" s="51" t="str">
        <f t="shared" si="1"/>
        <v/>
      </c>
      <c r="L34" s="63"/>
      <c r="M34" s="64"/>
      <c r="N34" s="64"/>
      <c r="O34" s="64"/>
      <c r="P34" s="64"/>
      <c r="Q34" s="110"/>
    </row>
    <row r="35" spans="1:25" ht="18" customHeight="1" x14ac:dyDescent="0.2">
      <c r="A35" s="65"/>
      <c r="B35" s="55"/>
      <c r="C35" s="55"/>
      <c r="D35" s="53"/>
      <c r="E35" s="54"/>
      <c r="F35" s="54"/>
      <c r="G35" s="54"/>
      <c r="H35" s="55"/>
      <c r="I35" s="56"/>
      <c r="J35" s="52" t="str">
        <f t="shared" si="0"/>
        <v/>
      </c>
      <c r="K35" s="51" t="str">
        <f t="shared" si="1"/>
        <v/>
      </c>
      <c r="L35" s="138"/>
      <c r="M35" s="139"/>
      <c r="N35" s="139"/>
      <c r="O35" s="139"/>
      <c r="P35" s="139"/>
      <c r="Q35" s="190"/>
    </row>
    <row r="36" spans="1:25" ht="18" customHeight="1" x14ac:dyDescent="0.2">
      <c r="A36" s="65"/>
      <c r="B36" s="55"/>
      <c r="C36" s="55"/>
      <c r="D36" s="53"/>
      <c r="E36" s="54"/>
      <c r="F36" s="54"/>
      <c r="G36" s="54"/>
      <c r="H36" s="55"/>
      <c r="I36" s="56"/>
      <c r="J36" s="52" t="str">
        <f t="shared" si="0"/>
        <v/>
      </c>
      <c r="K36" s="51" t="str">
        <f t="shared" si="1"/>
        <v/>
      </c>
      <c r="L36" s="140"/>
      <c r="M36" s="141"/>
      <c r="N36" s="141"/>
      <c r="O36" s="141"/>
      <c r="P36" s="141"/>
      <c r="Q36" s="191"/>
    </row>
    <row r="37" spans="1:25" ht="18" customHeight="1" x14ac:dyDescent="0.2">
      <c r="A37" s="65"/>
      <c r="B37" s="55"/>
      <c r="C37" s="55"/>
      <c r="D37" s="53"/>
      <c r="E37" s="54"/>
      <c r="F37" s="54"/>
      <c r="G37" s="54"/>
      <c r="H37" s="55"/>
      <c r="I37" s="56"/>
      <c r="J37" s="52" t="str">
        <f t="shared" si="0"/>
        <v/>
      </c>
      <c r="K37" s="51" t="str">
        <f t="shared" si="1"/>
        <v/>
      </c>
      <c r="L37" s="142"/>
      <c r="M37" s="143"/>
      <c r="N37" s="143"/>
      <c r="O37" s="143"/>
      <c r="P37" s="143"/>
      <c r="Q37" s="192"/>
    </row>
    <row r="38" spans="1:25" ht="18" customHeight="1" x14ac:dyDescent="0.2">
      <c r="A38" s="66">
        <v>5</v>
      </c>
      <c r="B38" s="67">
        <f>B21</f>
        <v>1042.5999999999999</v>
      </c>
      <c r="C38" s="67">
        <f>C21</f>
        <v>1044.8803071339669</v>
      </c>
      <c r="D38" s="103"/>
      <c r="E38" s="104"/>
      <c r="F38" s="104"/>
      <c r="G38" s="104"/>
      <c r="H38" s="104"/>
      <c r="I38" s="105"/>
      <c r="J38" s="68" t="str">
        <f t="shared" si="0"/>
        <v/>
      </c>
      <c r="K38" s="69" t="str">
        <f t="shared" si="1"/>
        <v/>
      </c>
      <c r="L38" s="127" t="s">
        <v>58</v>
      </c>
      <c r="M38" s="128"/>
      <c r="N38" s="128"/>
      <c r="O38" s="128"/>
      <c r="P38" s="128"/>
      <c r="Q38" s="129"/>
    </row>
    <row r="39" spans="1:25" ht="18" customHeight="1" x14ac:dyDescent="0.2">
      <c r="A39" s="66">
        <v>10</v>
      </c>
      <c r="B39" s="67">
        <f>B26</f>
        <v>718</v>
      </c>
      <c r="C39" s="67">
        <f>C26</f>
        <v>720.79621202286069</v>
      </c>
      <c r="D39" s="103"/>
      <c r="E39" s="104"/>
      <c r="F39" s="104"/>
      <c r="G39" s="104"/>
      <c r="H39" s="104"/>
      <c r="I39" s="105"/>
      <c r="J39" s="68" t="str">
        <f t="shared" si="0"/>
        <v/>
      </c>
      <c r="K39" s="69" t="str">
        <f t="shared" si="1"/>
        <v/>
      </c>
      <c r="L39" s="127" t="s">
        <v>58</v>
      </c>
      <c r="M39" s="128"/>
      <c r="N39" s="128"/>
      <c r="O39" s="128"/>
      <c r="P39" s="128"/>
      <c r="Q39" s="129"/>
    </row>
    <row r="40" spans="1:25" ht="5.25" customHeight="1" x14ac:dyDescent="0.2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</row>
    <row r="41" spans="1:25" ht="13.5" x14ac:dyDescent="0.25">
      <c r="A41" s="131" t="s">
        <v>59</v>
      </c>
      <c r="B41" s="126" t="s">
        <v>60</v>
      </c>
      <c r="C41" s="126"/>
      <c r="D41" s="126"/>
      <c r="E41" s="126"/>
      <c r="F41" s="126" t="s">
        <v>61</v>
      </c>
      <c r="G41" s="126"/>
      <c r="H41" s="126"/>
      <c r="I41" s="132" t="s">
        <v>62</v>
      </c>
      <c r="J41" s="132"/>
      <c r="K41" s="132"/>
      <c r="L41" s="132" t="s">
        <v>63</v>
      </c>
      <c r="M41" s="132"/>
      <c r="N41" s="132"/>
      <c r="O41" s="133" t="s">
        <v>64</v>
      </c>
      <c r="P41" s="133"/>
      <c r="Q41" s="133"/>
    </row>
    <row r="42" spans="1:25" ht="13.5" x14ac:dyDescent="0.25">
      <c r="A42" s="131"/>
      <c r="B42" s="126" t="s">
        <v>65</v>
      </c>
      <c r="C42" s="126"/>
      <c r="D42" s="126"/>
      <c r="E42" s="126"/>
      <c r="F42" s="126" t="s">
        <v>66</v>
      </c>
      <c r="G42" s="126"/>
      <c r="H42" s="126"/>
      <c r="I42" s="126" t="s">
        <v>67</v>
      </c>
      <c r="J42" s="126"/>
      <c r="K42" s="126"/>
      <c r="L42" s="126" t="s">
        <v>68</v>
      </c>
      <c r="M42" s="126"/>
      <c r="N42" s="126"/>
      <c r="O42" s="126"/>
      <c r="P42" s="126"/>
      <c r="Q42" s="126"/>
    </row>
    <row r="43" spans="1:25" ht="13.5" thickBo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ht="16.5" thickBot="1" x14ac:dyDescent="0.3">
      <c r="B44" s="71"/>
      <c r="T44" s="72" t="s">
        <v>69</v>
      </c>
      <c r="U44" s="73"/>
      <c r="V44" s="73"/>
      <c r="W44" s="73"/>
      <c r="X44" s="73"/>
      <c r="Y44" s="74"/>
    </row>
    <row r="45" spans="1:25" ht="15" x14ac:dyDescent="0.25">
      <c r="K45" s="75" t="s">
        <v>70</v>
      </c>
      <c r="L45" s="76"/>
      <c r="M45" s="76"/>
      <c r="N45" s="76"/>
      <c r="O45" s="76"/>
      <c r="P45" s="76"/>
      <c r="Q45" s="77"/>
      <c r="T45" s="78">
        <v>1</v>
      </c>
      <c r="U45" s="79">
        <f t="shared" ref="U45:U59" si="2">SUM(D17)</f>
        <v>0</v>
      </c>
      <c r="V45" s="80">
        <f t="shared" ref="V45:V59" si="3">SUM(F17)</f>
        <v>0</v>
      </c>
      <c r="W45" s="80">
        <f t="shared" ref="W45:W59" si="4">SUM(H17)</f>
        <v>0</v>
      </c>
      <c r="X45" s="81">
        <f t="shared" ref="X45:X57" si="5">SUM($H$6+I17)</f>
        <v>0</v>
      </c>
      <c r="Y45" s="82" t="s">
        <v>71</v>
      </c>
    </row>
    <row r="46" spans="1:25" ht="15" x14ac:dyDescent="0.25">
      <c r="K46" s="83" t="s">
        <v>72</v>
      </c>
      <c r="L46" s="84"/>
      <c r="M46" s="85"/>
      <c r="N46" s="85"/>
      <c r="O46" s="85"/>
      <c r="P46" s="85"/>
      <c r="Q46" s="86"/>
      <c r="T46" s="87">
        <v>2</v>
      </c>
      <c r="U46" s="79">
        <f t="shared" si="2"/>
        <v>0</v>
      </c>
      <c r="V46" s="80">
        <f t="shared" si="3"/>
        <v>0</v>
      </c>
      <c r="W46" s="80">
        <f t="shared" si="4"/>
        <v>0</v>
      </c>
      <c r="X46" s="81">
        <f t="shared" si="5"/>
        <v>0</v>
      </c>
      <c r="Y46" s="82" t="s">
        <v>71</v>
      </c>
    </row>
    <row r="47" spans="1:25" ht="15" x14ac:dyDescent="0.25">
      <c r="K47" s="83"/>
      <c r="L47" s="84" t="s">
        <v>73</v>
      </c>
      <c r="M47" s="85"/>
      <c r="N47" s="85"/>
      <c r="O47" s="85"/>
      <c r="P47" s="85"/>
      <c r="Q47" s="86"/>
      <c r="T47" s="87">
        <v>3</v>
      </c>
      <c r="U47" s="79">
        <f t="shared" si="2"/>
        <v>0</v>
      </c>
      <c r="V47" s="80">
        <f t="shared" si="3"/>
        <v>0</v>
      </c>
      <c r="W47" s="80">
        <f t="shared" si="4"/>
        <v>0</v>
      </c>
      <c r="X47" s="81">
        <f t="shared" si="5"/>
        <v>0</v>
      </c>
      <c r="Y47" s="82" t="s">
        <v>71</v>
      </c>
    </row>
    <row r="48" spans="1:25" ht="15" x14ac:dyDescent="0.25">
      <c r="K48" s="88"/>
      <c r="L48" s="84" t="s">
        <v>74</v>
      </c>
      <c r="M48" s="85"/>
      <c r="N48" s="85"/>
      <c r="O48" s="85"/>
      <c r="P48" s="85"/>
      <c r="Q48" s="86"/>
      <c r="T48" s="87">
        <v>4</v>
      </c>
      <c r="U48" s="79">
        <f t="shared" si="2"/>
        <v>0</v>
      </c>
      <c r="V48" s="80">
        <f t="shared" si="3"/>
        <v>0</v>
      </c>
      <c r="W48" s="80">
        <f t="shared" si="4"/>
        <v>0</v>
      </c>
      <c r="X48" s="81">
        <f t="shared" si="5"/>
        <v>0</v>
      </c>
      <c r="Y48" s="82" t="s">
        <v>71</v>
      </c>
    </row>
    <row r="49" spans="11:25" ht="15" x14ac:dyDescent="0.25">
      <c r="K49" s="88"/>
      <c r="L49" s="84" t="s">
        <v>75</v>
      </c>
      <c r="M49" s="85"/>
      <c r="N49" s="85"/>
      <c r="O49" s="85"/>
      <c r="P49" s="85"/>
      <c r="Q49" s="86"/>
      <c r="T49" s="87">
        <v>5</v>
      </c>
      <c r="U49" s="79">
        <f t="shared" si="2"/>
        <v>0</v>
      </c>
      <c r="V49" s="80">
        <f t="shared" si="3"/>
        <v>0</v>
      </c>
      <c r="W49" s="80">
        <f t="shared" si="4"/>
        <v>0</v>
      </c>
      <c r="X49" s="81">
        <f t="shared" si="5"/>
        <v>0</v>
      </c>
      <c r="Y49" s="82" t="s">
        <v>71</v>
      </c>
    </row>
    <row r="50" spans="11:25" ht="15" x14ac:dyDescent="0.25">
      <c r="K50" s="88"/>
      <c r="L50" s="84" t="s">
        <v>76</v>
      </c>
      <c r="M50" s="85"/>
      <c r="N50" s="85"/>
      <c r="O50" s="85"/>
      <c r="P50" s="85"/>
      <c r="Q50" s="86"/>
      <c r="T50" s="87">
        <v>6</v>
      </c>
      <c r="U50" s="79">
        <f t="shared" si="2"/>
        <v>0</v>
      </c>
      <c r="V50" s="80">
        <f t="shared" si="3"/>
        <v>0</v>
      </c>
      <c r="W50" s="80">
        <f t="shared" si="4"/>
        <v>0</v>
      </c>
      <c r="X50" s="81">
        <f t="shared" si="5"/>
        <v>0</v>
      </c>
      <c r="Y50" s="82" t="s">
        <v>71</v>
      </c>
    </row>
    <row r="51" spans="11:25" ht="15" x14ac:dyDescent="0.25">
      <c r="K51" s="88"/>
      <c r="L51" s="84" t="s">
        <v>77</v>
      </c>
      <c r="M51" s="85"/>
      <c r="N51" s="85"/>
      <c r="O51" s="85"/>
      <c r="P51" s="85"/>
      <c r="Q51" s="86"/>
      <c r="T51" s="87">
        <v>7</v>
      </c>
      <c r="U51" s="79">
        <f t="shared" si="2"/>
        <v>0</v>
      </c>
      <c r="V51" s="80">
        <f t="shared" si="3"/>
        <v>0</v>
      </c>
      <c r="W51" s="80">
        <f t="shared" si="4"/>
        <v>0</v>
      </c>
      <c r="X51" s="81">
        <f t="shared" si="5"/>
        <v>0</v>
      </c>
      <c r="Y51" s="82" t="s">
        <v>71</v>
      </c>
    </row>
    <row r="52" spans="11:25" x14ac:dyDescent="0.2">
      <c r="K52" s="89"/>
      <c r="L52" s="85"/>
      <c r="M52" s="85"/>
      <c r="N52" s="85"/>
      <c r="O52" s="85"/>
      <c r="P52" s="85"/>
      <c r="Q52" s="86"/>
      <c r="T52" s="87">
        <v>8</v>
      </c>
      <c r="U52" s="79">
        <f t="shared" si="2"/>
        <v>0</v>
      </c>
      <c r="V52" s="80">
        <f t="shared" si="3"/>
        <v>0</v>
      </c>
      <c r="W52" s="80">
        <f t="shared" si="4"/>
        <v>0</v>
      </c>
      <c r="X52" s="81">
        <f t="shared" si="5"/>
        <v>0</v>
      </c>
      <c r="Y52" s="82" t="s">
        <v>71</v>
      </c>
    </row>
    <row r="53" spans="11:25" ht="15" x14ac:dyDescent="0.25">
      <c r="K53" s="90" t="s">
        <v>78</v>
      </c>
      <c r="L53" s="85"/>
      <c r="M53" s="85"/>
      <c r="N53" s="85"/>
      <c r="O53" s="85"/>
      <c r="P53" s="85"/>
      <c r="Q53" s="86"/>
      <c r="T53" s="87">
        <v>9</v>
      </c>
      <c r="U53" s="79">
        <f t="shared" si="2"/>
        <v>0</v>
      </c>
      <c r="V53" s="80">
        <f t="shared" si="3"/>
        <v>0</v>
      </c>
      <c r="W53" s="80">
        <f t="shared" si="4"/>
        <v>0</v>
      </c>
      <c r="X53" s="81">
        <f t="shared" si="5"/>
        <v>0</v>
      </c>
      <c r="Y53" s="82" t="s">
        <v>71</v>
      </c>
    </row>
    <row r="54" spans="11:25" ht="15" x14ac:dyDescent="0.25">
      <c r="K54" s="83" t="s">
        <v>72</v>
      </c>
      <c r="L54" s="84"/>
      <c r="M54" s="85"/>
      <c r="N54" s="85"/>
      <c r="O54" s="85"/>
      <c r="P54" s="85"/>
      <c r="Q54" s="86"/>
      <c r="T54" s="87">
        <v>10</v>
      </c>
      <c r="U54" s="79">
        <f t="shared" si="2"/>
        <v>0</v>
      </c>
      <c r="V54" s="80">
        <f t="shared" si="3"/>
        <v>0</v>
      </c>
      <c r="W54" s="80">
        <f t="shared" si="4"/>
        <v>0</v>
      </c>
      <c r="X54" s="81">
        <f t="shared" si="5"/>
        <v>0</v>
      </c>
      <c r="Y54" s="82" t="s">
        <v>71</v>
      </c>
    </row>
    <row r="55" spans="11:25" ht="15" x14ac:dyDescent="0.25">
      <c r="K55" s="88"/>
      <c r="L55" s="84" t="s">
        <v>79</v>
      </c>
      <c r="M55" s="85"/>
      <c r="N55" s="85"/>
      <c r="O55" s="85"/>
      <c r="P55" s="85"/>
      <c r="Q55" s="86"/>
      <c r="T55" s="87">
        <v>11</v>
      </c>
      <c r="U55" s="79">
        <f t="shared" si="2"/>
        <v>0</v>
      </c>
      <c r="V55" s="80">
        <f t="shared" si="3"/>
        <v>0</v>
      </c>
      <c r="W55" s="80">
        <f t="shared" si="4"/>
        <v>0</v>
      </c>
      <c r="X55" s="81">
        <f t="shared" si="5"/>
        <v>0</v>
      </c>
      <c r="Y55" s="82" t="s">
        <v>71</v>
      </c>
    </row>
    <row r="56" spans="11:25" ht="15.75" thickBot="1" x14ac:dyDescent="0.3">
      <c r="K56" s="91"/>
      <c r="L56" s="92" t="s">
        <v>80</v>
      </c>
      <c r="M56" s="93"/>
      <c r="N56" s="93"/>
      <c r="O56" s="93"/>
      <c r="P56" s="93"/>
      <c r="Q56" s="94"/>
      <c r="T56" s="87">
        <v>12</v>
      </c>
      <c r="U56" s="79">
        <f t="shared" si="2"/>
        <v>0</v>
      </c>
      <c r="V56" s="80">
        <f t="shared" si="3"/>
        <v>0</v>
      </c>
      <c r="W56" s="80">
        <f t="shared" si="4"/>
        <v>0</v>
      </c>
      <c r="X56" s="81">
        <f t="shared" si="5"/>
        <v>0</v>
      </c>
      <c r="Y56" s="82" t="s">
        <v>71</v>
      </c>
    </row>
    <row r="57" spans="11:25" x14ac:dyDescent="0.2">
      <c r="T57" s="87">
        <v>13</v>
      </c>
      <c r="U57" s="79">
        <f t="shared" si="2"/>
        <v>0</v>
      </c>
      <c r="V57" s="80">
        <f t="shared" si="3"/>
        <v>0</v>
      </c>
      <c r="W57" s="80">
        <f t="shared" si="4"/>
        <v>0</v>
      </c>
      <c r="X57" s="81">
        <f t="shared" si="5"/>
        <v>0</v>
      </c>
      <c r="Y57" s="82" t="s">
        <v>71</v>
      </c>
    </row>
    <row r="58" spans="11:25" x14ac:dyDescent="0.2">
      <c r="T58" s="87">
        <v>14</v>
      </c>
      <c r="U58" s="79">
        <f t="shared" si="2"/>
        <v>0</v>
      </c>
      <c r="V58" s="80">
        <f t="shared" si="3"/>
        <v>0</v>
      </c>
      <c r="W58" s="80">
        <f t="shared" si="4"/>
        <v>0</v>
      </c>
      <c r="X58" s="81">
        <f t="shared" ref="X58:X59" si="6">SUM($H$6+I30)</f>
        <v>0</v>
      </c>
      <c r="Y58" s="82" t="s">
        <v>71</v>
      </c>
    </row>
    <row r="59" spans="11:25" x14ac:dyDescent="0.2">
      <c r="T59" s="87">
        <v>15</v>
      </c>
      <c r="U59" s="79">
        <f t="shared" si="2"/>
        <v>0</v>
      </c>
      <c r="V59" s="80">
        <f t="shared" si="3"/>
        <v>0</v>
      </c>
      <c r="W59" s="80">
        <f t="shared" si="4"/>
        <v>0</v>
      </c>
      <c r="X59" s="81">
        <f t="shared" si="6"/>
        <v>0</v>
      </c>
      <c r="Y59" s="82" t="s">
        <v>71</v>
      </c>
    </row>
    <row r="60" spans="11:25" x14ac:dyDescent="0.2">
      <c r="T60" s="87"/>
      <c r="U60" s="79"/>
      <c r="V60" s="80"/>
      <c r="W60" s="80"/>
      <c r="X60" s="81"/>
      <c r="Y60" s="82"/>
    </row>
    <row r="61" spans="11:25" x14ac:dyDescent="0.2">
      <c r="T61" s="87"/>
      <c r="U61" s="79"/>
      <c r="V61" s="80"/>
      <c r="W61" s="80"/>
      <c r="X61" s="81"/>
      <c r="Y61" s="82"/>
    </row>
    <row r="62" spans="11:25" x14ac:dyDescent="0.2">
      <c r="T62" s="87"/>
      <c r="U62" s="79"/>
      <c r="V62" s="80"/>
      <c r="W62" s="80"/>
      <c r="X62" s="81"/>
      <c r="Y62" s="82"/>
    </row>
    <row r="63" spans="11:25" x14ac:dyDescent="0.2">
      <c r="T63" s="87"/>
      <c r="U63" s="79"/>
      <c r="V63" s="80"/>
      <c r="W63" s="80"/>
      <c r="X63" s="81"/>
      <c r="Y63" s="82"/>
    </row>
    <row r="64" spans="11:25" x14ac:dyDescent="0.2">
      <c r="T64" s="87"/>
      <c r="U64" s="79"/>
      <c r="V64" s="80"/>
      <c r="W64" s="80"/>
      <c r="X64" s="81"/>
      <c r="Y64" s="82"/>
    </row>
    <row r="65" spans="20:25" x14ac:dyDescent="0.2">
      <c r="T65" s="87"/>
      <c r="U65" s="79"/>
      <c r="V65" s="80"/>
      <c r="W65" s="80"/>
      <c r="X65" s="81"/>
      <c r="Y65" s="82"/>
    </row>
    <row r="66" spans="20:25" x14ac:dyDescent="0.2">
      <c r="T66" s="87"/>
      <c r="U66" s="79"/>
      <c r="V66" s="80"/>
      <c r="W66" s="80"/>
      <c r="X66" s="81"/>
      <c r="Y66" s="82"/>
    </row>
    <row r="67" spans="20:25" ht="13.5" thickBot="1" x14ac:dyDescent="0.25">
      <c r="T67" s="95"/>
      <c r="U67" s="96"/>
      <c r="V67" s="97"/>
      <c r="W67" s="97"/>
      <c r="X67" s="98"/>
      <c r="Y67" s="99"/>
    </row>
  </sheetData>
  <sheetProtection selectLockedCells="1"/>
  <mergeCells count="85">
    <mergeCell ref="A1:H3"/>
    <mergeCell ref="I1:Q1"/>
    <mergeCell ref="I2:K2"/>
    <mergeCell ref="L2:Q2"/>
    <mergeCell ref="I3:J3"/>
    <mergeCell ref="L3:Q3"/>
    <mergeCell ref="A7:B7"/>
    <mergeCell ref="C7:D7"/>
    <mergeCell ref="F7:G7"/>
    <mergeCell ref="H7:J7"/>
    <mergeCell ref="A4:Q4"/>
    <mergeCell ref="A5:B5"/>
    <mergeCell ref="C5:D5"/>
    <mergeCell ref="F5:G5"/>
    <mergeCell ref="H5:J5"/>
    <mergeCell ref="L5:Q5"/>
    <mergeCell ref="A6:B6"/>
    <mergeCell ref="C6:D6"/>
    <mergeCell ref="F6:G6"/>
    <mergeCell ref="H6:J6"/>
    <mergeCell ref="L6:Q6"/>
    <mergeCell ref="L8:Q8"/>
    <mergeCell ref="A9:B9"/>
    <mergeCell ref="C9:D9"/>
    <mergeCell ref="F9:G9"/>
    <mergeCell ref="H9:J9"/>
    <mergeCell ref="A8:B8"/>
    <mergeCell ref="C8:D8"/>
    <mergeCell ref="F8:G8"/>
    <mergeCell ref="H8:J8"/>
    <mergeCell ref="A10:B10"/>
    <mergeCell ref="C10:D10"/>
    <mergeCell ref="F10:G10"/>
    <mergeCell ref="H10:J10"/>
    <mergeCell ref="L10:Q10"/>
    <mergeCell ref="A12:Q12"/>
    <mergeCell ref="A13:A16"/>
    <mergeCell ref="B13:B16"/>
    <mergeCell ref="C13:C16"/>
    <mergeCell ref="D13:D16"/>
    <mergeCell ref="E13:G14"/>
    <mergeCell ref="H13:H16"/>
    <mergeCell ref="I13:I16"/>
    <mergeCell ref="J13:J16"/>
    <mergeCell ref="K13:K16"/>
    <mergeCell ref="A11:B11"/>
    <mergeCell ref="C11:D11"/>
    <mergeCell ref="F11:G11"/>
    <mergeCell ref="H11:J11"/>
    <mergeCell ref="L24:Q24"/>
    <mergeCell ref="L13:Q16"/>
    <mergeCell ref="E15:E16"/>
    <mergeCell ref="F15:F16"/>
    <mergeCell ref="G15:G16"/>
    <mergeCell ref="L17:Q17"/>
    <mergeCell ref="L18:Q18"/>
    <mergeCell ref="L19:Q19"/>
    <mergeCell ref="L20:Q20"/>
    <mergeCell ref="L21:Q21"/>
    <mergeCell ref="L22:Q22"/>
    <mergeCell ref="L23:Q23"/>
    <mergeCell ref="L38:Q38"/>
    <mergeCell ref="L25:Q25"/>
    <mergeCell ref="L26:Q26"/>
    <mergeCell ref="L27:Q27"/>
    <mergeCell ref="L28:Q28"/>
    <mergeCell ref="L29:Q29"/>
    <mergeCell ref="L30:Q30"/>
    <mergeCell ref="L31:Q31"/>
    <mergeCell ref="L32:Q32"/>
    <mergeCell ref="L35:Q35"/>
    <mergeCell ref="L36:Q36"/>
    <mergeCell ref="L37:Q37"/>
    <mergeCell ref="I42:K42"/>
    <mergeCell ref="L42:Q42"/>
    <mergeCell ref="L39:Q39"/>
    <mergeCell ref="A40:Q40"/>
    <mergeCell ref="A41:A42"/>
    <mergeCell ref="B41:E41"/>
    <mergeCell ref="F41:H41"/>
    <mergeCell ref="I41:K41"/>
    <mergeCell ref="L41:N41"/>
    <mergeCell ref="O41:Q41"/>
    <mergeCell ref="B42:E42"/>
    <mergeCell ref="F42:H42"/>
  </mergeCells>
  <printOptions horizontalCentered="1" verticalCentered="1"/>
  <pageMargins left="0.35433070866141736" right="0.35433070866141736" top="0.70866141732283472" bottom="0.19685039370078741" header="0.51181102362204722" footer="0.31496062992125984"/>
  <pageSetup scale="78" fitToHeight="0" orientation="landscape" r:id="rId1"/>
  <headerFooter alignWithMargins="0"/>
  <ignoredErrors>
    <ignoredError sqref="B38:C3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7A4A-984A-44BE-946D-9D20F4416C0A}">
  <sheetPr>
    <tabColor theme="5" tint="0.39997558519241921"/>
    <pageSetUpPr fitToPage="1"/>
  </sheetPr>
  <dimension ref="A1:Y67"/>
  <sheetViews>
    <sheetView zoomScaleNormal="100" workbookViewId="0">
      <selection activeCell="C5" sqref="C5:D5"/>
    </sheetView>
  </sheetViews>
  <sheetFormatPr defaultColWidth="9.140625" defaultRowHeight="12.75" x14ac:dyDescent="0.2"/>
  <cols>
    <col min="1" max="1" width="7.140625" style="8" customWidth="1"/>
    <col min="2" max="8" width="9.5703125" style="8" customWidth="1"/>
    <col min="9" max="9" width="12.28515625" style="8" customWidth="1"/>
    <col min="10" max="10" width="13" style="8" customWidth="1"/>
    <col min="11" max="11" width="10.85546875" style="8" customWidth="1"/>
    <col min="12" max="12" width="9.140625" style="8"/>
    <col min="13" max="13" width="14.28515625" style="8" customWidth="1"/>
    <col min="14" max="14" width="5.7109375" style="8" customWidth="1"/>
    <col min="15" max="15" width="6.85546875" style="8" customWidth="1"/>
    <col min="16" max="16" width="14.28515625" style="8" customWidth="1"/>
    <col min="17" max="17" width="7.85546875" style="8" customWidth="1"/>
    <col min="18" max="23" width="9.140625" style="8"/>
    <col min="24" max="24" width="18.42578125" style="8" customWidth="1"/>
    <col min="25" max="16384" width="9.140625" style="8"/>
  </cols>
  <sheetData>
    <row r="1" spans="1:20" x14ac:dyDescent="0.2">
      <c r="A1" s="183" t="s">
        <v>19</v>
      </c>
      <c r="B1" s="184"/>
      <c r="C1" s="184"/>
      <c r="D1" s="184"/>
      <c r="E1" s="184"/>
      <c r="F1" s="184"/>
      <c r="G1" s="184"/>
      <c r="H1" s="184"/>
      <c r="I1" s="178"/>
      <c r="J1" s="178"/>
      <c r="K1" s="178"/>
      <c r="L1" s="178"/>
      <c r="M1" s="178"/>
      <c r="N1" s="178"/>
      <c r="O1" s="178"/>
      <c r="P1" s="178"/>
      <c r="Q1" s="178"/>
    </row>
    <row r="2" spans="1:20" ht="27.75" customHeight="1" x14ac:dyDescent="0.2">
      <c r="A2" s="184"/>
      <c r="B2" s="184"/>
      <c r="C2" s="184"/>
      <c r="D2" s="184"/>
      <c r="E2" s="184"/>
      <c r="F2" s="184"/>
      <c r="G2" s="184"/>
      <c r="H2" s="184"/>
      <c r="I2" s="178"/>
      <c r="J2" s="178"/>
      <c r="K2" s="178"/>
      <c r="L2" s="185" t="s">
        <v>20</v>
      </c>
      <c r="M2" s="185"/>
      <c r="N2" s="185"/>
      <c r="O2" s="185"/>
      <c r="P2" s="185"/>
      <c r="Q2" s="185"/>
    </row>
    <row r="3" spans="1:20" ht="18" customHeight="1" x14ac:dyDescent="0.25">
      <c r="A3" s="184"/>
      <c r="B3" s="184"/>
      <c r="C3" s="184"/>
      <c r="D3" s="184"/>
      <c r="E3" s="184"/>
      <c r="F3" s="184"/>
      <c r="G3" s="184"/>
      <c r="H3" s="184"/>
      <c r="I3" s="186" t="s">
        <v>21</v>
      </c>
      <c r="J3" s="186"/>
      <c r="K3" s="111">
        <v>41730</v>
      </c>
      <c r="L3" s="187" t="s">
        <v>22</v>
      </c>
      <c r="M3" s="187"/>
      <c r="N3" s="187"/>
      <c r="O3" s="187"/>
      <c r="P3" s="187"/>
      <c r="Q3" s="187"/>
    </row>
    <row r="4" spans="1:20" ht="5.25" customHeight="1" x14ac:dyDescent="0.2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</row>
    <row r="5" spans="1:20" ht="15" customHeight="1" x14ac:dyDescent="0.2">
      <c r="A5" s="146" t="s">
        <v>23</v>
      </c>
      <c r="B5" s="146"/>
      <c r="C5" s="179" t="s">
        <v>24</v>
      </c>
      <c r="D5" s="179"/>
      <c r="E5" s="36"/>
      <c r="F5" s="146" t="s">
        <v>25</v>
      </c>
      <c r="G5" s="176"/>
      <c r="H5" s="180">
        <v>433409112570501</v>
      </c>
      <c r="I5" s="180"/>
      <c r="J5" s="180"/>
      <c r="K5" s="37"/>
      <c r="L5" s="181" t="s">
        <v>26</v>
      </c>
      <c r="M5" s="181"/>
      <c r="N5" s="181"/>
      <c r="O5" s="181"/>
      <c r="P5" s="181"/>
      <c r="Q5" s="181"/>
    </row>
    <row r="6" spans="1:20" ht="15" customHeight="1" x14ac:dyDescent="0.2">
      <c r="A6" s="146" t="s">
        <v>27</v>
      </c>
      <c r="B6" s="146"/>
      <c r="C6" s="171">
        <v>4928.22</v>
      </c>
      <c r="D6" s="171"/>
      <c r="E6" s="38" t="s">
        <v>28</v>
      </c>
      <c r="F6" s="144" t="s">
        <v>29</v>
      </c>
      <c r="G6" s="144"/>
      <c r="H6" s="182">
        <v>43991</v>
      </c>
      <c r="I6" s="182"/>
      <c r="J6" s="182"/>
      <c r="K6" s="39"/>
      <c r="L6" s="173" t="s">
        <v>30</v>
      </c>
      <c r="M6" s="173"/>
      <c r="N6" s="173"/>
      <c r="O6" s="173"/>
      <c r="P6" s="173"/>
      <c r="Q6" s="173"/>
    </row>
    <row r="7" spans="1:20" ht="15" customHeight="1" x14ac:dyDescent="0.2">
      <c r="A7" s="146" t="s">
        <v>31</v>
      </c>
      <c r="B7" s="146"/>
      <c r="C7" s="145">
        <v>2.74</v>
      </c>
      <c r="D7" s="145"/>
      <c r="E7" s="38" t="s">
        <v>32</v>
      </c>
      <c r="F7" s="144" t="s">
        <v>33</v>
      </c>
      <c r="G7" s="144"/>
      <c r="H7" s="177" t="s">
        <v>93</v>
      </c>
      <c r="I7" s="177"/>
      <c r="J7" s="177"/>
      <c r="K7" s="39"/>
      <c r="L7" s="117" t="s">
        <v>34</v>
      </c>
      <c r="M7" s="41">
        <v>12.41</v>
      </c>
      <c r="N7" s="42" t="s">
        <v>35</v>
      </c>
      <c r="O7" s="117" t="s">
        <v>36</v>
      </c>
      <c r="P7" s="41">
        <v>12.39</v>
      </c>
      <c r="Q7" s="118" t="s">
        <v>35</v>
      </c>
    </row>
    <row r="8" spans="1:20" ht="15" customHeight="1" x14ac:dyDescent="0.2">
      <c r="A8" s="146" t="s">
        <v>37</v>
      </c>
      <c r="B8" s="146"/>
      <c r="C8" s="171" t="s">
        <v>38</v>
      </c>
      <c r="D8" s="171"/>
      <c r="E8" s="38"/>
      <c r="F8" s="146" t="s">
        <v>39</v>
      </c>
      <c r="G8" s="176"/>
      <c r="H8" s="147" t="s">
        <v>83</v>
      </c>
      <c r="I8" s="147"/>
      <c r="J8" s="147"/>
      <c r="K8" s="39"/>
      <c r="L8" s="174" t="s">
        <v>40</v>
      </c>
      <c r="M8" s="174"/>
      <c r="N8" s="174"/>
      <c r="O8" s="174"/>
      <c r="P8" s="174"/>
      <c r="Q8" s="174"/>
      <c r="T8" s="44"/>
    </row>
    <row r="9" spans="1:20" ht="15" customHeight="1" x14ac:dyDescent="0.2">
      <c r="A9" s="146" t="s">
        <v>41</v>
      </c>
      <c r="B9" s="146"/>
      <c r="C9" s="145">
        <v>500</v>
      </c>
      <c r="D9" s="145"/>
      <c r="E9" s="38" t="s">
        <v>35</v>
      </c>
      <c r="F9" s="146" t="s">
        <v>42</v>
      </c>
      <c r="G9" s="146"/>
      <c r="H9" s="147" t="s">
        <v>81</v>
      </c>
      <c r="I9" s="175"/>
      <c r="J9" s="175"/>
      <c r="K9" s="39"/>
      <c r="L9" s="117" t="s">
        <v>34</v>
      </c>
      <c r="M9" s="45">
        <v>18.399999999999999</v>
      </c>
      <c r="N9" s="46" t="s">
        <v>43</v>
      </c>
      <c r="O9" s="117" t="s">
        <v>36</v>
      </c>
      <c r="P9" s="45">
        <v>11.6</v>
      </c>
      <c r="Q9" s="46" t="s">
        <v>44</v>
      </c>
      <c r="T9" s="44"/>
    </row>
    <row r="10" spans="1:20" ht="15" customHeight="1" x14ac:dyDescent="0.2">
      <c r="A10" s="146" t="s">
        <v>45</v>
      </c>
      <c r="B10" s="146"/>
      <c r="C10" s="171" t="s">
        <v>84</v>
      </c>
      <c r="D10" s="171"/>
      <c r="E10" s="38"/>
      <c r="F10" s="172" t="s">
        <v>46</v>
      </c>
      <c r="G10" s="172"/>
      <c r="H10" s="147" t="s">
        <v>94</v>
      </c>
      <c r="I10" s="147"/>
      <c r="J10" s="147"/>
      <c r="K10" s="39"/>
      <c r="L10" s="173" t="s">
        <v>47</v>
      </c>
      <c r="M10" s="174"/>
      <c r="N10" s="174"/>
      <c r="O10" s="174"/>
      <c r="P10" s="174"/>
      <c r="Q10" s="174"/>
      <c r="S10" s="47"/>
    </row>
    <row r="11" spans="1:20" ht="15" customHeight="1" x14ac:dyDescent="0.2">
      <c r="A11" s="144" t="s">
        <v>48</v>
      </c>
      <c r="B11" s="144"/>
      <c r="C11" s="145" t="s">
        <v>18</v>
      </c>
      <c r="D11" s="145"/>
      <c r="E11" s="36"/>
      <c r="F11" s="146"/>
      <c r="G11" s="146"/>
      <c r="H11" s="147"/>
      <c r="I11" s="147"/>
      <c r="J11" s="147"/>
      <c r="K11" s="39"/>
      <c r="L11" s="119" t="s">
        <v>34</v>
      </c>
      <c r="M11" s="49">
        <v>12.4</v>
      </c>
      <c r="N11" s="42" t="s">
        <v>35</v>
      </c>
      <c r="O11" s="117" t="s">
        <v>36</v>
      </c>
      <c r="P11" s="49">
        <v>12.385999999999999</v>
      </c>
      <c r="Q11" s="42" t="s">
        <v>35</v>
      </c>
    </row>
    <row r="12" spans="1:20" ht="12" customHeight="1" x14ac:dyDescent="0.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T12" s="50"/>
    </row>
    <row r="13" spans="1:20" ht="17.25" customHeight="1" x14ac:dyDescent="0.2">
      <c r="A13" s="157" t="s">
        <v>1</v>
      </c>
      <c r="B13" s="157" t="s">
        <v>49</v>
      </c>
      <c r="C13" s="157" t="s">
        <v>50</v>
      </c>
      <c r="D13" s="157" t="s">
        <v>51</v>
      </c>
      <c r="E13" s="163" t="s">
        <v>52</v>
      </c>
      <c r="F13" s="164"/>
      <c r="G13" s="165"/>
      <c r="H13" s="157" t="s">
        <v>82</v>
      </c>
      <c r="I13" s="157" t="s">
        <v>86</v>
      </c>
      <c r="J13" s="157" t="s">
        <v>53</v>
      </c>
      <c r="K13" s="157" t="s">
        <v>54</v>
      </c>
      <c r="L13" s="148" t="s">
        <v>55</v>
      </c>
      <c r="M13" s="149"/>
      <c r="N13" s="149"/>
      <c r="O13" s="149"/>
      <c r="P13" s="149"/>
      <c r="Q13" s="150"/>
      <c r="S13" s="44"/>
    </row>
    <row r="14" spans="1:20" x14ac:dyDescent="0.2">
      <c r="A14" s="159"/>
      <c r="B14" s="161"/>
      <c r="C14" s="161"/>
      <c r="D14" s="161"/>
      <c r="E14" s="166"/>
      <c r="F14" s="167"/>
      <c r="G14" s="168"/>
      <c r="H14" s="161"/>
      <c r="I14" s="161"/>
      <c r="J14" s="169"/>
      <c r="K14" s="169"/>
      <c r="L14" s="151"/>
      <c r="M14" s="152"/>
      <c r="N14" s="152"/>
      <c r="O14" s="152"/>
      <c r="P14" s="152"/>
      <c r="Q14" s="153"/>
    </row>
    <row r="15" spans="1:20" x14ac:dyDescent="0.2">
      <c r="A15" s="159"/>
      <c r="B15" s="161"/>
      <c r="C15" s="161"/>
      <c r="D15" s="161"/>
      <c r="E15" s="157" t="s">
        <v>56</v>
      </c>
      <c r="F15" s="157" t="s">
        <v>57</v>
      </c>
      <c r="G15" s="157" t="s">
        <v>56</v>
      </c>
      <c r="H15" s="161"/>
      <c r="I15" s="161"/>
      <c r="J15" s="169"/>
      <c r="K15" s="169"/>
      <c r="L15" s="151"/>
      <c r="M15" s="152"/>
      <c r="N15" s="152"/>
      <c r="O15" s="152"/>
      <c r="P15" s="152"/>
      <c r="Q15" s="153"/>
    </row>
    <row r="16" spans="1:20" x14ac:dyDescent="0.2">
      <c r="A16" s="160"/>
      <c r="B16" s="162"/>
      <c r="C16" s="162"/>
      <c r="D16" s="162"/>
      <c r="E16" s="158"/>
      <c r="F16" s="158"/>
      <c r="G16" s="158"/>
      <c r="H16" s="162"/>
      <c r="I16" s="162"/>
      <c r="J16" s="170"/>
      <c r="K16" s="170"/>
      <c r="L16" s="154"/>
      <c r="M16" s="155"/>
      <c r="N16" s="155"/>
      <c r="O16" s="155"/>
      <c r="P16" s="155"/>
      <c r="Q16" s="156"/>
    </row>
    <row r="17" spans="1:17" ht="18" customHeight="1" x14ac:dyDescent="0.2">
      <c r="A17" s="112">
        <v>1</v>
      </c>
      <c r="B17" s="113">
        <v>1266.5</v>
      </c>
      <c r="C17" s="51">
        <f>PortDepthSheet!H2</f>
        <v>1268.7299771008197</v>
      </c>
      <c r="D17" s="107">
        <v>12.397</v>
      </c>
      <c r="E17" s="108">
        <v>368.31</v>
      </c>
      <c r="F17" s="108">
        <v>352.87</v>
      </c>
      <c r="G17" s="108">
        <v>368.3</v>
      </c>
      <c r="H17" s="108">
        <v>16.87</v>
      </c>
      <c r="I17" s="109">
        <v>0.4375</v>
      </c>
      <c r="J17" s="52">
        <f>IF(OR(D17="", F17="",H17=""), "",((F17-D17)/(62.42796 * (1 - ((H17 + 288.9414) / (508929.2 * (H17 + 68.12963))) * (H17 - 3.9863)^2)))*144)</f>
        <v>786.27767240521996</v>
      </c>
      <c r="K17" s="51">
        <f>IF(OR($C$6="",C17="", J17=""), "", $C$6-C17+J17)</f>
        <v>4445.7676953044001</v>
      </c>
      <c r="L17" s="134"/>
      <c r="M17" s="135"/>
      <c r="N17" s="135"/>
      <c r="O17" s="135"/>
      <c r="P17" s="135"/>
      <c r="Q17" s="188"/>
    </row>
    <row r="18" spans="1:17" ht="18" customHeight="1" x14ac:dyDescent="0.2">
      <c r="A18" s="114">
        <v>2</v>
      </c>
      <c r="B18" s="113">
        <v>1228.7</v>
      </c>
      <c r="C18" s="51">
        <f>PortDepthSheet!H3</f>
        <v>1230.9861244464769</v>
      </c>
      <c r="D18" s="100">
        <v>12.396000000000001</v>
      </c>
      <c r="E18" s="101">
        <v>351.93</v>
      </c>
      <c r="F18" s="101">
        <v>336.66</v>
      </c>
      <c r="G18" s="101">
        <v>351.9</v>
      </c>
      <c r="H18" s="101">
        <v>16.57</v>
      </c>
      <c r="I18" s="102">
        <v>0.44097222222222227</v>
      </c>
      <c r="J18" s="52">
        <f t="shared" ref="J18:J39" si="0">IF(OR(D18="", F18="",H18=""), "",((F18-D18)/(62.42796 * (1 - ((H18 + 288.9414) / (508929.2 * (H18 + 68.12963))) * (H18 - 3.9863)^2)))*144)</f>
        <v>748.80677063564133</v>
      </c>
      <c r="K18" s="51">
        <f t="shared" ref="K18:K39" si="1">IF(OR($C$6="",C18="", J18=""), "", $C$6-C18+J18)</f>
        <v>4446.0406461891644</v>
      </c>
      <c r="L18" s="134"/>
      <c r="M18" s="135"/>
      <c r="N18" s="135"/>
      <c r="O18" s="135"/>
      <c r="P18" s="135"/>
      <c r="Q18" s="188"/>
    </row>
    <row r="19" spans="1:17" ht="18" customHeight="1" x14ac:dyDescent="0.2">
      <c r="A19" s="114">
        <v>3</v>
      </c>
      <c r="B19" s="113">
        <v>1178.8</v>
      </c>
      <c r="C19" s="51">
        <f>PortDepthSheet!H4</f>
        <v>1180.9966060648289</v>
      </c>
      <c r="D19" s="100">
        <v>12.395</v>
      </c>
      <c r="E19" s="101">
        <v>330.23</v>
      </c>
      <c r="F19" s="101">
        <v>315.04000000000002</v>
      </c>
      <c r="G19" s="101">
        <v>330.26</v>
      </c>
      <c r="H19" s="101">
        <v>16.149999999999999</v>
      </c>
      <c r="I19" s="102">
        <v>0.44444444444444442</v>
      </c>
      <c r="J19" s="52">
        <f t="shared" si="0"/>
        <v>698.8341905398438</v>
      </c>
      <c r="K19" s="51">
        <f t="shared" si="1"/>
        <v>4446.0575844750147</v>
      </c>
      <c r="L19" s="134" t="s">
        <v>87</v>
      </c>
      <c r="M19" s="135"/>
      <c r="N19" s="135"/>
      <c r="O19" s="135"/>
      <c r="P19" s="135"/>
      <c r="Q19" s="188"/>
    </row>
    <row r="20" spans="1:17" ht="18" customHeight="1" x14ac:dyDescent="0.2">
      <c r="A20" s="114">
        <v>4</v>
      </c>
      <c r="B20" s="113">
        <v>1080.3</v>
      </c>
      <c r="C20" s="51">
        <f>PortDepthSheet!H5</f>
        <v>1082.5823607450579</v>
      </c>
      <c r="D20" s="100">
        <v>12.395</v>
      </c>
      <c r="E20" s="101">
        <v>287.52</v>
      </c>
      <c r="F20" s="101">
        <v>272.45999999999998</v>
      </c>
      <c r="G20" s="101">
        <v>287.52</v>
      </c>
      <c r="H20" s="101">
        <v>15.17</v>
      </c>
      <c r="I20" s="102">
        <v>0.44791666666666669</v>
      </c>
      <c r="J20" s="52">
        <f t="shared" si="0"/>
        <v>600.41992120764473</v>
      </c>
      <c r="K20" s="51">
        <f t="shared" si="1"/>
        <v>4446.0575604625874</v>
      </c>
      <c r="L20" s="134"/>
      <c r="M20" s="135"/>
      <c r="N20" s="135"/>
      <c r="O20" s="135"/>
      <c r="P20" s="135"/>
      <c r="Q20" s="188"/>
    </row>
    <row r="21" spans="1:17" ht="18" customHeight="1" x14ac:dyDescent="0.2">
      <c r="A21" s="114">
        <v>5</v>
      </c>
      <c r="B21" s="113">
        <v>1042.5999999999999</v>
      </c>
      <c r="C21" s="51">
        <f>PortDepthSheet!H6</f>
        <v>1044.8803071339669</v>
      </c>
      <c r="D21" s="100">
        <v>12.394</v>
      </c>
      <c r="E21" s="101">
        <v>271.08</v>
      </c>
      <c r="F21" s="101">
        <v>256.17</v>
      </c>
      <c r="G21" s="101">
        <v>271.08999999999997</v>
      </c>
      <c r="H21" s="101">
        <v>14.86</v>
      </c>
      <c r="I21" s="102">
        <v>0.4513888888888889</v>
      </c>
      <c r="J21" s="52">
        <f t="shared" si="0"/>
        <v>562.78668063466796</v>
      </c>
      <c r="K21" s="51">
        <f t="shared" si="1"/>
        <v>4446.1263735007014</v>
      </c>
      <c r="L21" s="134"/>
      <c r="M21" s="135"/>
      <c r="N21" s="135"/>
      <c r="O21" s="135"/>
      <c r="P21" s="135"/>
      <c r="Q21" s="188"/>
    </row>
    <row r="22" spans="1:17" ht="18" customHeight="1" x14ac:dyDescent="0.2">
      <c r="A22" s="114">
        <v>6</v>
      </c>
      <c r="B22" s="113">
        <v>997.6</v>
      </c>
      <c r="C22" s="51">
        <f>PortDepthSheet!H7</f>
        <v>999.97028329450382</v>
      </c>
      <c r="D22" s="100">
        <v>12.393000000000001</v>
      </c>
      <c r="E22" s="101">
        <v>251.59</v>
      </c>
      <c r="F22" s="101">
        <v>236.72</v>
      </c>
      <c r="G22" s="101">
        <v>251.55</v>
      </c>
      <c r="H22" s="101">
        <v>14.67</v>
      </c>
      <c r="I22" s="102">
        <v>0.4548611111111111</v>
      </c>
      <c r="J22" s="52">
        <f t="shared" si="0"/>
        <v>517.87172719754142</v>
      </c>
      <c r="K22" s="51">
        <f t="shared" si="1"/>
        <v>4446.1214439030373</v>
      </c>
      <c r="L22" s="134" t="s">
        <v>88</v>
      </c>
      <c r="M22" s="135"/>
      <c r="N22" s="135"/>
      <c r="O22" s="135"/>
      <c r="P22" s="135"/>
      <c r="Q22" s="188"/>
    </row>
    <row r="23" spans="1:17" ht="18" customHeight="1" x14ac:dyDescent="0.2">
      <c r="A23" s="114">
        <v>7</v>
      </c>
      <c r="B23" s="113">
        <v>841.7</v>
      </c>
      <c r="C23" s="51">
        <f>PortDepthSheet!H8</f>
        <v>844.37645556224652</v>
      </c>
      <c r="D23" s="100">
        <v>12.391999999999999</v>
      </c>
      <c r="E23" s="101">
        <v>183.99</v>
      </c>
      <c r="F23" s="101">
        <v>169.33</v>
      </c>
      <c r="G23" s="101">
        <v>183.94</v>
      </c>
      <c r="H23" s="101">
        <v>13.68</v>
      </c>
      <c r="I23" s="102">
        <v>0.45833333333333331</v>
      </c>
      <c r="J23" s="52">
        <f t="shared" si="0"/>
        <v>362.24982497224926</v>
      </c>
      <c r="K23" s="51">
        <f t="shared" si="1"/>
        <v>4446.0933694100031</v>
      </c>
      <c r="L23" s="134"/>
      <c r="M23" s="135"/>
      <c r="N23" s="135"/>
      <c r="O23" s="135"/>
      <c r="P23" s="135"/>
      <c r="Q23" s="188"/>
    </row>
    <row r="24" spans="1:17" ht="18" customHeight="1" x14ac:dyDescent="0.2">
      <c r="A24" s="114">
        <v>8</v>
      </c>
      <c r="B24" s="113">
        <v>809</v>
      </c>
      <c r="C24" s="51">
        <f>PortDepthSheet!H9</f>
        <v>811.6226637160737</v>
      </c>
      <c r="D24" s="100">
        <v>12.391999999999999</v>
      </c>
      <c r="E24" s="101">
        <v>169.73</v>
      </c>
      <c r="F24" s="101">
        <v>155.16</v>
      </c>
      <c r="G24" s="101">
        <v>169.71</v>
      </c>
      <c r="H24" s="101">
        <v>13.41</v>
      </c>
      <c r="I24" s="102">
        <v>0.46180555555555558</v>
      </c>
      <c r="J24" s="52">
        <f t="shared" si="0"/>
        <v>329.53027412755</v>
      </c>
      <c r="K24" s="51">
        <f t="shared" si="1"/>
        <v>4446.1276104114768</v>
      </c>
      <c r="L24" s="134"/>
      <c r="M24" s="135"/>
      <c r="N24" s="135"/>
      <c r="O24" s="135"/>
      <c r="P24" s="135"/>
      <c r="Q24" s="188"/>
    </row>
    <row r="25" spans="1:17" ht="18" customHeight="1" x14ac:dyDescent="0.2">
      <c r="A25" s="114">
        <v>9</v>
      </c>
      <c r="B25" s="113">
        <v>790.2</v>
      </c>
      <c r="C25" s="51">
        <f>PortDepthSheet!H10</f>
        <v>791.24619305131182</v>
      </c>
      <c r="D25" s="100">
        <v>12.391999999999999</v>
      </c>
      <c r="E25" s="101">
        <v>160.84</v>
      </c>
      <c r="F25" s="101">
        <v>146.33000000000001</v>
      </c>
      <c r="G25" s="101">
        <v>160.86000000000001</v>
      </c>
      <c r="H25" s="101">
        <v>13.2</v>
      </c>
      <c r="I25" s="102">
        <v>0.46527777777777773</v>
      </c>
      <c r="J25" s="52">
        <f t="shared" si="0"/>
        <v>309.14082974847554</v>
      </c>
      <c r="K25" s="51">
        <f t="shared" si="1"/>
        <v>4446.1146366971643</v>
      </c>
      <c r="L25" s="134" t="s">
        <v>89</v>
      </c>
      <c r="M25" s="135"/>
      <c r="N25" s="135"/>
      <c r="O25" s="135"/>
      <c r="P25" s="135"/>
      <c r="Q25" s="188"/>
    </row>
    <row r="26" spans="1:17" ht="18" customHeight="1" x14ac:dyDescent="0.2">
      <c r="A26" s="114">
        <v>10</v>
      </c>
      <c r="B26" s="113">
        <v>718</v>
      </c>
      <c r="C26" s="51">
        <f>PortDepthSheet!H11</f>
        <v>720.79621202286069</v>
      </c>
      <c r="D26" s="100">
        <v>12.391999999999999</v>
      </c>
      <c r="E26" s="101">
        <v>130.24</v>
      </c>
      <c r="F26" s="101">
        <v>115.78</v>
      </c>
      <c r="G26" s="101">
        <v>130.22</v>
      </c>
      <c r="H26" s="101">
        <v>12.67</v>
      </c>
      <c r="I26" s="102">
        <v>0.46875</v>
      </c>
      <c r="J26" s="52">
        <f t="shared" si="0"/>
        <v>238.61280733483585</v>
      </c>
      <c r="K26" s="51">
        <f t="shared" si="1"/>
        <v>4446.0365953119754</v>
      </c>
      <c r="L26" s="134"/>
      <c r="M26" s="135"/>
      <c r="N26" s="135"/>
      <c r="O26" s="135"/>
      <c r="P26" s="135"/>
      <c r="Q26" s="188"/>
    </row>
    <row r="27" spans="1:17" ht="18" customHeight="1" x14ac:dyDescent="0.2">
      <c r="A27" s="114">
        <v>11</v>
      </c>
      <c r="B27" s="113">
        <v>704.9</v>
      </c>
      <c r="C27" s="51">
        <f>PortDepthSheet!H12</f>
        <v>707.63564847427256</v>
      </c>
      <c r="D27" s="100">
        <v>12.391</v>
      </c>
      <c r="E27" s="101">
        <v>124.58</v>
      </c>
      <c r="F27" s="101">
        <v>110.1</v>
      </c>
      <c r="G27" s="101">
        <v>124.55</v>
      </c>
      <c r="H27" s="101">
        <v>12.37</v>
      </c>
      <c r="I27" s="102">
        <v>0.47222222222222227</v>
      </c>
      <c r="J27" s="52">
        <f t="shared" si="0"/>
        <v>225.49788722894226</v>
      </c>
      <c r="K27" s="51">
        <f t="shared" si="1"/>
        <v>4446.0822387546696</v>
      </c>
      <c r="L27" s="134"/>
      <c r="M27" s="135"/>
      <c r="N27" s="135"/>
      <c r="O27" s="135"/>
      <c r="P27" s="135"/>
      <c r="Q27" s="188"/>
    </row>
    <row r="28" spans="1:17" ht="18" customHeight="1" x14ac:dyDescent="0.2">
      <c r="A28" s="114">
        <v>12</v>
      </c>
      <c r="B28" s="113">
        <v>641.9</v>
      </c>
      <c r="C28" s="51">
        <f>PortDepthSheet!H13</f>
        <v>644.56962976477962</v>
      </c>
      <c r="D28" s="100">
        <v>12.391</v>
      </c>
      <c r="E28" s="101">
        <v>97.16</v>
      </c>
      <c r="F28" s="101">
        <v>82.96</v>
      </c>
      <c r="G28" s="101">
        <v>97.15</v>
      </c>
      <c r="H28" s="101">
        <v>12.01</v>
      </c>
      <c r="I28" s="102">
        <v>0.47569444444444442</v>
      </c>
      <c r="J28" s="52">
        <f t="shared" si="0"/>
        <v>162.85596615777197</v>
      </c>
      <c r="K28" s="51">
        <f t="shared" si="1"/>
        <v>4446.5063363929921</v>
      </c>
      <c r="L28" s="134" t="s">
        <v>90</v>
      </c>
      <c r="M28" s="135"/>
      <c r="N28" s="135"/>
      <c r="O28" s="135"/>
      <c r="P28" s="135"/>
      <c r="Q28" s="188"/>
    </row>
    <row r="29" spans="1:17" ht="18" customHeight="1" x14ac:dyDescent="0.2">
      <c r="A29" s="114">
        <v>13</v>
      </c>
      <c r="B29" s="115">
        <v>622.20000000000005</v>
      </c>
      <c r="C29" s="51">
        <f>PortDepthSheet!H14</f>
        <v>624.92669480527661</v>
      </c>
      <c r="D29" s="100">
        <v>12.391</v>
      </c>
      <c r="E29" s="101">
        <v>88.58</v>
      </c>
      <c r="F29" s="101">
        <v>74.44</v>
      </c>
      <c r="G29" s="101">
        <v>88.59</v>
      </c>
      <c r="H29" s="101">
        <v>11.79</v>
      </c>
      <c r="I29" s="102">
        <v>0.47916666666666669</v>
      </c>
      <c r="J29" s="52">
        <f t="shared" si="0"/>
        <v>143.19034233176862</v>
      </c>
      <c r="K29" s="51">
        <f t="shared" si="1"/>
        <v>4446.4836475264929</v>
      </c>
      <c r="L29" s="134"/>
      <c r="M29" s="135"/>
      <c r="N29" s="135"/>
      <c r="O29" s="135"/>
      <c r="P29" s="135"/>
      <c r="Q29" s="188"/>
    </row>
    <row r="30" spans="1:17" ht="18" customHeight="1" x14ac:dyDescent="0.2">
      <c r="A30" s="114">
        <v>14</v>
      </c>
      <c r="B30" s="116">
        <v>540.20000000000005</v>
      </c>
      <c r="C30" s="51">
        <f>PortDepthSheet!H15</f>
        <v>542.87911102613839</v>
      </c>
      <c r="D30" s="100">
        <v>12.391</v>
      </c>
      <c r="E30" s="101">
        <v>52.93</v>
      </c>
      <c r="F30" s="101">
        <v>38.89</v>
      </c>
      <c r="G30" s="101">
        <v>52.9</v>
      </c>
      <c r="H30" s="101">
        <v>11.38</v>
      </c>
      <c r="I30" s="102">
        <v>0.4826388888888889</v>
      </c>
      <c r="J30" s="52">
        <f t="shared" si="0"/>
        <v>61.148959862664015</v>
      </c>
      <c r="K30" s="51">
        <f t="shared" si="1"/>
        <v>4446.4898488365261</v>
      </c>
      <c r="L30" s="134"/>
      <c r="M30" s="135"/>
      <c r="N30" s="135"/>
      <c r="O30" s="135"/>
      <c r="P30" s="135"/>
      <c r="Q30" s="188"/>
    </row>
    <row r="31" spans="1:17" ht="18" customHeight="1" x14ac:dyDescent="0.2">
      <c r="A31" s="114">
        <v>15</v>
      </c>
      <c r="B31" s="116">
        <v>514.9</v>
      </c>
      <c r="C31" s="51">
        <f>PortDepthSheet!H16</f>
        <v>517.49894338516208</v>
      </c>
      <c r="D31" s="100">
        <v>12.391</v>
      </c>
      <c r="E31" s="101">
        <v>41.89</v>
      </c>
      <c r="F31" s="106">
        <v>27.89</v>
      </c>
      <c r="G31" s="101">
        <v>41.9</v>
      </c>
      <c r="H31" s="101">
        <v>11.23</v>
      </c>
      <c r="I31" s="102">
        <v>0.4861111111111111</v>
      </c>
      <c r="J31" s="52">
        <f t="shared" si="0"/>
        <v>35.764851205784609</v>
      </c>
      <c r="K31" s="51">
        <f t="shared" si="1"/>
        <v>4446.4859078206227</v>
      </c>
      <c r="L31" s="134" t="s">
        <v>91</v>
      </c>
      <c r="M31" s="135"/>
      <c r="N31" s="135"/>
      <c r="O31" s="135"/>
      <c r="P31" s="135"/>
      <c r="Q31" s="188"/>
    </row>
    <row r="32" spans="1:17" ht="18" customHeight="1" x14ac:dyDescent="0.2">
      <c r="A32" s="57"/>
      <c r="B32" s="58"/>
      <c r="C32" s="59"/>
      <c r="D32" s="60"/>
      <c r="E32" s="61"/>
      <c r="F32" s="61"/>
      <c r="G32" s="61"/>
      <c r="H32" s="59"/>
      <c r="I32" s="62"/>
      <c r="J32" s="52" t="str">
        <f t="shared" si="0"/>
        <v/>
      </c>
      <c r="K32" s="51" t="str">
        <f t="shared" si="1"/>
        <v/>
      </c>
      <c r="L32" s="136"/>
      <c r="M32" s="137"/>
      <c r="N32" s="137"/>
      <c r="O32" s="137"/>
      <c r="P32" s="137"/>
      <c r="Q32" s="189"/>
    </row>
    <row r="33" spans="1:25" ht="18" customHeight="1" x14ac:dyDescent="0.2">
      <c r="A33" s="57"/>
      <c r="B33" s="58"/>
      <c r="C33" s="59"/>
      <c r="D33" s="60"/>
      <c r="E33" s="61"/>
      <c r="F33" s="61"/>
      <c r="G33" s="61"/>
      <c r="H33" s="59"/>
      <c r="I33" s="62"/>
      <c r="J33" s="52" t="str">
        <f t="shared" si="0"/>
        <v/>
      </c>
      <c r="K33" s="51" t="str">
        <f t="shared" si="1"/>
        <v/>
      </c>
      <c r="L33" s="63"/>
      <c r="M33" s="64"/>
      <c r="N33" s="64"/>
      <c r="O33" s="64"/>
      <c r="P33" s="64"/>
      <c r="Q33" s="110"/>
    </row>
    <row r="34" spans="1:25" ht="18" customHeight="1" x14ac:dyDescent="0.2">
      <c r="A34" s="65"/>
      <c r="B34" s="55"/>
      <c r="C34" s="55"/>
      <c r="D34" s="53"/>
      <c r="E34" s="54"/>
      <c r="F34" s="54"/>
      <c r="G34" s="54"/>
      <c r="H34" s="55"/>
      <c r="I34" s="56"/>
      <c r="J34" s="52" t="str">
        <f t="shared" si="0"/>
        <v/>
      </c>
      <c r="K34" s="51" t="str">
        <f t="shared" si="1"/>
        <v/>
      </c>
      <c r="L34" s="63"/>
      <c r="M34" s="64"/>
      <c r="N34" s="64"/>
      <c r="O34" s="64"/>
      <c r="P34" s="64"/>
      <c r="Q34" s="110"/>
    </row>
    <row r="35" spans="1:25" ht="18" customHeight="1" x14ac:dyDescent="0.2">
      <c r="A35" s="65"/>
      <c r="B35" s="55"/>
      <c r="C35" s="55"/>
      <c r="D35" s="53"/>
      <c r="E35" s="54"/>
      <c r="F35" s="54"/>
      <c r="G35" s="54"/>
      <c r="H35" s="55"/>
      <c r="I35" s="56"/>
      <c r="J35" s="52" t="str">
        <f t="shared" si="0"/>
        <v/>
      </c>
      <c r="K35" s="51" t="str">
        <f t="shared" si="1"/>
        <v/>
      </c>
      <c r="L35" s="138"/>
      <c r="M35" s="139"/>
      <c r="N35" s="139"/>
      <c r="O35" s="139"/>
      <c r="P35" s="139"/>
      <c r="Q35" s="190"/>
    </row>
    <row r="36" spans="1:25" ht="18" customHeight="1" x14ac:dyDescent="0.2">
      <c r="A36" s="65"/>
      <c r="B36" s="55"/>
      <c r="C36" s="55"/>
      <c r="D36" s="53"/>
      <c r="E36" s="54"/>
      <c r="F36" s="54"/>
      <c r="G36" s="54"/>
      <c r="H36" s="55"/>
      <c r="I36" s="56"/>
      <c r="J36" s="52" t="str">
        <f t="shared" si="0"/>
        <v/>
      </c>
      <c r="K36" s="51" t="str">
        <f t="shared" si="1"/>
        <v/>
      </c>
      <c r="L36" s="140"/>
      <c r="M36" s="141"/>
      <c r="N36" s="141"/>
      <c r="O36" s="141"/>
      <c r="P36" s="141"/>
      <c r="Q36" s="191"/>
    </row>
    <row r="37" spans="1:25" ht="18" customHeight="1" x14ac:dyDescent="0.2">
      <c r="A37" s="65"/>
      <c r="B37" s="55"/>
      <c r="C37" s="55"/>
      <c r="D37" s="53"/>
      <c r="E37" s="54"/>
      <c r="F37" s="54"/>
      <c r="G37" s="54"/>
      <c r="H37" s="55"/>
      <c r="I37" s="56"/>
      <c r="J37" s="52" t="str">
        <f t="shared" si="0"/>
        <v/>
      </c>
      <c r="K37" s="51" t="str">
        <f t="shared" si="1"/>
        <v/>
      </c>
      <c r="L37" s="142"/>
      <c r="M37" s="143"/>
      <c r="N37" s="143"/>
      <c r="O37" s="143"/>
      <c r="P37" s="143"/>
      <c r="Q37" s="192"/>
    </row>
    <row r="38" spans="1:25" ht="18" customHeight="1" x14ac:dyDescent="0.2">
      <c r="A38" s="66">
        <v>5</v>
      </c>
      <c r="B38" s="67">
        <f>B21</f>
        <v>1042.5999999999999</v>
      </c>
      <c r="C38" s="67">
        <f>C21</f>
        <v>1044.8803071339669</v>
      </c>
      <c r="D38" s="103">
        <v>12.39</v>
      </c>
      <c r="E38" s="104">
        <v>271.02999999999997</v>
      </c>
      <c r="F38" s="104">
        <v>256.19</v>
      </c>
      <c r="G38" s="104">
        <v>271.06</v>
      </c>
      <c r="H38" s="104">
        <v>13.36</v>
      </c>
      <c r="I38" s="105">
        <v>0.49305555555555558</v>
      </c>
      <c r="J38" s="68">
        <f t="shared" si="0"/>
        <v>562.72381338619869</v>
      </c>
      <c r="K38" s="69">
        <f t="shared" si="1"/>
        <v>4446.0635062522315</v>
      </c>
      <c r="L38" s="127" t="s">
        <v>58</v>
      </c>
      <c r="M38" s="128"/>
      <c r="N38" s="128"/>
      <c r="O38" s="128"/>
      <c r="P38" s="128"/>
      <c r="Q38" s="129"/>
    </row>
    <row r="39" spans="1:25" ht="18" customHeight="1" x14ac:dyDescent="0.2">
      <c r="A39" s="66">
        <v>10</v>
      </c>
      <c r="B39" s="67">
        <f>B26</f>
        <v>718</v>
      </c>
      <c r="C39" s="67">
        <f>C26</f>
        <v>720.79621202286069</v>
      </c>
      <c r="D39" s="103">
        <v>12.388</v>
      </c>
      <c r="E39" s="104">
        <v>130.21</v>
      </c>
      <c r="F39" s="104">
        <v>115.8</v>
      </c>
      <c r="G39" s="104">
        <v>130.18</v>
      </c>
      <c r="H39" s="104">
        <v>13.27</v>
      </c>
      <c r="I39" s="105">
        <v>0.49652777777777773</v>
      </c>
      <c r="J39" s="68">
        <f t="shared" si="0"/>
        <v>238.68626670451005</v>
      </c>
      <c r="K39" s="69">
        <f t="shared" si="1"/>
        <v>4446.1100546816497</v>
      </c>
      <c r="L39" s="127" t="s">
        <v>58</v>
      </c>
      <c r="M39" s="128"/>
      <c r="N39" s="128"/>
      <c r="O39" s="128"/>
      <c r="P39" s="128"/>
      <c r="Q39" s="129"/>
    </row>
    <row r="40" spans="1:25" ht="5.25" customHeight="1" x14ac:dyDescent="0.2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</row>
    <row r="41" spans="1:25" ht="13.5" x14ac:dyDescent="0.25">
      <c r="A41" s="131" t="s">
        <v>59</v>
      </c>
      <c r="B41" s="126" t="s">
        <v>60</v>
      </c>
      <c r="C41" s="126"/>
      <c r="D41" s="126"/>
      <c r="E41" s="126"/>
      <c r="F41" s="126" t="s">
        <v>61</v>
      </c>
      <c r="G41" s="126"/>
      <c r="H41" s="126"/>
      <c r="I41" s="132" t="s">
        <v>62</v>
      </c>
      <c r="J41" s="132"/>
      <c r="K41" s="132"/>
      <c r="L41" s="132" t="s">
        <v>63</v>
      </c>
      <c r="M41" s="132"/>
      <c r="N41" s="132"/>
      <c r="O41" s="133" t="s">
        <v>64</v>
      </c>
      <c r="P41" s="133"/>
      <c r="Q41" s="133"/>
    </row>
    <row r="42" spans="1:25" ht="13.5" x14ac:dyDescent="0.25">
      <c r="A42" s="131"/>
      <c r="B42" s="126" t="s">
        <v>65</v>
      </c>
      <c r="C42" s="126"/>
      <c r="D42" s="126"/>
      <c r="E42" s="126"/>
      <c r="F42" s="126" t="s">
        <v>66</v>
      </c>
      <c r="G42" s="126"/>
      <c r="H42" s="126"/>
      <c r="I42" s="126" t="s">
        <v>67</v>
      </c>
      <c r="J42" s="126"/>
      <c r="K42" s="126"/>
      <c r="L42" s="126" t="s">
        <v>68</v>
      </c>
      <c r="M42" s="126"/>
      <c r="N42" s="126"/>
      <c r="O42" s="126"/>
      <c r="P42" s="126"/>
      <c r="Q42" s="126"/>
    </row>
    <row r="43" spans="1:25" ht="13.5" thickBo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ht="16.5" thickBot="1" x14ac:dyDescent="0.3">
      <c r="B44" s="71"/>
      <c r="T44" s="72" t="s">
        <v>69</v>
      </c>
      <c r="U44" s="73"/>
      <c r="V44" s="73"/>
      <c r="W44" s="73"/>
      <c r="X44" s="73"/>
      <c r="Y44" s="74"/>
    </row>
    <row r="45" spans="1:25" ht="15" x14ac:dyDescent="0.25">
      <c r="K45" s="75" t="s">
        <v>70</v>
      </c>
      <c r="L45" s="76"/>
      <c r="M45" s="76"/>
      <c r="N45" s="76"/>
      <c r="O45" s="76"/>
      <c r="P45" s="76"/>
      <c r="Q45" s="77"/>
      <c r="T45" s="78">
        <v>1</v>
      </c>
      <c r="U45" s="79">
        <f t="shared" ref="U45:U59" si="2">SUM(D17)</f>
        <v>12.397</v>
      </c>
      <c r="V45" s="80">
        <f t="shared" ref="V45:V59" si="3">SUM(F17)</f>
        <v>352.87</v>
      </c>
      <c r="W45" s="80">
        <f t="shared" ref="W45:W59" si="4">SUM(H17)</f>
        <v>16.87</v>
      </c>
      <c r="X45" s="81">
        <f t="shared" ref="X45:X57" si="5">SUM($H$6+I17)</f>
        <v>43991.4375</v>
      </c>
      <c r="Y45" s="82" t="s">
        <v>71</v>
      </c>
    </row>
    <row r="46" spans="1:25" ht="15" x14ac:dyDescent="0.25">
      <c r="K46" s="83" t="s">
        <v>72</v>
      </c>
      <c r="L46" s="84"/>
      <c r="M46" s="85"/>
      <c r="N46" s="85"/>
      <c r="O46" s="85"/>
      <c r="P46" s="85"/>
      <c r="Q46" s="86"/>
      <c r="T46" s="87">
        <v>2</v>
      </c>
      <c r="U46" s="79">
        <f t="shared" si="2"/>
        <v>12.396000000000001</v>
      </c>
      <c r="V46" s="80">
        <f t="shared" si="3"/>
        <v>336.66</v>
      </c>
      <c r="W46" s="80">
        <f t="shared" si="4"/>
        <v>16.57</v>
      </c>
      <c r="X46" s="81">
        <f t="shared" si="5"/>
        <v>43991.440972222219</v>
      </c>
      <c r="Y46" s="82" t="s">
        <v>71</v>
      </c>
    </row>
    <row r="47" spans="1:25" ht="15" x14ac:dyDescent="0.25">
      <c r="K47" s="83"/>
      <c r="L47" s="84" t="s">
        <v>73</v>
      </c>
      <c r="M47" s="85"/>
      <c r="N47" s="85"/>
      <c r="O47" s="85"/>
      <c r="P47" s="85"/>
      <c r="Q47" s="86"/>
      <c r="T47" s="87">
        <v>3</v>
      </c>
      <c r="U47" s="79">
        <f t="shared" si="2"/>
        <v>12.395</v>
      </c>
      <c r="V47" s="80">
        <f t="shared" si="3"/>
        <v>315.04000000000002</v>
      </c>
      <c r="W47" s="80">
        <f t="shared" si="4"/>
        <v>16.149999999999999</v>
      </c>
      <c r="X47" s="81">
        <f t="shared" si="5"/>
        <v>43991.444444444445</v>
      </c>
      <c r="Y47" s="82" t="s">
        <v>71</v>
      </c>
    </row>
    <row r="48" spans="1:25" ht="15" x14ac:dyDescent="0.25">
      <c r="K48" s="88"/>
      <c r="L48" s="84" t="s">
        <v>74</v>
      </c>
      <c r="M48" s="85"/>
      <c r="N48" s="85"/>
      <c r="O48" s="85"/>
      <c r="P48" s="85"/>
      <c r="Q48" s="86"/>
      <c r="T48" s="87">
        <v>4</v>
      </c>
      <c r="U48" s="79">
        <f t="shared" si="2"/>
        <v>12.395</v>
      </c>
      <c r="V48" s="80">
        <f t="shared" si="3"/>
        <v>272.45999999999998</v>
      </c>
      <c r="W48" s="80">
        <f t="shared" si="4"/>
        <v>15.17</v>
      </c>
      <c r="X48" s="81">
        <f t="shared" si="5"/>
        <v>43991.447916666664</v>
      </c>
      <c r="Y48" s="82" t="s">
        <v>71</v>
      </c>
    </row>
    <row r="49" spans="11:25" ht="15" x14ac:dyDescent="0.25">
      <c r="K49" s="88"/>
      <c r="L49" s="84" t="s">
        <v>75</v>
      </c>
      <c r="M49" s="85"/>
      <c r="N49" s="85"/>
      <c r="O49" s="85"/>
      <c r="P49" s="85"/>
      <c r="Q49" s="86"/>
      <c r="T49" s="87">
        <v>5</v>
      </c>
      <c r="U49" s="79">
        <f t="shared" si="2"/>
        <v>12.394</v>
      </c>
      <c r="V49" s="80">
        <f t="shared" si="3"/>
        <v>256.17</v>
      </c>
      <c r="W49" s="80">
        <f t="shared" si="4"/>
        <v>14.86</v>
      </c>
      <c r="X49" s="81">
        <f t="shared" si="5"/>
        <v>43991.451388888891</v>
      </c>
      <c r="Y49" s="82" t="s">
        <v>71</v>
      </c>
    </row>
    <row r="50" spans="11:25" ht="15" x14ac:dyDescent="0.25">
      <c r="K50" s="88"/>
      <c r="L50" s="84" t="s">
        <v>76</v>
      </c>
      <c r="M50" s="85"/>
      <c r="N50" s="85"/>
      <c r="O50" s="85"/>
      <c r="P50" s="85"/>
      <c r="Q50" s="86"/>
      <c r="T50" s="87">
        <v>6</v>
      </c>
      <c r="U50" s="79">
        <f t="shared" si="2"/>
        <v>12.393000000000001</v>
      </c>
      <c r="V50" s="80">
        <f t="shared" si="3"/>
        <v>236.72</v>
      </c>
      <c r="W50" s="80">
        <f t="shared" si="4"/>
        <v>14.67</v>
      </c>
      <c r="X50" s="81">
        <f t="shared" si="5"/>
        <v>43991.454861111109</v>
      </c>
      <c r="Y50" s="82" t="s">
        <v>71</v>
      </c>
    </row>
    <row r="51" spans="11:25" ht="15" x14ac:dyDescent="0.25">
      <c r="K51" s="88"/>
      <c r="L51" s="84" t="s">
        <v>77</v>
      </c>
      <c r="M51" s="85"/>
      <c r="N51" s="85"/>
      <c r="O51" s="85"/>
      <c r="P51" s="85"/>
      <c r="Q51" s="86"/>
      <c r="T51" s="87">
        <v>7</v>
      </c>
      <c r="U51" s="79">
        <f t="shared" si="2"/>
        <v>12.391999999999999</v>
      </c>
      <c r="V51" s="80">
        <f t="shared" si="3"/>
        <v>169.33</v>
      </c>
      <c r="W51" s="80">
        <f t="shared" si="4"/>
        <v>13.68</v>
      </c>
      <c r="X51" s="81">
        <f t="shared" si="5"/>
        <v>43991.458333333336</v>
      </c>
      <c r="Y51" s="82" t="s">
        <v>71</v>
      </c>
    </row>
    <row r="52" spans="11:25" x14ac:dyDescent="0.2">
      <c r="K52" s="89"/>
      <c r="L52" s="85"/>
      <c r="M52" s="85"/>
      <c r="N52" s="85"/>
      <c r="O52" s="85"/>
      <c r="P52" s="85"/>
      <c r="Q52" s="86"/>
      <c r="T52" s="87">
        <v>8</v>
      </c>
      <c r="U52" s="79">
        <f t="shared" si="2"/>
        <v>12.391999999999999</v>
      </c>
      <c r="V52" s="80">
        <f t="shared" si="3"/>
        <v>155.16</v>
      </c>
      <c r="W52" s="80">
        <f t="shared" si="4"/>
        <v>13.41</v>
      </c>
      <c r="X52" s="81">
        <f t="shared" si="5"/>
        <v>43991.461805555555</v>
      </c>
      <c r="Y52" s="82" t="s">
        <v>71</v>
      </c>
    </row>
    <row r="53" spans="11:25" ht="15" x14ac:dyDescent="0.25">
      <c r="K53" s="90" t="s">
        <v>78</v>
      </c>
      <c r="L53" s="85"/>
      <c r="M53" s="85"/>
      <c r="N53" s="85"/>
      <c r="O53" s="85"/>
      <c r="P53" s="85"/>
      <c r="Q53" s="86"/>
      <c r="T53" s="87">
        <v>9</v>
      </c>
      <c r="U53" s="79">
        <f t="shared" si="2"/>
        <v>12.391999999999999</v>
      </c>
      <c r="V53" s="80">
        <f t="shared" si="3"/>
        <v>146.33000000000001</v>
      </c>
      <c r="W53" s="80">
        <f t="shared" si="4"/>
        <v>13.2</v>
      </c>
      <c r="X53" s="81">
        <f t="shared" si="5"/>
        <v>43991.465277777781</v>
      </c>
      <c r="Y53" s="82" t="s">
        <v>71</v>
      </c>
    </row>
    <row r="54" spans="11:25" ht="15" x14ac:dyDescent="0.25">
      <c r="K54" s="83" t="s">
        <v>72</v>
      </c>
      <c r="L54" s="84"/>
      <c r="M54" s="85"/>
      <c r="N54" s="85"/>
      <c r="O54" s="85"/>
      <c r="P54" s="85"/>
      <c r="Q54" s="86"/>
      <c r="T54" s="87">
        <v>10</v>
      </c>
      <c r="U54" s="79">
        <f t="shared" si="2"/>
        <v>12.391999999999999</v>
      </c>
      <c r="V54" s="80">
        <f t="shared" si="3"/>
        <v>115.78</v>
      </c>
      <c r="W54" s="80">
        <f t="shared" si="4"/>
        <v>12.67</v>
      </c>
      <c r="X54" s="81">
        <f t="shared" si="5"/>
        <v>43991.46875</v>
      </c>
      <c r="Y54" s="82" t="s">
        <v>71</v>
      </c>
    </row>
    <row r="55" spans="11:25" ht="15" x14ac:dyDescent="0.25">
      <c r="K55" s="88"/>
      <c r="L55" s="84" t="s">
        <v>79</v>
      </c>
      <c r="M55" s="85"/>
      <c r="N55" s="85"/>
      <c r="O55" s="85"/>
      <c r="P55" s="85"/>
      <c r="Q55" s="86"/>
      <c r="T55" s="87">
        <v>11</v>
      </c>
      <c r="U55" s="79">
        <f t="shared" si="2"/>
        <v>12.391</v>
      </c>
      <c r="V55" s="80">
        <f t="shared" si="3"/>
        <v>110.1</v>
      </c>
      <c r="W55" s="80">
        <f t="shared" si="4"/>
        <v>12.37</v>
      </c>
      <c r="X55" s="81">
        <f t="shared" si="5"/>
        <v>43991.472222222219</v>
      </c>
      <c r="Y55" s="82" t="s">
        <v>71</v>
      </c>
    </row>
    <row r="56" spans="11:25" ht="15.75" thickBot="1" x14ac:dyDescent="0.3">
      <c r="K56" s="91"/>
      <c r="L56" s="92" t="s">
        <v>80</v>
      </c>
      <c r="M56" s="93"/>
      <c r="N56" s="93"/>
      <c r="O56" s="93"/>
      <c r="P56" s="93"/>
      <c r="Q56" s="94"/>
      <c r="T56" s="87">
        <v>12</v>
      </c>
      <c r="U56" s="79">
        <f t="shared" si="2"/>
        <v>12.391</v>
      </c>
      <c r="V56" s="80">
        <f t="shared" si="3"/>
        <v>82.96</v>
      </c>
      <c r="W56" s="80">
        <f t="shared" si="4"/>
        <v>12.01</v>
      </c>
      <c r="X56" s="81">
        <f t="shared" si="5"/>
        <v>43991.475694444445</v>
      </c>
      <c r="Y56" s="82" t="s">
        <v>71</v>
      </c>
    </row>
    <row r="57" spans="11:25" x14ac:dyDescent="0.2">
      <c r="T57" s="87">
        <v>13</v>
      </c>
      <c r="U57" s="79">
        <f t="shared" si="2"/>
        <v>12.391</v>
      </c>
      <c r="V57" s="80">
        <f t="shared" si="3"/>
        <v>74.44</v>
      </c>
      <c r="W57" s="80">
        <f t="shared" si="4"/>
        <v>11.79</v>
      </c>
      <c r="X57" s="81">
        <f t="shared" si="5"/>
        <v>43991.479166666664</v>
      </c>
      <c r="Y57" s="82" t="s">
        <v>71</v>
      </c>
    </row>
    <row r="58" spans="11:25" x14ac:dyDescent="0.2">
      <c r="T58" s="87">
        <v>14</v>
      </c>
      <c r="U58" s="79">
        <f t="shared" si="2"/>
        <v>12.391</v>
      </c>
      <c r="V58" s="80">
        <f t="shared" si="3"/>
        <v>38.89</v>
      </c>
      <c r="W58" s="80">
        <f t="shared" si="4"/>
        <v>11.38</v>
      </c>
      <c r="X58" s="81">
        <f t="shared" ref="X58:X59" si="6">SUM($H$6+I30)</f>
        <v>43991.482638888891</v>
      </c>
      <c r="Y58" s="82" t="s">
        <v>71</v>
      </c>
    </row>
    <row r="59" spans="11:25" x14ac:dyDescent="0.2">
      <c r="T59" s="87">
        <v>15</v>
      </c>
      <c r="U59" s="79">
        <f t="shared" si="2"/>
        <v>12.391</v>
      </c>
      <c r="V59" s="80">
        <f t="shared" si="3"/>
        <v>27.89</v>
      </c>
      <c r="W59" s="80">
        <f t="shared" si="4"/>
        <v>11.23</v>
      </c>
      <c r="X59" s="81">
        <f t="shared" si="6"/>
        <v>43991.486111111109</v>
      </c>
      <c r="Y59" s="82" t="s">
        <v>71</v>
      </c>
    </row>
    <row r="60" spans="11:25" x14ac:dyDescent="0.2">
      <c r="T60" s="87"/>
      <c r="U60" s="79"/>
      <c r="V60" s="80"/>
      <c r="W60" s="80"/>
      <c r="X60" s="81"/>
      <c r="Y60" s="82"/>
    </row>
    <row r="61" spans="11:25" x14ac:dyDescent="0.2">
      <c r="T61" s="87"/>
      <c r="U61" s="79"/>
      <c r="V61" s="80"/>
      <c r="W61" s="80"/>
      <c r="X61" s="81"/>
      <c r="Y61" s="82"/>
    </row>
    <row r="62" spans="11:25" x14ac:dyDescent="0.2">
      <c r="T62" s="87"/>
      <c r="U62" s="79"/>
      <c r="V62" s="80"/>
      <c r="W62" s="80"/>
      <c r="X62" s="81"/>
      <c r="Y62" s="82"/>
    </row>
    <row r="63" spans="11:25" x14ac:dyDescent="0.2">
      <c r="T63" s="87"/>
      <c r="U63" s="79"/>
      <c r="V63" s="80"/>
      <c r="W63" s="80"/>
      <c r="X63" s="81"/>
      <c r="Y63" s="82"/>
    </row>
    <row r="64" spans="11:25" x14ac:dyDescent="0.2">
      <c r="T64" s="87"/>
      <c r="U64" s="79"/>
      <c r="V64" s="80"/>
      <c r="W64" s="80"/>
      <c r="X64" s="81"/>
      <c r="Y64" s="82"/>
    </row>
    <row r="65" spans="20:25" x14ac:dyDescent="0.2">
      <c r="T65" s="87"/>
      <c r="U65" s="79"/>
      <c r="V65" s="80"/>
      <c r="W65" s="80"/>
      <c r="X65" s="81"/>
      <c r="Y65" s="82"/>
    </row>
    <row r="66" spans="20:25" x14ac:dyDescent="0.2">
      <c r="T66" s="87"/>
      <c r="U66" s="79"/>
      <c r="V66" s="80"/>
      <c r="W66" s="80"/>
      <c r="X66" s="81"/>
      <c r="Y66" s="82"/>
    </row>
    <row r="67" spans="20:25" ht="13.5" thickBot="1" x14ac:dyDescent="0.25">
      <c r="T67" s="95"/>
      <c r="U67" s="96"/>
      <c r="V67" s="97"/>
      <c r="W67" s="97"/>
      <c r="X67" s="98"/>
      <c r="Y67" s="99"/>
    </row>
  </sheetData>
  <sheetProtection selectLockedCells="1"/>
  <mergeCells count="85">
    <mergeCell ref="I42:K42"/>
    <mergeCell ref="L42:Q42"/>
    <mergeCell ref="L39:Q39"/>
    <mergeCell ref="A40:Q40"/>
    <mergeCell ref="A41:A42"/>
    <mergeCell ref="B41:E41"/>
    <mergeCell ref="F41:H41"/>
    <mergeCell ref="I41:K41"/>
    <mergeCell ref="L41:N41"/>
    <mergeCell ref="O41:Q41"/>
    <mergeCell ref="B42:E42"/>
    <mergeCell ref="F42:H42"/>
    <mergeCell ref="L38:Q38"/>
    <mergeCell ref="L25:Q25"/>
    <mergeCell ref="L26:Q26"/>
    <mergeCell ref="L27:Q27"/>
    <mergeCell ref="L28:Q28"/>
    <mergeCell ref="L29:Q29"/>
    <mergeCell ref="L30:Q30"/>
    <mergeCell ref="L31:Q31"/>
    <mergeCell ref="L32:Q32"/>
    <mergeCell ref="L35:Q35"/>
    <mergeCell ref="L36:Q36"/>
    <mergeCell ref="L37:Q37"/>
    <mergeCell ref="A11:B11"/>
    <mergeCell ref="C11:D11"/>
    <mergeCell ref="F11:G11"/>
    <mergeCell ref="H11:J11"/>
    <mergeCell ref="L24:Q24"/>
    <mergeCell ref="L13:Q16"/>
    <mergeCell ref="E15:E16"/>
    <mergeCell ref="F15:F16"/>
    <mergeCell ref="G15:G16"/>
    <mergeCell ref="L17:Q17"/>
    <mergeCell ref="L18:Q18"/>
    <mergeCell ref="L19:Q19"/>
    <mergeCell ref="L20:Q20"/>
    <mergeCell ref="L21:Q21"/>
    <mergeCell ref="L22:Q22"/>
    <mergeCell ref="L23:Q23"/>
    <mergeCell ref="A12:Q12"/>
    <mergeCell ref="A13:A16"/>
    <mergeCell ref="B13:B16"/>
    <mergeCell ref="C13:C16"/>
    <mergeCell ref="D13:D16"/>
    <mergeCell ref="E13:G14"/>
    <mergeCell ref="H13:H16"/>
    <mergeCell ref="I13:I16"/>
    <mergeCell ref="J13:J16"/>
    <mergeCell ref="K13:K16"/>
    <mergeCell ref="A10:B10"/>
    <mergeCell ref="C10:D10"/>
    <mergeCell ref="F10:G10"/>
    <mergeCell ref="H10:J10"/>
    <mergeCell ref="L10:Q10"/>
    <mergeCell ref="L8:Q8"/>
    <mergeCell ref="A9:B9"/>
    <mergeCell ref="C9:D9"/>
    <mergeCell ref="F9:G9"/>
    <mergeCell ref="H9:J9"/>
    <mergeCell ref="A8:B8"/>
    <mergeCell ref="C8:D8"/>
    <mergeCell ref="F8:G8"/>
    <mergeCell ref="H8:J8"/>
    <mergeCell ref="A7:B7"/>
    <mergeCell ref="C7:D7"/>
    <mergeCell ref="F7:G7"/>
    <mergeCell ref="H7:J7"/>
    <mergeCell ref="A4:Q4"/>
    <mergeCell ref="A5:B5"/>
    <mergeCell ref="C5:D5"/>
    <mergeCell ref="F5:G5"/>
    <mergeCell ref="H5:J5"/>
    <mergeCell ref="L5:Q5"/>
    <mergeCell ref="A6:B6"/>
    <mergeCell ref="C6:D6"/>
    <mergeCell ref="F6:G6"/>
    <mergeCell ref="H6:J6"/>
    <mergeCell ref="L6:Q6"/>
    <mergeCell ref="A1:H3"/>
    <mergeCell ref="I1:Q1"/>
    <mergeCell ref="I2:K2"/>
    <mergeCell ref="L2:Q2"/>
    <mergeCell ref="I3:J3"/>
    <mergeCell ref="L3:Q3"/>
  </mergeCells>
  <printOptions horizontalCentered="1" verticalCentered="1"/>
  <pageMargins left="0.35433070866141736" right="0.35433070866141736" top="0.70866141732283472" bottom="0.19685039370078741" header="0.51181102362204722" footer="0.31496062992125984"/>
  <pageSetup scale="7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6825-E0C3-4638-94AB-15E2DB270A05}">
  <sheetPr>
    <tabColor theme="5" tint="0.39997558519241921"/>
    <pageSetUpPr fitToPage="1"/>
  </sheetPr>
  <dimension ref="A1:Y67"/>
  <sheetViews>
    <sheetView zoomScaleNormal="100" workbookViewId="0">
      <selection activeCell="C5" sqref="C5:D5"/>
    </sheetView>
  </sheetViews>
  <sheetFormatPr defaultColWidth="9.140625" defaultRowHeight="12.75" x14ac:dyDescent="0.2"/>
  <cols>
    <col min="1" max="1" width="7.140625" style="8" customWidth="1"/>
    <col min="2" max="8" width="9.5703125" style="8" customWidth="1"/>
    <col min="9" max="9" width="12.28515625" style="8" customWidth="1"/>
    <col min="10" max="10" width="13" style="8" customWidth="1"/>
    <col min="11" max="11" width="10.85546875" style="8" customWidth="1"/>
    <col min="12" max="12" width="9.140625" style="8"/>
    <col min="13" max="13" width="14.28515625" style="8" customWidth="1"/>
    <col min="14" max="14" width="5.7109375" style="8" customWidth="1"/>
    <col min="15" max="15" width="6.85546875" style="8" customWidth="1"/>
    <col min="16" max="16" width="14.28515625" style="8" customWidth="1"/>
    <col min="17" max="17" width="7.85546875" style="8" customWidth="1"/>
    <col min="18" max="23" width="9.140625" style="8"/>
    <col min="24" max="24" width="18.42578125" style="8" customWidth="1"/>
    <col min="25" max="16384" width="9.140625" style="8"/>
  </cols>
  <sheetData>
    <row r="1" spans="1:20" x14ac:dyDescent="0.2">
      <c r="A1" s="183" t="s">
        <v>19</v>
      </c>
      <c r="B1" s="184"/>
      <c r="C1" s="184"/>
      <c r="D1" s="184"/>
      <c r="E1" s="184"/>
      <c r="F1" s="184"/>
      <c r="G1" s="184"/>
      <c r="H1" s="184"/>
      <c r="I1" s="178"/>
      <c r="J1" s="178"/>
      <c r="K1" s="178"/>
      <c r="L1" s="178"/>
      <c r="M1" s="178"/>
      <c r="N1" s="178"/>
      <c r="O1" s="178"/>
      <c r="P1" s="178"/>
      <c r="Q1" s="178"/>
    </row>
    <row r="2" spans="1:20" ht="27.75" customHeight="1" x14ac:dyDescent="0.2">
      <c r="A2" s="184"/>
      <c r="B2" s="184"/>
      <c r="C2" s="184"/>
      <c r="D2" s="184"/>
      <c r="E2" s="184"/>
      <c r="F2" s="184"/>
      <c r="G2" s="184"/>
      <c r="H2" s="184"/>
      <c r="I2" s="178"/>
      <c r="J2" s="178"/>
      <c r="K2" s="178"/>
      <c r="L2" s="185" t="s">
        <v>20</v>
      </c>
      <c r="M2" s="185"/>
      <c r="N2" s="185"/>
      <c r="O2" s="185"/>
      <c r="P2" s="185"/>
      <c r="Q2" s="185"/>
    </row>
    <row r="3" spans="1:20" ht="18" customHeight="1" x14ac:dyDescent="0.25">
      <c r="A3" s="184"/>
      <c r="B3" s="184"/>
      <c r="C3" s="184"/>
      <c r="D3" s="184"/>
      <c r="E3" s="184"/>
      <c r="F3" s="184"/>
      <c r="G3" s="184"/>
      <c r="H3" s="184"/>
      <c r="I3" s="186" t="s">
        <v>21</v>
      </c>
      <c r="J3" s="186"/>
      <c r="K3" s="111">
        <v>41730</v>
      </c>
      <c r="L3" s="187" t="s">
        <v>22</v>
      </c>
      <c r="M3" s="187"/>
      <c r="N3" s="187"/>
      <c r="O3" s="187"/>
      <c r="P3" s="187"/>
      <c r="Q3" s="187"/>
    </row>
    <row r="4" spans="1:20" ht="5.25" customHeight="1" x14ac:dyDescent="0.2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</row>
    <row r="5" spans="1:20" ht="15" customHeight="1" x14ac:dyDescent="0.2">
      <c r="A5" s="146" t="s">
        <v>23</v>
      </c>
      <c r="B5" s="146"/>
      <c r="C5" s="179" t="s">
        <v>24</v>
      </c>
      <c r="D5" s="179"/>
      <c r="E5" s="36"/>
      <c r="F5" s="146" t="s">
        <v>25</v>
      </c>
      <c r="G5" s="176"/>
      <c r="H5" s="180">
        <v>433409112570501</v>
      </c>
      <c r="I5" s="180"/>
      <c r="J5" s="180"/>
      <c r="K5" s="37"/>
      <c r="L5" s="181" t="s">
        <v>26</v>
      </c>
      <c r="M5" s="181"/>
      <c r="N5" s="181"/>
      <c r="O5" s="181"/>
      <c r="P5" s="181"/>
      <c r="Q5" s="181"/>
    </row>
    <row r="6" spans="1:20" ht="15" customHeight="1" x14ac:dyDescent="0.2">
      <c r="A6" s="146" t="s">
        <v>27</v>
      </c>
      <c r="B6" s="146"/>
      <c r="C6" s="171">
        <v>4928.22</v>
      </c>
      <c r="D6" s="171"/>
      <c r="E6" s="38" t="s">
        <v>28</v>
      </c>
      <c r="F6" s="144" t="s">
        <v>29</v>
      </c>
      <c r="G6" s="144"/>
      <c r="H6" s="182">
        <v>44375</v>
      </c>
      <c r="I6" s="182"/>
      <c r="J6" s="182"/>
      <c r="K6" s="39"/>
      <c r="L6" s="173" t="s">
        <v>30</v>
      </c>
      <c r="M6" s="173"/>
      <c r="N6" s="173"/>
      <c r="O6" s="173"/>
      <c r="P6" s="173"/>
      <c r="Q6" s="173"/>
    </row>
    <row r="7" spans="1:20" ht="15" customHeight="1" x14ac:dyDescent="0.2">
      <c r="A7" s="146" t="s">
        <v>31</v>
      </c>
      <c r="B7" s="146"/>
      <c r="C7" s="145">
        <v>2.74</v>
      </c>
      <c r="D7" s="145"/>
      <c r="E7" s="38" t="s">
        <v>32</v>
      </c>
      <c r="F7" s="144" t="s">
        <v>33</v>
      </c>
      <c r="G7" s="144"/>
      <c r="H7" s="177" t="s">
        <v>96</v>
      </c>
      <c r="I7" s="177"/>
      <c r="J7" s="177"/>
      <c r="K7" s="39"/>
      <c r="L7" s="122" t="s">
        <v>34</v>
      </c>
      <c r="M7" s="41">
        <v>12.43</v>
      </c>
      <c r="N7" s="42" t="s">
        <v>35</v>
      </c>
      <c r="O7" s="122" t="s">
        <v>36</v>
      </c>
      <c r="P7" s="41">
        <v>12.44</v>
      </c>
      <c r="Q7" s="121" t="s">
        <v>35</v>
      </c>
    </row>
    <row r="8" spans="1:20" ht="15" customHeight="1" x14ac:dyDescent="0.2">
      <c r="A8" s="146" t="s">
        <v>37</v>
      </c>
      <c r="B8" s="146"/>
      <c r="C8" s="171" t="s">
        <v>38</v>
      </c>
      <c r="D8" s="171"/>
      <c r="E8" s="38"/>
      <c r="F8" s="146" t="s">
        <v>39</v>
      </c>
      <c r="G8" s="176"/>
      <c r="H8" s="147" t="s">
        <v>92</v>
      </c>
      <c r="I8" s="147"/>
      <c r="J8" s="147"/>
      <c r="K8" s="39"/>
      <c r="L8" s="174" t="s">
        <v>40</v>
      </c>
      <c r="M8" s="174"/>
      <c r="N8" s="174"/>
      <c r="O8" s="174"/>
      <c r="P8" s="174"/>
      <c r="Q8" s="174"/>
      <c r="T8" s="44"/>
    </row>
    <row r="9" spans="1:20" ht="15" customHeight="1" x14ac:dyDescent="0.2">
      <c r="A9" s="146" t="s">
        <v>41</v>
      </c>
      <c r="B9" s="146"/>
      <c r="C9" s="145">
        <v>500</v>
      </c>
      <c r="D9" s="145"/>
      <c r="E9" s="38" t="s">
        <v>35</v>
      </c>
      <c r="F9" s="146" t="s">
        <v>42</v>
      </c>
      <c r="G9" s="146"/>
      <c r="H9" s="147" t="s">
        <v>85</v>
      </c>
      <c r="I9" s="175"/>
      <c r="J9" s="175"/>
      <c r="K9" s="39"/>
      <c r="L9" s="122" t="s">
        <v>34</v>
      </c>
      <c r="M9" s="45">
        <v>24.6</v>
      </c>
      <c r="N9" s="46" t="s">
        <v>43</v>
      </c>
      <c r="O9" s="122" t="s">
        <v>36</v>
      </c>
      <c r="P9" s="45">
        <v>11.6</v>
      </c>
      <c r="Q9" s="46" t="s">
        <v>44</v>
      </c>
      <c r="T9" s="44"/>
    </row>
    <row r="10" spans="1:20" ht="15" customHeight="1" x14ac:dyDescent="0.2">
      <c r="A10" s="146" t="s">
        <v>45</v>
      </c>
      <c r="B10" s="146"/>
      <c r="C10" s="171" t="s">
        <v>84</v>
      </c>
      <c r="D10" s="171"/>
      <c r="E10" s="38"/>
      <c r="F10" s="172" t="s">
        <v>46</v>
      </c>
      <c r="G10" s="172"/>
      <c r="H10" s="147"/>
      <c r="I10" s="147"/>
      <c r="J10" s="147"/>
      <c r="K10" s="39"/>
      <c r="L10" s="173" t="s">
        <v>47</v>
      </c>
      <c r="M10" s="174"/>
      <c r="N10" s="174"/>
      <c r="O10" s="174"/>
      <c r="P10" s="174"/>
      <c r="Q10" s="174"/>
      <c r="S10" s="47"/>
    </row>
    <row r="11" spans="1:20" ht="15" customHeight="1" x14ac:dyDescent="0.2">
      <c r="A11" s="144" t="s">
        <v>48</v>
      </c>
      <c r="B11" s="144"/>
      <c r="C11" s="145" t="s">
        <v>18</v>
      </c>
      <c r="D11" s="145"/>
      <c r="E11" s="36"/>
      <c r="F11" s="146"/>
      <c r="G11" s="146"/>
      <c r="H11" s="147"/>
      <c r="I11" s="147"/>
      <c r="J11" s="147"/>
      <c r="K11" s="39"/>
      <c r="L11" s="120" t="s">
        <v>34</v>
      </c>
      <c r="M11" s="49">
        <v>12.398</v>
      </c>
      <c r="N11" s="42" t="s">
        <v>35</v>
      </c>
      <c r="O11" s="122" t="s">
        <v>36</v>
      </c>
      <c r="P11" s="49">
        <v>12.395</v>
      </c>
      <c r="Q11" s="42" t="s">
        <v>35</v>
      </c>
    </row>
    <row r="12" spans="1:20" ht="12" customHeight="1" x14ac:dyDescent="0.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T12" s="50"/>
    </row>
    <row r="13" spans="1:20" ht="17.25" customHeight="1" x14ac:dyDescent="0.2">
      <c r="A13" s="157" t="s">
        <v>1</v>
      </c>
      <c r="B13" s="157" t="s">
        <v>49</v>
      </c>
      <c r="C13" s="157" t="s">
        <v>50</v>
      </c>
      <c r="D13" s="157" t="s">
        <v>51</v>
      </c>
      <c r="E13" s="163" t="s">
        <v>52</v>
      </c>
      <c r="F13" s="164"/>
      <c r="G13" s="165"/>
      <c r="H13" s="157" t="s">
        <v>82</v>
      </c>
      <c r="I13" s="157" t="s">
        <v>86</v>
      </c>
      <c r="J13" s="157" t="s">
        <v>53</v>
      </c>
      <c r="K13" s="157" t="s">
        <v>54</v>
      </c>
      <c r="L13" s="148" t="s">
        <v>55</v>
      </c>
      <c r="M13" s="149"/>
      <c r="N13" s="149"/>
      <c r="O13" s="149"/>
      <c r="P13" s="149"/>
      <c r="Q13" s="150"/>
      <c r="S13" s="44"/>
    </row>
    <row r="14" spans="1:20" x14ac:dyDescent="0.2">
      <c r="A14" s="159"/>
      <c r="B14" s="161"/>
      <c r="C14" s="161"/>
      <c r="D14" s="161"/>
      <c r="E14" s="166"/>
      <c r="F14" s="167"/>
      <c r="G14" s="168"/>
      <c r="H14" s="161"/>
      <c r="I14" s="161"/>
      <c r="J14" s="169"/>
      <c r="K14" s="169"/>
      <c r="L14" s="151"/>
      <c r="M14" s="152"/>
      <c r="N14" s="152"/>
      <c r="O14" s="152"/>
      <c r="P14" s="152"/>
      <c r="Q14" s="153"/>
    </row>
    <row r="15" spans="1:20" x14ac:dyDescent="0.2">
      <c r="A15" s="159"/>
      <c r="B15" s="161"/>
      <c r="C15" s="161"/>
      <c r="D15" s="161"/>
      <c r="E15" s="157" t="s">
        <v>56</v>
      </c>
      <c r="F15" s="157" t="s">
        <v>57</v>
      </c>
      <c r="G15" s="157" t="s">
        <v>56</v>
      </c>
      <c r="H15" s="161"/>
      <c r="I15" s="161"/>
      <c r="J15" s="169"/>
      <c r="K15" s="169"/>
      <c r="L15" s="151"/>
      <c r="M15" s="152"/>
      <c r="N15" s="152"/>
      <c r="O15" s="152"/>
      <c r="P15" s="152"/>
      <c r="Q15" s="153"/>
    </row>
    <row r="16" spans="1:20" x14ac:dyDescent="0.2">
      <c r="A16" s="160"/>
      <c r="B16" s="162"/>
      <c r="C16" s="162"/>
      <c r="D16" s="162"/>
      <c r="E16" s="158"/>
      <c r="F16" s="158"/>
      <c r="G16" s="158"/>
      <c r="H16" s="162"/>
      <c r="I16" s="162"/>
      <c r="J16" s="170"/>
      <c r="K16" s="170"/>
      <c r="L16" s="154"/>
      <c r="M16" s="155"/>
      <c r="N16" s="155"/>
      <c r="O16" s="155"/>
      <c r="P16" s="155"/>
      <c r="Q16" s="156"/>
    </row>
    <row r="17" spans="1:17" ht="18" customHeight="1" x14ac:dyDescent="0.2">
      <c r="A17" s="112">
        <v>1</v>
      </c>
      <c r="B17" s="113">
        <v>1266.5</v>
      </c>
      <c r="C17" s="51">
        <f>PortDepthSheet!H2</f>
        <v>1268.7299771008197</v>
      </c>
      <c r="D17" s="107">
        <v>12.4</v>
      </c>
      <c r="E17" s="108">
        <v>373.25</v>
      </c>
      <c r="F17" s="108">
        <v>352.39</v>
      </c>
      <c r="G17" s="108">
        <v>373.28</v>
      </c>
      <c r="H17" s="108">
        <v>16.89</v>
      </c>
      <c r="I17" s="109">
        <v>0.36458333333333331</v>
      </c>
      <c r="J17" s="52">
        <f>IF(OR(D17="", F17="",H17=""), "",((F17-D17)/(62.42796 * (1 - ((H17 + 288.9414) / (508929.2 * (H17 + 68.12963))) * (H17 - 3.9863)^2)))*144)</f>
        <v>785.16495625707466</v>
      </c>
      <c r="K17" s="51">
        <f>IF(OR($C$6="",C17="", J17=""), "", $C$6-C17+J17)</f>
        <v>4444.6549791562556</v>
      </c>
      <c r="L17" s="134" t="s">
        <v>95</v>
      </c>
      <c r="M17" s="135"/>
      <c r="N17" s="135"/>
      <c r="O17" s="135"/>
      <c r="P17" s="135"/>
      <c r="Q17" s="188"/>
    </row>
    <row r="18" spans="1:17" ht="18" customHeight="1" x14ac:dyDescent="0.2">
      <c r="A18" s="114">
        <v>2</v>
      </c>
      <c r="B18" s="113">
        <v>1228.7</v>
      </c>
      <c r="C18" s="51">
        <f>PortDepthSheet!H3</f>
        <v>1230.9861244464769</v>
      </c>
      <c r="D18" s="100">
        <v>12.401</v>
      </c>
      <c r="E18" s="101">
        <v>356.88</v>
      </c>
      <c r="F18" s="101">
        <v>336.19</v>
      </c>
      <c r="G18" s="101">
        <v>356.9</v>
      </c>
      <c r="H18" s="101">
        <v>16.510000000000002</v>
      </c>
      <c r="I18" s="102">
        <v>0.36805555555555558</v>
      </c>
      <c r="J18" s="52">
        <f t="shared" ref="J18:J39" si="0">IF(OR(D18="", F18="",H18=""), "",((F18-D18)/(62.42796 * (1 - ((H18 + 288.9414) / (508929.2 * (H18 + 68.12963))) * (H18 - 3.9863)^2)))*144)</f>
        <v>747.70231097872738</v>
      </c>
      <c r="K18" s="51">
        <f t="shared" ref="K18:K39" si="1">IF(OR($C$6="",C18="", J18=""), "", $C$6-C18+J18)</f>
        <v>4444.9361865322508</v>
      </c>
      <c r="L18" s="134"/>
      <c r="M18" s="135"/>
      <c r="N18" s="135"/>
      <c r="O18" s="135"/>
      <c r="P18" s="135"/>
      <c r="Q18" s="188"/>
    </row>
    <row r="19" spans="1:17" ht="18" customHeight="1" x14ac:dyDescent="0.2">
      <c r="A19" s="114">
        <v>3</v>
      </c>
      <c r="B19" s="113">
        <v>1178.8</v>
      </c>
      <c r="C19" s="51">
        <f>PortDepthSheet!H4</f>
        <v>1180.9966060648289</v>
      </c>
      <c r="D19" s="100">
        <v>12.401</v>
      </c>
      <c r="E19" s="101">
        <v>335.18</v>
      </c>
      <c r="F19" s="101">
        <v>314.58999999999997</v>
      </c>
      <c r="G19" s="101">
        <v>335.16</v>
      </c>
      <c r="H19" s="101">
        <v>16.149999999999999</v>
      </c>
      <c r="I19" s="102">
        <v>0.37152777777777773</v>
      </c>
      <c r="J19" s="52">
        <f t="shared" si="0"/>
        <v>697.78124603097626</v>
      </c>
      <c r="K19" s="51">
        <f t="shared" si="1"/>
        <v>4445.0046399661478</v>
      </c>
      <c r="L19" s="134" t="s">
        <v>87</v>
      </c>
      <c r="M19" s="135"/>
      <c r="N19" s="135"/>
      <c r="O19" s="135"/>
      <c r="P19" s="135"/>
      <c r="Q19" s="188"/>
    </row>
    <row r="20" spans="1:17" ht="18" customHeight="1" x14ac:dyDescent="0.2">
      <c r="A20" s="114">
        <v>4</v>
      </c>
      <c r="B20" s="113">
        <v>1080.3</v>
      </c>
      <c r="C20" s="51">
        <f>PortDepthSheet!H5</f>
        <v>1082.5823607450579</v>
      </c>
      <c r="D20" s="100">
        <v>12.401</v>
      </c>
      <c r="E20" s="101">
        <v>292.47000000000003</v>
      </c>
      <c r="F20" s="101">
        <v>272</v>
      </c>
      <c r="G20" s="101">
        <v>292.43</v>
      </c>
      <c r="H20" s="101">
        <v>15.28</v>
      </c>
      <c r="I20" s="102">
        <v>0.375</v>
      </c>
      <c r="J20" s="52">
        <f t="shared" si="0"/>
        <v>599.35416741243</v>
      </c>
      <c r="K20" s="51">
        <f t="shared" si="1"/>
        <v>4444.9918066673727</v>
      </c>
      <c r="L20" s="134"/>
      <c r="M20" s="135"/>
      <c r="N20" s="135"/>
      <c r="O20" s="135"/>
      <c r="P20" s="135"/>
      <c r="Q20" s="188"/>
    </row>
    <row r="21" spans="1:17" ht="18" customHeight="1" x14ac:dyDescent="0.2">
      <c r="A21" s="114">
        <v>5</v>
      </c>
      <c r="B21" s="113">
        <v>1042.5999999999999</v>
      </c>
      <c r="C21" s="51">
        <f>PortDepthSheet!H6</f>
        <v>1044.8803071339669</v>
      </c>
      <c r="D21" s="100">
        <v>12.4</v>
      </c>
      <c r="E21" s="101">
        <v>276.02999999999997</v>
      </c>
      <c r="F21" s="101">
        <v>255.73</v>
      </c>
      <c r="G21" s="101">
        <v>276.02</v>
      </c>
      <c r="H21" s="101">
        <v>14.82</v>
      </c>
      <c r="I21" s="102">
        <v>0.37847222222222227</v>
      </c>
      <c r="J21" s="52">
        <f t="shared" si="0"/>
        <v>561.7536900116794</v>
      </c>
      <c r="K21" s="51">
        <f t="shared" si="1"/>
        <v>4445.0933828777124</v>
      </c>
      <c r="L21" s="134"/>
      <c r="M21" s="135"/>
      <c r="N21" s="135"/>
      <c r="O21" s="135"/>
      <c r="P21" s="135"/>
      <c r="Q21" s="188"/>
    </row>
    <row r="22" spans="1:17" ht="18" customHeight="1" x14ac:dyDescent="0.2">
      <c r="A22" s="114">
        <v>6</v>
      </c>
      <c r="B22" s="113">
        <v>997.6</v>
      </c>
      <c r="C22" s="51">
        <f>PortDepthSheet!H7</f>
        <v>999.97028329450382</v>
      </c>
      <c r="D22" s="100">
        <v>12.398999999999999</v>
      </c>
      <c r="E22" s="101">
        <v>256.52999999999997</v>
      </c>
      <c r="F22" s="101">
        <v>236.28</v>
      </c>
      <c r="G22" s="101">
        <v>256.5</v>
      </c>
      <c r="H22" s="101">
        <v>14.7</v>
      </c>
      <c r="I22" s="102">
        <v>0.38194444444444442</v>
      </c>
      <c r="J22" s="52">
        <f t="shared" si="0"/>
        <v>516.84439035699984</v>
      </c>
      <c r="K22" s="51">
        <f t="shared" si="1"/>
        <v>4445.0941070624958</v>
      </c>
      <c r="L22" s="134" t="s">
        <v>88</v>
      </c>
      <c r="M22" s="135"/>
      <c r="N22" s="135"/>
      <c r="O22" s="135"/>
      <c r="P22" s="135"/>
      <c r="Q22" s="188"/>
    </row>
    <row r="23" spans="1:17" ht="18" customHeight="1" x14ac:dyDescent="0.2">
      <c r="A23" s="114">
        <v>7</v>
      </c>
      <c r="B23" s="113">
        <v>841.7</v>
      </c>
      <c r="C23" s="51">
        <f>PortDepthSheet!H8</f>
        <v>844.37645556224652</v>
      </c>
      <c r="D23" s="100">
        <v>12.401</v>
      </c>
      <c r="E23" s="101">
        <v>188.97</v>
      </c>
      <c r="F23" s="101">
        <v>168.88</v>
      </c>
      <c r="G23" s="101">
        <v>188.94</v>
      </c>
      <c r="H23" s="101">
        <v>14.03</v>
      </c>
      <c r="I23" s="102">
        <v>0.38541666666666669</v>
      </c>
      <c r="J23" s="52">
        <f t="shared" si="0"/>
        <v>361.20767007557401</v>
      </c>
      <c r="K23" s="51">
        <f t="shared" si="1"/>
        <v>4445.051214513328</v>
      </c>
      <c r="L23" s="134"/>
      <c r="M23" s="135"/>
      <c r="N23" s="135"/>
      <c r="O23" s="135"/>
      <c r="P23" s="135"/>
      <c r="Q23" s="188"/>
    </row>
    <row r="24" spans="1:17" ht="18" customHeight="1" x14ac:dyDescent="0.2">
      <c r="A24" s="114">
        <v>8</v>
      </c>
      <c r="B24" s="113">
        <v>809</v>
      </c>
      <c r="C24" s="51">
        <f>PortDepthSheet!H9</f>
        <v>811.6226637160737</v>
      </c>
      <c r="D24" s="100">
        <v>12.398999999999999</v>
      </c>
      <c r="E24" s="101">
        <v>174.7</v>
      </c>
      <c r="F24" s="101">
        <v>154.72</v>
      </c>
      <c r="G24" s="101">
        <v>174.72</v>
      </c>
      <c r="H24" s="101">
        <v>13.45</v>
      </c>
      <c r="I24" s="102">
        <v>0.3888888888888889</v>
      </c>
      <c r="J24" s="52">
        <f t="shared" si="0"/>
        <v>328.50026268350581</v>
      </c>
      <c r="K24" s="51">
        <f t="shared" si="1"/>
        <v>4445.0975989674325</v>
      </c>
      <c r="L24" s="134"/>
      <c r="M24" s="135"/>
      <c r="N24" s="135"/>
      <c r="O24" s="135"/>
      <c r="P24" s="135"/>
      <c r="Q24" s="188"/>
    </row>
    <row r="25" spans="1:17" ht="18" customHeight="1" x14ac:dyDescent="0.2">
      <c r="A25" s="114">
        <v>9</v>
      </c>
      <c r="B25" s="113">
        <v>790.2</v>
      </c>
      <c r="C25" s="51">
        <f>PortDepthSheet!H10</f>
        <v>791.24619305131182</v>
      </c>
      <c r="D25" s="100">
        <v>12.401</v>
      </c>
      <c r="E25" s="101">
        <v>165.82</v>
      </c>
      <c r="F25" s="101">
        <v>145.88999999999999</v>
      </c>
      <c r="G25" s="101">
        <v>165.85</v>
      </c>
      <c r="H25" s="101">
        <v>13.16</v>
      </c>
      <c r="I25" s="102">
        <v>0.3923611111111111</v>
      </c>
      <c r="J25" s="52">
        <f t="shared" si="0"/>
        <v>308.10291068144289</v>
      </c>
      <c r="K25" s="51">
        <f t="shared" si="1"/>
        <v>4445.0767176301315</v>
      </c>
      <c r="L25" s="134" t="s">
        <v>89</v>
      </c>
      <c r="M25" s="135"/>
      <c r="N25" s="135"/>
      <c r="O25" s="135"/>
      <c r="P25" s="135"/>
      <c r="Q25" s="188"/>
    </row>
    <row r="26" spans="1:17" ht="18" customHeight="1" x14ac:dyDescent="0.2">
      <c r="A26" s="114">
        <v>10</v>
      </c>
      <c r="B26" s="113">
        <v>718</v>
      </c>
      <c r="C26" s="51">
        <f>PortDepthSheet!H11</f>
        <v>720.79621202286069</v>
      </c>
      <c r="D26" s="100">
        <v>12.401</v>
      </c>
      <c r="E26" s="101">
        <v>135.19999999999999</v>
      </c>
      <c r="F26" s="101">
        <v>115.33</v>
      </c>
      <c r="G26" s="101">
        <v>135.11000000000001</v>
      </c>
      <c r="H26" s="101">
        <v>12.65</v>
      </c>
      <c r="I26" s="102">
        <v>0.39583333333333331</v>
      </c>
      <c r="J26" s="52">
        <f t="shared" si="0"/>
        <v>237.55288393635121</v>
      </c>
      <c r="K26" s="51">
        <f t="shared" si="1"/>
        <v>4444.9766719134914</v>
      </c>
      <c r="L26" s="134"/>
      <c r="M26" s="135"/>
      <c r="N26" s="135"/>
      <c r="O26" s="135"/>
      <c r="P26" s="135"/>
      <c r="Q26" s="188"/>
    </row>
    <row r="27" spans="1:17" ht="18" customHeight="1" x14ac:dyDescent="0.2">
      <c r="A27" s="114">
        <v>11</v>
      </c>
      <c r="B27" s="113">
        <v>704.9</v>
      </c>
      <c r="C27" s="51">
        <f>PortDepthSheet!H12</f>
        <v>707.63564847427256</v>
      </c>
      <c r="D27" s="100">
        <v>12.398999999999999</v>
      </c>
      <c r="E27" s="101">
        <v>129.47</v>
      </c>
      <c r="F27" s="101">
        <v>109.66</v>
      </c>
      <c r="G27" s="101">
        <v>129.52000000000001</v>
      </c>
      <c r="H27" s="101">
        <v>12.4</v>
      </c>
      <c r="I27" s="102">
        <v>0.39930555555555558</v>
      </c>
      <c r="J27" s="52">
        <f t="shared" si="0"/>
        <v>224.46477005999725</v>
      </c>
      <c r="K27" s="51">
        <f t="shared" si="1"/>
        <v>4445.0491215857246</v>
      </c>
      <c r="L27" s="134"/>
      <c r="M27" s="135"/>
      <c r="N27" s="135"/>
      <c r="O27" s="135"/>
      <c r="P27" s="135"/>
      <c r="Q27" s="188"/>
    </row>
    <row r="28" spans="1:17" ht="18" customHeight="1" x14ac:dyDescent="0.2">
      <c r="A28" s="114">
        <v>12</v>
      </c>
      <c r="B28" s="113">
        <v>641.9</v>
      </c>
      <c r="C28" s="51">
        <f>PortDepthSheet!H13</f>
        <v>644.56962976477962</v>
      </c>
      <c r="D28" s="100">
        <v>12.398</v>
      </c>
      <c r="E28" s="101">
        <v>102.09</v>
      </c>
      <c r="F28" s="101">
        <v>82.57</v>
      </c>
      <c r="G28" s="101">
        <v>102.09</v>
      </c>
      <c r="H28" s="101">
        <v>12.01</v>
      </c>
      <c r="I28" s="102">
        <v>0.40277777777777773</v>
      </c>
      <c r="J28" s="52">
        <f t="shared" si="0"/>
        <v>161.93978740272891</v>
      </c>
      <c r="K28" s="51">
        <f t="shared" si="1"/>
        <v>4445.5901576379492</v>
      </c>
      <c r="L28" s="134" t="s">
        <v>90</v>
      </c>
      <c r="M28" s="135"/>
      <c r="N28" s="135"/>
      <c r="O28" s="135"/>
      <c r="P28" s="135"/>
      <c r="Q28" s="188"/>
    </row>
    <row r="29" spans="1:17" ht="18" customHeight="1" x14ac:dyDescent="0.2">
      <c r="A29" s="114">
        <v>13</v>
      </c>
      <c r="B29" s="115">
        <v>622.20000000000005</v>
      </c>
      <c r="C29" s="51">
        <f>PortDepthSheet!H14</f>
        <v>624.92669480527661</v>
      </c>
      <c r="D29" s="100">
        <v>12.397</v>
      </c>
      <c r="E29" s="101">
        <v>93.53</v>
      </c>
      <c r="F29" s="101">
        <v>74.06</v>
      </c>
      <c r="G29" s="101">
        <v>93.51</v>
      </c>
      <c r="H29" s="101">
        <v>11.81</v>
      </c>
      <c r="I29" s="102">
        <v>0.40625</v>
      </c>
      <c r="J29" s="52">
        <f t="shared" si="0"/>
        <v>142.29988812702905</v>
      </c>
      <c r="K29" s="51">
        <f t="shared" si="1"/>
        <v>4445.5931933217526</v>
      </c>
      <c r="L29" s="134"/>
      <c r="M29" s="135"/>
      <c r="N29" s="135"/>
      <c r="O29" s="135"/>
      <c r="P29" s="135"/>
      <c r="Q29" s="188"/>
    </row>
    <row r="30" spans="1:17" ht="18" customHeight="1" x14ac:dyDescent="0.2">
      <c r="A30" s="114">
        <v>14</v>
      </c>
      <c r="B30" s="116">
        <v>540.20000000000005</v>
      </c>
      <c r="C30" s="51">
        <f>PortDepthSheet!H15</f>
        <v>542.87911102613839</v>
      </c>
      <c r="D30" s="100">
        <v>12.397</v>
      </c>
      <c r="E30" s="101">
        <v>57.87</v>
      </c>
      <c r="F30" s="101">
        <v>38.479999999999997</v>
      </c>
      <c r="G30" s="101">
        <v>57.85</v>
      </c>
      <c r="H30" s="101">
        <v>11.64</v>
      </c>
      <c r="I30" s="102">
        <v>0.40972222222222227</v>
      </c>
      <c r="J30" s="52">
        <f t="shared" si="0"/>
        <v>60.190686040664019</v>
      </c>
      <c r="K30" s="51">
        <f t="shared" si="1"/>
        <v>4445.5315750145264</v>
      </c>
      <c r="L30" s="134"/>
      <c r="M30" s="135"/>
      <c r="N30" s="135"/>
      <c r="O30" s="135"/>
      <c r="P30" s="135"/>
      <c r="Q30" s="188"/>
    </row>
    <row r="31" spans="1:17" ht="18" customHeight="1" x14ac:dyDescent="0.2">
      <c r="A31" s="114">
        <v>15</v>
      </c>
      <c r="B31" s="116">
        <v>514.9</v>
      </c>
      <c r="C31" s="51">
        <f>PortDepthSheet!H16</f>
        <v>517.49894338516208</v>
      </c>
      <c r="D31" s="100">
        <v>12.398</v>
      </c>
      <c r="E31" s="101">
        <v>46.83</v>
      </c>
      <c r="F31" s="106">
        <v>27.49</v>
      </c>
      <c r="G31" s="101">
        <v>46.83</v>
      </c>
      <c r="H31" s="101">
        <v>11.54</v>
      </c>
      <c r="I31" s="102">
        <v>0.41319444444444442</v>
      </c>
      <c r="J31" s="52">
        <f t="shared" si="0"/>
        <v>34.826820351603104</v>
      </c>
      <c r="K31" s="51">
        <f t="shared" si="1"/>
        <v>4445.5478769664405</v>
      </c>
      <c r="L31" s="134" t="s">
        <v>91</v>
      </c>
      <c r="M31" s="135"/>
      <c r="N31" s="135"/>
      <c r="O31" s="135"/>
      <c r="P31" s="135"/>
      <c r="Q31" s="188"/>
    </row>
    <row r="32" spans="1:17" ht="18" customHeight="1" x14ac:dyDescent="0.2">
      <c r="A32" s="57"/>
      <c r="B32" s="58"/>
      <c r="C32" s="59"/>
      <c r="D32" s="60"/>
      <c r="E32" s="61"/>
      <c r="F32" s="61"/>
      <c r="G32" s="61"/>
      <c r="H32" s="59"/>
      <c r="I32" s="62"/>
      <c r="J32" s="52" t="str">
        <f t="shared" si="0"/>
        <v/>
      </c>
      <c r="K32" s="51" t="str">
        <f t="shared" si="1"/>
        <v/>
      </c>
      <c r="L32" s="136"/>
      <c r="M32" s="137"/>
      <c r="N32" s="137"/>
      <c r="O32" s="137"/>
      <c r="P32" s="137"/>
      <c r="Q32" s="189"/>
    </row>
    <row r="33" spans="1:25" ht="18" customHeight="1" x14ac:dyDescent="0.2">
      <c r="A33" s="57"/>
      <c r="B33" s="58"/>
      <c r="C33" s="59"/>
      <c r="D33" s="60"/>
      <c r="E33" s="61"/>
      <c r="F33" s="61"/>
      <c r="G33" s="61"/>
      <c r="H33" s="59"/>
      <c r="I33" s="62"/>
      <c r="J33" s="52" t="str">
        <f t="shared" si="0"/>
        <v/>
      </c>
      <c r="K33" s="51" t="str">
        <f t="shared" si="1"/>
        <v/>
      </c>
      <c r="L33" s="63"/>
      <c r="M33" s="64"/>
      <c r="N33" s="64"/>
      <c r="O33" s="64"/>
      <c r="P33" s="64"/>
      <c r="Q33" s="110"/>
    </row>
    <row r="34" spans="1:25" ht="18" customHeight="1" x14ac:dyDescent="0.2">
      <c r="A34" s="65"/>
      <c r="B34" s="55"/>
      <c r="C34" s="55"/>
      <c r="D34" s="53"/>
      <c r="E34" s="54"/>
      <c r="F34" s="54"/>
      <c r="G34" s="54"/>
      <c r="H34" s="55"/>
      <c r="I34" s="56"/>
      <c r="J34" s="52" t="str">
        <f t="shared" si="0"/>
        <v/>
      </c>
      <c r="K34" s="51" t="str">
        <f t="shared" si="1"/>
        <v/>
      </c>
      <c r="L34" s="63"/>
      <c r="M34" s="64"/>
      <c r="N34" s="64"/>
      <c r="O34" s="64"/>
      <c r="P34" s="64"/>
      <c r="Q34" s="110"/>
    </row>
    <row r="35" spans="1:25" ht="18" customHeight="1" x14ac:dyDescent="0.2">
      <c r="A35" s="65"/>
      <c r="B35" s="55"/>
      <c r="C35" s="55"/>
      <c r="D35" s="53"/>
      <c r="E35" s="54"/>
      <c r="F35" s="54"/>
      <c r="G35" s="54"/>
      <c r="H35" s="55"/>
      <c r="I35" s="56"/>
      <c r="J35" s="52" t="str">
        <f t="shared" si="0"/>
        <v/>
      </c>
      <c r="K35" s="51" t="str">
        <f t="shared" si="1"/>
        <v/>
      </c>
      <c r="L35" s="138"/>
      <c r="M35" s="139"/>
      <c r="N35" s="139"/>
      <c r="O35" s="139"/>
      <c r="P35" s="139"/>
      <c r="Q35" s="190"/>
    </row>
    <row r="36" spans="1:25" ht="18" customHeight="1" x14ac:dyDescent="0.2">
      <c r="A36" s="65"/>
      <c r="B36" s="55"/>
      <c r="C36" s="55"/>
      <c r="D36" s="53"/>
      <c r="E36" s="54"/>
      <c r="F36" s="54"/>
      <c r="G36" s="54"/>
      <c r="H36" s="55"/>
      <c r="I36" s="56"/>
      <c r="J36" s="52" t="str">
        <f t="shared" si="0"/>
        <v/>
      </c>
      <c r="K36" s="51" t="str">
        <f t="shared" si="1"/>
        <v/>
      </c>
      <c r="L36" s="140"/>
      <c r="M36" s="141"/>
      <c r="N36" s="141"/>
      <c r="O36" s="141"/>
      <c r="P36" s="141"/>
      <c r="Q36" s="191"/>
    </row>
    <row r="37" spans="1:25" ht="18" customHeight="1" x14ac:dyDescent="0.2">
      <c r="A37" s="65"/>
      <c r="B37" s="55"/>
      <c r="C37" s="55"/>
      <c r="D37" s="53"/>
      <c r="E37" s="54"/>
      <c r="F37" s="54"/>
      <c r="G37" s="54"/>
      <c r="H37" s="55"/>
      <c r="I37" s="56"/>
      <c r="J37" s="52" t="str">
        <f t="shared" si="0"/>
        <v/>
      </c>
      <c r="K37" s="51" t="str">
        <f t="shared" si="1"/>
        <v/>
      </c>
      <c r="L37" s="142"/>
      <c r="M37" s="143"/>
      <c r="N37" s="143"/>
      <c r="O37" s="143"/>
      <c r="P37" s="143"/>
      <c r="Q37" s="192"/>
    </row>
    <row r="38" spans="1:25" ht="18" customHeight="1" x14ac:dyDescent="0.2">
      <c r="A38" s="66">
        <v>5</v>
      </c>
      <c r="B38" s="67">
        <f>B21</f>
        <v>1042.5999999999999</v>
      </c>
      <c r="C38" s="67">
        <f>C21</f>
        <v>1044.8803071339669</v>
      </c>
      <c r="D38" s="103">
        <v>12.398</v>
      </c>
      <c r="E38" s="104">
        <v>275.95</v>
      </c>
      <c r="F38" s="104">
        <v>255.72</v>
      </c>
      <c r="G38" s="104">
        <v>275.95999999999998</v>
      </c>
      <c r="H38" s="104">
        <v>13.47</v>
      </c>
      <c r="I38" s="105">
        <v>0.41944444444444445</v>
      </c>
      <c r="J38" s="68">
        <f t="shared" si="0"/>
        <v>561.62865841871314</v>
      </c>
      <c r="K38" s="69">
        <f t="shared" si="1"/>
        <v>4444.9683512847459</v>
      </c>
      <c r="L38" s="127" t="s">
        <v>58</v>
      </c>
      <c r="M38" s="128"/>
      <c r="N38" s="128"/>
      <c r="O38" s="128"/>
      <c r="P38" s="128"/>
      <c r="Q38" s="129"/>
    </row>
    <row r="39" spans="1:25" ht="18" customHeight="1" x14ac:dyDescent="0.2">
      <c r="A39" s="66">
        <v>10</v>
      </c>
      <c r="B39" s="67">
        <f>B26</f>
        <v>718</v>
      </c>
      <c r="C39" s="67">
        <f>C26</f>
        <v>720.79621202286069</v>
      </c>
      <c r="D39" s="103">
        <v>12.394</v>
      </c>
      <c r="E39" s="104">
        <v>135.1</v>
      </c>
      <c r="F39" s="104">
        <v>115.31</v>
      </c>
      <c r="G39" s="104">
        <v>135.09</v>
      </c>
      <c r="H39" s="104">
        <v>13.21</v>
      </c>
      <c r="I39" s="105">
        <v>0.42291666666666666</v>
      </c>
      <c r="J39" s="68">
        <f t="shared" si="0"/>
        <v>237.53959820418262</v>
      </c>
      <c r="K39" s="69">
        <f t="shared" si="1"/>
        <v>4444.9633861813227</v>
      </c>
      <c r="L39" s="127" t="s">
        <v>58</v>
      </c>
      <c r="M39" s="128"/>
      <c r="N39" s="128"/>
      <c r="O39" s="128"/>
      <c r="P39" s="128"/>
      <c r="Q39" s="129"/>
    </row>
    <row r="40" spans="1:25" ht="5.25" customHeight="1" x14ac:dyDescent="0.2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</row>
    <row r="41" spans="1:25" ht="13.5" x14ac:dyDescent="0.25">
      <c r="A41" s="131" t="s">
        <v>59</v>
      </c>
      <c r="B41" s="126" t="s">
        <v>60</v>
      </c>
      <c r="C41" s="126"/>
      <c r="D41" s="126"/>
      <c r="E41" s="126"/>
      <c r="F41" s="126" t="s">
        <v>61</v>
      </c>
      <c r="G41" s="126"/>
      <c r="H41" s="126"/>
      <c r="I41" s="132" t="s">
        <v>62</v>
      </c>
      <c r="J41" s="132"/>
      <c r="K41" s="132"/>
      <c r="L41" s="132" t="s">
        <v>63</v>
      </c>
      <c r="M41" s="132"/>
      <c r="N41" s="132"/>
      <c r="O41" s="133" t="s">
        <v>64</v>
      </c>
      <c r="P41" s="133"/>
      <c r="Q41" s="133"/>
    </row>
    <row r="42" spans="1:25" ht="13.5" x14ac:dyDescent="0.25">
      <c r="A42" s="131"/>
      <c r="B42" s="126" t="s">
        <v>65</v>
      </c>
      <c r="C42" s="126"/>
      <c r="D42" s="126"/>
      <c r="E42" s="126"/>
      <c r="F42" s="126" t="s">
        <v>66</v>
      </c>
      <c r="G42" s="126"/>
      <c r="H42" s="126"/>
      <c r="I42" s="126" t="s">
        <v>67</v>
      </c>
      <c r="J42" s="126"/>
      <c r="K42" s="126"/>
      <c r="L42" s="126" t="s">
        <v>68</v>
      </c>
      <c r="M42" s="126"/>
      <c r="N42" s="126"/>
      <c r="O42" s="126"/>
      <c r="P42" s="126"/>
      <c r="Q42" s="126"/>
    </row>
    <row r="43" spans="1:25" ht="13.5" thickBo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ht="16.5" thickBot="1" x14ac:dyDescent="0.3">
      <c r="B44" s="71"/>
      <c r="T44" s="72" t="s">
        <v>69</v>
      </c>
      <c r="U44" s="73"/>
      <c r="V44" s="73"/>
      <c r="W44" s="73"/>
      <c r="X44" s="73"/>
      <c r="Y44" s="74"/>
    </row>
    <row r="45" spans="1:25" ht="15" x14ac:dyDescent="0.25">
      <c r="K45" s="75" t="s">
        <v>70</v>
      </c>
      <c r="L45" s="76"/>
      <c r="M45" s="76"/>
      <c r="N45" s="76"/>
      <c r="O45" s="76"/>
      <c r="P45" s="76"/>
      <c r="Q45" s="77"/>
      <c r="T45" s="78">
        <v>1</v>
      </c>
      <c r="U45" s="79">
        <f t="shared" ref="U45:U59" si="2">SUM(D17)</f>
        <v>12.4</v>
      </c>
      <c r="V45" s="80">
        <f t="shared" ref="V45:V59" si="3">SUM(F17)</f>
        <v>352.39</v>
      </c>
      <c r="W45" s="80">
        <f t="shared" ref="W45:W59" si="4">SUM(H17)</f>
        <v>16.89</v>
      </c>
      <c r="X45" s="81">
        <f t="shared" ref="X45:X57" si="5">SUM($H$6+I17)</f>
        <v>44375.364583333336</v>
      </c>
      <c r="Y45" s="82" t="s">
        <v>71</v>
      </c>
    </row>
    <row r="46" spans="1:25" ht="15" x14ac:dyDescent="0.25">
      <c r="K46" s="83" t="s">
        <v>72</v>
      </c>
      <c r="L46" s="84"/>
      <c r="M46" s="85"/>
      <c r="N46" s="85"/>
      <c r="O46" s="85"/>
      <c r="P46" s="85"/>
      <c r="Q46" s="86"/>
      <c r="T46" s="87">
        <v>2</v>
      </c>
      <c r="U46" s="79">
        <f t="shared" si="2"/>
        <v>12.401</v>
      </c>
      <c r="V46" s="80">
        <f t="shared" si="3"/>
        <v>336.19</v>
      </c>
      <c r="W46" s="80">
        <f t="shared" si="4"/>
        <v>16.510000000000002</v>
      </c>
      <c r="X46" s="81">
        <f t="shared" si="5"/>
        <v>44375.368055555555</v>
      </c>
      <c r="Y46" s="82" t="s">
        <v>71</v>
      </c>
    </row>
    <row r="47" spans="1:25" ht="15" x14ac:dyDescent="0.25">
      <c r="K47" s="83"/>
      <c r="L47" s="84" t="s">
        <v>73</v>
      </c>
      <c r="M47" s="85"/>
      <c r="N47" s="85"/>
      <c r="O47" s="85"/>
      <c r="P47" s="85"/>
      <c r="Q47" s="86"/>
      <c r="T47" s="87">
        <v>3</v>
      </c>
      <c r="U47" s="79">
        <f t="shared" si="2"/>
        <v>12.401</v>
      </c>
      <c r="V47" s="80">
        <f t="shared" si="3"/>
        <v>314.58999999999997</v>
      </c>
      <c r="W47" s="80">
        <f t="shared" si="4"/>
        <v>16.149999999999999</v>
      </c>
      <c r="X47" s="81">
        <f t="shared" si="5"/>
        <v>44375.371527777781</v>
      </c>
      <c r="Y47" s="82" t="s">
        <v>71</v>
      </c>
    </row>
    <row r="48" spans="1:25" ht="15" x14ac:dyDescent="0.25">
      <c r="K48" s="88"/>
      <c r="L48" s="84" t="s">
        <v>74</v>
      </c>
      <c r="M48" s="85"/>
      <c r="N48" s="85"/>
      <c r="O48" s="85"/>
      <c r="P48" s="85"/>
      <c r="Q48" s="86"/>
      <c r="T48" s="87">
        <v>4</v>
      </c>
      <c r="U48" s="79">
        <f t="shared" si="2"/>
        <v>12.401</v>
      </c>
      <c r="V48" s="80">
        <f t="shared" si="3"/>
        <v>272</v>
      </c>
      <c r="W48" s="80">
        <f t="shared" si="4"/>
        <v>15.28</v>
      </c>
      <c r="X48" s="81">
        <f t="shared" si="5"/>
        <v>44375.375</v>
      </c>
      <c r="Y48" s="82" t="s">
        <v>71</v>
      </c>
    </row>
    <row r="49" spans="11:25" ht="15" x14ac:dyDescent="0.25">
      <c r="K49" s="88"/>
      <c r="L49" s="84" t="s">
        <v>75</v>
      </c>
      <c r="M49" s="85"/>
      <c r="N49" s="85"/>
      <c r="O49" s="85"/>
      <c r="P49" s="85"/>
      <c r="Q49" s="86"/>
      <c r="T49" s="87">
        <v>5</v>
      </c>
      <c r="U49" s="79">
        <f t="shared" si="2"/>
        <v>12.4</v>
      </c>
      <c r="V49" s="80">
        <f t="shared" si="3"/>
        <v>255.73</v>
      </c>
      <c r="W49" s="80">
        <f t="shared" si="4"/>
        <v>14.82</v>
      </c>
      <c r="X49" s="81">
        <f t="shared" si="5"/>
        <v>44375.378472222219</v>
      </c>
      <c r="Y49" s="82" t="s">
        <v>71</v>
      </c>
    </row>
    <row r="50" spans="11:25" ht="15" x14ac:dyDescent="0.25">
      <c r="K50" s="88"/>
      <c r="L50" s="84" t="s">
        <v>76</v>
      </c>
      <c r="M50" s="85"/>
      <c r="N50" s="85"/>
      <c r="O50" s="85"/>
      <c r="P50" s="85"/>
      <c r="Q50" s="86"/>
      <c r="T50" s="87">
        <v>6</v>
      </c>
      <c r="U50" s="79">
        <f t="shared" si="2"/>
        <v>12.398999999999999</v>
      </c>
      <c r="V50" s="80">
        <f t="shared" si="3"/>
        <v>236.28</v>
      </c>
      <c r="W50" s="80">
        <f t="shared" si="4"/>
        <v>14.7</v>
      </c>
      <c r="X50" s="81">
        <f t="shared" si="5"/>
        <v>44375.381944444445</v>
      </c>
      <c r="Y50" s="82" t="s">
        <v>71</v>
      </c>
    </row>
    <row r="51" spans="11:25" ht="15" x14ac:dyDescent="0.25">
      <c r="K51" s="88"/>
      <c r="L51" s="84" t="s">
        <v>77</v>
      </c>
      <c r="M51" s="85"/>
      <c r="N51" s="85"/>
      <c r="O51" s="85"/>
      <c r="P51" s="85"/>
      <c r="Q51" s="86"/>
      <c r="T51" s="87">
        <v>7</v>
      </c>
      <c r="U51" s="79">
        <f t="shared" si="2"/>
        <v>12.401</v>
      </c>
      <c r="V51" s="80">
        <f t="shared" si="3"/>
        <v>168.88</v>
      </c>
      <c r="W51" s="80">
        <f t="shared" si="4"/>
        <v>14.03</v>
      </c>
      <c r="X51" s="81">
        <f t="shared" si="5"/>
        <v>44375.385416666664</v>
      </c>
      <c r="Y51" s="82" t="s">
        <v>71</v>
      </c>
    </row>
    <row r="52" spans="11:25" x14ac:dyDescent="0.2">
      <c r="K52" s="89"/>
      <c r="L52" s="85"/>
      <c r="M52" s="85"/>
      <c r="N52" s="85"/>
      <c r="O52" s="85"/>
      <c r="P52" s="85"/>
      <c r="Q52" s="86"/>
      <c r="T52" s="87">
        <v>8</v>
      </c>
      <c r="U52" s="79">
        <f t="shared" si="2"/>
        <v>12.398999999999999</v>
      </c>
      <c r="V52" s="80">
        <f t="shared" si="3"/>
        <v>154.72</v>
      </c>
      <c r="W52" s="80">
        <f t="shared" si="4"/>
        <v>13.45</v>
      </c>
      <c r="X52" s="81">
        <f t="shared" si="5"/>
        <v>44375.388888888891</v>
      </c>
      <c r="Y52" s="82" t="s">
        <v>71</v>
      </c>
    </row>
    <row r="53" spans="11:25" ht="15" x14ac:dyDescent="0.25">
      <c r="K53" s="90" t="s">
        <v>78</v>
      </c>
      <c r="L53" s="85"/>
      <c r="M53" s="85"/>
      <c r="N53" s="85"/>
      <c r="O53" s="85"/>
      <c r="P53" s="85"/>
      <c r="Q53" s="86"/>
      <c r="T53" s="87">
        <v>9</v>
      </c>
      <c r="U53" s="79">
        <f t="shared" si="2"/>
        <v>12.401</v>
      </c>
      <c r="V53" s="80">
        <f t="shared" si="3"/>
        <v>145.88999999999999</v>
      </c>
      <c r="W53" s="80">
        <f t="shared" si="4"/>
        <v>13.16</v>
      </c>
      <c r="X53" s="81">
        <f t="shared" si="5"/>
        <v>44375.392361111109</v>
      </c>
      <c r="Y53" s="82" t="s">
        <v>71</v>
      </c>
    </row>
    <row r="54" spans="11:25" ht="15" x14ac:dyDescent="0.25">
      <c r="K54" s="83" t="s">
        <v>72</v>
      </c>
      <c r="L54" s="84"/>
      <c r="M54" s="85"/>
      <c r="N54" s="85"/>
      <c r="O54" s="85"/>
      <c r="P54" s="85"/>
      <c r="Q54" s="86"/>
      <c r="T54" s="87">
        <v>10</v>
      </c>
      <c r="U54" s="79">
        <f t="shared" si="2"/>
        <v>12.401</v>
      </c>
      <c r="V54" s="80">
        <f t="shared" si="3"/>
        <v>115.33</v>
      </c>
      <c r="W54" s="80">
        <f t="shared" si="4"/>
        <v>12.65</v>
      </c>
      <c r="X54" s="81">
        <f t="shared" si="5"/>
        <v>44375.395833333336</v>
      </c>
      <c r="Y54" s="82" t="s">
        <v>71</v>
      </c>
    </row>
    <row r="55" spans="11:25" ht="15" x14ac:dyDescent="0.25">
      <c r="K55" s="88"/>
      <c r="L55" s="84" t="s">
        <v>79</v>
      </c>
      <c r="M55" s="85"/>
      <c r="N55" s="85"/>
      <c r="O55" s="85"/>
      <c r="P55" s="85"/>
      <c r="Q55" s="86"/>
      <c r="T55" s="87">
        <v>11</v>
      </c>
      <c r="U55" s="79">
        <f t="shared" si="2"/>
        <v>12.398999999999999</v>
      </c>
      <c r="V55" s="80">
        <f t="shared" si="3"/>
        <v>109.66</v>
      </c>
      <c r="W55" s="80">
        <f t="shared" si="4"/>
        <v>12.4</v>
      </c>
      <c r="X55" s="81">
        <f t="shared" si="5"/>
        <v>44375.399305555555</v>
      </c>
      <c r="Y55" s="82" t="s">
        <v>71</v>
      </c>
    </row>
    <row r="56" spans="11:25" ht="15.75" thickBot="1" x14ac:dyDescent="0.3">
      <c r="K56" s="91"/>
      <c r="L56" s="92" t="s">
        <v>80</v>
      </c>
      <c r="M56" s="93"/>
      <c r="N56" s="93"/>
      <c r="O56" s="93"/>
      <c r="P56" s="93"/>
      <c r="Q56" s="94"/>
      <c r="T56" s="87">
        <v>12</v>
      </c>
      <c r="U56" s="79">
        <f t="shared" si="2"/>
        <v>12.398</v>
      </c>
      <c r="V56" s="80">
        <f t="shared" si="3"/>
        <v>82.57</v>
      </c>
      <c r="W56" s="80">
        <f t="shared" si="4"/>
        <v>12.01</v>
      </c>
      <c r="X56" s="81">
        <f t="shared" si="5"/>
        <v>44375.402777777781</v>
      </c>
      <c r="Y56" s="82" t="s">
        <v>71</v>
      </c>
    </row>
    <row r="57" spans="11:25" x14ac:dyDescent="0.2">
      <c r="T57" s="87">
        <v>13</v>
      </c>
      <c r="U57" s="79">
        <f t="shared" si="2"/>
        <v>12.397</v>
      </c>
      <c r="V57" s="80">
        <f t="shared" si="3"/>
        <v>74.06</v>
      </c>
      <c r="W57" s="80">
        <f t="shared" si="4"/>
        <v>11.81</v>
      </c>
      <c r="X57" s="81">
        <f t="shared" si="5"/>
        <v>44375.40625</v>
      </c>
      <c r="Y57" s="82" t="s">
        <v>71</v>
      </c>
    </row>
    <row r="58" spans="11:25" x14ac:dyDescent="0.2">
      <c r="T58" s="87">
        <v>14</v>
      </c>
      <c r="U58" s="79">
        <f t="shared" si="2"/>
        <v>12.397</v>
      </c>
      <c r="V58" s="80">
        <f t="shared" si="3"/>
        <v>38.479999999999997</v>
      </c>
      <c r="W58" s="80">
        <f t="shared" si="4"/>
        <v>11.64</v>
      </c>
      <c r="X58" s="81">
        <f t="shared" ref="X58:X59" si="6">SUM($H$6+I30)</f>
        <v>44375.409722222219</v>
      </c>
      <c r="Y58" s="82" t="s">
        <v>71</v>
      </c>
    </row>
    <row r="59" spans="11:25" x14ac:dyDescent="0.2">
      <c r="T59" s="87">
        <v>15</v>
      </c>
      <c r="U59" s="79">
        <f t="shared" si="2"/>
        <v>12.398</v>
      </c>
      <c r="V59" s="80">
        <f t="shared" si="3"/>
        <v>27.49</v>
      </c>
      <c r="W59" s="80">
        <f t="shared" si="4"/>
        <v>11.54</v>
      </c>
      <c r="X59" s="81">
        <f t="shared" si="6"/>
        <v>44375.413194444445</v>
      </c>
      <c r="Y59" s="82" t="s">
        <v>71</v>
      </c>
    </row>
    <row r="60" spans="11:25" x14ac:dyDescent="0.2">
      <c r="T60" s="87"/>
      <c r="U60" s="79"/>
      <c r="V60" s="80"/>
      <c r="W60" s="80"/>
      <c r="X60" s="81"/>
      <c r="Y60" s="82"/>
    </row>
    <row r="61" spans="11:25" x14ac:dyDescent="0.2">
      <c r="T61" s="87"/>
      <c r="U61" s="79"/>
      <c r="V61" s="80"/>
      <c r="W61" s="80"/>
      <c r="X61" s="81"/>
      <c r="Y61" s="82"/>
    </row>
    <row r="62" spans="11:25" x14ac:dyDescent="0.2">
      <c r="T62" s="87"/>
      <c r="U62" s="79"/>
      <c r="V62" s="80"/>
      <c r="W62" s="80"/>
      <c r="X62" s="81"/>
      <c r="Y62" s="82"/>
    </row>
    <row r="63" spans="11:25" x14ac:dyDescent="0.2">
      <c r="T63" s="87"/>
      <c r="U63" s="79"/>
      <c r="V63" s="80"/>
      <c r="W63" s="80"/>
      <c r="X63" s="81"/>
      <c r="Y63" s="82"/>
    </row>
    <row r="64" spans="11:25" x14ac:dyDescent="0.2">
      <c r="T64" s="87"/>
      <c r="U64" s="79"/>
      <c r="V64" s="80"/>
      <c r="W64" s="80"/>
      <c r="X64" s="81"/>
      <c r="Y64" s="82"/>
    </row>
    <row r="65" spans="20:25" x14ac:dyDescent="0.2">
      <c r="T65" s="87"/>
      <c r="U65" s="79"/>
      <c r="V65" s="80"/>
      <c r="W65" s="80"/>
      <c r="X65" s="81"/>
      <c r="Y65" s="82"/>
    </row>
    <row r="66" spans="20:25" x14ac:dyDescent="0.2">
      <c r="T66" s="87"/>
      <c r="U66" s="79"/>
      <c r="V66" s="80"/>
      <c r="W66" s="80"/>
      <c r="X66" s="81"/>
      <c r="Y66" s="82"/>
    </row>
    <row r="67" spans="20:25" ht="13.5" thickBot="1" x14ac:dyDescent="0.25">
      <c r="T67" s="95"/>
      <c r="U67" s="96"/>
      <c r="V67" s="97"/>
      <c r="W67" s="97"/>
      <c r="X67" s="98"/>
      <c r="Y67" s="99"/>
    </row>
  </sheetData>
  <sheetProtection selectLockedCells="1"/>
  <mergeCells count="85">
    <mergeCell ref="A1:H3"/>
    <mergeCell ref="I1:Q1"/>
    <mergeCell ref="I2:K2"/>
    <mergeCell ref="L2:Q2"/>
    <mergeCell ref="I3:J3"/>
    <mergeCell ref="L3:Q3"/>
    <mergeCell ref="A7:B7"/>
    <mergeCell ref="C7:D7"/>
    <mergeCell ref="F7:G7"/>
    <mergeCell ref="H7:J7"/>
    <mergeCell ref="A4:Q4"/>
    <mergeCell ref="A5:B5"/>
    <mergeCell ref="C5:D5"/>
    <mergeCell ref="F5:G5"/>
    <mergeCell ref="H5:J5"/>
    <mergeCell ref="L5:Q5"/>
    <mergeCell ref="A6:B6"/>
    <mergeCell ref="C6:D6"/>
    <mergeCell ref="F6:G6"/>
    <mergeCell ref="H6:J6"/>
    <mergeCell ref="L6:Q6"/>
    <mergeCell ref="L8:Q8"/>
    <mergeCell ref="A9:B9"/>
    <mergeCell ref="C9:D9"/>
    <mergeCell ref="F9:G9"/>
    <mergeCell ref="H9:J9"/>
    <mergeCell ref="A8:B8"/>
    <mergeCell ref="C8:D8"/>
    <mergeCell ref="F8:G8"/>
    <mergeCell ref="H8:J8"/>
    <mergeCell ref="A10:B10"/>
    <mergeCell ref="C10:D10"/>
    <mergeCell ref="F10:G10"/>
    <mergeCell ref="H10:J10"/>
    <mergeCell ref="L10:Q10"/>
    <mergeCell ref="A12:Q12"/>
    <mergeCell ref="A13:A16"/>
    <mergeCell ref="B13:B16"/>
    <mergeCell ref="C13:C16"/>
    <mergeCell ref="D13:D16"/>
    <mergeCell ref="E13:G14"/>
    <mergeCell ref="H13:H16"/>
    <mergeCell ref="I13:I16"/>
    <mergeCell ref="J13:J16"/>
    <mergeCell ref="K13:K16"/>
    <mergeCell ref="A11:B11"/>
    <mergeCell ref="C11:D11"/>
    <mergeCell ref="F11:G11"/>
    <mergeCell ref="H11:J11"/>
    <mergeCell ref="L24:Q24"/>
    <mergeCell ref="L13:Q16"/>
    <mergeCell ref="E15:E16"/>
    <mergeCell ref="F15:F16"/>
    <mergeCell ref="G15:G16"/>
    <mergeCell ref="L17:Q17"/>
    <mergeCell ref="L18:Q18"/>
    <mergeCell ref="L19:Q19"/>
    <mergeCell ref="L20:Q20"/>
    <mergeCell ref="L21:Q21"/>
    <mergeCell ref="L22:Q22"/>
    <mergeCell ref="L23:Q23"/>
    <mergeCell ref="L38:Q38"/>
    <mergeCell ref="L25:Q25"/>
    <mergeCell ref="L26:Q26"/>
    <mergeCell ref="L27:Q27"/>
    <mergeCell ref="L28:Q28"/>
    <mergeCell ref="L29:Q29"/>
    <mergeCell ref="L30:Q30"/>
    <mergeCell ref="L31:Q31"/>
    <mergeCell ref="L32:Q32"/>
    <mergeCell ref="L35:Q35"/>
    <mergeCell ref="L36:Q36"/>
    <mergeCell ref="L37:Q37"/>
    <mergeCell ref="I42:K42"/>
    <mergeCell ref="L42:Q42"/>
    <mergeCell ref="L39:Q39"/>
    <mergeCell ref="A40:Q40"/>
    <mergeCell ref="A41:A42"/>
    <mergeCell ref="B41:E41"/>
    <mergeCell ref="F41:H41"/>
    <mergeCell ref="I41:K41"/>
    <mergeCell ref="L41:N41"/>
    <mergeCell ref="O41:Q41"/>
    <mergeCell ref="B42:E42"/>
    <mergeCell ref="F42:H42"/>
  </mergeCells>
  <printOptions horizontalCentered="1" verticalCentered="1"/>
  <pageMargins left="0.35433070866141736" right="0.35433070866141736" top="0.70866141732283472" bottom="0.19685039370078741" header="0.51181102362204722" footer="0.31496062992125984"/>
  <pageSetup scale="78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1FA-5D27-4C41-AB6D-8F7E8D6CE7F8}">
  <sheetPr>
    <tabColor theme="5" tint="0.39997558519241921"/>
    <pageSetUpPr fitToPage="1"/>
  </sheetPr>
  <dimension ref="A1:Y67"/>
  <sheetViews>
    <sheetView tabSelected="1" zoomScaleNormal="100" workbookViewId="0">
      <selection activeCell="C5" sqref="C5:D5"/>
    </sheetView>
  </sheetViews>
  <sheetFormatPr defaultColWidth="9.140625" defaultRowHeight="12.75" x14ac:dyDescent="0.2"/>
  <cols>
    <col min="1" max="1" width="7.140625" style="8" customWidth="1"/>
    <col min="2" max="8" width="9.5703125" style="8" customWidth="1"/>
    <col min="9" max="9" width="12.28515625" style="8" customWidth="1"/>
    <col min="10" max="10" width="13" style="8" customWidth="1"/>
    <col min="11" max="11" width="10.85546875" style="8" customWidth="1"/>
    <col min="12" max="12" width="9.140625" style="8"/>
    <col min="13" max="13" width="14.28515625" style="8" customWidth="1"/>
    <col min="14" max="14" width="5.7109375" style="8" customWidth="1"/>
    <col min="15" max="15" width="6.85546875" style="8" customWidth="1"/>
    <col min="16" max="16" width="14.28515625" style="8" customWidth="1"/>
    <col min="17" max="17" width="7.85546875" style="8" customWidth="1"/>
    <col min="18" max="23" width="9.140625" style="8"/>
    <col min="24" max="24" width="18.42578125" style="8" customWidth="1"/>
    <col min="25" max="16384" width="9.140625" style="8"/>
  </cols>
  <sheetData>
    <row r="1" spans="1:20" x14ac:dyDescent="0.2">
      <c r="A1" s="183" t="s">
        <v>19</v>
      </c>
      <c r="B1" s="184"/>
      <c r="C1" s="184"/>
      <c r="D1" s="184"/>
      <c r="E1" s="184"/>
      <c r="F1" s="184"/>
      <c r="G1" s="184"/>
      <c r="H1" s="184"/>
      <c r="I1" s="178"/>
      <c r="J1" s="178"/>
      <c r="K1" s="178"/>
      <c r="L1" s="178"/>
      <c r="M1" s="178"/>
      <c r="N1" s="178"/>
      <c r="O1" s="178"/>
      <c r="P1" s="178"/>
      <c r="Q1" s="178"/>
    </row>
    <row r="2" spans="1:20" ht="27.75" customHeight="1" x14ac:dyDescent="0.2">
      <c r="A2" s="184"/>
      <c r="B2" s="184"/>
      <c r="C2" s="184"/>
      <c r="D2" s="184"/>
      <c r="E2" s="184"/>
      <c r="F2" s="184"/>
      <c r="G2" s="184"/>
      <c r="H2" s="184"/>
      <c r="I2" s="178"/>
      <c r="J2" s="178"/>
      <c r="K2" s="178"/>
      <c r="L2" s="185" t="s">
        <v>20</v>
      </c>
      <c r="M2" s="185"/>
      <c r="N2" s="185"/>
      <c r="O2" s="185"/>
      <c r="P2" s="185"/>
      <c r="Q2" s="185"/>
    </row>
    <row r="3" spans="1:20" ht="18" customHeight="1" x14ac:dyDescent="0.25">
      <c r="A3" s="184"/>
      <c r="B3" s="184"/>
      <c r="C3" s="184"/>
      <c r="D3" s="184"/>
      <c r="E3" s="184"/>
      <c r="F3" s="184"/>
      <c r="G3" s="184"/>
      <c r="H3" s="184"/>
      <c r="I3" s="186" t="s">
        <v>21</v>
      </c>
      <c r="J3" s="186"/>
      <c r="K3" s="111">
        <v>41730</v>
      </c>
      <c r="L3" s="187" t="s">
        <v>22</v>
      </c>
      <c r="M3" s="187"/>
      <c r="N3" s="187"/>
      <c r="O3" s="187"/>
      <c r="P3" s="187"/>
      <c r="Q3" s="187"/>
    </row>
    <row r="4" spans="1:20" ht="5.25" customHeight="1" x14ac:dyDescent="0.2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</row>
    <row r="5" spans="1:20" ht="15" customHeight="1" x14ac:dyDescent="0.2">
      <c r="A5" s="146" t="s">
        <v>23</v>
      </c>
      <c r="B5" s="146"/>
      <c r="C5" s="179" t="s">
        <v>24</v>
      </c>
      <c r="D5" s="179"/>
      <c r="E5" s="36"/>
      <c r="F5" s="146" t="s">
        <v>25</v>
      </c>
      <c r="G5" s="176"/>
      <c r="H5" s="180">
        <v>433409112570501</v>
      </c>
      <c r="I5" s="180"/>
      <c r="J5" s="180"/>
      <c r="K5" s="37"/>
      <c r="L5" s="181" t="s">
        <v>26</v>
      </c>
      <c r="M5" s="181"/>
      <c r="N5" s="181"/>
      <c r="O5" s="181"/>
      <c r="P5" s="181"/>
      <c r="Q5" s="181"/>
    </row>
    <row r="6" spans="1:20" ht="15" customHeight="1" x14ac:dyDescent="0.2">
      <c r="A6" s="146" t="s">
        <v>27</v>
      </c>
      <c r="B6" s="146"/>
      <c r="C6" s="171">
        <v>4928.22</v>
      </c>
      <c r="D6" s="171"/>
      <c r="E6" s="38" t="s">
        <v>28</v>
      </c>
      <c r="F6" s="144" t="s">
        <v>29</v>
      </c>
      <c r="G6" s="144"/>
      <c r="H6" s="182">
        <v>44742</v>
      </c>
      <c r="I6" s="182"/>
      <c r="J6" s="182"/>
      <c r="K6" s="39"/>
      <c r="L6" s="173" t="s">
        <v>30</v>
      </c>
      <c r="M6" s="173"/>
      <c r="N6" s="173"/>
      <c r="O6" s="173"/>
      <c r="P6" s="173"/>
      <c r="Q6" s="173"/>
    </row>
    <row r="7" spans="1:20" ht="15" customHeight="1" x14ac:dyDescent="0.2">
      <c r="A7" s="146" t="s">
        <v>31</v>
      </c>
      <c r="B7" s="146"/>
      <c r="C7" s="145">
        <v>2.74</v>
      </c>
      <c r="D7" s="145"/>
      <c r="E7" s="38" t="s">
        <v>32</v>
      </c>
      <c r="F7" s="144" t="s">
        <v>33</v>
      </c>
      <c r="G7" s="144"/>
      <c r="H7" s="177" t="s">
        <v>97</v>
      </c>
      <c r="I7" s="177"/>
      <c r="J7" s="177"/>
      <c r="K7" s="39"/>
      <c r="L7" s="123" t="s">
        <v>34</v>
      </c>
      <c r="M7" s="41">
        <v>12.34</v>
      </c>
      <c r="N7" s="42" t="s">
        <v>35</v>
      </c>
      <c r="O7" s="123" t="s">
        <v>36</v>
      </c>
      <c r="P7" s="41">
        <v>12.37</v>
      </c>
      <c r="Q7" s="124" t="s">
        <v>35</v>
      </c>
    </row>
    <row r="8" spans="1:20" ht="15" customHeight="1" x14ac:dyDescent="0.2">
      <c r="A8" s="146" t="s">
        <v>37</v>
      </c>
      <c r="B8" s="146"/>
      <c r="C8" s="171" t="s">
        <v>38</v>
      </c>
      <c r="D8" s="171"/>
      <c r="E8" s="38"/>
      <c r="F8" s="146" t="s">
        <v>39</v>
      </c>
      <c r="G8" s="176"/>
      <c r="H8" s="147" t="s">
        <v>98</v>
      </c>
      <c r="I8" s="147"/>
      <c r="J8" s="147"/>
      <c r="K8" s="39"/>
      <c r="L8" s="174" t="s">
        <v>40</v>
      </c>
      <c r="M8" s="174"/>
      <c r="N8" s="174"/>
      <c r="O8" s="174"/>
      <c r="P8" s="174"/>
      <c r="Q8" s="174"/>
      <c r="T8" s="44"/>
    </row>
    <row r="9" spans="1:20" ht="15" customHeight="1" x14ac:dyDescent="0.2">
      <c r="A9" s="146" t="s">
        <v>41</v>
      </c>
      <c r="B9" s="146"/>
      <c r="C9" s="145">
        <v>500</v>
      </c>
      <c r="D9" s="145"/>
      <c r="E9" s="38" t="s">
        <v>35</v>
      </c>
      <c r="F9" s="146" t="s">
        <v>42</v>
      </c>
      <c r="G9" s="146"/>
      <c r="H9" s="147" t="s">
        <v>99</v>
      </c>
      <c r="I9" s="175"/>
      <c r="J9" s="175"/>
      <c r="K9" s="39"/>
      <c r="L9" s="123" t="s">
        <v>34</v>
      </c>
      <c r="M9" s="45">
        <v>21.27</v>
      </c>
      <c r="N9" s="46" t="s">
        <v>43</v>
      </c>
      <c r="O9" s="123" t="s">
        <v>36</v>
      </c>
      <c r="P9" s="45">
        <v>11.42</v>
      </c>
      <c r="Q9" s="46" t="s">
        <v>44</v>
      </c>
      <c r="T9" s="44"/>
    </row>
    <row r="10" spans="1:20" ht="15" customHeight="1" x14ac:dyDescent="0.2">
      <c r="A10" s="146" t="s">
        <v>45</v>
      </c>
      <c r="B10" s="146"/>
      <c r="C10" s="171" t="s">
        <v>84</v>
      </c>
      <c r="D10" s="171"/>
      <c r="E10" s="38"/>
      <c r="F10" s="172" t="s">
        <v>46</v>
      </c>
      <c r="G10" s="172"/>
      <c r="H10" s="147"/>
      <c r="I10" s="147"/>
      <c r="J10" s="147"/>
      <c r="K10" s="39"/>
      <c r="L10" s="173" t="s">
        <v>47</v>
      </c>
      <c r="M10" s="174"/>
      <c r="N10" s="174"/>
      <c r="O10" s="174"/>
      <c r="P10" s="174"/>
      <c r="Q10" s="174"/>
      <c r="S10" s="47"/>
    </row>
    <row r="11" spans="1:20" ht="15" customHeight="1" x14ac:dyDescent="0.2">
      <c r="A11" s="144" t="s">
        <v>48</v>
      </c>
      <c r="B11" s="144"/>
      <c r="C11" s="145" t="s">
        <v>18</v>
      </c>
      <c r="D11" s="145"/>
      <c r="E11" s="36"/>
      <c r="F11" s="146"/>
      <c r="G11" s="146"/>
      <c r="H11" s="147"/>
      <c r="I11" s="147"/>
      <c r="J11" s="147"/>
      <c r="K11" s="39"/>
      <c r="L11" s="125" t="s">
        <v>34</v>
      </c>
      <c r="M11" s="49">
        <v>12.369</v>
      </c>
      <c r="N11" s="42" t="s">
        <v>35</v>
      </c>
      <c r="O11" s="123" t="s">
        <v>36</v>
      </c>
      <c r="P11" s="49">
        <v>12.368</v>
      </c>
      <c r="Q11" s="42" t="s">
        <v>35</v>
      </c>
    </row>
    <row r="12" spans="1:20" ht="12" customHeight="1" x14ac:dyDescent="0.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T12" s="50"/>
    </row>
    <row r="13" spans="1:20" ht="17.25" customHeight="1" x14ac:dyDescent="0.2">
      <c r="A13" s="157" t="s">
        <v>1</v>
      </c>
      <c r="B13" s="157" t="s">
        <v>49</v>
      </c>
      <c r="C13" s="157" t="s">
        <v>50</v>
      </c>
      <c r="D13" s="157" t="s">
        <v>51</v>
      </c>
      <c r="E13" s="163" t="s">
        <v>52</v>
      </c>
      <c r="F13" s="164"/>
      <c r="G13" s="165"/>
      <c r="H13" s="157" t="s">
        <v>82</v>
      </c>
      <c r="I13" s="157" t="s">
        <v>86</v>
      </c>
      <c r="J13" s="157" t="s">
        <v>53</v>
      </c>
      <c r="K13" s="157" t="s">
        <v>54</v>
      </c>
      <c r="L13" s="148" t="s">
        <v>55</v>
      </c>
      <c r="M13" s="149"/>
      <c r="N13" s="149"/>
      <c r="O13" s="149"/>
      <c r="P13" s="149"/>
      <c r="Q13" s="150"/>
      <c r="S13" s="44"/>
    </row>
    <row r="14" spans="1:20" x14ac:dyDescent="0.2">
      <c r="A14" s="159"/>
      <c r="B14" s="161"/>
      <c r="C14" s="161"/>
      <c r="D14" s="161"/>
      <c r="E14" s="166"/>
      <c r="F14" s="167"/>
      <c r="G14" s="168"/>
      <c r="H14" s="161"/>
      <c r="I14" s="161"/>
      <c r="J14" s="169"/>
      <c r="K14" s="169"/>
      <c r="L14" s="151"/>
      <c r="M14" s="152"/>
      <c r="N14" s="152"/>
      <c r="O14" s="152"/>
      <c r="P14" s="152"/>
      <c r="Q14" s="153"/>
    </row>
    <row r="15" spans="1:20" x14ac:dyDescent="0.2">
      <c r="A15" s="159"/>
      <c r="B15" s="161"/>
      <c r="C15" s="161"/>
      <c r="D15" s="161"/>
      <c r="E15" s="157" t="s">
        <v>56</v>
      </c>
      <c r="F15" s="157" t="s">
        <v>57</v>
      </c>
      <c r="G15" s="157" t="s">
        <v>56</v>
      </c>
      <c r="H15" s="161"/>
      <c r="I15" s="161"/>
      <c r="J15" s="169"/>
      <c r="K15" s="169"/>
      <c r="L15" s="151"/>
      <c r="M15" s="152"/>
      <c r="N15" s="152"/>
      <c r="O15" s="152"/>
      <c r="P15" s="152"/>
      <c r="Q15" s="153"/>
    </row>
    <row r="16" spans="1:20" x14ac:dyDescent="0.2">
      <c r="A16" s="160"/>
      <c r="B16" s="162"/>
      <c r="C16" s="162"/>
      <c r="D16" s="162"/>
      <c r="E16" s="158"/>
      <c r="F16" s="158"/>
      <c r="G16" s="158"/>
      <c r="H16" s="162"/>
      <c r="I16" s="162"/>
      <c r="J16" s="170"/>
      <c r="K16" s="170"/>
      <c r="L16" s="154"/>
      <c r="M16" s="155"/>
      <c r="N16" s="155"/>
      <c r="O16" s="155"/>
      <c r="P16" s="155"/>
      <c r="Q16" s="156"/>
    </row>
    <row r="17" spans="1:17" ht="18" customHeight="1" x14ac:dyDescent="0.2">
      <c r="A17" s="112">
        <v>1</v>
      </c>
      <c r="B17" s="113">
        <v>1266.5</v>
      </c>
      <c r="C17" s="51">
        <f>PortDepthSheet!H2</f>
        <v>1268.7299771008197</v>
      </c>
      <c r="D17" s="107">
        <v>12.374000000000001</v>
      </c>
      <c r="E17" s="108">
        <v>372.83</v>
      </c>
      <c r="F17" s="108">
        <v>351.67</v>
      </c>
      <c r="G17" s="108">
        <v>372.84</v>
      </c>
      <c r="H17" s="108">
        <v>16.82</v>
      </c>
      <c r="I17" s="109">
        <v>0.36805555555555558</v>
      </c>
      <c r="J17" s="52">
        <f>IF(OR(D17="", F17="",H17=""), "",((F17-D17)/(62.42796 * (1 - ((H17 + 288.9414) / (508929.2 * (H17 + 68.12963))) * (H17 - 3.9863)^2)))*144)</f>
        <v>783.55280262164615</v>
      </c>
      <c r="K17" s="51">
        <f>IF(OR($C$6="",C17="", J17=""), "", $C$6-C17+J17)</f>
        <v>4443.0428255208262</v>
      </c>
      <c r="L17" s="193" t="s">
        <v>100</v>
      </c>
      <c r="M17" s="135"/>
      <c r="N17" s="135"/>
      <c r="O17" s="135"/>
      <c r="P17" s="135"/>
      <c r="Q17" s="188"/>
    </row>
    <row r="18" spans="1:17" ht="18" customHeight="1" x14ac:dyDescent="0.2">
      <c r="A18" s="114">
        <v>2</v>
      </c>
      <c r="B18" s="113">
        <v>1228.7</v>
      </c>
      <c r="C18" s="51">
        <f>PortDepthSheet!H3</f>
        <v>1230.9861244464769</v>
      </c>
      <c r="D18" s="107">
        <v>12.374000000000001</v>
      </c>
      <c r="E18" s="101">
        <v>356.46</v>
      </c>
      <c r="F18" s="101">
        <v>335.45</v>
      </c>
      <c r="G18" s="101">
        <v>356.47</v>
      </c>
      <c r="H18" s="101">
        <v>16.52</v>
      </c>
      <c r="I18" s="102">
        <v>0.37152777777777773</v>
      </c>
      <c r="J18" s="52">
        <f t="shared" ref="J18:J39" si="0">IF(OR(D18="", F18="",H18=""), "",((F18-D18)/(62.42796 * (1 - ((H18 + 288.9414) / (508929.2 * (H18 + 68.12963))) * (H18 - 3.9863)^2)))*144)</f>
        <v>746.05708814939658</v>
      </c>
      <c r="K18" s="51">
        <f t="shared" ref="K18:K39" si="1">IF(OR($C$6="",C18="", J18=""), "", $C$6-C18+J18)</f>
        <v>4443.2909637029197</v>
      </c>
      <c r="L18" s="134"/>
      <c r="M18" s="135"/>
      <c r="N18" s="135"/>
      <c r="O18" s="135"/>
      <c r="P18" s="135"/>
      <c r="Q18" s="188"/>
    </row>
    <row r="19" spans="1:17" ht="18" customHeight="1" x14ac:dyDescent="0.2">
      <c r="A19" s="114">
        <v>3</v>
      </c>
      <c r="B19" s="113">
        <v>1178.8</v>
      </c>
      <c r="C19" s="51">
        <f>PortDepthSheet!H4</f>
        <v>1180.9966060648289</v>
      </c>
      <c r="D19" s="107">
        <v>12.372999999999999</v>
      </c>
      <c r="E19" s="101">
        <v>334.78</v>
      </c>
      <c r="F19" s="101">
        <v>313.83999999999997</v>
      </c>
      <c r="G19" s="101">
        <v>334.66</v>
      </c>
      <c r="H19" s="101">
        <v>16.02</v>
      </c>
      <c r="I19" s="109">
        <v>0.375</v>
      </c>
      <c r="J19" s="52">
        <f t="shared" si="0"/>
        <v>696.09929482593407</v>
      </c>
      <c r="K19" s="51">
        <f t="shared" si="1"/>
        <v>4443.3226887611054</v>
      </c>
      <c r="L19" s="134" t="s">
        <v>87</v>
      </c>
      <c r="M19" s="135"/>
      <c r="N19" s="135"/>
      <c r="O19" s="135"/>
      <c r="P19" s="135"/>
      <c r="Q19" s="188"/>
    </row>
    <row r="20" spans="1:17" ht="18" customHeight="1" x14ac:dyDescent="0.2">
      <c r="A20" s="114">
        <v>4</v>
      </c>
      <c r="B20" s="113">
        <v>1080.3</v>
      </c>
      <c r="C20" s="51">
        <f>PortDepthSheet!H5</f>
        <v>1082.5823607450579</v>
      </c>
      <c r="D20" s="100">
        <v>12.371</v>
      </c>
      <c r="E20" s="101">
        <v>292.05</v>
      </c>
      <c r="F20" s="101">
        <v>271.25</v>
      </c>
      <c r="G20" s="101">
        <v>291.79000000000002</v>
      </c>
      <c r="H20" s="101">
        <v>15.14</v>
      </c>
      <c r="I20" s="102">
        <v>0.37847222222222199</v>
      </c>
      <c r="J20" s="52">
        <f t="shared" si="0"/>
        <v>597.67903113336376</v>
      </c>
      <c r="K20" s="51">
        <f t="shared" si="1"/>
        <v>4443.3166703883062</v>
      </c>
      <c r="L20" s="134"/>
      <c r="M20" s="135"/>
      <c r="N20" s="135"/>
      <c r="O20" s="135"/>
      <c r="P20" s="135"/>
      <c r="Q20" s="188"/>
    </row>
    <row r="21" spans="1:17" ht="18" customHeight="1" x14ac:dyDescent="0.2">
      <c r="A21" s="114">
        <v>5</v>
      </c>
      <c r="B21" s="113">
        <v>1042.5999999999999</v>
      </c>
      <c r="C21" s="51">
        <f>PortDepthSheet!H6</f>
        <v>1044.8803071339669</v>
      </c>
      <c r="D21" s="100">
        <v>12.372</v>
      </c>
      <c r="E21" s="101">
        <v>275.64</v>
      </c>
      <c r="F21" s="101">
        <v>255.01</v>
      </c>
      <c r="G21" s="101">
        <v>275.55</v>
      </c>
      <c r="H21" s="101">
        <v>14.75</v>
      </c>
      <c r="I21" s="109">
        <v>0.38194444444444398</v>
      </c>
      <c r="J21" s="52">
        <f t="shared" si="0"/>
        <v>560.15032129572137</v>
      </c>
      <c r="K21" s="51">
        <f t="shared" si="1"/>
        <v>4443.4900141617545</v>
      </c>
      <c r="L21" s="134"/>
      <c r="M21" s="135"/>
      <c r="N21" s="135"/>
      <c r="O21" s="135"/>
      <c r="P21" s="135"/>
      <c r="Q21" s="188"/>
    </row>
    <row r="22" spans="1:17" ht="18" customHeight="1" x14ac:dyDescent="0.2">
      <c r="A22" s="114">
        <v>6</v>
      </c>
      <c r="B22" s="113">
        <v>997.6</v>
      </c>
      <c r="C22" s="51">
        <f>PortDepthSheet!H7</f>
        <v>999.97028329450382</v>
      </c>
      <c r="D22" s="100">
        <v>12.371</v>
      </c>
      <c r="E22" s="101">
        <v>256.08</v>
      </c>
      <c r="F22" s="101">
        <v>235.54</v>
      </c>
      <c r="G22" s="101">
        <v>256.06</v>
      </c>
      <c r="H22" s="101">
        <v>14.54</v>
      </c>
      <c r="I22" s="102">
        <v>0.38541666666666602</v>
      </c>
      <c r="J22" s="52">
        <f t="shared" si="0"/>
        <v>515.18863456736767</v>
      </c>
      <c r="K22" s="51">
        <f t="shared" si="1"/>
        <v>4443.4383512728637</v>
      </c>
      <c r="L22" s="134" t="s">
        <v>88</v>
      </c>
      <c r="M22" s="135"/>
      <c r="N22" s="135"/>
      <c r="O22" s="135"/>
      <c r="P22" s="135"/>
      <c r="Q22" s="188"/>
    </row>
    <row r="23" spans="1:17" ht="18" customHeight="1" x14ac:dyDescent="0.2">
      <c r="A23" s="114">
        <v>7</v>
      </c>
      <c r="B23" s="113">
        <v>841.7</v>
      </c>
      <c r="C23" s="51">
        <f>PortDepthSheet!H8</f>
        <v>844.37645556224652</v>
      </c>
      <c r="D23" s="100">
        <v>12.371</v>
      </c>
      <c r="E23" s="101">
        <v>188.51</v>
      </c>
      <c r="F23" s="101">
        <v>168.17</v>
      </c>
      <c r="G23" s="101">
        <v>188.53</v>
      </c>
      <c r="H23" s="101">
        <v>13.77</v>
      </c>
      <c r="I23" s="109">
        <v>0.38888888888888901</v>
      </c>
      <c r="J23" s="52">
        <f t="shared" si="0"/>
        <v>359.62512945237415</v>
      </c>
      <c r="K23" s="51">
        <f t="shared" si="1"/>
        <v>4443.4686738901282</v>
      </c>
      <c r="L23" s="134"/>
      <c r="M23" s="135"/>
      <c r="N23" s="135"/>
      <c r="O23" s="135"/>
      <c r="P23" s="135"/>
      <c r="Q23" s="188"/>
    </row>
    <row r="24" spans="1:17" ht="18" customHeight="1" x14ac:dyDescent="0.2">
      <c r="A24" s="114">
        <v>8</v>
      </c>
      <c r="B24" s="113">
        <v>809</v>
      </c>
      <c r="C24" s="51">
        <f>PortDepthSheet!H9</f>
        <v>811.6226637160737</v>
      </c>
      <c r="D24" s="100">
        <v>12.371</v>
      </c>
      <c r="E24" s="101">
        <v>174.24</v>
      </c>
      <c r="F24" s="101">
        <v>153.97999999999999</v>
      </c>
      <c r="G24" s="101">
        <v>174.3</v>
      </c>
      <c r="H24" s="101">
        <v>13.29</v>
      </c>
      <c r="I24" s="102">
        <v>0.39236111111111099</v>
      </c>
      <c r="J24" s="52">
        <f t="shared" si="0"/>
        <v>326.84999255808111</v>
      </c>
      <c r="K24" s="51">
        <f t="shared" si="1"/>
        <v>4443.4473288420077</v>
      </c>
      <c r="L24" s="134"/>
      <c r="M24" s="135"/>
      <c r="N24" s="135"/>
      <c r="O24" s="135"/>
      <c r="P24" s="135"/>
      <c r="Q24" s="188"/>
    </row>
    <row r="25" spans="1:17" ht="18" customHeight="1" x14ac:dyDescent="0.2">
      <c r="A25" s="114">
        <v>9</v>
      </c>
      <c r="B25" s="113">
        <v>790.2</v>
      </c>
      <c r="C25" s="51">
        <f>PortDepthSheet!H10</f>
        <v>791.24619305131182</v>
      </c>
      <c r="D25" s="100">
        <v>12.371</v>
      </c>
      <c r="E25" s="101">
        <v>165.38</v>
      </c>
      <c r="F25" s="101">
        <v>145.15</v>
      </c>
      <c r="G25" s="101">
        <v>165.4</v>
      </c>
      <c r="H25" s="101">
        <v>13.02</v>
      </c>
      <c r="I25" s="109">
        <v>0.39583333333333298</v>
      </c>
      <c r="J25" s="52">
        <f t="shared" si="0"/>
        <v>306.45869845249496</v>
      </c>
      <c r="K25" s="51">
        <f t="shared" si="1"/>
        <v>4443.4325054011833</v>
      </c>
      <c r="L25" s="134" t="s">
        <v>89</v>
      </c>
      <c r="M25" s="135"/>
      <c r="N25" s="135"/>
      <c r="O25" s="135"/>
      <c r="P25" s="135"/>
      <c r="Q25" s="188"/>
    </row>
    <row r="26" spans="1:17" ht="18" customHeight="1" x14ac:dyDescent="0.2">
      <c r="A26" s="114">
        <v>10</v>
      </c>
      <c r="B26" s="113">
        <v>718</v>
      </c>
      <c r="C26" s="51">
        <f>PortDepthSheet!H11</f>
        <v>720.79621202286069</v>
      </c>
      <c r="D26" s="100">
        <v>12.372</v>
      </c>
      <c r="E26" s="101">
        <v>134.75</v>
      </c>
      <c r="F26" s="101">
        <v>114.62</v>
      </c>
      <c r="G26" s="101">
        <v>134.66</v>
      </c>
      <c r="H26" s="101">
        <v>12.65</v>
      </c>
      <c r="I26" s="102">
        <v>0.39930555555555503</v>
      </c>
      <c r="J26" s="52">
        <f t="shared" si="0"/>
        <v>235.98118389107094</v>
      </c>
      <c r="K26" s="51">
        <f t="shared" si="1"/>
        <v>4443.4049718682109</v>
      </c>
      <c r="L26" s="134"/>
      <c r="M26" s="135"/>
      <c r="N26" s="135"/>
      <c r="O26" s="135"/>
      <c r="P26" s="135"/>
      <c r="Q26" s="188"/>
    </row>
    <row r="27" spans="1:17" ht="18" customHeight="1" x14ac:dyDescent="0.2">
      <c r="A27" s="114">
        <v>11</v>
      </c>
      <c r="B27" s="113">
        <v>704.9</v>
      </c>
      <c r="C27" s="51">
        <f>PortDepthSheet!H12</f>
        <v>707.63564847427256</v>
      </c>
      <c r="D27" s="100">
        <v>12.372</v>
      </c>
      <c r="E27" s="101">
        <v>129.04</v>
      </c>
      <c r="F27" s="101">
        <v>108.94</v>
      </c>
      <c r="G27" s="101">
        <v>129.04</v>
      </c>
      <c r="H27" s="101">
        <v>12.26</v>
      </c>
      <c r="I27" s="109">
        <v>0.40277777777777701</v>
      </c>
      <c r="J27" s="52">
        <f t="shared" si="0"/>
        <v>222.86173608521767</v>
      </c>
      <c r="K27" s="51">
        <f t="shared" si="1"/>
        <v>4443.4460876109451</v>
      </c>
      <c r="L27" s="134"/>
      <c r="M27" s="135"/>
      <c r="N27" s="135"/>
      <c r="O27" s="135"/>
      <c r="P27" s="135"/>
      <c r="Q27" s="188"/>
    </row>
    <row r="28" spans="1:17" ht="18" customHeight="1" x14ac:dyDescent="0.2">
      <c r="A28" s="114">
        <v>12</v>
      </c>
      <c r="B28" s="113">
        <v>641.9</v>
      </c>
      <c r="C28" s="51">
        <f>PortDepthSheet!H13</f>
        <v>644.56962976477962</v>
      </c>
      <c r="D28" s="100">
        <v>12.371</v>
      </c>
      <c r="E28" s="101">
        <v>101.62</v>
      </c>
      <c r="F28" s="101">
        <v>81.81</v>
      </c>
      <c r="G28" s="101">
        <v>101.61</v>
      </c>
      <c r="H28" s="101">
        <v>11.89</v>
      </c>
      <c r="I28" s="102">
        <v>0.406249999999999</v>
      </c>
      <c r="J28" s="52">
        <f t="shared" si="0"/>
        <v>160.24602320658457</v>
      </c>
      <c r="K28" s="51">
        <f t="shared" si="1"/>
        <v>4443.8963934418043</v>
      </c>
      <c r="L28" s="134" t="s">
        <v>90</v>
      </c>
      <c r="M28" s="135"/>
      <c r="N28" s="135"/>
      <c r="O28" s="135"/>
      <c r="P28" s="135"/>
      <c r="Q28" s="188"/>
    </row>
    <row r="29" spans="1:17" ht="18" customHeight="1" x14ac:dyDescent="0.2">
      <c r="A29" s="114">
        <v>13</v>
      </c>
      <c r="B29" s="115">
        <v>622.20000000000005</v>
      </c>
      <c r="C29" s="51">
        <f>PortDepthSheet!H14</f>
        <v>624.92669480527661</v>
      </c>
      <c r="D29" s="100">
        <v>12.372</v>
      </c>
      <c r="E29" s="101">
        <v>93.06</v>
      </c>
      <c r="F29" s="101">
        <v>73.260000000000005</v>
      </c>
      <c r="G29" s="101">
        <v>93.01</v>
      </c>
      <c r="H29" s="101">
        <v>11.7</v>
      </c>
      <c r="I29" s="109">
        <v>0.40972222222222099</v>
      </c>
      <c r="J29" s="52">
        <f t="shared" si="0"/>
        <v>140.50970480321197</v>
      </c>
      <c r="K29" s="51">
        <f t="shared" si="1"/>
        <v>4443.803009997936</v>
      </c>
      <c r="L29" s="134"/>
      <c r="M29" s="135"/>
      <c r="N29" s="135"/>
      <c r="O29" s="135"/>
      <c r="P29" s="135"/>
      <c r="Q29" s="188"/>
    </row>
    <row r="30" spans="1:17" ht="18" customHeight="1" x14ac:dyDescent="0.2">
      <c r="A30" s="114">
        <v>14</v>
      </c>
      <c r="B30" s="116">
        <v>540.20000000000005</v>
      </c>
      <c r="C30" s="51">
        <f>PortDepthSheet!H15</f>
        <v>542.87911102613839</v>
      </c>
      <c r="D30" s="100">
        <v>12.371</v>
      </c>
      <c r="E30" s="101">
        <v>57.39</v>
      </c>
      <c r="F30" s="101">
        <v>37.729999999999997</v>
      </c>
      <c r="G30" s="101">
        <v>57.35</v>
      </c>
      <c r="H30" s="101">
        <v>11.51</v>
      </c>
      <c r="I30" s="102">
        <v>0.41319444444444398</v>
      </c>
      <c r="J30" s="52">
        <f t="shared" si="0"/>
        <v>58.519114642361259</v>
      </c>
      <c r="K30" s="51">
        <f t="shared" si="1"/>
        <v>4443.8600036162234</v>
      </c>
      <c r="L30" s="134"/>
      <c r="M30" s="135"/>
      <c r="N30" s="135"/>
      <c r="O30" s="135"/>
      <c r="P30" s="135"/>
      <c r="Q30" s="188"/>
    </row>
    <row r="31" spans="1:17" ht="18" customHeight="1" x14ac:dyDescent="0.2">
      <c r="A31" s="114">
        <v>15</v>
      </c>
      <c r="B31" s="116">
        <v>514.9</v>
      </c>
      <c r="C31" s="51">
        <f>PortDepthSheet!H16</f>
        <v>517.49894338516208</v>
      </c>
      <c r="D31" s="100">
        <v>12.371</v>
      </c>
      <c r="E31" s="101">
        <v>46.34</v>
      </c>
      <c r="F31" s="106">
        <v>26.74</v>
      </c>
      <c r="G31" s="101">
        <v>46.33</v>
      </c>
      <c r="H31" s="101">
        <v>11.42</v>
      </c>
      <c r="I31" s="109">
        <v>0.41666666666666602</v>
      </c>
      <c r="J31" s="52">
        <f t="shared" si="0"/>
        <v>33.157973517662967</v>
      </c>
      <c r="K31" s="51">
        <f t="shared" si="1"/>
        <v>4443.8790301325007</v>
      </c>
      <c r="L31" s="134" t="s">
        <v>91</v>
      </c>
      <c r="M31" s="135"/>
      <c r="N31" s="135"/>
      <c r="O31" s="135"/>
      <c r="P31" s="135"/>
      <c r="Q31" s="188"/>
    </row>
    <row r="32" spans="1:17" ht="18" customHeight="1" x14ac:dyDescent="0.2">
      <c r="A32" s="57"/>
      <c r="B32" s="58"/>
      <c r="C32" s="59"/>
      <c r="D32" s="60"/>
      <c r="E32" s="61"/>
      <c r="F32" s="61"/>
      <c r="G32" s="61"/>
      <c r="H32" s="59"/>
      <c r="I32" s="62"/>
      <c r="J32" s="52" t="str">
        <f t="shared" si="0"/>
        <v/>
      </c>
      <c r="K32" s="51" t="str">
        <f t="shared" si="1"/>
        <v/>
      </c>
      <c r="L32" s="136"/>
      <c r="M32" s="137"/>
      <c r="N32" s="137"/>
      <c r="O32" s="137"/>
      <c r="P32" s="137"/>
      <c r="Q32" s="189"/>
    </row>
    <row r="33" spans="1:25" ht="18" customHeight="1" x14ac:dyDescent="0.2">
      <c r="A33" s="57"/>
      <c r="B33" s="58"/>
      <c r="C33" s="59"/>
      <c r="D33" s="60"/>
      <c r="E33" s="61"/>
      <c r="F33" s="61"/>
      <c r="G33" s="61"/>
      <c r="H33" s="59"/>
      <c r="I33" s="62"/>
      <c r="J33" s="52" t="str">
        <f t="shared" si="0"/>
        <v/>
      </c>
      <c r="K33" s="51" t="str">
        <f t="shared" si="1"/>
        <v/>
      </c>
      <c r="L33" s="63"/>
      <c r="M33" s="64"/>
      <c r="N33" s="64"/>
      <c r="O33" s="64"/>
      <c r="P33" s="64"/>
      <c r="Q33" s="110"/>
    </row>
    <row r="34" spans="1:25" ht="18" customHeight="1" x14ac:dyDescent="0.2">
      <c r="A34" s="65"/>
      <c r="B34" s="55"/>
      <c r="C34" s="55"/>
      <c r="D34" s="53"/>
      <c r="E34" s="54"/>
      <c r="F34" s="54"/>
      <c r="G34" s="54"/>
      <c r="H34" s="55"/>
      <c r="I34" s="56"/>
      <c r="J34" s="52" t="str">
        <f t="shared" si="0"/>
        <v/>
      </c>
      <c r="K34" s="51" t="str">
        <f t="shared" si="1"/>
        <v/>
      </c>
      <c r="L34" s="63"/>
      <c r="M34" s="64"/>
      <c r="N34" s="64"/>
      <c r="O34" s="64"/>
      <c r="P34" s="64"/>
      <c r="Q34" s="110"/>
    </row>
    <row r="35" spans="1:25" ht="18" customHeight="1" x14ac:dyDescent="0.2">
      <c r="A35" s="65"/>
      <c r="B35" s="55"/>
      <c r="C35" s="55"/>
      <c r="D35" s="53"/>
      <c r="E35" s="54"/>
      <c r="F35" s="54"/>
      <c r="G35" s="54"/>
      <c r="H35" s="55"/>
      <c r="I35" s="56"/>
      <c r="J35" s="52" t="str">
        <f t="shared" si="0"/>
        <v/>
      </c>
      <c r="K35" s="51" t="str">
        <f t="shared" si="1"/>
        <v/>
      </c>
      <c r="L35" s="138"/>
      <c r="M35" s="139"/>
      <c r="N35" s="139"/>
      <c r="O35" s="139"/>
      <c r="P35" s="139"/>
      <c r="Q35" s="190"/>
    </row>
    <row r="36" spans="1:25" ht="18" customHeight="1" x14ac:dyDescent="0.2">
      <c r="A36" s="65"/>
      <c r="B36" s="55"/>
      <c r="C36" s="55"/>
      <c r="D36" s="53"/>
      <c r="E36" s="54"/>
      <c r="F36" s="54"/>
      <c r="G36" s="54"/>
      <c r="H36" s="55"/>
      <c r="I36" s="56"/>
      <c r="J36" s="52" t="str">
        <f t="shared" si="0"/>
        <v/>
      </c>
      <c r="K36" s="51" t="str">
        <f t="shared" si="1"/>
        <v/>
      </c>
      <c r="L36" s="140"/>
      <c r="M36" s="141"/>
      <c r="N36" s="141"/>
      <c r="O36" s="141"/>
      <c r="P36" s="141"/>
      <c r="Q36" s="191"/>
    </row>
    <row r="37" spans="1:25" ht="18" customHeight="1" x14ac:dyDescent="0.2">
      <c r="A37" s="65"/>
      <c r="B37" s="55"/>
      <c r="C37" s="55"/>
      <c r="D37" s="53"/>
      <c r="E37" s="54"/>
      <c r="F37" s="54"/>
      <c r="G37" s="54"/>
      <c r="H37" s="55"/>
      <c r="I37" s="56"/>
      <c r="J37" s="52" t="str">
        <f t="shared" si="0"/>
        <v/>
      </c>
      <c r="K37" s="51" t="str">
        <f t="shared" si="1"/>
        <v/>
      </c>
      <c r="L37" s="142"/>
      <c r="M37" s="143"/>
      <c r="N37" s="143"/>
      <c r="O37" s="143"/>
      <c r="P37" s="143"/>
      <c r="Q37" s="192"/>
    </row>
    <row r="38" spans="1:25" ht="18" customHeight="1" x14ac:dyDescent="0.2">
      <c r="A38" s="66">
        <v>5</v>
      </c>
      <c r="B38" s="67">
        <f>B21</f>
        <v>1042.5999999999999</v>
      </c>
      <c r="C38" s="67">
        <f>C21</f>
        <v>1044.8803071339669</v>
      </c>
      <c r="D38" s="103">
        <v>12.37</v>
      </c>
      <c r="E38" s="104">
        <v>275.39999999999998</v>
      </c>
      <c r="F38" s="104">
        <v>255.01</v>
      </c>
      <c r="G38" s="104">
        <v>275.02999999999997</v>
      </c>
      <c r="H38" s="104">
        <v>13.72</v>
      </c>
      <c r="I38" s="105">
        <v>0.4201388888888889</v>
      </c>
      <c r="J38" s="68">
        <f t="shared" si="0"/>
        <v>560.07323104119894</v>
      </c>
      <c r="K38" s="69">
        <f t="shared" si="1"/>
        <v>4443.4129239072317</v>
      </c>
      <c r="L38" s="127" t="s">
        <v>58</v>
      </c>
      <c r="M38" s="128"/>
      <c r="N38" s="128"/>
      <c r="O38" s="128"/>
      <c r="P38" s="128"/>
      <c r="Q38" s="129"/>
    </row>
    <row r="39" spans="1:25" ht="18" customHeight="1" x14ac:dyDescent="0.2">
      <c r="A39" s="66">
        <v>10</v>
      </c>
      <c r="B39" s="67">
        <f>B26</f>
        <v>718</v>
      </c>
      <c r="C39" s="67">
        <f>C26</f>
        <v>720.79621202286069</v>
      </c>
      <c r="D39" s="103">
        <v>12.37</v>
      </c>
      <c r="E39" s="104">
        <v>134.59</v>
      </c>
      <c r="F39" s="104">
        <v>114.62</v>
      </c>
      <c r="G39" s="104">
        <v>134.62</v>
      </c>
      <c r="H39" s="104">
        <v>13.05</v>
      </c>
      <c r="I39" s="105">
        <v>0.4236111111111111</v>
      </c>
      <c r="J39" s="68">
        <f t="shared" si="0"/>
        <v>235.99756957565265</v>
      </c>
      <c r="K39" s="69">
        <f t="shared" si="1"/>
        <v>4443.4213575527929</v>
      </c>
      <c r="L39" s="127" t="s">
        <v>58</v>
      </c>
      <c r="M39" s="128"/>
      <c r="N39" s="128"/>
      <c r="O39" s="128"/>
      <c r="P39" s="128"/>
      <c r="Q39" s="129"/>
    </row>
    <row r="40" spans="1:25" ht="5.25" customHeight="1" x14ac:dyDescent="0.2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</row>
    <row r="41" spans="1:25" ht="13.5" x14ac:dyDescent="0.25">
      <c r="A41" s="131" t="s">
        <v>59</v>
      </c>
      <c r="B41" s="126" t="s">
        <v>60</v>
      </c>
      <c r="C41" s="126"/>
      <c r="D41" s="126"/>
      <c r="E41" s="126"/>
      <c r="F41" s="126" t="s">
        <v>61</v>
      </c>
      <c r="G41" s="126"/>
      <c r="H41" s="126"/>
      <c r="I41" s="132" t="s">
        <v>62</v>
      </c>
      <c r="J41" s="132"/>
      <c r="K41" s="132"/>
      <c r="L41" s="132" t="s">
        <v>63</v>
      </c>
      <c r="M41" s="132"/>
      <c r="N41" s="132"/>
      <c r="O41" s="133" t="s">
        <v>64</v>
      </c>
      <c r="P41" s="133"/>
      <c r="Q41" s="133"/>
    </row>
    <row r="42" spans="1:25" ht="13.5" x14ac:dyDescent="0.25">
      <c r="A42" s="131"/>
      <c r="B42" s="126" t="s">
        <v>65</v>
      </c>
      <c r="C42" s="126"/>
      <c r="D42" s="126"/>
      <c r="E42" s="126"/>
      <c r="F42" s="126" t="s">
        <v>66</v>
      </c>
      <c r="G42" s="126"/>
      <c r="H42" s="126"/>
      <c r="I42" s="126" t="s">
        <v>67</v>
      </c>
      <c r="J42" s="126"/>
      <c r="K42" s="126"/>
      <c r="L42" s="126" t="s">
        <v>68</v>
      </c>
      <c r="M42" s="126"/>
      <c r="N42" s="126"/>
      <c r="O42" s="126"/>
      <c r="P42" s="126"/>
      <c r="Q42" s="126"/>
    </row>
    <row r="43" spans="1:25" ht="13.5" thickBot="1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spans="1:25" ht="16.5" thickBot="1" x14ac:dyDescent="0.3">
      <c r="B44" s="71"/>
      <c r="T44" s="72" t="s">
        <v>69</v>
      </c>
      <c r="U44" s="73"/>
      <c r="V44" s="73"/>
      <c r="W44" s="73"/>
      <c r="X44" s="73"/>
      <c r="Y44" s="74"/>
    </row>
    <row r="45" spans="1:25" ht="15" x14ac:dyDescent="0.25">
      <c r="K45" s="75" t="s">
        <v>70</v>
      </c>
      <c r="L45" s="76"/>
      <c r="M45" s="76"/>
      <c r="N45" s="76"/>
      <c r="O45" s="76"/>
      <c r="P45" s="76"/>
      <c r="Q45" s="77"/>
      <c r="T45" s="78">
        <v>1</v>
      </c>
      <c r="U45" s="79">
        <f t="shared" ref="U45:U59" si="2">SUM(D17)</f>
        <v>12.374000000000001</v>
      </c>
      <c r="V45" s="80">
        <f t="shared" ref="V45:V59" si="3">SUM(F17)</f>
        <v>351.67</v>
      </c>
      <c r="W45" s="80">
        <f t="shared" ref="W45:W59" si="4">SUM(H17)</f>
        <v>16.82</v>
      </c>
      <c r="X45" s="81">
        <f t="shared" ref="X45:X57" si="5">SUM($H$6+I17)</f>
        <v>44742.368055555555</v>
      </c>
      <c r="Y45" s="82" t="s">
        <v>71</v>
      </c>
    </row>
    <row r="46" spans="1:25" ht="15" x14ac:dyDescent="0.25">
      <c r="K46" s="83" t="s">
        <v>72</v>
      </c>
      <c r="L46" s="84"/>
      <c r="M46" s="85"/>
      <c r="N46" s="85"/>
      <c r="O46" s="85"/>
      <c r="P46" s="85"/>
      <c r="Q46" s="86"/>
      <c r="T46" s="87">
        <v>2</v>
      </c>
      <c r="U46" s="79">
        <f t="shared" si="2"/>
        <v>12.374000000000001</v>
      </c>
      <c r="V46" s="80">
        <f t="shared" si="3"/>
        <v>335.45</v>
      </c>
      <c r="W46" s="80">
        <f t="shared" si="4"/>
        <v>16.52</v>
      </c>
      <c r="X46" s="81">
        <f t="shared" si="5"/>
        <v>44742.371527777781</v>
      </c>
      <c r="Y46" s="82" t="s">
        <v>71</v>
      </c>
    </row>
    <row r="47" spans="1:25" ht="15" x14ac:dyDescent="0.25">
      <c r="K47" s="83"/>
      <c r="L47" s="84" t="s">
        <v>73</v>
      </c>
      <c r="M47" s="85"/>
      <c r="N47" s="85"/>
      <c r="O47" s="85"/>
      <c r="P47" s="85"/>
      <c r="Q47" s="86"/>
      <c r="T47" s="87">
        <v>3</v>
      </c>
      <c r="U47" s="79">
        <f t="shared" si="2"/>
        <v>12.372999999999999</v>
      </c>
      <c r="V47" s="80">
        <f t="shared" si="3"/>
        <v>313.83999999999997</v>
      </c>
      <c r="W47" s="80">
        <f t="shared" si="4"/>
        <v>16.02</v>
      </c>
      <c r="X47" s="81">
        <f t="shared" si="5"/>
        <v>44742.375</v>
      </c>
      <c r="Y47" s="82" t="s">
        <v>71</v>
      </c>
    </row>
    <row r="48" spans="1:25" ht="15" x14ac:dyDescent="0.25">
      <c r="K48" s="88"/>
      <c r="L48" s="84" t="s">
        <v>74</v>
      </c>
      <c r="M48" s="85"/>
      <c r="N48" s="85"/>
      <c r="O48" s="85"/>
      <c r="P48" s="85"/>
      <c r="Q48" s="86"/>
      <c r="T48" s="87">
        <v>4</v>
      </c>
      <c r="U48" s="79">
        <f t="shared" si="2"/>
        <v>12.371</v>
      </c>
      <c r="V48" s="80">
        <f t="shared" si="3"/>
        <v>271.25</v>
      </c>
      <c r="W48" s="80">
        <f t="shared" si="4"/>
        <v>15.14</v>
      </c>
      <c r="X48" s="81">
        <f t="shared" si="5"/>
        <v>44742.378472222219</v>
      </c>
      <c r="Y48" s="82" t="s">
        <v>71</v>
      </c>
    </row>
    <row r="49" spans="11:25" ht="15" x14ac:dyDescent="0.25">
      <c r="K49" s="88"/>
      <c r="L49" s="84" t="s">
        <v>75</v>
      </c>
      <c r="M49" s="85"/>
      <c r="N49" s="85"/>
      <c r="O49" s="85"/>
      <c r="P49" s="85"/>
      <c r="Q49" s="86"/>
      <c r="T49" s="87">
        <v>5</v>
      </c>
      <c r="U49" s="79">
        <f t="shared" si="2"/>
        <v>12.372</v>
      </c>
      <c r="V49" s="80">
        <f t="shared" si="3"/>
        <v>255.01</v>
      </c>
      <c r="W49" s="80">
        <f t="shared" si="4"/>
        <v>14.75</v>
      </c>
      <c r="X49" s="81">
        <f t="shared" si="5"/>
        <v>44742.381944444445</v>
      </c>
      <c r="Y49" s="82" t="s">
        <v>71</v>
      </c>
    </row>
    <row r="50" spans="11:25" ht="15" x14ac:dyDescent="0.25">
      <c r="K50" s="88"/>
      <c r="L50" s="84" t="s">
        <v>76</v>
      </c>
      <c r="M50" s="85"/>
      <c r="N50" s="85"/>
      <c r="O50" s="85"/>
      <c r="P50" s="85"/>
      <c r="Q50" s="86"/>
      <c r="T50" s="87">
        <v>6</v>
      </c>
      <c r="U50" s="79">
        <f t="shared" si="2"/>
        <v>12.371</v>
      </c>
      <c r="V50" s="80">
        <f t="shared" si="3"/>
        <v>235.54</v>
      </c>
      <c r="W50" s="80">
        <f t="shared" si="4"/>
        <v>14.54</v>
      </c>
      <c r="X50" s="81">
        <f t="shared" si="5"/>
        <v>44742.385416666664</v>
      </c>
      <c r="Y50" s="82" t="s">
        <v>71</v>
      </c>
    </row>
    <row r="51" spans="11:25" ht="15" x14ac:dyDescent="0.25">
      <c r="K51" s="88"/>
      <c r="L51" s="84" t="s">
        <v>77</v>
      </c>
      <c r="M51" s="85"/>
      <c r="N51" s="85"/>
      <c r="O51" s="85"/>
      <c r="P51" s="85"/>
      <c r="Q51" s="86"/>
      <c r="T51" s="87">
        <v>7</v>
      </c>
      <c r="U51" s="79">
        <f t="shared" si="2"/>
        <v>12.371</v>
      </c>
      <c r="V51" s="80">
        <f t="shared" si="3"/>
        <v>168.17</v>
      </c>
      <c r="W51" s="80">
        <f t="shared" si="4"/>
        <v>13.77</v>
      </c>
      <c r="X51" s="81">
        <f t="shared" si="5"/>
        <v>44742.388888888891</v>
      </c>
      <c r="Y51" s="82" t="s">
        <v>71</v>
      </c>
    </row>
    <row r="52" spans="11:25" x14ac:dyDescent="0.2">
      <c r="K52" s="89"/>
      <c r="L52" s="85"/>
      <c r="M52" s="85"/>
      <c r="N52" s="85"/>
      <c r="O52" s="85"/>
      <c r="P52" s="85"/>
      <c r="Q52" s="86"/>
      <c r="T52" s="87">
        <v>8</v>
      </c>
      <c r="U52" s="79">
        <f t="shared" si="2"/>
        <v>12.371</v>
      </c>
      <c r="V52" s="80">
        <f t="shared" si="3"/>
        <v>153.97999999999999</v>
      </c>
      <c r="W52" s="80">
        <f t="shared" si="4"/>
        <v>13.29</v>
      </c>
      <c r="X52" s="81">
        <f t="shared" si="5"/>
        <v>44742.392361111109</v>
      </c>
      <c r="Y52" s="82" t="s">
        <v>71</v>
      </c>
    </row>
    <row r="53" spans="11:25" ht="15" x14ac:dyDescent="0.25">
      <c r="K53" s="90" t="s">
        <v>78</v>
      </c>
      <c r="L53" s="85"/>
      <c r="M53" s="85"/>
      <c r="N53" s="85"/>
      <c r="O53" s="85"/>
      <c r="P53" s="85"/>
      <c r="Q53" s="86"/>
      <c r="T53" s="87">
        <v>9</v>
      </c>
      <c r="U53" s="79">
        <f t="shared" si="2"/>
        <v>12.371</v>
      </c>
      <c r="V53" s="80">
        <f t="shared" si="3"/>
        <v>145.15</v>
      </c>
      <c r="W53" s="80">
        <f t="shared" si="4"/>
        <v>13.02</v>
      </c>
      <c r="X53" s="81">
        <f t="shared" si="5"/>
        <v>44742.395833333336</v>
      </c>
      <c r="Y53" s="82" t="s">
        <v>71</v>
      </c>
    </row>
    <row r="54" spans="11:25" ht="15" x14ac:dyDescent="0.25">
      <c r="K54" s="83" t="s">
        <v>72</v>
      </c>
      <c r="L54" s="84"/>
      <c r="M54" s="85"/>
      <c r="N54" s="85"/>
      <c r="O54" s="85"/>
      <c r="P54" s="85"/>
      <c r="Q54" s="86"/>
      <c r="T54" s="87">
        <v>10</v>
      </c>
      <c r="U54" s="79">
        <f t="shared" si="2"/>
        <v>12.372</v>
      </c>
      <c r="V54" s="80">
        <f t="shared" si="3"/>
        <v>114.62</v>
      </c>
      <c r="W54" s="80">
        <f t="shared" si="4"/>
        <v>12.65</v>
      </c>
      <c r="X54" s="81">
        <f t="shared" si="5"/>
        <v>44742.399305555555</v>
      </c>
      <c r="Y54" s="82" t="s">
        <v>71</v>
      </c>
    </row>
    <row r="55" spans="11:25" ht="15" x14ac:dyDescent="0.25">
      <c r="K55" s="88"/>
      <c r="L55" s="84" t="s">
        <v>79</v>
      </c>
      <c r="M55" s="85"/>
      <c r="N55" s="85"/>
      <c r="O55" s="85"/>
      <c r="P55" s="85"/>
      <c r="Q55" s="86"/>
      <c r="T55" s="87">
        <v>11</v>
      </c>
      <c r="U55" s="79">
        <f t="shared" si="2"/>
        <v>12.372</v>
      </c>
      <c r="V55" s="80">
        <f t="shared" si="3"/>
        <v>108.94</v>
      </c>
      <c r="W55" s="80">
        <f t="shared" si="4"/>
        <v>12.26</v>
      </c>
      <c r="X55" s="81">
        <f t="shared" si="5"/>
        <v>44742.402777777781</v>
      </c>
      <c r="Y55" s="82" t="s">
        <v>71</v>
      </c>
    </row>
    <row r="56" spans="11:25" ht="15.75" thickBot="1" x14ac:dyDescent="0.3">
      <c r="K56" s="91"/>
      <c r="L56" s="92" t="s">
        <v>80</v>
      </c>
      <c r="M56" s="93"/>
      <c r="N56" s="93"/>
      <c r="O56" s="93"/>
      <c r="P56" s="93"/>
      <c r="Q56" s="94"/>
      <c r="T56" s="87">
        <v>12</v>
      </c>
      <c r="U56" s="79">
        <f t="shared" si="2"/>
        <v>12.371</v>
      </c>
      <c r="V56" s="80">
        <f t="shared" si="3"/>
        <v>81.81</v>
      </c>
      <c r="W56" s="80">
        <f t="shared" si="4"/>
        <v>11.89</v>
      </c>
      <c r="X56" s="81">
        <f t="shared" si="5"/>
        <v>44742.40625</v>
      </c>
      <c r="Y56" s="82" t="s">
        <v>71</v>
      </c>
    </row>
    <row r="57" spans="11:25" x14ac:dyDescent="0.2">
      <c r="T57" s="87">
        <v>13</v>
      </c>
      <c r="U57" s="79">
        <f t="shared" si="2"/>
        <v>12.372</v>
      </c>
      <c r="V57" s="80">
        <f t="shared" si="3"/>
        <v>73.260000000000005</v>
      </c>
      <c r="W57" s="80">
        <f t="shared" si="4"/>
        <v>11.7</v>
      </c>
      <c r="X57" s="81">
        <f t="shared" si="5"/>
        <v>44742.409722222219</v>
      </c>
      <c r="Y57" s="82" t="s">
        <v>71</v>
      </c>
    </row>
    <row r="58" spans="11:25" x14ac:dyDescent="0.2">
      <c r="T58" s="87">
        <v>14</v>
      </c>
      <c r="U58" s="79">
        <f t="shared" si="2"/>
        <v>12.371</v>
      </c>
      <c r="V58" s="80">
        <f t="shared" si="3"/>
        <v>37.729999999999997</v>
      </c>
      <c r="W58" s="80">
        <f t="shared" si="4"/>
        <v>11.51</v>
      </c>
      <c r="X58" s="81">
        <f t="shared" ref="X58:X59" si="6">SUM($H$6+I30)</f>
        <v>44742.413194444445</v>
      </c>
      <c r="Y58" s="82" t="s">
        <v>71</v>
      </c>
    </row>
    <row r="59" spans="11:25" x14ac:dyDescent="0.2">
      <c r="T59" s="87">
        <v>15</v>
      </c>
      <c r="U59" s="79">
        <f t="shared" si="2"/>
        <v>12.371</v>
      </c>
      <c r="V59" s="80">
        <f t="shared" si="3"/>
        <v>26.74</v>
      </c>
      <c r="W59" s="80">
        <f t="shared" si="4"/>
        <v>11.42</v>
      </c>
      <c r="X59" s="81">
        <f t="shared" si="6"/>
        <v>44742.416666666664</v>
      </c>
      <c r="Y59" s="82" t="s">
        <v>71</v>
      </c>
    </row>
    <row r="60" spans="11:25" x14ac:dyDescent="0.2">
      <c r="T60" s="87"/>
      <c r="U60" s="79"/>
      <c r="V60" s="80"/>
      <c r="W60" s="80"/>
      <c r="X60" s="81"/>
      <c r="Y60" s="82"/>
    </row>
    <row r="61" spans="11:25" x14ac:dyDescent="0.2">
      <c r="T61" s="87"/>
      <c r="U61" s="79"/>
      <c r="V61" s="80"/>
      <c r="W61" s="80"/>
      <c r="X61" s="81"/>
      <c r="Y61" s="82"/>
    </row>
    <row r="62" spans="11:25" x14ac:dyDescent="0.2">
      <c r="T62" s="87"/>
      <c r="U62" s="79"/>
      <c r="V62" s="80"/>
      <c r="W62" s="80"/>
      <c r="X62" s="81"/>
      <c r="Y62" s="82"/>
    </row>
    <row r="63" spans="11:25" x14ac:dyDescent="0.2">
      <c r="T63" s="87"/>
      <c r="U63" s="79"/>
      <c r="V63" s="80"/>
      <c r="W63" s="80"/>
      <c r="X63" s="81"/>
      <c r="Y63" s="82"/>
    </row>
    <row r="64" spans="11:25" x14ac:dyDescent="0.2">
      <c r="T64" s="87"/>
      <c r="U64" s="79"/>
      <c r="V64" s="80"/>
      <c r="W64" s="80"/>
      <c r="X64" s="81"/>
      <c r="Y64" s="82"/>
    </row>
    <row r="65" spans="20:25" x14ac:dyDescent="0.2">
      <c r="T65" s="87"/>
      <c r="U65" s="79"/>
      <c r="V65" s="80"/>
      <c r="W65" s="80"/>
      <c r="X65" s="81"/>
      <c r="Y65" s="82"/>
    </row>
    <row r="66" spans="20:25" x14ac:dyDescent="0.2">
      <c r="T66" s="87"/>
      <c r="U66" s="79"/>
      <c r="V66" s="80"/>
      <c r="W66" s="80"/>
      <c r="X66" s="81"/>
      <c r="Y66" s="82"/>
    </row>
    <row r="67" spans="20:25" ht="13.5" thickBot="1" x14ac:dyDescent="0.25">
      <c r="T67" s="95"/>
      <c r="U67" s="96"/>
      <c r="V67" s="97"/>
      <c r="W67" s="97"/>
      <c r="X67" s="98"/>
      <c r="Y67" s="99"/>
    </row>
  </sheetData>
  <sheetProtection selectLockedCells="1"/>
  <mergeCells count="85">
    <mergeCell ref="I42:K42"/>
    <mergeCell ref="L42:Q42"/>
    <mergeCell ref="L39:Q39"/>
    <mergeCell ref="A40:Q40"/>
    <mergeCell ref="A41:A42"/>
    <mergeCell ref="B41:E41"/>
    <mergeCell ref="F41:H41"/>
    <mergeCell ref="I41:K41"/>
    <mergeCell ref="L41:N41"/>
    <mergeCell ref="O41:Q41"/>
    <mergeCell ref="B42:E42"/>
    <mergeCell ref="F42:H42"/>
    <mergeCell ref="L38:Q38"/>
    <mergeCell ref="L25:Q25"/>
    <mergeCell ref="L26:Q26"/>
    <mergeCell ref="L27:Q27"/>
    <mergeCell ref="L28:Q28"/>
    <mergeCell ref="L29:Q29"/>
    <mergeCell ref="L30:Q30"/>
    <mergeCell ref="L31:Q31"/>
    <mergeCell ref="L32:Q32"/>
    <mergeCell ref="L35:Q35"/>
    <mergeCell ref="L36:Q36"/>
    <mergeCell ref="L37:Q37"/>
    <mergeCell ref="L24:Q24"/>
    <mergeCell ref="L13:Q16"/>
    <mergeCell ref="E15:E16"/>
    <mergeCell ref="F15:F16"/>
    <mergeCell ref="G15:G16"/>
    <mergeCell ref="L17:Q17"/>
    <mergeCell ref="L18:Q18"/>
    <mergeCell ref="L19:Q19"/>
    <mergeCell ref="L20:Q20"/>
    <mergeCell ref="L21:Q21"/>
    <mergeCell ref="L22:Q22"/>
    <mergeCell ref="L23:Q23"/>
    <mergeCell ref="L10:Q10"/>
    <mergeCell ref="A12:Q12"/>
    <mergeCell ref="A13:A16"/>
    <mergeCell ref="B13:B16"/>
    <mergeCell ref="C13:C16"/>
    <mergeCell ref="D13:D16"/>
    <mergeCell ref="E13:G14"/>
    <mergeCell ref="H13:H16"/>
    <mergeCell ref="I13:I16"/>
    <mergeCell ref="J13:J16"/>
    <mergeCell ref="K13:K16"/>
    <mergeCell ref="A11:B11"/>
    <mergeCell ref="C11:D11"/>
    <mergeCell ref="F11:G11"/>
    <mergeCell ref="H11:J11"/>
    <mergeCell ref="A8:B8"/>
    <mergeCell ref="C8:D8"/>
    <mergeCell ref="F8:G8"/>
    <mergeCell ref="H8:J8"/>
    <mergeCell ref="A10:B10"/>
    <mergeCell ref="C10:D10"/>
    <mergeCell ref="F10:G10"/>
    <mergeCell ref="H10:J10"/>
    <mergeCell ref="L8:Q8"/>
    <mergeCell ref="A9:B9"/>
    <mergeCell ref="C9:D9"/>
    <mergeCell ref="F9:G9"/>
    <mergeCell ref="H9:J9"/>
    <mergeCell ref="A7:B7"/>
    <mergeCell ref="C7:D7"/>
    <mergeCell ref="F7:G7"/>
    <mergeCell ref="H7:J7"/>
    <mergeCell ref="A4:Q4"/>
    <mergeCell ref="A5:B5"/>
    <mergeCell ref="C5:D5"/>
    <mergeCell ref="F5:G5"/>
    <mergeCell ref="H5:J5"/>
    <mergeCell ref="L5:Q5"/>
    <mergeCell ref="A6:B6"/>
    <mergeCell ref="C6:D6"/>
    <mergeCell ref="F6:G6"/>
    <mergeCell ref="H6:J6"/>
    <mergeCell ref="L6:Q6"/>
    <mergeCell ref="A1:H3"/>
    <mergeCell ref="I1:Q1"/>
    <mergeCell ref="I2:K2"/>
    <mergeCell ref="L2:Q2"/>
    <mergeCell ref="I3:J3"/>
    <mergeCell ref="L3:Q3"/>
  </mergeCells>
  <printOptions horizontalCentered="1" verticalCentered="1"/>
  <pageMargins left="0.35433070866141736" right="0.35433070866141736" top="0.70866141732283472" bottom="0.19685039370078741" header="0.51181102362204722" footer="0.31496062992125984"/>
  <pageSetup scale="7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PortDepthSheet</vt:lpstr>
      <vt:lpstr>Blank</vt:lpstr>
      <vt:lpstr>6-9-2020</vt:lpstr>
      <vt:lpstr>6-28-2021</vt:lpstr>
      <vt:lpstr>06-30-2022</vt:lpstr>
      <vt:lpstr>'06-30-2022'!Print_Area</vt:lpstr>
      <vt:lpstr>'6-28-2021'!Print_Area</vt:lpstr>
      <vt:lpstr>'6-9-2020'!Print_Area</vt:lpstr>
      <vt:lpstr>Blank!Print_Area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btwining</dc:creator>
  <cp:lastModifiedBy>Fisher, Jason C.</cp:lastModifiedBy>
  <cp:lastPrinted>2016-01-08T19:08:56Z</cp:lastPrinted>
  <dcterms:created xsi:type="dcterms:W3CDTF">2014-03-31T16:08:58Z</dcterms:created>
  <dcterms:modified xsi:type="dcterms:W3CDTF">2023-01-17T20:39:55Z</dcterms:modified>
</cp:coreProperties>
</file>