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lsonglobal-my.sharepoint.com/personal/trd_machshopdep_nelsongp_com/Documents/Desktop/"/>
    </mc:Choice>
  </mc:AlternateContent>
  <xr:revisionPtr revIDLastSave="64" documentId="13_ncr:1_{1B20109F-72BD-4397-8905-F4F77761B486}" xr6:coauthVersionLast="47" xr6:coauthVersionMax="47" xr10:uidLastSave="{10E97BFB-881B-4071-A58F-13F298BED473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F2" i="2"/>
  <c r="F3" i="2" s="1"/>
  <c r="F4" i="2" s="1"/>
  <c r="F5" i="2" s="1"/>
  <c r="F6" i="2" s="1"/>
  <c r="F7" i="2" s="1"/>
  <c r="C15" i="2"/>
  <c r="F15" i="2"/>
  <c r="F16" i="2" s="1"/>
  <c r="F17" i="2" s="1"/>
  <c r="D16" i="2"/>
  <c r="C17" i="2"/>
  <c r="D17" i="2" s="1"/>
  <c r="C28" i="2"/>
  <c r="C29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41" i="2"/>
  <c r="F42" i="2" s="1"/>
  <c r="F43" i="2" s="1"/>
  <c r="C42" i="2"/>
  <c r="D42" i="2" s="1"/>
  <c r="C54" i="2"/>
  <c r="C55" i="2" s="1"/>
  <c r="F54" i="2"/>
  <c r="F55" i="2" s="1"/>
  <c r="F56" i="2" s="1"/>
  <c r="F57" i="2" s="1"/>
  <c r="F58" i="2" s="1"/>
  <c r="F59" i="2" s="1"/>
  <c r="F60" i="2" s="1"/>
  <c r="F61" i="2" s="1"/>
  <c r="F62" i="2" s="1"/>
  <c r="F63" i="2" s="1"/>
  <c r="C66" i="2"/>
  <c r="C67" i="2" s="1"/>
  <c r="F66" i="2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B67" i="2"/>
  <c r="B68" i="2"/>
  <c r="B69" i="2"/>
  <c r="B70" i="2"/>
  <c r="B79" i="2"/>
  <c r="C79" i="2" s="1"/>
  <c r="C80" i="2" s="1"/>
  <c r="F79" i="2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B80" i="2"/>
  <c r="B81" i="2"/>
  <c r="B92" i="2"/>
  <c r="C92" i="2" s="1"/>
  <c r="C93" i="2" s="1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C105" i="2"/>
  <c r="C106" i="2" s="1"/>
  <c r="F105" i="2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C118" i="2"/>
  <c r="C119" i="2" s="1"/>
  <c r="F118" i="2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C131" i="2"/>
  <c r="C132" i="2" s="1"/>
  <c r="F131" i="2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C144" i="2"/>
  <c r="C145" i="2" s="1"/>
  <c r="F144" i="2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C7" i="1"/>
  <c r="D7" i="1"/>
  <c r="C9" i="1"/>
  <c r="D9" i="1"/>
  <c r="C11" i="1"/>
  <c r="D11" i="1"/>
  <c r="C15" i="1"/>
  <c r="D15" i="1"/>
  <c r="C17" i="1"/>
  <c r="D17" i="1"/>
  <c r="C21" i="1"/>
  <c r="D21" i="1"/>
  <c r="C25" i="1"/>
  <c r="D25" i="1"/>
  <c r="C27" i="1"/>
  <c r="D27" i="1"/>
  <c r="C30" i="1"/>
  <c r="B34" i="1"/>
  <c r="C34" i="1"/>
  <c r="B37" i="1"/>
  <c r="B44" i="1"/>
  <c r="B45" i="1"/>
  <c r="C48" i="1"/>
  <c r="C18" i="2" l="1"/>
  <c r="D18" i="2" s="1"/>
  <c r="C43" i="2"/>
  <c r="C44" i="2" s="1"/>
  <c r="D44" i="2" s="1"/>
  <c r="D3" i="2"/>
  <c r="G3" i="2" s="1"/>
  <c r="C4" i="2"/>
  <c r="D67" i="2"/>
  <c r="G67" i="2" s="1"/>
  <c r="C68" i="2"/>
  <c r="G42" i="2"/>
  <c r="D80" i="2"/>
  <c r="G80" i="2" s="1"/>
  <c r="C81" i="2"/>
  <c r="C120" i="2"/>
  <c r="D119" i="2"/>
  <c r="G119" i="2" s="1"/>
  <c r="G16" i="2"/>
  <c r="D106" i="2"/>
  <c r="G106" i="2" s="1"/>
  <c r="C107" i="2"/>
  <c r="C56" i="2"/>
  <c r="D55" i="2"/>
  <c r="G55" i="2" s="1"/>
  <c r="F18" i="2"/>
  <c r="F19" i="2" s="1"/>
  <c r="F20" i="2" s="1"/>
  <c r="F21" i="2" s="1"/>
  <c r="F22" i="2" s="1"/>
  <c r="F23" i="2" s="1"/>
  <c r="F24" i="2" s="1"/>
  <c r="F25" i="2" s="1"/>
  <c r="G17" i="2"/>
  <c r="C146" i="2"/>
  <c r="D145" i="2"/>
  <c r="G145" i="2" s="1"/>
  <c r="C94" i="2"/>
  <c r="D93" i="2"/>
  <c r="G93" i="2" s="1"/>
  <c r="F44" i="2"/>
  <c r="F45" i="2" s="1"/>
  <c r="F46" i="2" s="1"/>
  <c r="F47" i="2" s="1"/>
  <c r="F48" i="2" s="1"/>
  <c r="F49" i="2" s="1"/>
  <c r="F50" i="2" s="1"/>
  <c r="F51" i="2" s="1"/>
  <c r="F8" i="2"/>
  <c r="F9" i="2" s="1"/>
  <c r="C133" i="2"/>
  <c r="D132" i="2"/>
  <c r="G132" i="2" s="1"/>
  <c r="C30" i="2"/>
  <c r="D29" i="2"/>
  <c r="G29" i="2" s="1"/>
  <c r="C45" i="2" l="1"/>
  <c r="D45" i="2" s="1"/>
  <c r="G45" i="2" s="1"/>
  <c r="C19" i="2"/>
  <c r="C20" i="2" s="1"/>
  <c r="C21" i="2" s="1"/>
  <c r="D21" i="2" s="1"/>
  <c r="G21" i="2" s="1"/>
  <c r="D43" i="2"/>
  <c r="G43" i="2" s="1"/>
  <c r="C69" i="2"/>
  <c r="D68" i="2"/>
  <c r="G68" i="2" s="1"/>
  <c r="C5" i="2"/>
  <c r="D4" i="2"/>
  <c r="G4" i="2" s="1"/>
  <c r="C82" i="2"/>
  <c r="D81" i="2"/>
  <c r="G81" i="2" s="1"/>
  <c r="D133" i="2"/>
  <c r="G133" i="2" s="1"/>
  <c r="C134" i="2"/>
  <c r="C57" i="2"/>
  <c r="D56" i="2"/>
  <c r="G56" i="2" s="1"/>
  <c r="D107" i="2"/>
  <c r="G107" i="2" s="1"/>
  <c r="C108" i="2"/>
  <c r="C95" i="2"/>
  <c r="D94" i="2"/>
  <c r="G94" i="2" s="1"/>
  <c r="C147" i="2"/>
  <c r="D146" i="2"/>
  <c r="G146" i="2" s="1"/>
  <c r="D120" i="2"/>
  <c r="G120" i="2" s="1"/>
  <c r="C121" i="2"/>
  <c r="G44" i="2"/>
  <c r="G18" i="2"/>
  <c r="C31" i="2"/>
  <c r="D30" i="2"/>
  <c r="G30" i="2" s="1"/>
  <c r="F10" i="2"/>
  <c r="C46" i="2" l="1"/>
  <c r="D46" i="2" s="1"/>
  <c r="G46" i="2" s="1"/>
  <c r="C22" i="2"/>
  <c r="C23" i="2" s="1"/>
  <c r="D20" i="2"/>
  <c r="G20" i="2" s="1"/>
  <c r="D19" i="2"/>
  <c r="G19" i="2" s="1"/>
  <c r="C70" i="2"/>
  <c r="D69" i="2"/>
  <c r="G69" i="2" s="1"/>
  <c r="C6" i="2"/>
  <c r="D5" i="2"/>
  <c r="G5" i="2" s="1"/>
  <c r="D57" i="2"/>
  <c r="G57" i="2" s="1"/>
  <c r="C58" i="2"/>
  <c r="D95" i="2"/>
  <c r="G95" i="2" s="1"/>
  <c r="C96" i="2"/>
  <c r="D134" i="2"/>
  <c r="G134" i="2" s="1"/>
  <c r="C135" i="2"/>
  <c r="F11" i="2"/>
  <c r="C32" i="2"/>
  <c r="D31" i="2"/>
  <c r="G31" i="2" s="1"/>
  <c r="D147" i="2"/>
  <c r="G147" i="2" s="1"/>
  <c r="C148" i="2"/>
  <c r="C83" i="2"/>
  <c r="D82" i="2"/>
  <c r="G82" i="2" s="1"/>
  <c r="D121" i="2"/>
  <c r="G121" i="2" s="1"/>
  <c r="C122" i="2"/>
  <c r="C109" i="2"/>
  <c r="D108" i="2"/>
  <c r="G108" i="2" s="1"/>
  <c r="C47" i="2" l="1"/>
  <c r="D47" i="2" s="1"/>
  <c r="G47" i="2" s="1"/>
  <c r="D22" i="2"/>
  <c r="G22" i="2" s="1"/>
  <c r="C7" i="2"/>
  <c r="D6" i="2"/>
  <c r="G6" i="2" s="1"/>
  <c r="C71" i="2"/>
  <c r="D70" i="2"/>
  <c r="G70" i="2" s="1"/>
  <c r="C149" i="2"/>
  <c r="D148" i="2"/>
  <c r="G148" i="2" s="1"/>
  <c r="D96" i="2"/>
  <c r="G96" i="2" s="1"/>
  <c r="C97" i="2"/>
  <c r="D109" i="2"/>
  <c r="G109" i="2" s="1"/>
  <c r="C110" i="2"/>
  <c r="C33" i="2"/>
  <c r="D32" i="2"/>
  <c r="G32" i="2" s="1"/>
  <c r="C59" i="2"/>
  <c r="D58" i="2"/>
  <c r="G58" i="2" s="1"/>
  <c r="F12" i="2"/>
  <c r="D135" i="2"/>
  <c r="G135" i="2" s="1"/>
  <c r="C136" i="2"/>
  <c r="C123" i="2"/>
  <c r="D122" i="2"/>
  <c r="G122" i="2" s="1"/>
  <c r="C24" i="2"/>
  <c r="D23" i="2"/>
  <c r="G23" i="2" s="1"/>
  <c r="C84" i="2"/>
  <c r="D83" i="2"/>
  <c r="G83" i="2" s="1"/>
  <c r="C48" i="2" l="1"/>
  <c r="C49" i="2" s="1"/>
  <c r="D7" i="2"/>
  <c r="G7" i="2" s="1"/>
  <c r="C8" i="2"/>
  <c r="D71" i="2"/>
  <c r="G71" i="2" s="1"/>
  <c r="C72" i="2"/>
  <c r="D110" i="2"/>
  <c r="G110" i="2" s="1"/>
  <c r="C111" i="2"/>
  <c r="D33" i="2"/>
  <c r="G33" i="2" s="1"/>
  <c r="C34" i="2"/>
  <c r="C85" i="2"/>
  <c r="D84" i="2"/>
  <c r="G84" i="2" s="1"/>
  <c r="C98" i="2"/>
  <c r="D97" i="2"/>
  <c r="G97" i="2" s="1"/>
  <c r="C137" i="2"/>
  <c r="D136" i="2"/>
  <c r="G136" i="2" s="1"/>
  <c r="D59" i="2"/>
  <c r="G59" i="2" s="1"/>
  <c r="C60" i="2"/>
  <c r="D24" i="2"/>
  <c r="G24" i="2" s="1"/>
  <c r="C25" i="2"/>
  <c r="D25" i="2" s="1"/>
  <c r="G25" i="2" s="1"/>
  <c r="D123" i="2"/>
  <c r="G123" i="2" s="1"/>
  <c r="C124" i="2"/>
  <c r="D149" i="2"/>
  <c r="G149" i="2" s="1"/>
  <c r="C150" i="2"/>
  <c r="D48" i="2" l="1"/>
  <c r="G48" i="2" s="1"/>
  <c r="C73" i="2"/>
  <c r="D72" i="2"/>
  <c r="G72" i="2" s="1"/>
  <c r="C9" i="2"/>
  <c r="D8" i="2"/>
  <c r="G8" i="2" s="1"/>
  <c r="C86" i="2"/>
  <c r="D85" i="2"/>
  <c r="G85" i="2" s="1"/>
  <c r="D34" i="2"/>
  <c r="G34" i="2" s="1"/>
  <c r="C35" i="2"/>
  <c r="C61" i="2"/>
  <c r="D60" i="2"/>
  <c r="G60" i="2" s="1"/>
  <c r="D111" i="2"/>
  <c r="G111" i="2" s="1"/>
  <c r="C112" i="2"/>
  <c r="D98" i="2"/>
  <c r="G98" i="2" s="1"/>
  <c r="C99" i="2"/>
  <c r="C151" i="2"/>
  <c r="D150" i="2"/>
  <c r="G150" i="2" s="1"/>
  <c r="C138" i="2"/>
  <c r="D137" i="2"/>
  <c r="G137" i="2" s="1"/>
  <c r="C125" i="2"/>
  <c r="D124" i="2"/>
  <c r="G124" i="2" s="1"/>
  <c r="C50" i="2"/>
  <c r="D49" i="2"/>
  <c r="G49" i="2" s="1"/>
  <c r="D73" i="2" l="1"/>
  <c r="G73" i="2" s="1"/>
  <c r="C74" i="2"/>
  <c r="D9" i="2"/>
  <c r="G9" i="2" s="1"/>
  <c r="C10" i="2"/>
  <c r="C36" i="2"/>
  <c r="D35" i="2"/>
  <c r="G35" i="2" s="1"/>
  <c r="C113" i="2"/>
  <c r="D112" i="2"/>
  <c r="G112" i="2" s="1"/>
  <c r="C62" i="2"/>
  <c r="D61" i="2"/>
  <c r="G61" i="2" s="1"/>
  <c r="D138" i="2"/>
  <c r="G138" i="2" s="1"/>
  <c r="C139" i="2"/>
  <c r="D50" i="2"/>
  <c r="G50" i="2" s="1"/>
  <c r="C51" i="2"/>
  <c r="D51" i="2" s="1"/>
  <c r="G51" i="2" s="1"/>
  <c r="C152" i="2"/>
  <c r="D151" i="2"/>
  <c r="G151" i="2" s="1"/>
  <c r="C100" i="2"/>
  <c r="D99" i="2"/>
  <c r="G99" i="2" s="1"/>
  <c r="D125" i="2"/>
  <c r="G125" i="2" s="1"/>
  <c r="C126" i="2"/>
  <c r="D86" i="2"/>
  <c r="G86" i="2" s="1"/>
  <c r="C87" i="2"/>
  <c r="D10" i="2" l="1"/>
  <c r="G10" i="2" s="1"/>
  <c r="C11" i="2"/>
  <c r="C75" i="2"/>
  <c r="D74" i="2"/>
  <c r="G74" i="2" s="1"/>
  <c r="C153" i="2"/>
  <c r="D152" i="2"/>
  <c r="G152" i="2" s="1"/>
  <c r="C63" i="2"/>
  <c r="D63" i="2" s="1"/>
  <c r="G63" i="2" s="1"/>
  <c r="D62" i="2"/>
  <c r="G62" i="2" s="1"/>
  <c r="C101" i="2"/>
  <c r="D100" i="2"/>
  <c r="G100" i="2" s="1"/>
  <c r="C88" i="2"/>
  <c r="D87" i="2"/>
  <c r="G87" i="2" s="1"/>
  <c r="C140" i="2"/>
  <c r="D139" i="2"/>
  <c r="G139" i="2" s="1"/>
  <c r="C114" i="2"/>
  <c r="D113" i="2"/>
  <c r="G113" i="2" s="1"/>
  <c r="C127" i="2"/>
  <c r="D126" i="2"/>
  <c r="G126" i="2" s="1"/>
  <c r="D36" i="2"/>
  <c r="G36" i="2" s="1"/>
  <c r="C37" i="2"/>
  <c r="C76" i="2" l="1"/>
  <c r="D76" i="2" s="1"/>
  <c r="G76" i="2" s="1"/>
  <c r="D75" i="2"/>
  <c r="G75" i="2" s="1"/>
  <c r="C12" i="2"/>
  <c r="D12" i="2" s="1"/>
  <c r="G12" i="2" s="1"/>
  <c r="D11" i="2"/>
  <c r="G11" i="2" s="1"/>
  <c r="D88" i="2"/>
  <c r="G88" i="2" s="1"/>
  <c r="C89" i="2"/>
  <c r="D89" i="2" s="1"/>
  <c r="G89" i="2" s="1"/>
  <c r="D37" i="2"/>
  <c r="G37" i="2" s="1"/>
  <c r="C38" i="2"/>
  <c r="D38" i="2" s="1"/>
  <c r="G38" i="2" s="1"/>
  <c r="C128" i="2"/>
  <c r="D128" i="2" s="1"/>
  <c r="G128" i="2" s="1"/>
  <c r="D127" i="2"/>
  <c r="G127" i="2" s="1"/>
  <c r="D101" i="2"/>
  <c r="G101" i="2" s="1"/>
  <c r="C102" i="2"/>
  <c r="D102" i="2" s="1"/>
  <c r="G102" i="2" s="1"/>
  <c r="D114" i="2"/>
  <c r="G114" i="2" s="1"/>
  <c r="C115" i="2"/>
  <c r="D115" i="2" s="1"/>
  <c r="G115" i="2" s="1"/>
  <c r="D140" i="2"/>
  <c r="G140" i="2" s="1"/>
  <c r="C141" i="2"/>
  <c r="D141" i="2" s="1"/>
  <c r="G141" i="2" s="1"/>
  <c r="C154" i="2"/>
  <c r="D154" i="2" s="1"/>
  <c r="G154" i="2" s="1"/>
  <c r="D153" i="2"/>
  <c r="G153" i="2" s="1"/>
</calcChain>
</file>

<file path=xl/sharedStrings.xml><?xml version="1.0" encoding="utf-8"?>
<sst xmlns="http://schemas.openxmlformats.org/spreadsheetml/2006/main" count="1133" uniqueCount="478">
  <si>
    <t>Diameter of cutter</t>
  </si>
  <si>
    <t>Depth of cut</t>
  </si>
  <si>
    <t>Feed inches per tooth</t>
  </si>
  <si>
    <t>Power constant</t>
  </si>
  <si>
    <t>Metal removal rate</t>
  </si>
  <si>
    <t>Revolutions per minute</t>
  </si>
  <si>
    <t>Number of teeth in cutter</t>
  </si>
  <si>
    <t>Surface feet per minute</t>
  </si>
  <si>
    <t>Withh of cut</t>
  </si>
  <si>
    <t>Horsepower</t>
  </si>
  <si>
    <t>Distance Between Teeth</t>
  </si>
  <si>
    <t>Known</t>
  </si>
  <si>
    <t>Need to Know</t>
  </si>
  <si>
    <t>Feed rate inch per minute</t>
  </si>
  <si>
    <t>xxxxxxxxxxxxxxxx</t>
  </si>
  <si>
    <t>Feed Inches per revolution</t>
  </si>
  <si>
    <t>Diameter of cutter ?</t>
  </si>
  <si>
    <t>Surface feet per minute ?</t>
  </si>
  <si>
    <t>RPM=</t>
  </si>
  <si>
    <t>Number of teeth in cutter ?</t>
  </si>
  <si>
    <t>Feed inches per tooth ?</t>
  </si>
  <si>
    <t>IPM=</t>
  </si>
  <si>
    <t>find the speed and feed of cutter</t>
  </si>
  <si>
    <t>Revolutions per minute ?</t>
  </si>
  <si>
    <t>Feed rate inch per minute ?</t>
  </si>
  <si>
    <t>find the Surface feet and tooth load of cutter</t>
  </si>
  <si>
    <t>Feed inches per tooth =</t>
  </si>
  <si>
    <t>Surface feet per minute =</t>
  </si>
  <si>
    <t xml:space="preserve">carbide tipped drill  </t>
  </si>
  <si>
    <t>SFM</t>
  </si>
  <si>
    <t>IPT</t>
  </si>
  <si>
    <t># of teeth</t>
  </si>
  <si>
    <t>solid carbide drill</t>
  </si>
  <si>
    <t>face mill long</t>
  </si>
  <si>
    <t>face mill short</t>
  </si>
  <si>
    <t>copy with different diameter and number of teeth</t>
  </si>
  <si>
    <t>face mill short (sample)</t>
  </si>
  <si>
    <t>face mill long (sample)</t>
  </si>
  <si>
    <t>inserted end mill  (sample)</t>
  </si>
  <si>
    <t>plunge mill  (sample)</t>
  </si>
  <si>
    <t>drill solid carbide</t>
  </si>
  <si>
    <t>drill carbide tiped</t>
  </si>
  <si>
    <t>drill inserted carbide</t>
  </si>
  <si>
    <t>finish bore</t>
  </si>
  <si>
    <t>Tool number</t>
  </si>
  <si>
    <t>carbide end mill</t>
  </si>
  <si>
    <t>(sample)</t>
  </si>
  <si>
    <t>CENTER DRILL</t>
  </si>
  <si>
    <t>DRILL HSS 33/64</t>
  </si>
  <si>
    <t>DRILL HSS 31/64</t>
  </si>
  <si>
    <t>REAMER 1/2</t>
  </si>
  <si>
    <t>3.77 SERR</t>
  </si>
  <si>
    <t>serr size</t>
  </si>
  <si>
    <t>ipm</t>
  </si>
  <si>
    <t>dpm</t>
  </si>
  <si>
    <t>clr</t>
  </si>
  <si>
    <t>CLR</t>
  </si>
  <si>
    <t>IPM</t>
  </si>
  <si>
    <t>DPM</t>
  </si>
  <si>
    <t xml:space="preserve">Material </t>
  </si>
  <si>
    <t>Cutter Material</t>
  </si>
  <si>
    <t>A2</t>
  </si>
  <si>
    <t>CAR</t>
  </si>
  <si>
    <t>HHS</t>
  </si>
  <si>
    <t>4140 Pre Hard</t>
  </si>
  <si>
    <t>4141 Pre Hard</t>
  </si>
  <si>
    <t>70-200</t>
  </si>
  <si>
    <t>80-125</t>
  </si>
  <si>
    <t>355-365</t>
  </si>
  <si>
    <t>430-685</t>
  </si>
  <si>
    <t>Drilling SFM</t>
  </si>
  <si>
    <t>Turring SFM</t>
  </si>
  <si>
    <t>Colton's Stuff</t>
  </si>
  <si>
    <t>Kennametal Harvi 1, .5 in 2' loc 4" long Flat EM</t>
  </si>
  <si>
    <t>Depth Of Cut</t>
  </si>
  <si>
    <t>StepOver</t>
  </si>
  <si>
    <t>not tested</t>
  </si>
  <si>
    <t>Cut Type</t>
  </si>
  <si>
    <t>Roughing</t>
  </si>
  <si>
    <t>Finishing</t>
  </si>
  <si>
    <t>Notes</t>
  </si>
  <si>
    <t>Left slight suface marks but smooth surface</t>
  </si>
  <si>
    <t>2.5 Serration Tool Indexable</t>
  </si>
  <si>
    <t>Work holding</t>
  </si>
  <si>
    <t xml:space="preserve">Held .25" in standard vice </t>
  </si>
  <si>
    <t>Broke side of flute when cutting through bottom of material. Also pushed block out of postion away from cut .04</t>
  </si>
  <si>
    <t>Ran good</t>
  </si>
  <si>
    <t>Left good surface finish. Was a little heavy but had no problems</t>
  </si>
  <si>
    <t>Load</t>
  </si>
  <si>
    <t>MILL</t>
  </si>
  <si>
    <t>Lathe</t>
  </si>
  <si>
    <t>Material</t>
  </si>
  <si>
    <t>WNMG432MA (WNMG 80Deg Tri) Stainless</t>
  </si>
  <si>
    <t>Machine</t>
  </si>
  <si>
    <t>OK40</t>
  </si>
  <si>
    <t>.01 / REV</t>
  </si>
  <si>
    <t xml:space="preserve">Ran Good </t>
  </si>
  <si>
    <t xml:space="preserve">Ran Good  </t>
  </si>
  <si>
    <t>Perfect</t>
  </si>
  <si>
    <t>Crown / Cadet</t>
  </si>
  <si>
    <t xml:space="preserve">Roughing </t>
  </si>
  <si>
    <t>Soft Jaws</t>
  </si>
  <si>
    <t xml:space="preserve">Stainless Steel </t>
  </si>
  <si>
    <t>DNMG432SA (DNMG 55Deg Diamond) Steel Rough</t>
  </si>
  <si>
    <t>50% S</t>
  </si>
  <si>
    <t>1% S</t>
  </si>
  <si>
    <t>60-75% S</t>
  </si>
  <si>
    <t>.004 / REV</t>
  </si>
  <si>
    <t>5% S</t>
  </si>
  <si>
    <t>Surface Finish</t>
  </si>
  <si>
    <t>Ran Absolutly perfect.</t>
  </si>
  <si>
    <t xml:space="preserve">Lines </t>
  </si>
  <si>
    <t>Mirror</t>
  </si>
  <si>
    <t xml:space="preserve">Ran really good with no problems entering or exiting material including outer scaling. inserts last really long 30 parts with only 2 breaks. </t>
  </si>
  <si>
    <t>Rough / Finish</t>
  </si>
  <si>
    <t xml:space="preserve">Ran Better  </t>
  </si>
  <si>
    <t>still aggressive, chips came off with low heat so they were slivery, block moved only a little bit</t>
  </si>
  <si>
    <t>sounded really good and gave a nice finish, chips stuck to part</t>
  </si>
  <si>
    <t>small lines very smooth</t>
  </si>
  <si>
    <t>smooth rough finish</t>
  </si>
  <si>
    <t>Insert Grade</t>
  </si>
  <si>
    <t>VP15F</t>
  </si>
  <si>
    <t>1.25 Indexable Bull EM .0625</t>
  </si>
  <si>
    <t>1.1875 - Slotting</t>
  </si>
  <si>
    <t>Ran Consistent</t>
  </si>
  <si>
    <t>OK50</t>
  </si>
  <si>
    <t>IDK</t>
  </si>
  <si>
    <t>Rough</t>
  </si>
  <si>
    <t>Smooth wall / shine</t>
  </si>
  <si>
    <t xml:space="preserve">held at full depth of vice </t>
  </si>
  <si>
    <t>1.25 Indexable Bull EM .0626</t>
  </si>
  <si>
    <t xml:space="preserve">1" Idexable Ball EM </t>
  </si>
  <si>
    <t>Unknown</t>
  </si>
  <si>
    <t>Ran a rough</t>
  </si>
  <si>
    <t>Finish</t>
  </si>
  <si>
    <t xml:space="preserve">Dull surface finish with lines from scalop </t>
  </si>
  <si>
    <t xml:space="preserve">Ran Consistently for 2 hours with no insert chages </t>
  </si>
  <si>
    <t>Ran Really Good</t>
  </si>
  <si>
    <t xml:space="preserve">Dull </t>
  </si>
  <si>
    <t>Ran good, cut in climb good but struggled in conventional</t>
  </si>
  <si>
    <t>Ran very consistenly with no bad chips. Ran for about 2 hours and chipped one insert and the other 4 were damaged but not broken.Machine really struggled to maintain feed rate, would not recommend over 50ipm for non liner cuts</t>
  </si>
  <si>
    <t>VCMT332 US735 (VCMT 35Deg Diamond) Stainless</t>
  </si>
  <si>
    <t>Left good surface finish. had no problems</t>
  </si>
  <si>
    <t>shine</t>
  </si>
  <si>
    <t xml:space="preserve">2" Indexable Face / Sholder EM 8-10 OAL </t>
  </si>
  <si>
    <t>WKP35S</t>
  </si>
  <si>
    <t>Ran good enogh to finish the program with out any changes. Left a very rough finish on part below 1.5". Need to incorparate a finish pass in program for usable surface finish</t>
  </si>
  <si>
    <t>Rough / Choppy</t>
  </si>
  <si>
    <t>A2 PHT</t>
  </si>
  <si>
    <t>Drill (Stardard Jobber Drill with coating, Programmed as if without coating) (Unless otherwise stated)</t>
  </si>
  <si>
    <t xml:space="preserve">31 / 64 </t>
  </si>
  <si>
    <t>First Peck</t>
  </si>
  <si>
    <t>Repeating Peck</t>
  </si>
  <si>
    <t>Jobber</t>
  </si>
  <si>
    <t>How did it run</t>
  </si>
  <si>
    <t>Completed Job</t>
  </si>
  <si>
    <t>Peck Drill</t>
  </si>
  <si>
    <t>Got the job done and didn’t push the drill inrto the collet</t>
  </si>
  <si>
    <t>Clamp .25</t>
  </si>
  <si>
    <t>27 / 64</t>
  </si>
  <si>
    <t xml:space="preserve">TAP </t>
  </si>
  <si>
    <t>1/2 - 13 2B HHS Bottom Sprial Tap</t>
  </si>
  <si>
    <t>good</t>
  </si>
  <si>
    <t>TAP</t>
  </si>
  <si>
    <t>It tapped the hole</t>
  </si>
  <si>
    <t>IDK Threads</t>
  </si>
  <si>
    <t>.25 on flat vice</t>
  </si>
  <si>
    <t>REAMER</t>
  </si>
  <si>
    <t>.499 HSS Straight Ream</t>
  </si>
  <si>
    <t>Good</t>
  </si>
  <si>
    <t>Bore in Feed out</t>
  </si>
  <si>
    <t>needs to be watched but got the job done</t>
  </si>
  <si>
    <t>3/4 Indexable Chamfer Mill</t>
  </si>
  <si>
    <t>NA</t>
  </si>
  <si>
    <t>Slightly rough sf but looks nice</t>
  </si>
  <si>
    <t>OK40 OK50</t>
  </si>
  <si>
    <t>does what you need it to do</t>
  </si>
  <si>
    <t>Dull Smooth</t>
  </si>
  <si>
    <t>.25 clamped in vice with heavy part</t>
  </si>
  <si>
    <t>3/4 Indexable FEM</t>
  </si>
  <si>
    <t>not sure</t>
  </si>
  <si>
    <t>Full clamp in vise, heavy part</t>
  </si>
  <si>
    <t>Letter F</t>
  </si>
  <si>
    <t>Got the job done drilled hole .02 short, assuming measurement was wong</t>
  </si>
  <si>
    <t>Clamp .25 heavy part</t>
  </si>
  <si>
    <t>Slightly rough sf but looks OK</t>
  </si>
  <si>
    <t>Engraving</t>
  </si>
  <si>
    <t xml:space="preserve">Ran good, didn’t get any notice of needing to change it so it got the job done. </t>
  </si>
  <si>
    <t>Ran Very Rough</t>
  </si>
  <si>
    <t xml:space="preserve">Ran really heavy and dulled inserts after a couple parts, ran OK with brand new inserts </t>
  </si>
  <si>
    <t>bad</t>
  </si>
  <si>
    <t>Wasn’t very aggersive (low first and sub peck) got the job done no problem</t>
  </si>
  <si>
    <t xml:space="preserve">Clamp .25 </t>
  </si>
  <si>
    <t>4140 PHT</t>
  </si>
  <si>
    <t>Clamp .24</t>
  </si>
  <si>
    <t xml:space="preserve">1" Idexable Flat EM </t>
  </si>
  <si>
    <t>Ran Rough and left a bad surface finish, climb mill necessary</t>
  </si>
  <si>
    <t>left small marks from chatter</t>
  </si>
  <si>
    <t>.25 Vise Clamp</t>
  </si>
  <si>
    <t xml:space="preserve">Got the job done, wasn’t able to watch but Machinist didn’t have problems </t>
  </si>
  <si>
    <t>Really good</t>
  </si>
  <si>
    <t>Count bore tool path, Ran really good and tool still looked brand new after cutting</t>
  </si>
  <si>
    <t>Smooth Dull</t>
  </si>
  <si>
    <t>Held .5 Iin Vise</t>
  </si>
  <si>
    <t>Ran Smooth</t>
  </si>
  <si>
    <t xml:space="preserve">Ran consistently with no problems, left a very shiny surface finish and shiny wall. </t>
  </si>
  <si>
    <t>Great</t>
  </si>
  <si>
    <t>.5 clamp in vise</t>
  </si>
  <si>
    <t>4041 PHT</t>
  </si>
  <si>
    <t>Ran with no problems</t>
  </si>
  <si>
    <t>Ramped into the material .01 and area milled floor. Prefromed well and made a flat surfave except on entry. Surface finish was not great and could see lots of lines</t>
  </si>
  <si>
    <t>Circles and lines</t>
  </si>
  <si>
    <t>Ball EM</t>
  </si>
  <si>
    <t>.25 FEM SC Rougher</t>
  </si>
  <si>
    <t>Bull FEM</t>
  </si>
  <si>
    <t xml:space="preserve">Indexables </t>
  </si>
  <si>
    <t>5 / 16</t>
  </si>
  <si>
    <t>Clamp .5</t>
  </si>
  <si>
    <t>.25 FEM HSS Rougher</t>
  </si>
  <si>
    <t>Smooth Shinny can see tool path lines</t>
  </si>
  <si>
    <t>Eh</t>
  </si>
  <si>
    <t>Dynamic slotting tool path, Ran ok basically made micro dust and seemed pretty eh. Could have went a lot harder but turned out great</t>
  </si>
  <si>
    <t>great</t>
  </si>
  <si>
    <t>Wall finish coutour tool path. No chatter accurate size good finish</t>
  </si>
  <si>
    <t>Smooth Shiny</t>
  </si>
  <si>
    <t>Ran good, was a little chattery because of dull inserts but still left good surface finish and didn’t hurt inserts futher</t>
  </si>
  <si>
    <t xml:space="preserve">Shiny </t>
  </si>
  <si>
    <t xml:space="preserve">.25 clamped in vice </t>
  </si>
  <si>
    <t>13/64</t>
  </si>
  <si>
    <t>drilled .625 deep no problems</t>
  </si>
  <si>
    <t>#25</t>
  </si>
  <si>
    <t>Drilled .2 into hole, drilled through the other side of the hole to a depth of .3. machinst didn’t report problems. Seems straight</t>
  </si>
  <si>
    <t>1/4-20 HSS BOT TAP</t>
  </si>
  <si>
    <t>3 / 8</t>
  </si>
  <si>
    <t>little bit of chatter</t>
  </si>
  <si>
    <t>Ran OK, left a good side surface finish and little bit of chatter, bumped up speed and feed 10%</t>
  </si>
  <si>
    <t>smooth shinny</t>
  </si>
  <si>
    <t>.5 Vise Clamp, 4.25 long</t>
  </si>
  <si>
    <t>33 / 64</t>
  </si>
  <si>
    <t>35 / 64</t>
  </si>
  <si>
    <t>Wasn’t overly aggersive got the job done no problem</t>
  </si>
  <si>
    <t xml:space="preserve">Ran great </t>
  </si>
  <si>
    <t>Roughing / Finish</t>
  </si>
  <si>
    <t>Circle milled counter bore with no problems left a nice smooth and shiny finish</t>
  </si>
  <si>
    <t>Smooth and shinny</t>
  </si>
  <si>
    <t xml:space="preserve">Held .5", 4.25 long  </t>
  </si>
  <si>
    <t>Clamp .5, 4.25 long</t>
  </si>
  <si>
    <t>Moved part</t>
  </si>
  <si>
    <t>Moved part at the beginning of tool path by a lot, Adjusted depth of cut to .05 and ran good till end of tool path</t>
  </si>
  <si>
    <t>Ok, didn’t have new inserts</t>
  </si>
  <si>
    <t>.55 Vise Clamp, .8 long</t>
  </si>
  <si>
    <t>Altin</t>
  </si>
  <si>
    <t>Ran Great!</t>
  </si>
  <si>
    <t>Ran awesome, left great surface finish and solid chips</t>
  </si>
  <si>
    <t>Sninny smooth great</t>
  </si>
  <si>
    <t>.55 deep, .8 long</t>
  </si>
  <si>
    <t>1/2" SC Coated BEM Altin</t>
  </si>
  <si>
    <t>1"</t>
  </si>
  <si>
    <t>Pushed Drill into collet</t>
  </si>
  <si>
    <t>Was very aggressive for OK40, does not have enough touque to push a 1" drill, Pushed drill far into collet</t>
  </si>
  <si>
    <t>Clamp .55, .8 long</t>
  </si>
  <si>
    <t>#7</t>
  </si>
  <si>
    <t>drilled .5 deep no problems</t>
  </si>
  <si>
    <t>Full clamp depth, 2 long</t>
  </si>
  <si>
    <t>Ran Super good, was aggressive and had no problems, bummped up Rpm 20%, Feed 30%</t>
  </si>
  <si>
    <t>.2 Vise Clamp, 3.8 long</t>
  </si>
  <si>
    <t>1" Idexable Flat EM *</t>
  </si>
  <si>
    <t>Pushed Drill into collet/ Overload</t>
  </si>
  <si>
    <t>Was very aggressive for OK40, does not have enough touque to push a 1" drill, Pushed drill vary far into collet and overloaded spindel</t>
  </si>
  <si>
    <t>Clamp .2, 3.8 long</t>
  </si>
  <si>
    <t>3" dodeca mini mill (KENN)</t>
  </si>
  <si>
    <t>KCPM40</t>
  </si>
  <si>
    <t>smooth and fast</t>
  </si>
  <si>
    <t>Facing pass only with 40% step over. Left a rough mill surface</t>
  </si>
  <si>
    <t>shinny / marks on surface</t>
  </si>
  <si>
    <t>full depth full width big vice</t>
  </si>
  <si>
    <t>unknown</t>
  </si>
  <si>
    <t>finish</t>
  </si>
  <si>
    <t>shinny smooth</t>
  </si>
  <si>
    <t>wasn’t fast enough, started sparking from rubbing on inserts</t>
  </si>
  <si>
    <t>havent tested but is KENN recommended</t>
  </si>
  <si>
    <t>dynamic roughing ran well, used for flat contour path after roughing left bad finish</t>
  </si>
  <si>
    <t>Held .5", 4.25 long. Held .2 , 1.63 long.</t>
  </si>
  <si>
    <t>1.039 x 60 Degree Dove EM index</t>
  </si>
  <si>
    <t>aprox .05</t>
  </si>
  <si>
    <t>ok50 &amp; 40</t>
  </si>
  <si>
    <t>finishing</t>
  </si>
  <si>
    <t xml:space="preserve">Ran well but undercut by aprox .005 </t>
  </si>
  <si>
    <t>held</t>
  </si>
  <si>
    <t>5"</t>
  </si>
  <si>
    <t>VP20TF</t>
  </si>
  <si>
    <t>Broke insert x 3</t>
  </si>
  <si>
    <t>1.25 Indexable Bull EM .0626*</t>
  </si>
  <si>
    <t>Ran Consistently for 2 hours but need to watch for chipping inserts. Not great for interuped cuts</t>
  </si>
  <si>
    <t>.25 clamped really hard</t>
  </si>
  <si>
    <t>KCPM15, ALTIN</t>
  </si>
  <si>
    <t>MDRHEC500S4100, 1/2 Kenn Rougher 1" Loc Weldon shank, .02 corner chamfer**</t>
  </si>
  <si>
    <t>AWESOME</t>
  </si>
  <si>
    <t>OK40 &amp; OK50</t>
  </si>
  <si>
    <t>Roughing and finishing</t>
  </si>
  <si>
    <t>0.125, slotting</t>
  </si>
  <si>
    <t>Used for a every long time for rest machining and finishing and worked amazing. Used for side milling and slotting. Finished really good on bottom but left lines when wall finishing</t>
  </si>
  <si>
    <t>dull, circels, lines on walls</t>
  </si>
  <si>
    <t>.25 clamped hard</t>
  </si>
  <si>
    <t>Ran a bit rough</t>
  </si>
  <si>
    <t>Ran ok, cut in climb good but struggled in conventional</t>
  </si>
  <si>
    <t>Dull surface finish with lines from scalop didn’t cut well on bottom</t>
  </si>
  <si>
    <t>.25 Clamped hard</t>
  </si>
  <si>
    <t>KC633M, ALTIN</t>
  </si>
  <si>
    <t xml:space="preserve">Ran great with a deep wall finish pass but had some deflection and left part over size. </t>
  </si>
  <si>
    <t>good but left marks after enteries and exit</t>
  </si>
  <si>
    <t>Aweful</t>
  </si>
  <si>
    <t>ran like shit when trying to finish with the bottom of tool. Was not strong enough and a lot of chatter</t>
  </si>
  <si>
    <t>bad inconsistent finish with visable chatter</t>
  </si>
  <si>
    <t>not very good</t>
  </si>
  <si>
    <t>ran like shit when trying to finish with a small amount of the side of tool. Was not strong enough and a lot of chatter</t>
  </si>
  <si>
    <t>4" shoulder and face mill</t>
  </si>
  <si>
    <t>4"</t>
  </si>
  <si>
    <t>Good and consistent</t>
  </si>
  <si>
    <t>shinny lines</t>
  </si>
  <si>
    <t>2x2 clamped hard</t>
  </si>
  <si>
    <t>TICN, WKP35S</t>
  </si>
  <si>
    <t xml:space="preserve">Ran good in climb cut but is very dangerous to conventional mill </t>
  </si>
  <si>
    <t>5" shoulder and face mill</t>
  </si>
  <si>
    <t>Good and consistent CLIMB</t>
  </si>
  <si>
    <t>Ran good in climb cut but is very dangerous to conventional mill. Broke tool and pulled part out of vice while conventional milling. Boke while over cutting too .2 depth</t>
  </si>
  <si>
    <t xml:space="preserve">great </t>
  </si>
  <si>
    <t>great preffered or relyablity</t>
  </si>
  <si>
    <t>Ran Consistently. Reduced depth for longer tool life</t>
  </si>
  <si>
    <t>1" x 2"</t>
  </si>
  <si>
    <t>GoMill GP Kenn, 1/2 SC 4FL straight shank 6"OAL 3"LOC ALTIN</t>
  </si>
  <si>
    <t>ALTIN</t>
  </si>
  <si>
    <t xml:space="preserve"> EMC 3/8 4FL SE .5LOC ALTIN 2.5 OAL Straight shank **</t>
  </si>
  <si>
    <t>Ran a wall finsh pass and worked really good. Reduced feed in .25r corner by 50%</t>
  </si>
  <si>
    <t>aprox .06</t>
  </si>
  <si>
    <t>1.0 x .031r x 60 Degree Dove EM index</t>
  </si>
  <si>
    <t>OK</t>
  </si>
  <si>
    <t>ran good broke one insert when it hit a chip. Reduced feed too 70%. Ran a skim pass after cut. Need lots of air</t>
  </si>
  <si>
    <t>decent</t>
  </si>
  <si>
    <t>2 x 1.75</t>
  </si>
  <si>
    <t>approx .075</t>
  </si>
  <si>
    <t>OK40 &amp; 50</t>
  </si>
  <si>
    <t xml:space="preserve">Left OK surface finish. Ran in 2.5 CI and CD. Made a .06 dia cut. Reduced feed by 70% in arc. Worked good </t>
  </si>
  <si>
    <t>Harvi 1 TE .75 3oal</t>
  </si>
  <si>
    <t>25/32</t>
  </si>
  <si>
    <t>Frac 9/16</t>
  </si>
  <si>
    <t xml:space="preserve">OK40 </t>
  </si>
  <si>
    <t>6061 T6</t>
  </si>
  <si>
    <r>
      <t>GoMill GP Kenn, 1/2 SC 4FL straight shank 6"OAL 3"LOC ALTIN</t>
    </r>
    <r>
      <rPr>
        <b/>
        <sz val="10"/>
        <rFont val="Arial"/>
        <family val="2"/>
      </rPr>
      <t xml:space="preserve"> FSWIZARD</t>
    </r>
  </si>
  <si>
    <r>
      <t xml:space="preserve">GoMill GP Kenn, 1/2 SC 4FL straight shank 6"OAL 3"LOC ALTIN </t>
    </r>
    <r>
      <rPr>
        <b/>
        <sz val="10"/>
        <rFont val="Arial"/>
        <family val="2"/>
      </rPr>
      <t>KENN</t>
    </r>
  </si>
  <si>
    <t>one peck</t>
  </si>
  <si>
    <t>One Peck</t>
  </si>
  <si>
    <t>Not Tested</t>
  </si>
  <si>
    <t>1" FSWISARD</t>
  </si>
  <si>
    <t>OK39</t>
  </si>
  <si>
    <t>.0747</t>
  </si>
  <si>
    <r>
      <t xml:space="preserve">1/2" SC Coated BEM Altin </t>
    </r>
    <r>
      <rPr>
        <b/>
        <sz val="10"/>
        <rFont val="Arial"/>
        <family val="2"/>
      </rPr>
      <t>FSWIZARD</t>
    </r>
  </si>
  <si>
    <t>Q</t>
  </si>
  <si>
    <t>1" Idexable Flat EM KENN, 2267547</t>
  </si>
  <si>
    <t>Bronzeslica</t>
  </si>
  <si>
    <t>fixture</t>
  </si>
  <si>
    <t>very good finish and rough</t>
  </si>
  <si>
    <t>a bit chattery if the fixture is not set up properly</t>
  </si>
  <si>
    <t>MORI</t>
  </si>
  <si>
    <t>VP20TF, TIN</t>
  </si>
  <si>
    <t>Chaterry</t>
  </si>
  <si>
    <t>1/2 Index TIN BEM</t>
  </si>
  <si>
    <t>.125</t>
  </si>
  <si>
    <t>TIN</t>
  </si>
  <si>
    <t xml:space="preserve">OK </t>
  </si>
  <si>
    <t>Rough, Finish</t>
  </si>
  <si>
    <t>Was chattery, wasn’t great setup of fixture</t>
  </si>
  <si>
    <t>shiney</t>
  </si>
  <si>
    <t>Bronze Silca</t>
  </si>
  <si>
    <t>6062 T6</t>
  </si>
  <si>
    <t>Not good</t>
  </si>
  <si>
    <t>was very chattery when under constant load. Started to melt chips to the cuttter and dull the cutter.</t>
  </si>
  <si>
    <t>big scalop not good</t>
  </si>
  <si>
    <t xml:space="preserve">Couldn’t reach RPM </t>
  </si>
  <si>
    <t>wasn’t able to run this because machine doesn’t have RPM and feed required</t>
  </si>
  <si>
    <t>ran consistentily for the full 30 min cycle, needs coolant or WD40 and some chip management</t>
  </si>
  <si>
    <t>small scalop</t>
  </si>
  <si>
    <r>
      <t>GoMill GP Kenn, 1/2 SC 4FL straight shank 6"OAL 3"LOC ALTIN</t>
    </r>
    <r>
      <rPr>
        <b/>
        <sz val="10"/>
        <rFont val="Arial"/>
        <family val="2"/>
      </rPr>
      <t xml:space="preserve"> RECOMMENED AL</t>
    </r>
  </si>
  <si>
    <t>.75 BEM Index</t>
  </si>
  <si>
    <t>.075</t>
  </si>
  <si>
    <t>Finish / Rough</t>
  </si>
  <si>
    <t>Was bad. Left melted aluminum on side of taper and did not cut fully. Broke insert after letting it finish the ccle</t>
  </si>
  <si>
    <t>Melted</t>
  </si>
  <si>
    <t>.25 clamp vise</t>
  </si>
  <si>
    <t>OK, left a couple scratch</t>
  </si>
  <si>
    <t>.076</t>
  </si>
  <si>
    <t>no good</t>
  </si>
  <si>
    <t>Ran good left ok surface finish with a couple small marks on the surface</t>
  </si>
  <si>
    <t>Hardened A2</t>
  </si>
  <si>
    <r>
      <t xml:space="preserve">1" Idexable Flat EM KENN, 2267547 </t>
    </r>
    <r>
      <rPr>
        <b/>
        <sz val="10"/>
        <rFont val="Arial"/>
        <family val="2"/>
      </rPr>
      <t>FSWISARD</t>
    </r>
  </si>
  <si>
    <r>
      <t xml:space="preserve">1/2 Index TIN BEM </t>
    </r>
    <r>
      <rPr>
        <b/>
        <sz val="10"/>
        <rFont val="Arial"/>
        <family val="2"/>
      </rPr>
      <t>FSWISARD</t>
    </r>
  </si>
  <si>
    <t>.15</t>
  </si>
  <si>
    <t>ID Grooving Tool Unknown insert grade</t>
  </si>
  <si>
    <t>230-300</t>
  </si>
  <si>
    <t xml:space="preserve">#29 </t>
  </si>
  <si>
    <t>Peck drill</t>
  </si>
  <si>
    <t>.125 SC EM</t>
  </si>
  <si>
    <t>UNCOATED</t>
  </si>
  <si>
    <t>UNTESTED</t>
  </si>
  <si>
    <t>rest mill and finish</t>
  </si>
  <si>
    <t>length clamp, 1.5 x .2</t>
  </si>
  <si>
    <t>approx .076</t>
  </si>
  <si>
    <t>2.5 Serration Tool Indexable *Manufacture*</t>
  </si>
  <si>
    <t>200-400</t>
  </si>
  <si>
    <t>.001-.004 IPR</t>
  </si>
  <si>
    <t>didn’t leave good surfave finish but wasn’t improtant for job. Worked good to skim material</t>
  </si>
  <si>
    <t xml:space="preserve">Dull lines, big spaces between lines </t>
  </si>
  <si>
    <t>Mitee Bite x1</t>
  </si>
  <si>
    <t>MDRHEC500S4100, 1/2 Kenn Rougher 1" Loc Weldon shank, .02 corner chamfer** *CLIMB MILL*</t>
  </si>
  <si>
    <t>AWESOME, a bit aggressive but worked well</t>
  </si>
  <si>
    <t xml:space="preserve">Sounds aggressive but is working well for a roughing cycle, not a good surface finish. Started to Dull tool because of climb or coolant. </t>
  </si>
  <si>
    <t>.3 Soft Jaws Touque to 80 Foot pounds</t>
  </si>
  <si>
    <t>.25 FEM Uncoated 4F 1" LOC, double ended</t>
  </si>
  <si>
    <t>Finishing / Roughing</t>
  </si>
  <si>
    <t>left really good surface finish with a skim pass .01, for roughing it was kinda slow but caused little to no tool wear</t>
  </si>
  <si>
    <t xml:space="preserve">Smooth Dull </t>
  </si>
  <si>
    <t>PreDrill for tap</t>
  </si>
  <si>
    <t>Broke 3 taps because drill was under size? Or hole wasn’t deep enough</t>
  </si>
  <si>
    <t>4140 PHT / 1018</t>
  </si>
  <si>
    <t>Drilled .375 deep, had no problems, kinda slow for 1018</t>
  </si>
  <si>
    <t>Boring Bar DIA = .51</t>
  </si>
  <si>
    <t>.448min</t>
  </si>
  <si>
    <t>.005-.007</t>
  </si>
  <si>
    <t>Worked well, didn’t leave a perfect surface finish but was decent. Skimmed predrill of .5 to final size</t>
  </si>
  <si>
    <t>Good, 64-32 ra</t>
  </si>
  <si>
    <t>Fixture mitebite</t>
  </si>
  <si>
    <t>.7872 30 deg, KENN chamfer tool</t>
  </si>
  <si>
    <t>aprox .1</t>
  </si>
  <si>
    <t>2mm</t>
  </si>
  <si>
    <t>KC725M</t>
  </si>
  <si>
    <t>worked really well for a chafer cut / finish, dwell 1sec, left high surface finish</t>
  </si>
  <si>
    <t>A2 Hardness (anneled) 235 HBW</t>
  </si>
  <si>
    <t>Ran Eh</t>
  </si>
  <si>
    <t xml:space="preserve">2.5 Serration Tool Indexable </t>
  </si>
  <si>
    <t>Left not great surface finish. Ran in 2.5 CI and CD. Made a .0345R cut. Reduced feed by 85% in arc. Worked ok made chatter / squeky noise in cut. Accendlty programmed as 4f tool</t>
  </si>
  <si>
    <t>Uneven</t>
  </si>
  <si>
    <t>1" Clamp, Blocked back side</t>
  </si>
  <si>
    <t>Great and consistent</t>
  </si>
  <si>
    <t>Only ran in climb mill, worked amazing, nice big blue chips not chatter, ear rest machining</t>
  </si>
  <si>
    <t>Dull lines far apart</t>
  </si>
  <si>
    <t>1.5x4.5 clamped hard</t>
  </si>
  <si>
    <t>15/32</t>
  </si>
  <si>
    <t>15/32 Flat Bottom</t>
  </si>
  <si>
    <t>Drill to Depth</t>
  </si>
  <si>
    <t>.15-.25</t>
  </si>
  <si>
    <t>Worked fine with no problems</t>
  </si>
  <si>
    <t>aggersive got the job done no problem</t>
  </si>
  <si>
    <t>Consistent</t>
  </si>
  <si>
    <t>1" Idexable Flat EM KENN, 2624191</t>
  </si>
  <si>
    <t>10-20%</t>
  </si>
  <si>
    <t>No chatter, Milled very good with one or 2 insert rotations after 1-2 hours, partially interrupted cuts</t>
  </si>
  <si>
    <t>finish and rough OK</t>
  </si>
  <si>
    <t>Vise, .375 x 4.75</t>
  </si>
  <si>
    <t xml:space="preserve">1" HSS FEM </t>
  </si>
  <si>
    <t>(CHECK)</t>
  </si>
  <si>
    <t>1.75-2</t>
  </si>
  <si>
    <t>HSS</t>
  </si>
  <si>
    <t>Ran Good</t>
  </si>
  <si>
    <t>Left good surface finish but was slow because of HSS, Need to rerun with dia offset due to resharpened EM</t>
  </si>
  <si>
    <t>.25-.375 x 4.75</t>
  </si>
  <si>
    <t>Mandrel Ball rework, milled in V block in vise with minimal holding force left good finish and worked Slightly chattery with coolant</t>
  </si>
  <si>
    <t>shinny</t>
  </si>
  <si>
    <t>1" clamp with V Block</t>
  </si>
  <si>
    <t>AB18</t>
  </si>
  <si>
    <t xml:space="preserve">Bad, Very chattery and few sparks </t>
  </si>
  <si>
    <t>Rough / Chattery</t>
  </si>
  <si>
    <t>Held Full deth in OK50 Vice</t>
  </si>
  <si>
    <t>held .25 in vise with heavy part</t>
  </si>
  <si>
    <t>Ran bad, chipped 1/5 inserts and dulled the res very fast. Very good rigidity on the fixture side</t>
  </si>
  <si>
    <t>Ran really bad, chipped 2/5 inserts and dulled the res very fast. Very good rigidity on the fixture side</t>
  </si>
  <si>
    <t>Ran OK, Dulled / chipped insert</t>
  </si>
  <si>
    <t>4141 PHT</t>
  </si>
  <si>
    <t>Ran consistently with no problems, was a little slow could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</si>
</sst>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0.000"/>
    <numFmt numFmtId="166" formatCode="0.0"/>
  </numFmts>
  <fonts count="8" x14ac:knownFonts="1">
    <font>
      <sz val="10"/>
      <name val="Arial"/>
    </font>
    <font>
      <sz val="10"/>
      <color indexed="14"/>
      <name val="Arial"/>
      <family val="2"/>
    </font>
    <font>
      <sz val="12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73">
    <xf numFmtId="0" fontId="0" fillId="0" borderId="0" xfId="0"/>
    <xf numFmtId="165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Protection="1">
      <protection locked="0"/>
    </xf>
    <xf numFmtId="0" fontId="0" fillId="2" borderId="0" xfId="0" applyFill="1"/>
    <xf numFmtId="0" fontId="2" fillId="2" borderId="0" xfId="0" applyFont="1" applyFill="1" applyAlignment="1">
      <alignment textRotation="60"/>
    </xf>
    <xf numFmtId="0" fontId="2" fillId="2" borderId="0" xfId="0" applyFont="1" applyFill="1" applyAlignment="1">
      <alignment textRotation="60" wrapText="1"/>
    </xf>
    <xf numFmtId="0" fontId="0" fillId="2" borderId="0" xfId="0" applyFill="1" applyProtection="1">
      <protection locked="0"/>
    </xf>
    <xf numFmtId="165" fontId="0" fillId="2" borderId="0" xfId="0" applyNumberFormat="1" applyFill="1"/>
    <xf numFmtId="1" fontId="0" fillId="2" borderId="0" xfId="0" applyNumberFormat="1" applyFill="1" applyProtection="1">
      <protection locked="0"/>
    </xf>
    <xf numFmtId="164" fontId="0" fillId="2" borderId="0" xfId="0" applyNumberFormat="1" applyFill="1"/>
    <xf numFmtId="166" fontId="0" fillId="2" borderId="0" xfId="0" applyNumberFormat="1" applyFill="1" applyProtection="1">
      <protection locked="0"/>
    </xf>
    <xf numFmtId="0" fontId="0" fillId="2" borderId="0" xfId="0" applyFill="1" applyAlignment="1">
      <alignment wrapText="1"/>
    </xf>
    <xf numFmtId="1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4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2" xfId="0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3" fillId="2" borderId="0" xfId="0" applyFont="1" applyFill="1"/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5" fillId="2" borderId="6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2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" fontId="5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12" fontId="5" fillId="2" borderId="2" xfId="1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="160" zoomScaleNormal="160" workbookViewId="0">
      <selection activeCell="H43" sqref="H43"/>
    </sheetView>
  </sheetViews>
  <sheetFormatPr defaultRowHeight="12.75" x14ac:dyDescent="0.2"/>
  <cols>
    <col min="1" max="1" width="23.7109375" style="3" customWidth="1"/>
    <col min="2" max="2" width="14" style="3" customWidth="1"/>
    <col min="3" max="3" width="16.85546875" style="3" customWidth="1"/>
    <col min="4" max="4" width="17.42578125" style="3" customWidth="1"/>
    <col min="5" max="16384" width="9.140625" style="3"/>
  </cols>
  <sheetData>
    <row r="1" spans="1:4" x14ac:dyDescent="0.2">
      <c r="A1"/>
      <c r="B1" t="s">
        <v>11</v>
      </c>
      <c r="C1" t="s">
        <v>12</v>
      </c>
    </row>
    <row r="2" spans="1:4" hidden="1" x14ac:dyDescent="0.2">
      <c r="A2"/>
      <c r="C2"/>
    </row>
    <row r="3" spans="1:4" x14ac:dyDescent="0.2">
      <c r="A3" t="s">
        <v>0</v>
      </c>
      <c r="C3" t="s">
        <v>14</v>
      </c>
    </row>
    <row r="4" spans="1:4" ht="13.5" hidden="1" customHeight="1" x14ac:dyDescent="0.2">
      <c r="A4"/>
      <c r="C4"/>
    </row>
    <row r="5" spans="1:4" hidden="1" x14ac:dyDescent="0.2">
      <c r="A5" t="s">
        <v>1</v>
      </c>
      <c r="C5" t="s">
        <v>14</v>
      </c>
    </row>
    <row r="6" spans="1:4" hidden="1" x14ac:dyDescent="0.2">
      <c r="A6"/>
      <c r="C6"/>
    </row>
    <row r="7" spans="1:4" x14ac:dyDescent="0.2">
      <c r="A7" t="s">
        <v>13</v>
      </c>
      <c r="C7" t="str">
        <f>FIXED(B11*B19*B17, 4)&amp;" IPM"</f>
        <v>0.0000 IPM</v>
      </c>
      <c r="D7" t="str">
        <f>A11&amp;" and "&amp;A19&amp;" and "&amp;A17</f>
        <v>Feed inches per tooth and Number of teeth in cutter and Revolutions per minute</v>
      </c>
    </row>
    <row r="8" spans="1:4" hidden="1" x14ac:dyDescent="0.2">
      <c r="A8"/>
      <c r="C8"/>
    </row>
    <row r="9" spans="1:4" hidden="1" x14ac:dyDescent="0.2">
      <c r="A9" t="s">
        <v>15</v>
      </c>
      <c r="C9" t="e">
        <f>B7/B17&amp;" IPR"</f>
        <v>#DIV/0!</v>
      </c>
      <c r="D9" s="3" t="str">
        <f>A7&amp;" and "&amp;A17</f>
        <v>Feed rate inch per minute and Revolutions per minute</v>
      </c>
    </row>
    <row r="10" spans="1:4" hidden="1" x14ac:dyDescent="0.2">
      <c r="A10"/>
      <c r="C10"/>
    </row>
    <row r="11" spans="1:4" x14ac:dyDescent="0.2">
      <c r="A11" t="s">
        <v>2</v>
      </c>
      <c r="C11" t="e">
        <f>FIXED(B7/(B19*B17), 4)&amp;" IPT"</f>
        <v>#DIV/0!</v>
      </c>
      <c r="D11" t="str">
        <f>A7&amp;" and "&amp;A19&amp;" and "&amp;A17</f>
        <v>Feed rate inch per minute and Number of teeth in cutter and Revolutions per minute</v>
      </c>
    </row>
    <row r="12" spans="1:4" hidden="1" x14ac:dyDescent="0.2">
      <c r="A12"/>
      <c r="C12"/>
    </row>
    <row r="13" spans="1:4" hidden="1" x14ac:dyDescent="0.2">
      <c r="A13" t="s">
        <v>3</v>
      </c>
      <c r="C13" t="s">
        <v>14</v>
      </c>
    </row>
    <row r="14" spans="1:4" hidden="1" x14ac:dyDescent="0.2">
      <c r="A14"/>
      <c r="C14"/>
    </row>
    <row r="15" spans="1:4" hidden="1" x14ac:dyDescent="0.2">
      <c r="A15" t="s">
        <v>4</v>
      </c>
      <c r="C15" t="str">
        <f>B23*B5*B7&amp;" CIM"</f>
        <v>0 CIM</v>
      </c>
      <c r="D15" s="3" t="str">
        <f>A23&amp;" and "&amp;A5&amp;" and "&amp;A7</f>
        <v>Withh of cut and Depth of cut and Feed rate inch per minute</v>
      </c>
    </row>
    <row r="16" spans="1:4" hidden="1" x14ac:dyDescent="0.2">
      <c r="A16"/>
      <c r="C16"/>
    </row>
    <row r="17" spans="1:7" x14ac:dyDescent="0.2">
      <c r="A17" t="s">
        <v>5</v>
      </c>
      <c r="C17" t="e">
        <f>FIXED((3.82*B21)/B3, 0)&amp;" RPM"</f>
        <v>#DIV/0!</v>
      </c>
      <c r="D17" t="str">
        <f>A21&amp;" and "&amp;A3</f>
        <v>Surface feet per minute and Diameter of cutter</v>
      </c>
    </row>
    <row r="18" spans="1:7" hidden="1" x14ac:dyDescent="0.2">
      <c r="A18"/>
      <c r="C18"/>
    </row>
    <row r="19" spans="1:7" x14ac:dyDescent="0.2">
      <c r="A19" t="s">
        <v>6</v>
      </c>
      <c r="C19" t="s">
        <v>14</v>
      </c>
    </row>
    <row r="20" spans="1:7" hidden="1" x14ac:dyDescent="0.2">
      <c r="A20"/>
      <c r="C20"/>
    </row>
    <row r="21" spans="1:7" x14ac:dyDescent="0.2">
      <c r="A21" t="s">
        <v>7</v>
      </c>
      <c r="C21" t="str">
        <f>FIXED(0.262*B3*B17,1)&amp;" SFM"</f>
        <v>0.0 SFM</v>
      </c>
      <c r="D21" t="str">
        <f>A3&amp;" and "&amp;A17</f>
        <v>Diameter of cutter and Revolutions per minute</v>
      </c>
    </row>
    <row r="22" spans="1:7" hidden="1" x14ac:dyDescent="0.2">
      <c r="A22"/>
      <c r="C22"/>
    </row>
    <row r="23" spans="1:7" hidden="1" x14ac:dyDescent="0.2">
      <c r="A23" t="s">
        <v>8</v>
      </c>
      <c r="C23" t="s">
        <v>14</v>
      </c>
    </row>
    <row r="24" spans="1:7" hidden="1" x14ac:dyDescent="0.2">
      <c r="A24"/>
      <c r="C24"/>
    </row>
    <row r="25" spans="1:7" hidden="1" x14ac:dyDescent="0.2">
      <c r="A25" t="s">
        <v>9</v>
      </c>
      <c r="C25" t="e">
        <f>(B5*B23*B7)/B13&amp;" HP required"</f>
        <v>#DIV/0!</v>
      </c>
      <c r="D25" s="3" t="str">
        <f>A5&amp;" and "&amp;A23&amp;" and "&amp;A7&amp;" and "&amp;A13</f>
        <v>Depth of cut and Withh of cut and Feed rate inch per minute and Power constant</v>
      </c>
    </row>
    <row r="26" spans="1:7" hidden="1" x14ac:dyDescent="0.2">
      <c r="A26"/>
      <c r="C26"/>
    </row>
    <row r="27" spans="1:7" hidden="1" x14ac:dyDescent="0.2">
      <c r="A27" t="s">
        <v>10</v>
      </c>
      <c r="C27" t="e">
        <f>(3.1416*B3)/B19&amp;" DBT"</f>
        <v>#DIV/0!</v>
      </c>
      <c r="D27" s="3" t="str">
        <f>A3&amp;" and "&amp;A19</f>
        <v>Diameter of cutter and Number of teeth in cutter</v>
      </c>
    </row>
    <row r="29" spans="1:7" x14ac:dyDescent="0.2">
      <c r="A29" s="3" t="s">
        <v>55</v>
      </c>
      <c r="B29" s="3" t="s">
        <v>53</v>
      </c>
      <c r="C29" s="3" t="s">
        <v>54</v>
      </c>
    </row>
    <row r="30" spans="1:7" x14ac:dyDescent="0.2">
      <c r="A30" s="3">
        <v>3</v>
      </c>
      <c r="B30" s="3">
        <v>6.1</v>
      </c>
      <c r="C30" s="3">
        <f>B30*360/(A30*2*PI())</f>
        <v>116.50141834326739</v>
      </c>
    </row>
    <row r="31" spans="1:7" x14ac:dyDescent="0.2">
      <c r="A31" s="70" t="s">
        <v>22</v>
      </c>
      <c r="B31" s="70"/>
      <c r="D31"/>
      <c r="E31" t="s">
        <v>29</v>
      </c>
      <c r="F31" t="s">
        <v>30</v>
      </c>
      <c r="G31" t="s">
        <v>31</v>
      </c>
    </row>
    <row r="32" spans="1:7" x14ac:dyDescent="0.2">
      <c r="A32" t="s">
        <v>16</v>
      </c>
      <c r="B32" s="1">
        <v>0.421875</v>
      </c>
      <c r="C32" s="3" t="s">
        <v>52</v>
      </c>
      <c r="D32" t="s">
        <v>28</v>
      </c>
      <c r="E32">
        <v>265</v>
      </c>
      <c r="F32">
        <v>4.8999999999999998E-3</v>
      </c>
      <c r="G32">
        <v>2</v>
      </c>
    </row>
    <row r="33" spans="1:8" x14ac:dyDescent="0.2">
      <c r="A33" t="s">
        <v>17</v>
      </c>
      <c r="B33" s="2">
        <v>30</v>
      </c>
      <c r="C33" s="3">
        <v>4.0599999999999996</v>
      </c>
      <c r="D33" t="s">
        <v>32</v>
      </c>
      <c r="E33">
        <v>492</v>
      </c>
      <c r="F33">
        <v>3.3999999999999998E-3</v>
      </c>
      <c r="G33">
        <v>2</v>
      </c>
    </row>
    <row r="34" spans="1:8" x14ac:dyDescent="0.2">
      <c r="A34" t="s">
        <v>18</v>
      </c>
      <c r="B34" s="4">
        <f>(3.82*B33)/B32</f>
        <v>271.64444444444445</v>
      </c>
      <c r="C34" s="3">
        <f>((C33-B32)/C33)*B37</f>
        <v>3.4078498084291189</v>
      </c>
      <c r="D34" t="s">
        <v>33</v>
      </c>
      <c r="E34">
        <v>700</v>
      </c>
      <c r="F34">
        <v>9.4000000000000004E-3</v>
      </c>
      <c r="G34"/>
    </row>
    <row r="35" spans="1:8" x14ac:dyDescent="0.2">
      <c r="A35" t="s">
        <v>19</v>
      </c>
      <c r="B35" s="2">
        <v>2</v>
      </c>
      <c r="D35" t="s">
        <v>34</v>
      </c>
      <c r="E35">
        <v>850</v>
      </c>
      <c r="F35">
        <v>0.01</v>
      </c>
      <c r="G35"/>
    </row>
    <row r="36" spans="1:8" x14ac:dyDescent="0.2">
      <c r="A36" t="s">
        <v>20</v>
      </c>
      <c r="B36" s="8">
        <v>7.0000000000000001E-3</v>
      </c>
    </row>
    <row r="37" spans="1:8" x14ac:dyDescent="0.2">
      <c r="A37" t="s">
        <v>21</v>
      </c>
      <c r="B37" s="5">
        <f>B34*B35*B36</f>
        <v>3.8030222222222223</v>
      </c>
    </row>
    <row r="38" spans="1:8" x14ac:dyDescent="0.2">
      <c r="D38" s="3" t="s">
        <v>59</v>
      </c>
      <c r="E38" s="3" t="s">
        <v>60</v>
      </c>
      <c r="G38" s="3" t="s">
        <v>71</v>
      </c>
      <c r="H38" s="3" t="s">
        <v>70</v>
      </c>
    </row>
    <row r="39" spans="1:8" x14ac:dyDescent="0.2">
      <c r="A39" s="70" t="s">
        <v>25</v>
      </c>
      <c r="B39" s="70"/>
      <c r="D39" s="3" t="s">
        <v>61</v>
      </c>
      <c r="E39" s="3" t="s">
        <v>62</v>
      </c>
      <c r="G39" s="3" t="s">
        <v>68</v>
      </c>
    </row>
    <row r="40" spans="1:8" x14ac:dyDescent="0.2">
      <c r="A40" t="s">
        <v>16</v>
      </c>
      <c r="B40" s="1">
        <v>1</v>
      </c>
      <c r="D40" s="3" t="s">
        <v>61</v>
      </c>
      <c r="E40" s="3" t="s">
        <v>63</v>
      </c>
      <c r="G40" s="3" t="s">
        <v>67</v>
      </c>
      <c r="H40" s="3">
        <v>30</v>
      </c>
    </row>
    <row r="41" spans="1:8" x14ac:dyDescent="0.2">
      <c r="A41" t="s">
        <v>23</v>
      </c>
      <c r="B41" s="2">
        <v>1750</v>
      </c>
      <c r="D41" s="3" t="s">
        <v>64</v>
      </c>
      <c r="E41" s="3" t="s">
        <v>62</v>
      </c>
      <c r="G41" s="3" t="s">
        <v>69</v>
      </c>
    </row>
    <row r="42" spans="1:8" x14ac:dyDescent="0.2">
      <c r="A42" t="s">
        <v>24</v>
      </c>
      <c r="B42" s="1">
        <v>20</v>
      </c>
      <c r="D42" s="3" t="s">
        <v>65</v>
      </c>
      <c r="E42" s="3" t="s">
        <v>63</v>
      </c>
      <c r="G42" s="3" t="s">
        <v>66</v>
      </c>
    </row>
    <row r="43" spans="1:8" x14ac:dyDescent="0.2">
      <c r="A43" t="s">
        <v>19</v>
      </c>
      <c r="B43" s="3">
        <v>3</v>
      </c>
    </row>
    <row r="44" spans="1:8" x14ac:dyDescent="0.2">
      <c r="A44" t="s">
        <v>27</v>
      </c>
      <c r="B44" s="6">
        <f>0.262*B40*B41</f>
        <v>458.5</v>
      </c>
    </row>
    <row r="45" spans="1:8" x14ac:dyDescent="0.2">
      <c r="A45" t="s">
        <v>26</v>
      </c>
      <c r="B45" s="7">
        <f>B42/(B43*B41)</f>
        <v>3.8095238095238095E-3</v>
      </c>
    </row>
    <row r="47" spans="1:8" x14ac:dyDescent="0.2">
      <c r="A47" s="3" t="s">
        <v>56</v>
      </c>
      <c r="B47" s="3" t="s">
        <v>57</v>
      </c>
      <c r="C47" s="3" t="s">
        <v>58</v>
      </c>
    </row>
    <row r="48" spans="1:8" x14ac:dyDescent="0.2">
      <c r="A48" s="3">
        <v>2</v>
      </c>
      <c r="B48" s="3">
        <v>5.8639999999999999</v>
      </c>
      <c r="C48" s="3">
        <f>B48*360/(A48*2*PI())</f>
        <v>167.99122553235736</v>
      </c>
    </row>
  </sheetData>
  <sheetProtection sheet="1" objects="1" scenarios="1"/>
  <mergeCells count="2">
    <mergeCell ref="A31:B31"/>
    <mergeCell ref="A39:B39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0"/>
  <sheetViews>
    <sheetView tabSelected="1" workbookViewId="0">
      <pane xSplit="1" ySplit="1" topLeftCell="B179" activePane="bottomRight" state="frozenSplit"/>
      <selection pane="topRight" activeCell="B1" sqref="B1"/>
      <selection pane="bottomLeft" activeCell="A4" sqref="A4"/>
      <selection pane="bottomRight" activeCell="E221" sqref="E221"/>
    </sheetView>
  </sheetViews>
  <sheetFormatPr defaultRowHeight="12.75" x14ac:dyDescent="0.2"/>
  <cols>
    <col min="1" max="1" width="44.28515625" style="9" customWidth="1"/>
    <col min="2" max="2" width="19.28515625" style="9" bestFit="1" customWidth="1"/>
    <col min="3" max="8" width="9.140625" style="9"/>
    <col min="9" max="9" width="12.5703125" style="9" customWidth="1"/>
    <col min="10" max="10" width="14.7109375" style="9" bestFit="1" customWidth="1"/>
    <col min="11" max="11" width="13.140625" style="9" customWidth="1"/>
    <col min="12" max="12" width="15.140625" style="9" bestFit="1" customWidth="1"/>
    <col min="13" max="13" width="12.7109375" style="9" bestFit="1" customWidth="1"/>
    <col min="14" max="14" width="9.28515625" style="17" customWidth="1"/>
    <col min="15" max="15" width="9.140625" style="17"/>
    <col min="16" max="16" width="50.42578125" style="17" bestFit="1" customWidth="1"/>
    <col min="17" max="17" width="19.5703125" style="17" customWidth="1"/>
    <col min="18" max="18" width="23" style="9" bestFit="1" customWidth="1"/>
    <col min="19" max="19" width="21.42578125" style="9" bestFit="1" customWidth="1"/>
    <col min="20" max="16384" width="9.140625" style="9"/>
  </cols>
  <sheetData>
    <row r="1" spans="1:23" ht="117.75" customHeight="1" x14ac:dyDescent="0.2">
      <c r="B1" s="10" t="s">
        <v>0</v>
      </c>
      <c r="C1" s="10" t="s">
        <v>7</v>
      </c>
      <c r="D1" s="10" t="s">
        <v>5</v>
      </c>
      <c r="E1" s="10" t="s">
        <v>6</v>
      </c>
      <c r="F1" s="10" t="s">
        <v>2</v>
      </c>
      <c r="G1" s="10" t="s">
        <v>13</v>
      </c>
      <c r="H1" s="10" t="s">
        <v>44</v>
      </c>
      <c r="I1" s="10" t="s">
        <v>74</v>
      </c>
      <c r="J1" s="10" t="s">
        <v>75</v>
      </c>
      <c r="K1" s="10" t="s">
        <v>120</v>
      </c>
      <c r="L1" s="10" t="s">
        <v>154</v>
      </c>
      <c r="M1" s="10" t="s">
        <v>93</v>
      </c>
      <c r="N1" s="11" t="s">
        <v>88</v>
      </c>
      <c r="O1" s="11" t="s">
        <v>77</v>
      </c>
      <c r="P1" s="11" t="s">
        <v>80</v>
      </c>
      <c r="Q1" s="11" t="s">
        <v>109</v>
      </c>
      <c r="R1" s="10" t="s">
        <v>83</v>
      </c>
      <c r="S1" s="10" t="s">
        <v>91</v>
      </c>
      <c r="T1" s="10"/>
      <c r="U1" s="10"/>
      <c r="V1" s="10"/>
      <c r="W1" s="10"/>
    </row>
    <row r="2" spans="1:23" x14ac:dyDescent="0.2">
      <c r="A2" s="12" t="s">
        <v>36</v>
      </c>
      <c r="B2" s="12">
        <v>5</v>
      </c>
      <c r="C2" s="13">
        <f>0.262*B2*D2</f>
        <v>786</v>
      </c>
      <c r="D2" s="14">
        <v>600</v>
      </c>
      <c r="E2" s="12">
        <v>8</v>
      </c>
      <c r="F2" s="15">
        <f>G2/(E2*D2)</f>
        <v>8.3333333333333332E-3</v>
      </c>
      <c r="G2" s="16">
        <v>40</v>
      </c>
      <c r="H2" s="12">
        <v>15</v>
      </c>
      <c r="I2" s="10"/>
      <c r="J2" s="10"/>
      <c r="K2" s="10"/>
    </row>
    <row r="3" spans="1:23" x14ac:dyDescent="0.2">
      <c r="A3" s="12" t="s">
        <v>35</v>
      </c>
      <c r="B3" s="12">
        <v>4</v>
      </c>
      <c r="C3" s="13">
        <f>C2</f>
        <v>786</v>
      </c>
      <c r="D3" s="18">
        <f>(3.82*C3)/B3</f>
        <v>750.63</v>
      </c>
      <c r="E3" s="12">
        <v>7</v>
      </c>
      <c r="F3" s="15">
        <f>F2</f>
        <v>8.3333333333333332E-3</v>
      </c>
      <c r="G3" s="19">
        <f>D3*E3*F3</f>
        <v>43.786749999999998</v>
      </c>
      <c r="H3" s="12"/>
      <c r="I3" s="10"/>
      <c r="J3" s="10"/>
      <c r="K3" s="10"/>
    </row>
    <row r="4" spans="1:23" x14ac:dyDescent="0.2">
      <c r="A4" s="12" t="s">
        <v>35</v>
      </c>
      <c r="B4" s="12">
        <v>3</v>
      </c>
      <c r="C4" s="13">
        <f>C3</f>
        <v>786</v>
      </c>
      <c r="D4" s="18">
        <f>(3.82*C4)/B4</f>
        <v>1000.84</v>
      </c>
      <c r="E4" s="12">
        <v>6</v>
      </c>
      <c r="F4" s="15">
        <f>F3</f>
        <v>8.3333333333333332E-3</v>
      </c>
      <c r="G4" s="19">
        <f>D4*E4*F4</f>
        <v>50.042000000000002</v>
      </c>
      <c r="H4" s="12"/>
      <c r="I4" s="10"/>
      <c r="J4" s="10"/>
      <c r="K4" s="10"/>
    </row>
    <row r="5" spans="1:23" x14ac:dyDescent="0.2">
      <c r="A5" s="12" t="s">
        <v>35</v>
      </c>
      <c r="B5" s="12">
        <v>2</v>
      </c>
      <c r="C5" s="13">
        <f>C4</f>
        <v>786</v>
      </c>
      <c r="D5" s="18">
        <f>(3.82*C5)/B5</f>
        <v>1501.26</v>
      </c>
      <c r="E5" s="12">
        <v>4</v>
      </c>
      <c r="F5" s="15">
        <f>F4</f>
        <v>8.3333333333333332E-3</v>
      </c>
      <c r="G5" s="19">
        <f>D5*E5*F5</f>
        <v>50.042000000000002</v>
      </c>
      <c r="H5" s="12"/>
      <c r="I5" s="10"/>
      <c r="J5" s="10"/>
      <c r="K5" s="10"/>
    </row>
    <row r="6" spans="1:23" x14ac:dyDescent="0.2">
      <c r="A6" s="12" t="s">
        <v>35</v>
      </c>
      <c r="B6" s="12">
        <v>1</v>
      </c>
      <c r="C6" s="13">
        <f t="shared" ref="C6:C12" si="0">C5</f>
        <v>786</v>
      </c>
      <c r="D6" s="18">
        <f t="shared" ref="D6:D12" si="1">(3.82*C6)/B6</f>
        <v>3002.52</v>
      </c>
      <c r="E6" s="12">
        <v>1</v>
      </c>
      <c r="F6" s="15">
        <f t="shared" ref="F6:F12" si="2">F5</f>
        <v>8.3333333333333332E-3</v>
      </c>
      <c r="G6" s="19">
        <f t="shared" ref="G6:G12" si="3">D6*E6*F6</f>
        <v>25.021000000000001</v>
      </c>
      <c r="H6" s="12"/>
      <c r="I6" s="10"/>
      <c r="J6" s="10"/>
      <c r="K6" s="10"/>
    </row>
    <row r="7" spans="1:23" hidden="1" x14ac:dyDescent="0.2">
      <c r="A7" s="12" t="s">
        <v>35</v>
      </c>
      <c r="B7" s="12">
        <v>1</v>
      </c>
      <c r="C7" s="13">
        <f t="shared" si="0"/>
        <v>786</v>
      </c>
      <c r="D7" s="18">
        <f t="shared" si="1"/>
        <v>3002.52</v>
      </c>
      <c r="E7" s="12">
        <v>1</v>
      </c>
      <c r="F7" s="15">
        <f t="shared" si="2"/>
        <v>8.3333333333333332E-3</v>
      </c>
      <c r="G7" s="19">
        <f t="shared" si="3"/>
        <v>25.021000000000001</v>
      </c>
      <c r="H7" s="12"/>
      <c r="I7" s="10"/>
      <c r="J7" s="10"/>
      <c r="K7" s="10"/>
    </row>
    <row r="8" spans="1:23" hidden="1" x14ac:dyDescent="0.2">
      <c r="A8" s="12" t="s">
        <v>35</v>
      </c>
      <c r="B8" s="12">
        <v>1</v>
      </c>
      <c r="C8" s="13">
        <f t="shared" si="0"/>
        <v>786</v>
      </c>
      <c r="D8" s="18">
        <f t="shared" si="1"/>
        <v>3002.52</v>
      </c>
      <c r="E8" s="12">
        <v>1</v>
      </c>
      <c r="F8" s="15">
        <f t="shared" si="2"/>
        <v>8.3333333333333332E-3</v>
      </c>
      <c r="G8" s="19">
        <f t="shared" si="3"/>
        <v>25.021000000000001</v>
      </c>
      <c r="H8" s="12"/>
      <c r="I8" s="10"/>
      <c r="J8" s="10"/>
      <c r="K8" s="10"/>
    </row>
    <row r="9" spans="1:23" hidden="1" x14ac:dyDescent="0.2">
      <c r="A9" s="12" t="s">
        <v>35</v>
      </c>
      <c r="B9" s="12">
        <v>1</v>
      </c>
      <c r="C9" s="13">
        <f t="shared" si="0"/>
        <v>786</v>
      </c>
      <c r="D9" s="18">
        <f t="shared" si="1"/>
        <v>3002.52</v>
      </c>
      <c r="E9" s="12">
        <v>1</v>
      </c>
      <c r="F9" s="15">
        <f t="shared" si="2"/>
        <v>8.3333333333333332E-3</v>
      </c>
      <c r="G9" s="19">
        <f t="shared" si="3"/>
        <v>25.021000000000001</v>
      </c>
      <c r="H9" s="12"/>
      <c r="I9" s="10"/>
      <c r="J9" s="10"/>
      <c r="K9" s="10"/>
    </row>
    <row r="10" spans="1:23" hidden="1" x14ac:dyDescent="0.2">
      <c r="A10" s="12" t="s">
        <v>35</v>
      </c>
      <c r="B10" s="12">
        <v>1</v>
      </c>
      <c r="C10" s="13">
        <f t="shared" si="0"/>
        <v>786</v>
      </c>
      <c r="D10" s="18">
        <f t="shared" si="1"/>
        <v>3002.52</v>
      </c>
      <c r="E10" s="12">
        <v>1</v>
      </c>
      <c r="F10" s="15">
        <f t="shared" si="2"/>
        <v>8.3333333333333332E-3</v>
      </c>
      <c r="G10" s="19">
        <f t="shared" si="3"/>
        <v>25.021000000000001</v>
      </c>
      <c r="H10" s="12"/>
      <c r="I10" s="10"/>
      <c r="J10" s="10"/>
      <c r="K10" s="10"/>
    </row>
    <row r="11" spans="1:23" hidden="1" x14ac:dyDescent="0.2">
      <c r="A11" s="12" t="s">
        <v>35</v>
      </c>
      <c r="B11" s="12">
        <v>1</v>
      </c>
      <c r="C11" s="13">
        <f t="shared" si="0"/>
        <v>786</v>
      </c>
      <c r="D11" s="18">
        <f t="shared" si="1"/>
        <v>3002.52</v>
      </c>
      <c r="E11" s="12">
        <v>1</v>
      </c>
      <c r="F11" s="15">
        <f t="shared" si="2"/>
        <v>8.3333333333333332E-3</v>
      </c>
      <c r="G11" s="19">
        <f t="shared" si="3"/>
        <v>25.021000000000001</v>
      </c>
      <c r="H11" s="12"/>
      <c r="I11" s="10"/>
      <c r="J11" s="10"/>
      <c r="K11" s="10"/>
    </row>
    <row r="12" spans="1:23" hidden="1" x14ac:dyDescent="0.2">
      <c r="A12" s="12" t="s">
        <v>35</v>
      </c>
      <c r="B12" s="12">
        <v>1</v>
      </c>
      <c r="C12" s="13">
        <f t="shared" si="0"/>
        <v>786</v>
      </c>
      <c r="D12" s="18">
        <f t="shared" si="1"/>
        <v>3002.52</v>
      </c>
      <c r="E12" s="12">
        <v>1</v>
      </c>
      <c r="F12" s="15">
        <f t="shared" si="2"/>
        <v>8.3333333333333332E-3</v>
      </c>
      <c r="G12" s="19">
        <f t="shared" si="3"/>
        <v>25.021000000000001</v>
      </c>
      <c r="H12" s="12"/>
      <c r="I12" s="10"/>
      <c r="J12" s="10"/>
      <c r="K12" s="10"/>
    </row>
    <row r="13" spans="1:23" x14ac:dyDescent="0.2">
      <c r="A13" s="12"/>
      <c r="B13" s="12"/>
      <c r="C13" s="20"/>
      <c r="D13" s="12"/>
      <c r="E13" s="12"/>
      <c r="F13" s="12"/>
      <c r="G13" s="12"/>
      <c r="H13" s="12"/>
      <c r="I13" s="10"/>
      <c r="J13" s="10"/>
      <c r="K13" s="10"/>
    </row>
    <row r="14" spans="1:23" x14ac:dyDescent="0.2">
      <c r="A14" s="12"/>
      <c r="B14" s="12"/>
      <c r="C14" s="12"/>
      <c r="D14" s="12"/>
      <c r="E14" s="12"/>
      <c r="F14" s="12"/>
      <c r="G14" s="12"/>
      <c r="H14" s="12"/>
      <c r="I14" s="10"/>
      <c r="J14" s="10"/>
      <c r="K14" s="10"/>
    </row>
    <row r="15" spans="1:23" x14ac:dyDescent="0.2">
      <c r="A15" s="12" t="s">
        <v>37</v>
      </c>
      <c r="B15" s="12">
        <v>2.5</v>
      </c>
      <c r="C15" s="13">
        <f>0.262*B15*D15</f>
        <v>700.19500000000005</v>
      </c>
      <c r="D15" s="14">
        <v>1069</v>
      </c>
      <c r="E15" s="12">
        <v>5</v>
      </c>
      <c r="F15" s="15">
        <f>G15/(E15*D15)</f>
        <v>9.3545369504209538E-3</v>
      </c>
      <c r="G15" s="16">
        <v>50</v>
      </c>
      <c r="H15" s="12">
        <v>16</v>
      </c>
      <c r="I15" s="10"/>
      <c r="J15" s="10"/>
      <c r="K15" s="10"/>
    </row>
    <row r="16" spans="1:23" x14ac:dyDescent="0.2">
      <c r="A16" s="12" t="s">
        <v>35</v>
      </c>
      <c r="B16" s="12">
        <v>2</v>
      </c>
      <c r="C16" s="13">
        <v>700.18899999999996</v>
      </c>
      <c r="D16" s="18">
        <f t="shared" ref="D16:D25" si="4">(3.82*C16)/B16</f>
        <v>1337.3609899999999</v>
      </c>
      <c r="E16" s="12">
        <v>4</v>
      </c>
      <c r="F16" s="15">
        <f t="shared" ref="F16:F25" si="5">F15</f>
        <v>9.3545369504209538E-3</v>
      </c>
      <c r="G16" s="19">
        <f t="shared" ref="G16:G25" si="6">D16*E16*F16</f>
        <v>50.04157118802619</v>
      </c>
      <c r="H16" s="12"/>
      <c r="I16" s="10"/>
      <c r="J16" s="10"/>
      <c r="K16" s="10"/>
    </row>
    <row r="17" spans="1:11" x14ac:dyDescent="0.2">
      <c r="A17" s="12" t="s">
        <v>35</v>
      </c>
      <c r="B17" s="12">
        <v>5</v>
      </c>
      <c r="C17" s="13">
        <f t="shared" ref="C17:C25" si="7">C16</f>
        <v>700.18899999999996</v>
      </c>
      <c r="D17" s="18">
        <f t="shared" si="4"/>
        <v>534.94439599999998</v>
      </c>
      <c r="E17" s="12">
        <v>8</v>
      </c>
      <c r="F17" s="15">
        <f t="shared" si="5"/>
        <v>9.3545369504209538E-3</v>
      </c>
      <c r="G17" s="19">
        <f t="shared" si="6"/>
        <v>40.033256950420949</v>
      </c>
      <c r="H17" s="12"/>
      <c r="I17" s="10"/>
      <c r="J17" s="10"/>
      <c r="K17" s="10"/>
    </row>
    <row r="18" spans="1:11" hidden="1" x14ac:dyDescent="0.2">
      <c r="A18" s="12" t="s">
        <v>35</v>
      </c>
      <c r="B18" s="12">
        <v>1</v>
      </c>
      <c r="C18" s="13">
        <f t="shared" si="7"/>
        <v>700.18899999999996</v>
      </c>
      <c r="D18" s="18">
        <f t="shared" si="4"/>
        <v>2674.7219799999998</v>
      </c>
      <c r="E18" s="12"/>
      <c r="F18" s="15">
        <f t="shared" si="5"/>
        <v>9.3545369504209538E-3</v>
      </c>
      <c r="G18" s="19">
        <f t="shared" si="6"/>
        <v>0</v>
      </c>
      <c r="H18" s="12"/>
      <c r="I18" s="10"/>
      <c r="J18" s="10"/>
      <c r="K18" s="10"/>
    </row>
    <row r="19" spans="1:11" hidden="1" x14ac:dyDescent="0.2">
      <c r="A19" s="12" t="s">
        <v>35</v>
      </c>
      <c r="B19" s="12">
        <v>1</v>
      </c>
      <c r="C19" s="13">
        <f t="shared" si="7"/>
        <v>700.18899999999996</v>
      </c>
      <c r="D19" s="18">
        <f t="shared" si="4"/>
        <v>2674.7219799999998</v>
      </c>
      <c r="E19" s="12"/>
      <c r="F19" s="15">
        <f t="shared" si="5"/>
        <v>9.3545369504209538E-3</v>
      </c>
      <c r="G19" s="19">
        <f t="shared" si="6"/>
        <v>0</v>
      </c>
      <c r="H19" s="12"/>
      <c r="I19" s="10"/>
      <c r="J19" s="10"/>
      <c r="K19" s="10"/>
    </row>
    <row r="20" spans="1:11" hidden="1" x14ac:dyDescent="0.2">
      <c r="A20" s="12" t="s">
        <v>35</v>
      </c>
      <c r="B20" s="12">
        <v>1</v>
      </c>
      <c r="C20" s="13">
        <f t="shared" si="7"/>
        <v>700.18899999999996</v>
      </c>
      <c r="D20" s="18">
        <f t="shared" si="4"/>
        <v>2674.7219799999998</v>
      </c>
      <c r="E20" s="12"/>
      <c r="F20" s="15">
        <f t="shared" si="5"/>
        <v>9.3545369504209538E-3</v>
      </c>
      <c r="G20" s="19">
        <f t="shared" si="6"/>
        <v>0</v>
      </c>
      <c r="H20" s="12"/>
      <c r="I20" s="10"/>
      <c r="J20" s="10"/>
      <c r="K20" s="10"/>
    </row>
    <row r="21" spans="1:11" hidden="1" x14ac:dyDescent="0.2">
      <c r="A21" s="12" t="s">
        <v>35</v>
      </c>
      <c r="B21" s="12">
        <v>1</v>
      </c>
      <c r="C21" s="13">
        <f t="shared" si="7"/>
        <v>700.18899999999996</v>
      </c>
      <c r="D21" s="18">
        <f t="shared" si="4"/>
        <v>2674.7219799999998</v>
      </c>
      <c r="E21" s="12"/>
      <c r="F21" s="15">
        <f t="shared" si="5"/>
        <v>9.3545369504209538E-3</v>
      </c>
      <c r="G21" s="19">
        <f t="shared" si="6"/>
        <v>0</v>
      </c>
      <c r="H21" s="12"/>
      <c r="I21" s="10"/>
      <c r="J21" s="10"/>
      <c r="K21" s="10"/>
    </row>
    <row r="22" spans="1:11" hidden="1" x14ac:dyDescent="0.2">
      <c r="A22" s="12" t="s">
        <v>35</v>
      </c>
      <c r="B22" s="12">
        <v>1</v>
      </c>
      <c r="C22" s="13">
        <f t="shared" si="7"/>
        <v>700.18899999999996</v>
      </c>
      <c r="D22" s="18">
        <f t="shared" si="4"/>
        <v>2674.7219799999998</v>
      </c>
      <c r="E22" s="12"/>
      <c r="F22" s="15">
        <f t="shared" si="5"/>
        <v>9.3545369504209538E-3</v>
      </c>
      <c r="G22" s="19">
        <f t="shared" si="6"/>
        <v>0</v>
      </c>
      <c r="H22" s="12"/>
      <c r="I22" s="10"/>
      <c r="J22" s="10"/>
      <c r="K22" s="10"/>
    </row>
    <row r="23" spans="1:11" hidden="1" x14ac:dyDescent="0.2">
      <c r="A23" s="12" t="s">
        <v>35</v>
      </c>
      <c r="B23" s="12">
        <v>1</v>
      </c>
      <c r="C23" s="13">
        <f t="shared" si="7"/>
        <v>700.18899999999996</v>
      </c>
      <c r="D23" s="18">
        <f t="shared" si="4"/>
        <v>2674.7219799999998</v>
      </c>
      <c r="E23" s="12"/>
      <c r="F23" s="15">
        <f t="shared" si="5"/>
        <v>9.3545369504209538E-3</v>
      </c>
      <c r="G23" s="19">
        <f t="shared" si="6"/>
        <v>0</v>
      </c>
      <c r="H23" s="12"/>
      <c r="I23" s="10"/>
      <c r="J23" s="10"/>
      <c r="K23" s="10"/>
    </row>
    <row r="24" spans="1:11" hidden="1" x14ac:dyDescent="0.2">
      <c r="A24" s="12" t="s">
        <v>35</v>
      </c>
      <c r="B24" s="12">
        <v>1</v>
      </c>
      <c r="C24" s="13">
        <f t="shared" si="7"/>
        <v>700.18899999999996</v>
      </c>
      <c r="D24" s="18">
        <f t="shared" si="4"/>
        <v>2674.7219799999998</v>
      </c>
      <c r="E24" s="12"/>
      <c r="F24" s="15">
        <f t="shared" si="5"/>
        <v>9.3545369504209538E-3</v>
      </c>
      <c r="G24" s="19">
        <f t="shared" si="6"/>
        <v>0</v>
      </c>
      <c r="H24" s="12"/>
      <c r="I24" s="10"/>
      <c r="J24" s="10"/>
      <c r="K24" s="10"/>
    </row>
    <row r="25" spans="1:11" hidden="1" x14ac:dyDescent="0.2">
      <c r="A25" s="12" t="s">
        <v>35</v>
      </c>
      <c r="B25" s="12">
        <v>1</v>
      </c>
      <c r="C25" s="13">
        <f t="shared" si="7"/>
        <v>700.18899999999996</v>
      </c>
      <c r="D25" s="18">
        <f t="shared" si="4"/>
        <v>2674.7219799999998</v>
      </c>
      <c r="E25" s="12"/>
      <c r="F25" s="15">
        <f t="shared" si="5"/>
        <v>9.3545369504209538E-3</v>
      </c>
      <c r="G25" s="19">
        <f t="shared" si="6"/>
        <v>0</v>
      </c>
      <c r="H25" s="12"/>
      <c r="I25" s="10"/>
      <c r="J25" s="10"/>
      <c r="K25" s="10"/>
    </row>
    <row r="26" spans="1:11" ht="21.75" customHeight="1" x14ac:dyDescent="0.2">
      <c r="A26" s="12"/>
      <c r="B26" s="12"/>
      <c r="C26" s="12"/>
      <c r="D26" s="12"/>
      <c r="E26" s="12"/>
      <c r="F26" s="12"/>
      <c r="G26" s="12"/>
      <c r="H26" s="12"/>
      <c r="I26" s="10"/>
      <c r="J26" s="10"/>
      <c r="K26" s="10"/>
    </row>
    <row r="27" spans="1:11" x14ac:dyDescent="0.2">
      <c r="A27" s="12"/>
      <c r="B27" s="12"/>
      <c r="C27" s="12"/>
      <c r="D27" s="12"/>
      <c r="E27" s="12"/>
      <c r="F27" s="12"/>
      <c r="G27" s="12"/>
      <c r="H27" s="12"/>
      <c r="I27" s="10"/>
      <c r="J27" s="10"/>
      <c r="K27" s="10"/>
    </row>
    <row r="28" spans="1:11" x14ac:dyDescent="0.2">
      <c r="A28" s="12" t="s">
        <v>38</v>
      </c>
      <c r="B28" s="12">
        <v>0.5</v>
      </c>
      <c r="C28" s="13">
        <f>0.262*B28*D28</f>
        <v>700.19500000000005</v>
      </c>
      <c r="D28" s="14">
        <v>5345</v>
      </c>
      <c r="E28" s="12">
        <v>1</v>
      </c>
      <c r="F28" s="15">
        <f>G28/(E28*D28)</f>
        <v>7.0159027128157154E-3</v>
      </c>
      <c r="G28" s="16">
        <v>37.5</v>
      </c>
      <c r="H28" s="12">
        <v>10</v>
      </c>
      <c r="I28" s="10"/>
      <c r="J28" s="10"/>
      <c r="K28" s="10"/>
    </row>
    <row r="29" spans="1:11" x14ac:dyDescent="0.2">
      <c r="A29" s="12" t="s">
        <v>35</v>
      </c>
      <c r="B29" s="12">
        <v>1</v>
      </c>
      <c r="C29" s="13">
        <f t="shared" ref="C29:C38" si="8">C28</f>
        <v>700.19500000000005</v>
      </c>
      <c r="D29" s="18">
        <f t="shared" ref="D29:D38" si="9">(3.82*C29)/B29</f>
        <v>2674.7449000000001</v>
      </c>
      <c r="E29" s="12">
        <v>3</v>
      </c>
      <c r="F29" s="15">
        <f t="shared" ref="F29:F38" si="10">F28</f>
        <v>7.0159027128157154E-3</v>
      </c>
      <c r="G29" s="19">
        <f t="shared" ref="G29:G38" si="11">D29*E29*F29</f>
        <v>56.297250000000005</v>
      </c>
      <c r="H29" s="12">
        <v>13</v>
      </c>
      <c r="I29" s="10"/>
      <c r="J29" s="10"/>
      <c r="K29" s="10"/>
    </row>
    <row r="30" spans="1:11" x14ac:dyDescent="0.2">
      <c r="A30" s="12" t="s">
        <v>35</v>
      </c>
      <c r="B30" s="12">
        <v>1.25</v>
      </c>
      <c r="C30" s="13">
        <f t="shared" si="8"/>
        <v>700.19500000000005</v>
      </c>
      <c r="D30" s="18">
        <f t="shared" si="9"/>
        <v>2139.79592</v>
      </c>
      <c r="E30" s="12">
        <v>3</v>
      </c>
      <c r="F30" s="15">
        <f t="shared" si="10"/>
        <v>7.0159027128157154E-3</v>
      </c>
      <c r="G30" s="19">
        <f t="shared" si="11"/>
        <v>45.037799999999997</v>
      </c>
      <c r="H30" s="12">
        <v>11</v>
      </c>
      <c r="I30" s="10"/>
      <c r="J30" s="10"/>
      <c r="K30" s="10"/>
    </row>
    <row r="31" spans="1:11" x14ac:dyDescent="0.2">
      <c r="A31" s="12" t="s">
        <v>35</v>
      </c>
      <c r="B31" s="12">
        <v>1.5</v>
      </c>
      <c r="C31" s="13">
        <f t="shared" si="8"/>
        <v>700.19500000000005</v>
      </c>
      <c r="D31" s="18">
        <f t="shared" si="9"/>
        <v>1783.1632666666667</v>
      </c>
      <c r="E31" s="12">
        <v>4</v>
      </c>
      <c r="F31" s="15">
        <f t="shared" si="10"/>
        <v>7.0159027128157154E-3</v>
      </c>
      <c r="G31" s="19">
        <f t="shared" si="11"/>
        <v>50.042000000000002</v>
      </c>
      <c r="H31" s="12"/>
      <c r="I31" s="10"/>
      <c r="J31" s="10"/>
      <c r="K31" s="10"/>
    </row>
    <row r="32" spans="1:11" x14ac:dyDescent="0.2">
      <c r="A32" s="12" t="s">
        <v>35</v>
      </c>
      <c r="B32" s="12">
        <v>2</v>
      </c>
      <c r="C32" s="13">
        <f t="shared" si="8"/>
        <v>700.19500000000005</v>
      </c>
      <c r="D32" s="18">
        <f t="shared" si="9"/>
        <v>1337.3724500000001</v>
      </c>
      <c r="E32" s="12">
        <v>5</v>
      </c>
      <c r="F32" s="15">
        <f t="shared" si="10"/>
        <v>7.0159027128157154E-3</v>
      </c>
      <c r="G32" s="19">
        <f t="shared" si="11"/>
        <v>46.914375</v>
      </c>
      <c r="H32" s="12">
        <v>12</v>
      </c>
      <c r="I32" s="10"/>
      <c r="J32" s="10"/>
      <c r="K32" s="10"/>
    </row>
    <row r="33" spans="1:11" x14ac:dyDescent="0.2">
      <c r="A33" s="12" t="s">
        <v>35</v>
      </c>
      <c r="B33" s="12">
        <v>2.5</v>
      </c>
      <c r="C33" s="13">
        <f t="shared" si="8"/>
        <v>700.19500000000005</v>
      </c>
      <c r="D33" s="18">
        <f t="shared" si="9"/>
        <v>1069.89796</v>
      </c>
      <c r="E33" s="12">
        <v>7</v>
      </c>
      <c r="F33" s="15">
        <f t="shared" si="10"/>
        <v>7.0159027128157154E-3</v>
      </c>
      <c r="G33" s="19">
        <f t="shared" si="11"/>
        <v>52.5441</v>
      </c>
      <c r="H33" s="12"/>
      <c r="I33" s="10"/>
      <c r="J33" s="10"/>
      <c r="K33" s="10"/>
    </row>
    <row r="34" spans="1:11" x14ac:dyDescent="0.2">
      <c r="A34" s="12" t="s">
        <v>35</v>
      </c>
      <c r="B34" s="12">
        <v>3</v>
      </c>
      <c r="C34" s="13">
        <f t="shared" si="8"/>
        <v>700.19500000000005</v>
      </c>
      <c r="D34" s="18">
        <f t="shared" si="9"/>
        <v>891.58163333333334</v>
      </c>
      <c r="E34" s="12">
        <v>8</v>
      </c>
      <c r="F34" s="15">
        <f t="shared" si="10"/>
        <v>7.0159027128157154E-3</v>
      </c>
      <c r="G34" s="19">
        <f t="shared" si="11"/>
        <v>50.042000000000002</v>
      </c>
      <c r="H34" s="12"/>
      <c r="I34" s="10"/>
      <c r="J34" s="10"/>
      <c r="K34" s="10"/>
    </row>
    <row r="35" spans="1:11" x14ac:dyDescent="0.2">
      <c r="A35" s="12" t="s">
        <v>35</v>
      </c>
      <c r="B35" s="12">
        <v>4</v>
      </c>
      <c r="C35" s="13">
        <f t="shared" si="8"/>
        <v>700.19500000000005</v>
      </c>
      <c r="D35" s="18">
        <f t="shared" si="9"/>
        <v>668.68622500000004</v>
      </c>
      <c r="E35" s="12">
        <v>8</v>
      </c>
      <c r="F35" s="15">
        <f t="shared" si="10"/>
        <v>7.0159027128157154E-3</v>
      </c>
      <c r="G35" s="19">
        <f t="shared" si="11"/>
        <v>37.531500000000001</v>
      </c>
      <c r="H35" s="12"/>
      <c r="I35" s="10"/>
      <c r="J35" s="10"/>
      <c r="K35" s="10"/>
    </row>
    <row r="36" spans="1:11" hidden="1" x14ac:dyDescent="0.2">
      <c r="A36" s="12" t="s">
        <v>35</v>
      </c>
      <c r="B36" s="12">
        <v>1</v>
      </c>
      <c r="C36" s="13">
        <f t="shared" si="8"/>
        <v>700.19500000000005</v>
      </c>
      <c r="D36" s="18">
        <f t="shared" si="9"/>
        <v>2674.7449000000001</v>
      </c>
      <c r="E36" s="12">
        <v>1</v>
      </c>
      <c r="F36" s="15">
        <f t="shared" si="10"/>
        <v>7.0159027128157154E-3</v>
      </c>
      <c r="G36" s="19">
        <f t="shared" si="11"/>
        <v>18.765750000000001</v>
      </c>
      <c r="H36" s="12"/>
      <c r="I36" s="10"/>
      <c r="J36" s="10"/>
      <c r="K36" s="10"/>
    </row>
    <row r="37" spans="1:11" hidden="1" x14ac:dyDescent="0.2">
      <c r="A37" s="12" t="s">
        <v>35</v>
      </c>
      <c r="B37" s="12">
        <v>1</v>
      </c>
      <c r="C37" s="13">
        <f t="shared" si="8"/>
        <v>700.19500000000005</v>
      </c>
      <c r="D37" s="18">
        <f t="shared" si="9"/>
        <v>2674.7449000000001</v>
      </c>
      <c r="E37" s="12">
        <v>1</v>
      </c>
      <c r="F37" s="15">
        <f t="shared" si="10"/>
        <v>7.0159027128157154E-3</v>
      </c>
      <c r="G37" s="19">
        <f t="shared" si="11"/>
        <v>18.765750000000001</v>
      </c>
      <c r="H37" s="12"/>
      <c r="I37" s="10"/>
      <c r="J37" s="10"/>
      <c r="K37" s="10"/>
    </row>
    <row r="38" spans="1:11" hidden="1" x14ac:dyDescent="0.2">
      <c r="A38" s="12" t="s">
        <v>35</v>
      </c>
      <c r="B38" s="12">
        <v>1</v>
      </c>
      <c r="C38" s="13">
        <f t="shared" si="8"/>
        <v>700.19500000000005</v>
      </c>
      <c r="D38" s="18">
        <f t="shared" si="9"/>
        <v>2674.7449000000001</v>
      </c>
      <c r="E38" s="12">
        <v>1</v>
      </c>
      <c r="F38" s="15">
        <f t="shared" si="10"/>
        <v>7.0159027128157154E-3</v>
      </c>
      <c r="G38" s="19">
        <f t="shared" si="11"/>
        <v>18.765750000000001</v>
      </c>
      <c r="H38" s="12"/>
      <c r="I38" s="10"/>
      <c r="J38" s="10"/>
      <c r="K38" s="10"/>
    </row>
    <row r="39" spans="1:11" x14ac:dyDescent="0.2">
      <c r="A39" s="12"/>
      <c r="B39" s="12"/>
      <c r="C39" s="20"/>
      <c r="D39" s="14"/>
      <c r="E39" s="12"/>
      <c r="F39" s="21"/>
      <c r="G39" s="16"/>
      <c r="H39" s="12"/>
      <c r="I39" s="10"/>
      <c r="J39" s="10"/>
      <c r="K39" s="10"/>
    </row>
    <row r="40" spans="1:11" x14ac:dyDescent="0.2">
      <c r="A40" s="12"/>
      <c r="B40" s="12"/>
      <c r="C40" s="20"/>
      <c r="D40" s="14"/>
      <c r="E40" s="12"/>
      <c r="F40" s="21"/>
      <c r="G40" s="16"/>
      <c r="H40" s="12"/>
      <c r="I40" s="10"/>
      <c r="J40" s="10"/>
      <c r="K40" s="10"/>
    </row>
    <row r="41" spans="1:11" x14ac:dyDescent="0.2">
      <c r="A41" s="12" t="s">
        <v>45</v>
      </c>
      <c r="B41" s="12">
        <v>1</v>
      </c>
      <c r="C41" s="13">
        <v>280</v>
      </c>
      <c r="D41" s="14">
        <v>1000</v>
      </c>
      <c r="E41" s="12">
        <v>5</v>
      </c>
      <c r="F41" s="15">
        <f>G41/(E41*D41)</f>
        <v>2.2000000000000001E-3</v>
      </c>
      <c r="G41" s="16">
        <v>11</v>
      </c>
      <c r="H41" s="12"/>
      <c r="I41" s="10"/>
      <c r="J41" s="10"/>
      <c r="K41" s="10"/>
    </row>
    <row r="42" spans="1:11" x14ac:dyDescent="0.2">
      <c r="A42" s="12" t="s">
        <v>35</v>
      </c>
      <c r="B42" s="12">
        <v>0.5</v>
      </c>
      <c r="C42" s="13">
        <f t="shared" ref="C42:C51" si="12">C41</f>
        <v>280</v>
      </c>
      <c r="D42" s="18">
        <f t="shared" ref="D42:D51" si="13">(3.82*C42)/B42</f>
        <v>2139.1999999999998</v>
      </c>
      <c r="E42" s="12">
        <v>4</v>
      </c>
      <c r="F42" s="15">
        <f t="shared" ref="F42:F51" si="14">F41</f>
        <v>2.2000000000000001E-3</v>
      </c>
      <c r="G42" s="19">
        <f t="shared" ref="G42:G51" si="15">D42*E42*F42</f>
        <v>18.824960000000001</v>
      </c>
      <c r="H42" s="12"/>
      <c r="I42" s="10"/>
      <c r="J42" s="10"/>
      <c r="K42" s="10"/>
    </row>
    <row r="43" spans="1:11" hidden="1" x14ac:dyDescent="0.2">
      <c r="A43" s="12" t="s">
        <v>35</v>
      </c>
      <c r="B43" s="12">
        <v>1</v>
      </c>
      <c r="C43" s="13">
        <f t="shared" si="12"/>
        <v>280</v>
      </c>
      <c r="D43" s="18">
        <f t="shared" si="13"/>
        <v>1069.5999999999999</v>
      </c>
      <c r="E43" s="12"/>
      <c r="F43" s="15">
        <f t="shared" si="14"/>
        <v>2.2000000000000001E-3</v>
      </c>
      <c r="G43" s="19">
        <f t="shared" si="15"/>
        <v>0</v>
      </c>
      <c r="H43" s="12"/>
      <c r="I43" s="10"/>
      <c r="J43" s="10"/>
      <c r="K43" s="10"/>
    </row>
    <row r="44" spans="1:11" hidden="1" x14ac:dyDescent="0.2">
      <c r="A44" s="12" t="s">
        <v>35</v>
      </c>
      <c r="B44" s="12">
        <v>1</v>
      </c>
      <c r="C44" s="13">
        <f t="shared" si="12"/>
        <v>280</v>
      </c>
      <c r="D44" s="18">
        <f t="shared" si="13"/>
        <v>1069.5999999999999</v>
      </c>
      <c r="E44" s="12"/>
      <c r="F44" s="15">
        <f t="shared" si="14"/>
        <v>2.2000000000000001E-3</v>
      </c>
      <c r="G44" s="19">
        <f t="shared" si="15"/>
        <v>0</v>
      </c>
      <c r="H44" s="12"/>
      <c r="I44" s="10"/>
      <c r="J44" s="10"/>
      <c r="K44" s="10"/>
    </row>
    <row r="45" spans="1:11" hidden="1" x14ac:dyDescent="0.2">
      <c r="A45" s="12" t="s">
        <v>35</v>
      </c>
      <c r="B45" s="12">
        <v>1</v>
      </c>
      <c r="C45" s="13">
        <f t="shared" si="12"/>
        <v>280</v>
      </c>
      <c r="D45" s="18">
        <f t="shared" si="13"/>
        <v>1069.5999999999999</v>
      </c>
      <c r="E45" s="12"/>
      <c r="F45" s="15">
        <f t="shared" si="14"/>
        <v>2.2000000000000001E-3</v>
      </c>
      <c r="G45" s="19">
        <f t="shared" si="15"/>
        <v>0</v>
      </c>
      <c r="H45" s="12"/>
      <c r="I45" s="10"/>
      <c r="J45" s="10"/>
      <c r="K45" s="10"/>
    </row>
    <row r="46" spans="1:11" hidden="1" x14ac:dyDescent="0.2">
      <c r="A46" s="12" t="s">
        <v>35</v>
      </c>
      <c r="B46" s="12">
        <v>1</v>
      </c>
      <c r="C46" s="13">
        <f t="shared" si="12"/>
        <v>280</v>
      </c>
      <c r="D46" s="18">
        <f t="shared" si="13"/>
        <v>1069.5999999999999</v>
      </c>
      <c r="E46" s="12"/>
      <c r="F46" s="15">
        <f t="shared" si="14"/>
        <v>2.2000000000000001E-3</v>
      </c>
      <c r="G46" s="19">
        <f t="shared" si="15"/>
        <v>0</v>
      </c>
      <c r="H46" s="12"/>
      <c r="I46" s="10"/>
      <c r="J46" s="10"/>
      <c r="K46" s="10"/>
    </row>
    <row r="47" spans="1:11" hidden="1" x14ac:dyDescent="0.2">
      <c r="A47" s="12" t="s">
        <v>35</v>
      </c>
      <c r="B47" s="12">
        <v>1</v>
      </c>
      <c r="C47" s="13">
        <f t="shared" si="12"/>
        <v>280</v>
      </c>
      <c r="D47" s="18">
        <f t="shared" si="13"/>
        <v>1069.5999999999999</v>
      </c>
      <c r="E47" s="12"/>
      <c r="F47" s="15">
        <f t="shared" si="14"/>
        <v>2.2000000000000001E-3</v>
      </c>
      <c r="G47" s="19">
        <f t="shared" si="15"/>
        <v>0</v>
      </c>
      <c r="H47" s="12"/>
      <c r="I47" s="10"/>
      <c r="J47" s="10"/>
      <c r="K47" s="10"/>
    </row>
    <row r="48" spans="1:11" hidden="1" x14ac:dyDescent="0.2">
      <c r="A48" s="12" t="s">
        <v>35</v>
      </c>
      <c r="B48" s="12">
        <v>1</v>
      </c>
      <c r="C48" s="13">
        <f t="shared" si="12"/>
        <v>280</v>
      </c>
      <c r="D48" s="18">
        <f t="shared" si="13"/>
        <v>1069.5999999999999</v>
      </c>
      <c r="E48" s="12"/>
      <c r="F48" s="15">
        <f t="shared" si="14"/>
        <v>2.2000000000000001E-3</v>
      </c>
      <c r="G48" s="19">
        <f t="shared" si="15"/>
        <v>0</v>
      </c>
      <c r="H48" s="12"/>
      <c r="I48" s="10"/>
      <c r="J48" s="10"/>
      <c r="K48" s="10"/>
    </row>
    <row r="49" spans="1:11" hidden="1" x14ac:dyDescent="0.2">
      <c r="A49" s="12" t="s">
        <v>35</v>
      </c>
      <c r="B49" s="12">
        <v>1</v>
      </c>
      <c r="C49" s="13">
        <f t="shared" si="12"/>
        <v>280</v>
      </c>
      <c r="D49" s="18">
        <f t="shared" si="13"/>
        <v>1069.5999999999999</v>
      </c>
      <c r="E49" s="12"/>
      <c r="F49" s="15">
        <f t="shared" si="14"/>
        <v>2.2000000000000001E-3</v>
      </c>
      <c r="G49" s="19">
        <f t="shared" si="15"/>
        <v>0</v>
      </c>
      <c r="H49" s="12"/>
      <c r="I49" s="10"/>
      <c r="J49" s="10"/>
      <c r="K49" s="10"/>
    </row>
    <row r="50" spans="1:11" hidden="1" x14ac:dyDescent="0.2">
      <c r="A50" s="12" t="s">
        <v>35</v>
      </c>
      <c r="B50" s="12">
        <v>1</v>
      </c>
      <c r="C50" s="13">
        <f t="shared" si="12"/>
        <v>280</v>
      </c>
      <c r="D50" s="18">
        <f t="shared" si="13"/>
        <v>1069.5999999999999</v>
      </c>
      <c r="E50" s="12"/>
      <c r="F50" s="15">
        <f t="shared" si="14"/>
        <v>2.2000000000000001E-3</v>
      </c>
      <c r="G50" s="19">
        <f t="shared" si="15"/>
        <v>0</v>
      </c>
      <c r="H50" s="12"/>
      <c r="I50" s="10"/>
      <c r="J50" s="10"/>
      <c r="K50" s="10"/>
    </row>
    <row r="51" spans="1:11" hidden="1" x14ac:dyDescent="0.2">
      <c r="A51" s="12" t="s">
        <v>35</v>
      </c>
      <c r="B51" s="12">
        <v>1</v>
      </c>
      <c r="C51" s="13">
        <f t="shared" si="12"/>
        <v>280</v>
      </c>
      <c r="D51" s="18">
        <f t="shared" si="13"/>
        <v>1069.5999999999999</v>
      </c>
      <c r="E51" s="12"/>
      <c r="F51" s="15">
        <f t="shared" si="14"/>
        <v>2.2000000000000001E-3</v>
      </c>
      <c r="G51" s="19">
        <f t="shared" si="15"/>
        <v>0</v>
      </c>
      <c r="H51" s="12"/>
      <c r="I51" s="10"/>
      <c r="J51" s="10"/>
      <c r="K51" s="10"/>
    </row>
    <row r="52" spans="1:11" x14ac:dyDescent="0.2">
      <c r="A52" s="12"/>
      <c r="B52" s="12"/>
      <c r="C52" s="12"/>
      <c r="D52" s="12"/>
      <c r="E52" s="12"/>
      <c r="F52" s="12"/>
      <c r="G52" s="12"/>
      <c r="H52" s="12"/>
      <c r="I52" s="10"/>
      <c r="J52" s="10"/>
      <c r="K52" s="10"/>
    </row>
    <row r="53" spans="1:11" x14ac:dyDescent="0.2">
      <c r="A53" s="12"/>
      <c r="B53" s="12"/>
      <c r="C53" s="12"/>
      <c r="D53" s="12"/>
      <c r="E53" s="12"/>
      <c r="F53" s="12"/>
      <c r="G53" s="12"/>
      <c r="H53" s="12"/>
      <c r="I53" s="10"/>
      <c r="J53" s="10"/>
      <c r="K53" s="10"/>
    </row>
    <row r="54" spans="1:11" x14ac:dyDescent="0.2">
      <c r="A54" s="12" t="s">
        <v>39</v>
      </c>
      <c r="B54" s="12">
        <v>5</v>
      </c>
      <c r="C54" s="13">
        <f>0.262*B54*D54</f>
        <v>471.6</v>
      </c>
      <c r="D54" s="14">
        <v>360</v>
      </c>
      <c r="E54" s="12">
        <v>8</v>
      </c>
      <c r="F54" s="15">
        <f>G54/(E54*D54)</f>
        <v>5.5902777777777782E-3</v>
      </c>
      <c r="G54" s="16">
        <v>16.100000000000001</v>
      </c>
      <c r="H54" s="12">
        <v>33</v>
      </c>
      <c r="I54" s="10"/>
      <c r="J54" s="10"/>
      <c r="K54" s="10"/>
    </row>
    <row r="55" spans="1:11" x14ac:dyDescent="0.2">
      <c r="A55" s="12" t="s">
        <v>35</v>
      </c>
      <c r="B55" s="12">
        <v>4</v>
      </c>
      <c r="C55" s="13">
        <f t="shared" ref="C55:C63" si="16">C54</f>
        <v>471.6</v>
      </c>
      <c r="D55" s="18">
        <f t="shared" ref="D55:D63" si="17">(3.82*C55)/B55</f>
        <v>450.37799999999999</v>
      </c>
      <c r="E55" s="12">
        <v>5</v>
      </c>
      <c r="F55" s="15">
        <f t="shared" ref="F55:F63" si="18">F54</f>
        <v>5.5902777777777782E-3</v>
      </c>
      <c r="G55" s="19">
        <f t="shared" ref="G55:G63" si="19">D55*E55*F55</f>
        <v>12.588690625</v>
      </c>
      <c r="H55" s="12">
        <v>32</v>
      </c>
      <c r="I55" s="10"/>
      <c r="J55" s="10"/>
      <c r="K55" s="10"/>
    </row>
    <row r="56" spans="1:11" ht="30" customHeight="1" x14ac:dyDescent="0.2">
      <c r="A56" s="12" t="s">
        <v>35</v>
      </c>
      <c r="B56" s="12">
        <v>3</v>
      </c>
      <c r="C56" s="13">
        <f t="shared" si="16"/>
        <v>471.6</v>
      </c>
      <c r="D56" s="18">
        <f t="shared" si="17"/>
        <v>600.50400000000002</v>
      </c>
      <c r="E56" s="12">
        <v>4</v>
      </c>
      <c r="F56" s="15">
        <f t="shared" si="18"/>
        <v>5.5902777777777782E-3</v>
      </c>
      <c r="G56" s="19">
        <f t="shared" si="19"/>
        <v>13.427936666666668</v>
      </c>
      <c r="H56" s="12">
        <v>31</v>
      </c>
      <c r="I56" s="10"/>
      <c r="J56" s="10"/>
      <c r="K56" s="10"/>
    </row>
    <row r="57" spans="1:11" x14ac:dyDescent="0.2">
      <c r="A57" s="12" t="s">
        <v>35</v>
      </c>
      <c r="B57" s="12">
        <v>2</v>
      </c>
      <c r="C57" s="13">
        <f t="shared" si="16"/>
        <v>471.6</v>
      </c>
      <c r="D57" s="18">
        <f t="shared" si="17"/>
        <v>900.75599999999997</v>
      </c>
      <c r="E57" s="12">
        <v>3</v>
      </c>
      <c r="F57" s="15">
        <f t="shared" si="18"/>
        <v>5.5902777777777782E-3</v>
      </c>
      <c r="G57" s="19">
        <f t="shared" si="19"/>
        <v>15.106428750000001</v>
      </c>
      <c r="H57" s="12">
        <v>30</v>
      </c>
      <c r="I57" s="10"/>
      <c r="J57" s="10"/>
      <c r="K57" s="10"/>
    </row>
    <row r="58" spans="1:11" x14ac:dyDescent="0.2">
      <c r="A58" s="12" t="s">
        <v>35</v>
      </c>
      <c r="B58" s="12">
        <v>1</v>
      </c>
      <c r="C58" s="13">
        <f t="shared" si="16"/>
        <v>471.6</v>
      </c>
      <c r="D58" s="18">
        <f t="shared" si="17"/>
        <v>1801.5119999999999</v>
      </c>
      <c r="E58" s="12">
        <v>2</v>
      </c>
      <c r="F58" s="15">
        <f t="shared" si="18"/>
        <v>5.5902777777777782E-3</v>
      </c>
      <c r="G58" s="19">
        <f t="shared" si="19"/>
        <v>20.141905000000001</v>
      </c>
      <c r="H58" s="12"/>
      <c r="I58" s="10"/>
      <c r="J58" s="10"/>
      <c r="K58" s="10"/>
    </row>
    <row r="59" spans="1:11" x14ac:dyDescent="0.2">
      <c r="A59" s="12" t="s">
        <v>35</v>
      </c>
      <c r="B59" s="12">
        <v>1</v>
      </c>
      <c r="C59" s="13">
        <f t="shared" si="16"/>
        <v>471.6</v>
      </c>
      <c r="D59" s="18">
        <f t="shared" si="17"/>
        <v>1801.5119999999999</v>
      </c>
      <c r="E59" s="12"/>
      <c r="F59" s="15">
        <f t="shared" si="18"/>
        <v>5.5902777777777782E-3</v>
      </c>
      <c r="G59" s="19">
        <f t="shared" si="19"/>
        <v>0</v>
      </c>
      <c r="H59" s="12"/>
      <c r="I59" s="10"/>
      <c r="J59" s="10"/>
      <c r="K59" s="10"/>
    </row>
    <row r="60" spans="1:11" hidden="1" x14ac:dyDescent="0.2">
      <c r="A60" s="12" t="s">
        <v>35</v>
      </c>
      <c r="B60" s="12">
        <v>1</v>
      </c>
      <c r="C60" s="13">
        <f t="shared" si="16"/>
        <v>471.6</v>
      </c>
      <c r="D60" s="18">
        <f t="shared" si="17"/>
        <v>1801.5119999999999</v>
      </c>
      <c r="E60" s="12"/>
      <c r="F60" s="15">
        <f t="shared" si="18"/>
        <v>5.5902777777777782E-3</v>
      </c>
      <c r="G60" s="19">
        <f t="shared" si="19"/>
        <v>0</v>
      </c>
      <c r="H60" s="12"/>
      <c r="I60" s="10"/>
      <c r="J60" s="10"/>
      <c r="K60" s="10"/>
    </row>
    <row r="61" spans="1:11" hidden="1" x14ac:dyDescent="0.2">
      <c r="A61" s="12" t="s">
        <v>35</v>
      </c>
      <c r="B61" s="12">
        <v>1</v>
      </c>
      <c r="C61" s="13">
        <f t="shared" si="16"/>
        <v>471.6</v>
      </c>
      <c r="D61" s="18">
        <f t="shared" si="17"/>
        <v>1801.5119999999999</v>
      </c>
      <c r="E61" s="12"/>
      <c r="F61" s="15">
        <f t="shared" si="18"/>
        <v>5.5902777777777782E-3</v>
      </c>
      <c r="G61" s="19">
        <f t="shared" si="19"/>
        <v>0</v>
      </c>
      <c r="H61" s="12"/>
      <c r="I61" s="10"/>
      <c r="J61" s="10"/>
      <c r="K61" s="10"/>
    </row>
    <row r="62" spans="1:11" hidden="1" x14ac:dyDescent="0.2">
      <c r="A62" s="12" t="s">
        <v>35</v>
      </c>
      <c r="B62" s="12">
        <v>1</v>
      </c>
      <c r="C62" s="13">
        <f t="shared" si="16"/>
        <v>471.6</v>
      </c>
      <c r="D62" s="18">
        <f t="shared" si="17"/>
        <v>1801.5119999999999</v>
      </c>
      <c r="E62" s="12"/>
      <c r="F62" s="15">
        <f t="shared" si="18"/>
        <v>5.5902777777777782E-3</v>
      </c>
      <c r="G62" s="19">
        <f t="shared" si="19"/>
        <v>0</v>
      </c>
      <c r="H62" s="12"/>
      <c r="I62" s="10"/>
      <c r="J62" s="10"/>
      <c r="K62" s="10"/>
    </row>
    <row r="63" spans="1:11" hidden="1" x14ac:dyDescent="0.2">
      <c r="A63" s="12" t="s">
        <v>35</v>
      </c>
      <c r="B63" s="12">
        <v>1</v>
      </c>
      <c r="C63" s="13">
        <f t="shared" si="16"/>
        <v>471.6</v>
      </c>
      <c r="D63" s="18">
        <f t="shared" si="17"/>
        <v>1801.5119999999999</v>
      </c>
      <c r="E63" s="12"/>
      <c r="F63" s="15">
        <f t="shared" si="18"/>
        <v>5.5902777777777782E-3</v>
      </c>
      <c r="G63" s="19">
        <f t="shared" si="19"/>
        <v>0</v>
      </c>
      <c r="H63" s="12"/>
      <c r="I63" s="10"/>
      <c r="J63" s="10"/>
      <c r="K63" s="10"/>
    </row>
    <row r="64" spans="1:11" x14ac:dyDescent="0.2">
      <c r="A64" s="12"/>
      <c r="B64" s="12"/>
      <c r="C64" s="12"/>
      <c r="D64" s="12"/>
      <c r="E64" s="12"/>
      <c r="F64" s="12"/>
      <c r="G64" s="12"/>
      <c r="H64" s="12"/>
      <c r="I64" s="10"/>
      <c r="J64" s="10"/>
      <c r="K64" s="10"/>
    </row>
    <row r="65" spans="1:11" x14ac:dyDescent="0.2">
      <c r="A65" s="12"/>
      <c r="B65" s="12"/>
      <c r="C65" s="12"/>
      <c r="D65" s="12"/>
      <c r="E65" s="12"/>
      <c r="F65" s="12"/>
      <c r="G65" s="12"/>
      <c r="H65" s="12"/>
      <c r="I65" s="10"/>
      <c r="J65" s="10"/>
      <c r="K65" s="10"/>
    </row>
    <row r="66" spans="1:11" x14ac:dyDescent="0.2">
      <c r="A66" s="12" t="s">
        <v>40</v>
      </c>
      <c r="B66" s="12">
        <v>0.5</v>
      </c>
      <c r="C66" s="13">
        <f>0.262*B66*D66</f>
        <v>492.56</v>
      </c>
      <c r="D66" s="14">
        <v>3760</v>
      </c>
      <c r="E66" s="12">
        <v>2</v>
      </c>
      <c r="F66" s="15">
        <f>G66/(E66*D66)</f>
        <v>3.3643617021276596E-3</v>
      </c>
      <c r="G66" s="16">
        <v>25.3</v>
      </c>
      <c r="H66" s="12"/>
      <c r="I66" s="10"/>
      <c r="J66" s="10"/>
      <c r="K66" s="10"/>
    </row>
    <row r="67" spans="1:11" x14ac:dyDescent="0.2">
      <c r="A67" s="12" t="s">
        <v>35</v>
      </c>
      <c r="B67" s="12">
        <f>31/64</f>
        <v>0.484375</v>
      </c>
      <c r="C67" s="13">
        <f>C66</f>
        <v>492.56</v>
      </c>
      <c r="D67" s="18">
        <f>(3.82*C67)/B67</f>
        <v>3884.5506064516126</v>
      </c>
      <c r="E67" s="12">
        <v>2</v>
      </c>
      <c r="F67" s="15">
        <f>F66</f>
        <v>3.3643617021276596E-3</v>
      </c>
      <c r="G67" s="19">
        <f>D67*E67*F67</f>
        <v>26.138066580645159</v>
      </c>
      <c r="H67" s="12">
        <v>42</v>
      </c>
      <c r="I67" s="10"/>
      <c r="J67" s="10"/>
      <c r="K67" s="10"/>
    </row>
    <row r="68" spans="1:11" x14ac:dyDescent="0.2">
      <c r="A68" s="12" t="s">
        <v>35</v>
      </c>
      <c r="B68" s="12">
        <f>27/64</f>
        <v>0.421875</v>
      </c>
      <c r="C68" s="13">
        <f>C67</f>
        <v>492.56</v>
      </c>
      <c r="D68" s="18">
        <f>(3.82*C68)/B68</f>
        <v>4460.0395851851854</v>
      </c>
      <c r="E68" s="12">
        <v>2</v>
      </c>
      <c r="F68" s="15">
        <f>F67</f>
        <v>3.3643617021276596E-3</v>
      </c>
      <c r="G68" s="19">
        <f>D68*E68*F68</f>
        <v>30.010372740740742</v>
      </c>
      <c r="H68" s="12"/>
      <c r="I68" s="10"/>
      <c r="J68" s="10"/>
      <c r="K68" s="10"/>
    </row>
    <row r="69" spans="1:11" x14ac:dyDescent="0.2">
      <c r="A69" s="12" t="s">
        <v>35</v>
      </c>
      <c r="B69" s="12">
        <f>29/64</f>
        <v>0.453125</v>
      </c>
      <c r="C69" s="13">
        <f>C68</f>
        <v>492.56</v>
      </c>
      <c r="D69" s="18">
        <f>(3.82*C69)/B69</f>
        <v>4152.4506482758616</v>
      </c>
      <c r="E69" s="12">
        <v>2</v>
      </c>
      <c r="F69" s="15">
        <f>F68</f>
        <v>3.3643617021276596E-3</v>
      </c>
      <c r="G69" s="19">
        <f>D69*E69*F69</f>
        <v>27.940691862068963</v>
      </c>
      <c r="H69" s="12">
        <v>39</v>
      </c>
      <c r="I69" s="10"/>
      <c r="J69" s="10"/>
      <c r="K69" s="10"/>
    </row>
    <row r="70" spans="1:11" x14ac:dyDescent="0.2">
      <c r="A70" s="12" t="s">
        <v>35</v>
      </c>
      <c r="B70" s="12">
        <f>19/64</f>
        <v>0.296875</v>
      </c>
      <c r="C70" s="13">
        <f>C69</f>
        <v>492.56</v>
      </c>
      <c r="D70" s="18">
        <f>(3.82*C70)/B70</f>
        <v>6337.9509894736839</v>
      </c>
      <c r="E70" s="12">
        <v>2</v>
      </c>
      <c r="F70" s="15">
        <f>F69</f>
        <v>3.3643617021276596E-3</v>
      </c>
      <c r="G70" s="19">
        <f>D70*E70*F70</f>
        <v>42.646319157894737</v>
      </c>
      <c r="H70" s="12">
        <v>40</v>
      </c>
      <c r="I70" s="10"/>
      <c r="J70" s="10"/>
      <c r="K70" s="10"/>
    </row>
    <row r="71" spans="1:11" hidden="1" x14ac:dyDescent="0.2">
      <c r="A71" s="12" t="s">
        <v>35</v>
      </c>
      <c r="B71" s="12">
        <v>1</v>
      </c>
      <c r="C71" s="13">
        <f t="shared" ref="C71:C76" si="20">C70</f>
        <v>492.56</v>
      </c>
      <c r="D71" s="18">
        <f t="shared" ref="D71:D76" si="21">(3.82*C71)/B71</f>
        <v>1881.5791999999999</v>
      </c>
      <c r="E71" s="12"/>
      <c r="F71" s="15">
        <f t="shared" ref="F71:F76" si="22">F70</f>
        <v>3.3643617021276596E-3</v>
      </c>
      <c r="G71" s="19">
        <f t="shared" ref="G71:G76" si="23">D71*E71*F71</f>
        <v>0</v>
      </c>
      <c r="H71" s="12"/>
      <c r="I71" s="10"/>
      <c r="J71" s="10"/>
      <c r="K71" s="10"/>
    </row>
    <row r="72" spans="1:11" hidden="1" x14ac:dyDescent="0.2">
      <c r="A72" s="12" t="s">
        <v>35</v>
      </c>
      <c r="B72" s="12">
        <v>1</v>
      </c>
      <c r="C72" s="13">
        <f t="shared" si="20"/>
        <v>492.56</v>
      </c>
      <c r="D72" s="18">
        <f t="shared" si="21"/>
        <v>1881.5791999999999</v>
      </c>
      <c r="E72" s="12"/>
      <c r="F72" s="15">
        <f t="shared" si="22"/>
        <v>3.3643617021276596E-3</v>
      </c>
      <c r="G72" s="19">
        <f t="shared" si="23"/>
        <v>0</v>
      </c>
      <c r="H72" s="12"/>
      <c r="I72" s="10"/>
      <c r="J72" s="10"/>
      <c r="K72" s="10"/>
    </row>
    <row r="73" spans="1:11" hidden="1" x14ac:dyDescent="0.2">
      <c r="A73" s="12" t="s">
        <v>35</v>
      </c>
      <c r="B73" s="12">
        <v>1</v>
      </c>
      <c r="C73" s="13">
        <f t="shared" si="20"/>
        <v>492.56</v>
      </c>
      <c r="D73" s="18">
        <f t="shared" si="21"/>
        <v>1881.5791999999999</v>
      </c>
      <c r="E73" s="12"/>
      <c r="F73" s="15">
        <f t="shared" si="22"/>
        <v>3.3643617021276596E-3</v>
      </c>
      <c r="G73" s="19">
        <f t="shared" si="23"/>
        <v>0</v>
      </c>
      <c r="H73" s="12"/>
      <c r="I73" s="10"/>
      <c r="J73" s="10"/>
      <c r="K73" s="10"/>
    </row>
    <row r="74" spans="1:11" hidden="1" x14ac:dyDescent="0.2">
      <c r="A74" s="12" t="s">
        <v>35</v>
      </c>
      <c r="B74" s="12">
        <v>1</v>
      </c>
      <c r="C74" s="13">
        <f t="shared" si="20"/>
        <v>492.56</v>
      </c>
      <c r="D74" s="18">
        <f t="shared" si="21"/>
        <v>1881.5791999999999</v>
      </c>
      <c r="E74" s="12"/>
      <c r="F74" s="15">
        <f t="shared" si="22"/>
        <v>3.3643617021276596E-3</v>
      </c>
      <c r="G74" s="19">
        <f t="shared" si="23"/>
        <v>0</v>
      </c>
      <c r="H74" s="12"/>
      <c r="I74" s="10"/>
      <c r="J74" s="10"/>
      <c r="K74" s="10"/>
    </row>
    <row r="75" spans="1:11" hidden="1" x14ac:dyDescent="0.2">
      <c r="A75" s="12" t="s">
        <v>35</v>
      </c>
      <c r="B75" s="12">
        <v>1</v>
      </c>
      <c r="C75" s="13">
        <f t="shared" si="20"/>
        <v>492.56</v>
      </c>
      <c r="D75" s="18">
        <f t="shared" si="21"/>
        <v>1881.5791999999999</v>
      </c>
      <c r="E75" s="12"/>
      <c r="F75" s="15">
        <f t="shared" si="22"/>
        <v>3.3643617021276596E-3</v>
      </c>
      <c r="G75" s="19">
        <f t="shared" si="23"/>
        <v>0</v>
      </c>
      <c r="H75" s="12"/>
      <c r="I75" s="10"/>
      <c r="J75" s="10"/>
      <c r="K75" s="10"/>
    </row>
    <row r="76" spans="1:11" hidden="1" x14ac:dyDescent="0.2">
      <c r="A76" s="12" t="s">
        <v>35</v>
      </c>
      <c r="B76" s="12">
        <v>1</v>
      </c>
      <c r="C76" s="13">
        <f t="shared" si="20"/>
        <v>492.56</v>
      </c>
      <c r="D76" s="18">
        <f t="shared" si="21"/>
        <v>1881.5791999999999</v>
      </c>
      <c r="E76" s="12"/>
      <c r="F76" s="15">
        <f t="shared" si="22"/>
        <v>3.3643617021276596E-3</v>
      </c>
      <c r="G76" s="19">
        <f t="shared" si="23"/>
        <v>0</v>
      </c>
      <c r="H76" s="12"/>
      <c r="I76" s="10"/>
      <c r="J76" s="10"/>
      <c r="K76" s="10"/>
    </row>
    <row r="77" spans="1:11" x14ac:dyDescent="0.2">
      <c r="A77" s="12"/>
      <c r="B77" s="12"/>
      <c r="C77" s="12"/>
      <c r="D77" s="12"/>
      <c r="E77" s="12"/>
      <c r="F77" s="12"/>
      <c r="G77" s="12"/>
      <c r="H77" s="12"/>
      <c r="I77" s="10"/>
      <c r="J77" s="10"/>
      <c r="K77" s="10"/>
    </row>
    <row r="78" spans="1:11" x14ac:dyDescent="0.2">
      <c r="A78" s="12"/>
      <c r="B78" s="12"/>
      <c r="C78" s="12"/>
      <c r="D78" s="12"/>
      <c r="E78" s="12"/>
      <c r="F78" s="12"/>
      <c r="G78" s="12"/>
      <c r="H78" s="12"/>
      <c r="I78" s="10"/>
      <c r="J78" s="10"/>
      <c r="K78" s="10"/>
    </row>
    <row r="79" spans="1:11" x14ac:dyDescent="0.2">
      <c r="A79" s="12" t="s">
        <v>41</v>
      </c>
      <c r="B79" s="12">
        <f>9/16</f>
        <v>0.5625</v>
      </c>
      <c r="C79" s="13">
        <f>0.262*B79*D79</f>
        <v>264.68549999999999</v>
      </c>
      <c r="D79" s="14">
        <v>1796</v>
      </c>
      <c r="E79" s="12">
        <v>2</v>
      </c>
      <c r="F79" s="15">
        <f>G79/(E79*D79)</f>
        <v>4.8023385300668148E-3</v>
      </c>
      <c r="G79" s="16">
        <v>17.25</v>
      </c>
      <c r="H79" s="12">
        <v>47</v>
      </c>
      <c r="I79" s="10"/>
      <c r="J79" s="10"/>
      <c r="K79" s="10"/>
    </row>
    <row r="80" spans="1:11" x14ac:dyDescent="0.2">
      <c r="A80" s="12" t="s">
        <v>35</v>
      </c>
      <c r="B80" s="12">
        <f>25/32</f>
        <v>0.78125</v>
      </c>
      <c r="C80" s="13">
        <f>C79</f>
        <v>264.68549999999999</v>
      </c>
      <c r="D80" s="18">
        <f>(3.82*C80)/B80</f>
        <v>1294.2062207999998</v>
      </c>
      <c r="E80" s="12">
        <v>2</v>
      </c>
      <c r="F80" s="15">
        <f>F79</f>
        <v>4.8023385300668148E-3</v>
      </c>
      <c r="G80" s="19">
        <f>D80*E80*F80</f>
        <v>12.430432799999997</v>
      </c>
      <c r="H80" s="12">
        <v>44</v>
      </c>
      <c r="I80" s="10"/>
      <c r="J80" s="10"/>
      <c r="K80" s="10"/>
    </row>
    <row r="81" spans="1:11" x14ac:dyDescent="0.2">
      <c r="A81" s="12" t="s">
        <v>35</v>
      </c>
      <c r="B81" s="12">
        <f>19/32</f>
        <v>0.59375</v>
      </c>
      <c r="C81" s="13">
        <f>C80</f>
        <v>264.68549999999999</v>
      </c>
      <c r="D81" s="18">
        <f>(3.82*C81)/B81</f>
        <v>1702.9029221052631</v>
      </c>
      <c r="E81" s="12">
        <v>2</v>
      </c>
      <c r="F81" s="15">
        <f>F80</f>
        <v>4.8023385300668148E-3</v>
      </c>
      <c r="G81" s="19">
        <f>D81*E81*F81</f>
        <v>16.355832631578945</v>
      </c>
      <c r="H81" s="12">
        <v>54</v>
      </c>
      <c r="I81" s="10"/>
      <c r="J81" s="10"/>
      <c r="K81" s="10"/>
    </row>
    <row r="82" spans="1:11" ht="12.75" hidden="1" customHeight="1" x14ac:dyDescent="0.2">
      <c r="A82" s="12" t="s">
        <v>35</v>
      </c>
      <c r="B82" s="12">
        <v>1</v>
      </c>
      <c r="C82" s="13">
        <f>C81</f>
        <v>264.68549999999999</v>
      </c>
      <c r="D82" s="18">
        <f>(3.82*C82)/B82</f>
        <v>1011.0986099999999</v>
      </c>
      <c r="E82" s="12">
        <v>2</v>
      </c>
      <c r="F82" s="15">
        <f>F81</f>
        <v>4.8023385300668148E-3</v>
      </c>
      <c r="G82" s="19">
        <f>D82*E82*F82</f>
        <v>9.711275624999999</v>
      </c>
      <c r="H82" s="12"/>
      <c r="I82" s="10"/>
      <c r="J82" s="10"/>
      <c r="K82" s="10"/>
    </row>
    <row r="83" spans="1:11" hidden="1" x14ac:dyDescent="0.2">
      <c r="A83" s="12" t="s">
        <v>35</v>
      </c>
      <c r="B83" s="12">
        <v>1</v>
      </c>
      <c r="C83" s="13">
        <f t="shared" ref="C83:C89" si="24">C82</f>
        <v>264.68549999999999</v>
      </c>
      <c r="D83" s="18">
        <f t="shared" ref="D83:D89" si="25">(3.82*C83)/B83</f>
        <v>1011.0986099999999</v>
      </c>
      <c r="E83" s="12">
        <v>2</v>
      </c>
      <c r="F83" s="15">
        <f t="shared" ref="F83:F89" si="26">F82</f>
        <v>4.8023385300668148E-3</v>
      </c>
      <c r="G83" s="19">
        <f t="shared" ref="G83:G89" si="27">D83*E83*F83</f>
        <v>9.711275624999999</v>
      </c>
      <c r="H83" s="12"/>
      <c r="I83" s="10"/>
      <c r="J83" s="10"/>
      <c r="K83" s="10"/>
    </row>
    <row r="84" spans="1:11" hidden="1" x14ac:dyDescent="0.2">
      <c r="A84" s="12" t="s">
        <v>35</v>
      </c>
      <c r="B84" s="12">
        <v>1</v>
      </c>
      <c r="C84" s="13">
        <f t="shared" si="24"/>
        <v>264.68549999999999</v>
      </c>
      <c r="D84" s="18">
        <f t="shared" si="25"/>
        <v>1011.0986099999999</v>
      </c>
      <c r="E84" s="12">
        <v>2</v>
      </c>
      <c r="F84" s="15">
        <f t="shared" si="26"/>
        <v>4.8023385300668148E-3</v>
      </c>
      <c r="G84" s="19">
        <f t="shared" si="27"/>
        <v>9.711275624999999</v>
      </c>
      <c r="H84" s="12"/>
      <c r="I84" s="10"/>
      <c r="J84" s="10"/>
      <c r="K84" s="10"/>
    </row>
    <row r="85" spans="1:11" hidden="1" x14ac:dyDescent="0.2">
      <c r="A85" s="12" t="s">
        <v>35</v>
      </c>
      <c r="B85" s="12">
        <v>1</v>
      </c>
      <c r="C85" s="13">
        <f t="shared" si="24"/>
        <v>264.68549999999999</v>
      </c>
      <c r="D85" s="18">
        <f t="shared" si="25"/>
        <v>1011.0986099999999</v>
      </c>
      <c r="E85" s="12">
        <v>2</v>
      </c>
      <c r="F85" s="15">
        <f t="shared" si="26"/>
        <v>4.8023385300668148E-3</v>
      </c>
      <c r="G85" s="19">
        <f t="shared" si="27"/>
        <v>9.711275624999999</v>
      </c>
      <c r="H85" s="12"/>
      <c r="I85" s="10"/>
      <c r="J85" s="10"/>
      <c r="K85" s="10"/>
    </row>
    <row r="86" spans="1:11" hidden="1" x14ac:dyDescent="0.2">
      <c r="A86" s="12" t="s">
        <v>35</v>
      </c>
      <c r="B86" s="12">
        <v>1</v>
      </c>
      <c r="C86" s="13">
        <f t="shared" si="24"/>
        <v>264.68549999999999</v>
      </c>
      <c r="D86" s="18">
        <f t="shared" si="25"/>
        <v>1011.0986099999999</v>
      </c>
      <c r="E86" s="12">
        <v>2</v>
      </c>
      <c r="F86" s="15">
        <f t="shared" si="26"/>
        <v>4.8023385300668148E-3</v>
      </c>
      <c r="G86" s="19">
        <f t="shared" si="27"/>
        <v>9.711275624999999</v>
      </c>
      <c r="H86" s="12"/>
      <c r="I86" s="10"/>
      <c r="J86" s="10"/>
      <c r="K86" s="10"/>
    </row>
    <row r="87" spans="1:11" hidden="1" x14ac:dyDescent="0.2">
      <c r="A87" s="12" t="s">
        <v>35</v>
      </c>
      <c r="B87" s="12">
        <v>1</v>
      </c>
      <c r="C87" s="13">
        <f t="shared" si="24"/>
        <v>264.68549999999999</v>
      </c>
      <c r="D87" s="18">
        <f t="shared" si="25"/>
        <v>1011.0986099999999</v>
      </c>
      <c r="E87" s="12">
        <v>2</v>
      </c>
      <c r="F87" s="15">
        <f t="shared" si="26"/>
        <v>4.8023385300668148E-3</v>
      </c>
      <c r="G87" s="19">
        <f t="shared" si="27"/>
        <v>9.711275624999999</v>
      </c>
      <c r="H87" s="12"/>
      <c r="I87" s="10"/>
      <c r="J87" s="10"/>
      <c r="K87" s="10"/>
    </row>
    <row r="88" spans="1:11" hidden="1" x14ac:dyDescent="0.2">
      <c r="A88" s="12" t="s">
        <v>35</v>
      </c>
      <c r="B88" s="12">
        <v>1</v>
      </c>
      <c r="C88" s="13">
        <f t="shared" si="24"/>
        <v>264.68549999999999</v>
      </c>
      <c r="D88" s="18">
        <f t="shared" si="25"/>
        <v>1011.0986099999999</v>
      </c>
      <c r="E88" s="12">
        <v>2</v>
      </c>
      <c r="F88" s="15">
        <f t="shared" si="26"/>
        <v>4.8023385300668148E-3</v>
      </c>
      <c r="G88" s="19">
        <f t="shared" si="27"/>
        <v>9.711275624999999</v>
      </c>
      <c r="H88" s="12"/>
      <c r="I88" s="10"/>
      <c r="J88" s="10"/>
      <c r="K88" s="10"/>
    </row>
    <row r="89" spans="1:11" hidden="1" x14ac:dyDescent="0.2">
      <c r="A89" s="12" t="s">
        <v>35</v>
      </c>
      <c r="B89" s="12">
        <v>1</v>
      </c>
      <c r="C89" s="13">
        <f t="shared" si="24"/>
        <v>264.68549999999999</v>
      </c>
      <c r="D89" s="18">
        <f t="shared" si="25"/>
        <v>1011.0986099999999</v>
      </c>
      <c r="E89" s="12">
        <v>2</v>
      </c>
      <c r="F89" s="15">
        <f t="shared" si="26"/>
        <v>4.8023385300668148E-3</v>
      </c>
      <c r="G89" s="19">
        <f t="shared" si="27"/>
        <v>9.711275624999999</v>
      </c>
      <c r="H89" s="12"/>
      <c r="I89" s="10"/>
      <c r="J89" s="10"/>
      <c r="K89" s="10"/>
    </row>
    <row r="90" spans="1:11" x14ac:dyDescent="0.2">
      <c r="A90" s="12"/>
      <c r="B90" s="12"/>
      <c r="C90" s="12"/>
      <c r="D90" s="12"/>
      <c r="E90" s="12"/>
      <c r="F90" s="12"/>
      <c r="G90" s="12"/>
      <c r="H90" s="12"/>
      <c r="I90" s="10"/>
      <c r="J90" s="10"/>
      <c r="K90" s="10"/>
    </row>
    <row r="91" spans="1:11" x14ac:dyDescent="0.2">
      <c r="A91" s="12"/>
      <c r="B91" s="12"/>
      <c r="C91" s="12"/>
      <c r="D91" s="12"/>
      <c r="E91" s="12"/>
      <c r="F91" s="12"/>
      <c r="G91" s="12"/>
      <c r="H91" s="12"/>
      <c r="I91" s="10"/>
      <c r="J91" s="10"/>
      <c r="K91" s="10"/>
    </row>
    <row r="92" spans="1:11" x14ac:dyDescent="0.2">
      <c r="A92" s="12" t="s">
        <v>42</v>
      </c>
      <c r="B92" s="12">
        <f>1+(9/16)</f>
        <v>1.5625</v>
      </c>
      <c r="C92" s="13">
        <f>0.262*B92*D92</f>
        <v>266.09375000000006</v>
      </c>
      <c r="D92" s="14">
        <v>650</v>
      </c>
      <c r="E92" s="12">
        <v>2</v>
      </c>
      <c r="F92" s="15">
        <f>G92/(E92*D92)</f>
        <v>2E-3</v>
      </c>
      <c r="G92" s="16">
        <v>2.6</v>
      </c>
      <c r="H92" s="12">
        <v>50</v>
      </c>
      <c r="I92" s="10"/>
      <c r="J92" s="10"/>
      <c r="K92" s="10"/>
    </row>
    <row r="93" spans="1:11" x14ac:dyDescent="0.2">
      <c r="A93" s="12" t="s">
        <v>35</v>
      </c>
      <c r="B93" s="12">
        <v>1</v>
      </c>
      <c r="C93" s="13">
        <f>C92</f>
        <v>266.09375000000006</v>
      </c>
      <c r="D93" s="18">
        <f>(3.82*C93)/B93</f>
        <v>1016.4781250000002</v>
      </c>
      <c r="E93" s="12">
        <v>2</v>
      </c>
      <c r="F93" s="15">
        <f>F92</f>
        <v>2E-3</v>
      </c>
      <c r="G93" s="19">
        <f>D93*E93*F93</f>
        <v>4.0659125000000005</v>
      </c>
      <c r="H93" s="12"/>
      <c r="I93" s="10"/>
      <c r="J93" s="10"/>
      <c r="K93" s="10"/>
    </row>
    <row r="94" spans="1:11" x14ac:dyDescent="0.2">
      <c r="A94" s="12" t="s">
        <v>35</v>
      </c>
      <c r="B94" s="12">
        <v>1</v>
      </c>
      <c r="C94" s="13">
        <f>C93</f>
        <v>266.09375000000006</v>
      </c>
      <c r="D94" s="18">
        <f>(3.82*C94)/B94</f>
        <v>1016.4781250000002</v>
      </c>
      <c r="E94" s="12">
        <v>2</v>
      </c>
      <c r="F94" s="15">
        <f>F93</f>
        <v>2E-3</v>
      </c>
      <c r="G94" s="19">
        <f>D94*E94*F94</f>
        <v>4.0659125000000005</v>
      </c>
      <c r="H94" s="12"/>
      <c r="I94" s="10"/>
      <c r="J94" s="10"/>
      <c r="K94" s="10"/>
    </row>
    <row r="95" spans="1:11" hidden="1" x14ac:dyDescent="0.2">
      <c r="A95" s="12" t="s">
        <v>35</v>
      </c>
      <c r="B95" s="12">
        <v>1</v>
      </c>
      <c r="C95" s="13">
        <f>C94</f>
        <v>266.09375000000006</v>
      </c>
      <c r="D95" s="18">
        <f>(3.82*C95)/B95</f>
        <v>1016.4781250000002</v>
      </c>
      <c r="E95" s="12">
        <v>2</v>
      </c>
      <c r="F95" s="15">
        <f>F94</f>
        <v>2E-3</v>
      </c>
      <c r="G95" s="19">
        <f>D95*E95*F95</f>
        <v>4.0659125000000005</v>
      </c>
      <c r="H95" s="12"/>
      <c r="I95" s="10"/>
      <c r="J95" s="10"/>
      <c r="K95" s="10"/>
    </row>
    <row r="96" spans="1:11" hidden="1" x14ac:dyDescent="0.2">
      <c r="A96" s="12" t="s">
        <v>35</v>
      </c>
      <c r="B96" s="12">
        <v>1</v>
      </c>
      <c r="C96" s="13">
        <f t="shared" ref="C96:C102" si="28">C95</f>
        <v>266.09375000000006</v>
      </c>
      <c r="D96" s="18">
        <f t="shared" ref="D96:D102" si="29">(3.82*C96)/B96</f>
        <v>1016.4781250000002</v>
      </c>
      <c r="E96" s="12">
        <v>2</v>
      </c>
      <c r="F96" s="15">
        <f t="shared" ref="F96:F102" si="30">F95</f>
        <v>2E-3</v>
      </c>
      <c r="G96" s="19">
        <f t="shared" ref="G96:G102" si="31">D96*E96*F96</f>
        <v>4.0659125000000005</v>
      </c>
      <c r="H96" s="12"/>
      <c r="I96" s="10"/>
      <c r="J96" s="10"/>
      <c r="K96" s="10"/>
    </row>
    <row r="97" spans="1:11" hidden="1" x14ac:dyDescent="0.2">
      <c r="A97" s="12" t="s">
        <v>35</v>
      </c>
      <c r="B97" s="12">
        <v>1</v>
      </c>
      <c r="C97" s="13">
        <f t="shared" si="28"/>
        <v>266.09375000000006</v>
      </c>
      <c r="D97" s="18">
        <f t="shared" si="29"/>
        <v>1016.4781250000002</v>
      </c>
      <c r="E97" s="12">
        <v>2</v>
      </c>
      <c r="F97" s="15">
        <f t="shared" si="30"/>
        <v>2E-3</v>
      </c>
      <c r="G97" s="19">
        <f t="shared" si="31"/>
        <v>4.0659125000000005</v>
      </c>
      <c r="H97" s="12"/>
      <c r="I97" s="10"/>
      <c r="J97" s="10"/>
      <c r="K97" s="10"/>
    </row>
    <row r="98" spans="1:11" hidden="1" x14ac:dyDescent="0.2">
      <c r="A98" s="12" t="s">
        <v>35</v>
      </c>
      <c r="B98" s="12">
        <v>1</v>
      </c>
      <c r="C98" s="13">
        <f t="shared" si="28"/>
        <v>266.09375000000006</v>
      </c>
      <c r="D98" s="18">
        <f t="shared" si="29"/>
        <v>1016.4781250000002</v>
      </c>
      <c r="E98" s="12">
        <v>2</v>
      </c>
      <c r="F98" s="15">
        <f t="shared" si="30"/>
        <v>2E-3</v>
      </c>
      <c r="G98" s="19">
        <f t="shared" si="31"/>
        <v>4.0659125000000005</v>
      </c>
      <c r="H98" s="12"/>
      <c r="I98" s="10"/>
      <c r="J98" s="10"/>
      <c r="K98" s="10"/>
    </row>
    <row r="99" spans="1:11" hidden="1" x14ac:dyDescent="0.2">
      <c r="A99" s="12" t="s">
        <v>35</v>
      </c>
      <c r="B99" s="12">
        <v>1</v>
      </c>
      <c r="C99" s="13">
        <f t="shared" si="28"/>
        <v>266.09375000000006</v>
      </c>
      <c r="D99" s="18">
        <f t="shared" si="29"/>
        <v>1016.4781250000002</v>
      </c>
      <c r="E99" s="12">
        <v>2</v>
      </c>
      <c r="F99" s="15">
        <f t="shared" si="30"/>
        <v>2E-3</v>
      </c>
      <c r="G99" s="19">
        <f t="shared" si="31"/>
        <v>4.0659125000000005</v>
      </c>
      <c r="H99" s="12"/>
      <c r="I99" s="10"/>
      <c r="J99" s="10"/>
      <c r="K99" s="10"/>
    </row>
    <row r="100" spans="1:11" hidden="1" x14ac:dyDescent="0.2">
      <c r="A100" s="12" t="s">
        <v>35</v>
      </c>
      <c r="B100" s="12">
        <v>1</v>
      </c>
      <c r="C100" s="13">
        <f t="shared" si="28"/>
        <v>266.09375000000006</v>
      </c>
      <c r="D100" s="18">
        <f t="shared" si="29"/>
        <v>1016.4781250000002</v>
      </c>
      <c r="E100" s="12">
        <v>2</v>
      </c>
      <c r="F100" s="15">
        <f t="shared" si="30"/>
        <v>2E-3</v>
      </c>
      <c r="G100" s="19">
        <f t="shared" si="31"/>
        <v>4.0659125000000005</v>
      </c>
      <c r="H100" s="12"/>
      <c r="I100" s="10"/>
      <c r="J100" s="10"/>
      <c r="K100" s="10"/>
    </row>
    <row r="101" spans="1:11" hidden="1" x14ac:dyDescent="0.2">
      <c r="A101" s="12" t="s">
        <v>35</v>
      </c>
      <c r="B101" s="12">
        <v>1</v>
      </c>
      <c r="C101" s="13">
        <f t="shared" si="28"/>
        <v>266.09375000000006</v>
      </c>
      <c r="D101" s="18">
        <f t="shared" si="29"/>
        <v>1016.4781250000002</v>
      </c>
      <c r="E101" s="12">
        <v>2</v>
      </c>
      <c r="F101" s="15">
        <f t="shared" si="30"/>
        <v>2E-3</v>
      </c>
      <c r="G101" s="19">
        <f t="shared" si="31"/>
        <v>4.0659125000000005</v>
      </c>
      <c r="H101" s="12"/>
      <c r="I101" s="10"/>
      <c r="J101" s="10"/>
      <c r="K101" s="10"/>
    </row>
    <row r="102" spans="1:11" hidden="1" x14ac:dyDescent="0.2">
      <c r="A102" s="12" t="s">
        <v>35</v>
      </c>
      <c r="B102" s="12">
        <v>1</v>
      </c>
      <c r="C102" s="13">
        <f t="shared" si="28"/>
        <v>266.09375000000006</v>
      </c>
      <c r="D102" s="18">
        <f t="shared" si="29"/>
        <v>1016.4781250000002</v>
      </c>
      <c r="E102" s="12">
        <v>2</v>
      </c>
      <c r="F102" s="15">
        <f t="shared" si="30"/>
        <v>2E-3</v>
      </c>
      <c r="G102" s="19">
        <f t="shared" si="31"/>
        <v>4.0659125000000005</v>
      </c>
      <c r="H102" s="12"/>
      <c r="I102" s="10"/>
      <c r="J102" s="10"/>
      <c r="K102" s="10"/>
    </row>
    <row r="103" spans="1:11" x14ac:dyDescent="0.2">
      <c r="A103" s="12"/>
      <c r="B103" s="12"/>
      <c r="C103" s="12"/>
      <c r="D103" s="12"/>
      <c r="E103" s="12"/>
      <c r="F103" s="12"/>
      <c r="G103" s="12"/>
      <c r="H103" s="12"/>
      <c r="I103" s="10"/>
      <c r="J103" s="10"/>
      <c r="K103" s="10"/>
    </row>
    <row r="104" spans="1:11" x14ac:dyDescent="0.2">
      <c r="A104" s="12"/>
      <c r="B104" s="12"/>
      <c r="C104" s="12"/>
      <c r="D104" s="12"/>
      <c r="E104" s="12"/>
      <c r="F104" s="12"/>
      <c r="G104" s="12"/>
      <c r="H104" s="12"/>
      <c r="I104" s="10"/>
      <c r="J104" s="10"/>
      <c r="K104" s="10"/>
    </row>
    <row r="105" spans="1:11" x14ac:dyDescent="0.2">
      <c r="A105" s="12" t="s">
        <v>43</v>
      </c>
      <c r="B105" s="12">
        <v>4</v>
      </c>
      <c r="C105" s="13">
        <f>0.262*B105*D105</f>
        <v>375.18400000000003</v>
      </c>
      <c r="D105" s="14">
        <v>358</v>
      </c>
      <c r="E105" s="12">
        <v>1</v>
      </c>
      <c r="F105" s="15">
        <f>G105/(E105*D105)</f>
        <v>6.3687150837988824E-3</v>
      </c>
      <c r="G105" s="16">
        <v>2.2799999999999998</v>
      </c>
      <c r="H105" s="12">
        <v>36</v>
      </c>
      <c r="I105" s="10"/>
      <c r="J105" s="10"/>
      <c r="K105" s="10"/>
    </row>
    <row r="106" spans="1:11" x14ac:dyDescent="0.2">
      <c r="A106" s="12" t="s">
        <v>35</v>
      </c>
      <c r="B106" s="12">
        <v>5</v>
      </c>
      <c r="C106" s="13">
        <f>C105</f>
        <v>375.18400000000003</v>
      </c>
      <c r="D106" s="18">
        <f>(3.82*C106)/B106</f>
        <v>286.64057600000001</v>
      </c>
      <c r="E106" s="12">
        <v>1</v>
      </c>
      <c r="F106" s="15">
        <f>F105</f>
        <v>6.3687150837988824E-3</v>
      </c>
      <c r="G106" s="19">
        <f>D106*E106*F106</f>
        <v>1.8255321600000001</v>
      </c>
      <c r="H106" s="12">
        <v>35</v>
      </c>
      <c r="I106" s="10"/>
      <c r="J106" s="10"/>
      <c r="K106" s="10"/>
    </row>
    <row r="107" spans="1:11" x14ac:dyDescent="0.2">
      <c r="A107" s="12" t="s">
        <v>35</v>
      </c>
      <c r="B107" s="12">
        <v>3</v>
      </c>
      <c r="C107" s="13">
        <f t="shared" ref="C107:C114" si="32">C106</f>
        <v>375.18400000000003</v>
      </c>
      <c r="D107" s="18">
        <f t="shared" ref="D107:D114" si="33">(3.82*C107)/B107</f>
        <v>477.73429333333337</v>
      </c>
      <c r="E107" s="12">
        <v>1</v>
      </c>
      <c r="F107" s="15">
        <f t="shared" ref="F107:F114" si="34">F106</f>
        <v>6.3687150837988824E-3</v>
      </c>
      <c r="G107" s="19">
        <f t="shared" ref="G107:G114" si="35">D107*E107*F107</f>
        <v>3.0425536000000002</v>
      </c>
      <c r="H107" s="12">
        <v>37</v>
      </c>
      <c r="I107" s="10"/>
      <c r="J107" s="10"/>
      <c r="K107" s="10"/>
    </row>
    <row r="108" spans="1:11" x14ac:dyDescent="0.2">
      <c r="A108" s="12" t="s">
        <v>35</v>
      </c>
      <c r="B108" s="12">
        <v>2.75</v>
      </c>
      <c r="C108" s="13">
        <f t="shared" si="32"/>
        <v>375.18400000000003</v>
      </c>
      <c r="D108" s="18">
        <f t="shared" si="33"/>
        <v>521.16468363636363</v>
      </c>
      <c r="E108" s="12">
        <v>1</v>
      </c>
      <c r="F108" s="15">
        <f t="shared" si="34"/>
        <v>6.3687150837988824E-3</v>
      </c>
      <c r="G108" s="19">
        <f t="shared" si="35"/>
        <v>3.3191493818181819</v>
      </c>
      <c r="H108" s="12"/>
      <c r="I108" s="10"/>
      <c r="J108" s="10"/>
      <c r="K108" s="10"/>
    </row>
    <row r="109" spans="1:11" x14ac:dyDescent="0.2">
      <c r="A109" s="12" t="s">
        <v>35</v>
      </c>
      <c r="B109" s="12">
        <v>2.5</v>
      </c>
      <c r="C109" s="13">
        <f t="shared" si="32"/>
        <v>375.18400000000003</v>
      </c>
      <c r="D109" s="18">
        <f t="shared" si="33"/>
        <v>573.28115200000002</v>
      </c>
      <c r="E109" s="12">
        <v>1</v>
      </c>
      <c r="F109" s="15">
        <f t="shared" si="34"/>
        <v>6.3687150837988824E-3</v>
      </c>
      <c r="G109" s="19">
        <f t="shared" si="35"/>
        <v>3.6510643200000001</v>
      </c>
      <c r="H109" s="12"/>
      <c r="I109" s="10"/>
      <c r="J109" s="10"/>
      <c r="K109" s="10"/>
    </row>
    <row r="110" spans="1:11" x14ac:dyDescent="0.2">
      <c r="A110" s="12" t="s">
        <v>35</v>
      </c>
      <c r="B110" s="12">
        <v>2</v>
      </c>
      <c r="C110" s="13">
        <f t="shared" si="32"/>
        <v>375.18400000000003</v>
      </c>
      <c r="D110" s="18">
        <f t="shared" si="33"/>
        <v>716.60144000000003</v>
      </c>
      <c r="E110" s="12">
        <v>1</v>
      </c>
      <c r="F110" s="15">
        <f t="shared" si="34"/>
        <v>6.3687150837988824E-3</v>
      </c>
      <c r="G110" s="19">
        <f t="shared" si="35"/>
        <v>4.5638303999999996</v>
      </c>
      <c r="H110" s="12"/>
      <c r="I110" s="10"/>
      <c r="J110" s="10"/>
      <c r="K110" s="10"/>
    </row>
    <row r="111" spans="1:11" x14ac:dyDescent="0.2">
      <c r="A111" s="12" t="s">
        <v>35</v>
      </c>
      <c r="B111" s="12">
        <v>1.5</v>
      </c>
      <c r="C111" s="13">
        <f t="shared" si="32"/>
        <v>375.18400000000003</v>
      </c>
      <c r="D111" s="18">
        <f t="shared" si="33"/>
        <v>955.46858666666674</v>
      </c>
      <c r="E111" s="12">
        <v>1</v>
      </c>
      <c r="F111" s="15">
        <f t="shared" si="34"/>
        <v>6.3687150837988824E-3</v>
      </c>
      <c r="G111" s="19">
        <f t="shared" si="35"/>
        <v>6.0851072000000004</v>
      </c>
      <c r="H111" s="12"/>
      <c r="I111" s="10"/>
      <c r="J111" s="10"/>
      <c r="K111" s="10"/>
    </row>
    <row r="112" spans="1:11" x14ac:dyDescent="0.2">
      <c r="A112" s="12" t="s">
        <v>35</v>
      </c>
      <c r="B112" s="12">
        <v>2.25</v>
      </c>
      <c r="C112" s="13">
        <f t="shared" si="32"/>
        <v>375.18400000000003</v>
      </c>
      <c r="D112" s="18">
        <f t="shared" si="33"/>
        <v>636.97905777777783</v>
      </c>
      <c r="E112" s="12">
        <v>1</v>
      </c>
      <c r="F112" s="15">
        <f t="shared" si="34"/>
        <v>6.3687150837988824E-3</v>
      </c>
      <c r="G112" s="19">
        <f t="shared" si="35"/>
        <v>4.0567381333333339</v>
      </c>
      <c r="H112" s="12"/>
      <c r="I112" s="10"/>
      <c r="J112" s="10"/>
      <c r="K112" s="10"/>
    </row>
    <row r="113" spans="1:11" x14ac:dyDescent="0.2">
      <c r="A113" s="12" t="s">
        <v>35</v>
      </c>
      <c r="B113" s="12">
        <v>0.75</v>
      </c>
      <c r="C113" s="13">
        <f t="shared" si="32"/>
        <v>375.18400000000003</v>
      </c>
      <c r="D113" s="18">
        <f t="shared" si="33"/>
        <v>1910.9371733333335</v>
      </c>
      <c r="E113" s="12">
        <v>1</v>
      </c>
      <c r="F113" s="15">
        <f t="shared" si="34"/>
        <v>6.3687150837988824E-3</v>
      </c>
      <c r="G113" s="19">
        <f t="shared" si="35"/>
        <v>12.170214400000001</v>
      </c>
      <c r="H113" s="12"/>
      <c r="I113" s="10"/>
      <c r="J113" s="10"/>
      <c r="K113" s="10"/>
    </row>
    <row r="114" spans="1:11" x14ac:dyDescent="0.2">
      <c r="A114" s="12" t="s">
        <v>35</v>
      </c>
      <c r="B114" s="12">
        <v>0.5</v>
      </c>
      <c r="C114" s="13">
        <f t="shared" si="32"/>
        <v>375.18400000000003</v>
      </c>
      <c r="D114" s="18">
        <f t="shared" si="33"/>
        <v>2866.4057600000001</v>
      </c>
      <c r="E114" s="12">
        <v>1</v>
      </c>
      <c r="F114" s="15">
        <f t="shared" si="34"/>
        <v>6.3687150837988824E-3</v>
      </c>
      <c r="G114" s="19">
        <f t="shared" si="35"/>
        <v>18.255321599999998</v>
      </c>
      <c r="H114" s="12"/>
      <c r="I114" s="12"/>
      <c r="J114" s="12"/>
      <c r="K114" s="12"/>
    </row>
    <row r="115" spans="1:11" x14ac:dyDescent="0.2">
      <c r="A115" s="12" t="s">
        <v>35</v>
      </c>
      <c r="B115" s="12">
        <v>1</v>
      </c>
      <c r="C115" s="13">
        <f>C114</f>
        <v>375.18400000000003</v>
      </c>
      <c r="D115" s="18">
        <f>(3.82*C115)/B115</f>
        <v>1433.2028800000001</v>
      </c>
      <c r="E115" s="12">
        <v>0</v>
      </c>
      <c r="F115" s="15">
        <f>F114</f>
        <v>6.3687150837988824E-3</v>
      </c>
      <c r="G115" s="19">
        <f>D115*E115*F115</f>
        <v>0</v>
      </c>
      <c r="H115" s="12"/>
      <c r="I115" s="12"/>
      <c r="J115" s="12"/>
      <c r="K115" s="12"/>
    </row>
    <row r="116" spans="1:1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2">
      <c r="A118" s="12" t="s">
        <v>46</v>
      </c>
      <c r="B118" s="12">
        <v>1</v>
      </c>
      <c r="C118" s="13">
        <f>0.262*B118*D118</f>
        <v>0.26200000000000001</v>
      </c>
      <c r="D118" s="14">
        <v>1</v>
      </c>
      <c r="E118" s="12">
        <v>1</v>
      </c>
      <c r="F118" s="15">
        <f>G118/(E118*D118)</f>
        <v>1</v>
      </c>
      <c r="G118" s="16">
        <v>1</v>
      </c>
      <c r="H118" s="12"/>
      <c r="I118" s="12"/>
      <c r="J118" s="12"/>
      <c r="K118" s="12"/>
    </row>
    <row r="119" spans="1:11" x14ac:dyDescent="0.2">
      <c r="A119" s="12" t="s">
        <v>35</v>
      </c>
      <c r="B119" s="12">
        <v>1</v>
      </c>
      <c r="C119" s="13">
        <f>C118</f>
        <v>0.26200000000000001</v>
      </c>
      <c r="D119" s="18">
        <f>(3.82*C119)/B119</f>
        <v>1.00084</v>
      </c>
      <c r="E119" s="12">
        <v>1</v>
      </c>
      <c r="F119" s="15">
        <f>F118</f>
        <v>1</v>
      </c>
      <c r="G119" s="19">
        <f>D119*E119*F119</f>
        <v>1.00084</v>
      </c>
      <c r="H119" s="12"/>
      <c r="I119" s="12"/>
      <c r="J119" s="12"/>
      <c r="K119" s="12"/>
    </row>
    <row r="120" spans="1:11" x14ac:dyDescent="0.2">
      <c r="A120" s="12" t="s">
        <v>35</v>
      </c>
      <c r="B120" s="12">
        <v>1</v>
      </c>
      <c r="C120" s="13">
        <f>C119</f>
        <v>0.26200000000000001</v>
      </c>
      <c r="D120" s="18">
        <f>(3.82*C120)/B120</f>
        <v>1.00084</v>
      </c>
      <c r="E120" s="12">
        <v>1</v>
      </c>
      <c r="F120" s="15">
        <f>F119</f>
        <v>1</v>
      </c>
      <c r="G120" s="19">
        <f>D120*E120*F120</f>
        <v>1.00084</v>
      </c>
      <c r="H120" s="12"/>
      <c r="I120" s="12"/>
      <c r="J120" s="12"/>
      <c r="K120" s="12"/>
    </row>
    <row r="121" spans="1:11" hidden="1" x14ac:dyDescent="0.2">
      <c r="A121" s="12" t="s">
        <v>35</v>
      </c>
      <c r="B121" s="12">
        <v>1</v>
      </c>
      <c r="C121" s="13">
        <f>C120</f>
        <v>0.26200000000000001</v>
      </c>
      <c r="D121" s="18">
        <f>(3.82*C121)/B121</f>
        <v>1.00084</v>
      </c>
      <c r="E121" s="12">
        <v>1</v>
      </c>
      <c r="F121" s="15">
        <f>F120</f>
        <v>1</v>
      </c>
      <c r="G121" s="19">
        <f>D121*E121*F121</f>
        <v>1.00084</v>
      </c>
      <c r="H121" s="12"/>
      <c r="I121" s="12"/>
      <c r="J121" s="12"/>
      <c r="K121" s="12"/>
    </row>
    <row r="122" spans="1:11" hidden="1" x14ac:dyDescent="0.2">
      <c r="A122" s="12" t="s">
        <v>35</v>
      </c>
      <c r="B122" s="12">
        <v>1</v>
      </c>
      <c r="C122" s="13">
        <f t="shared" ref="C122:C128" si="36">C121</f>
        <v>0.26200000000000001</v>
      </c>
      <c r="D122" s="18">
        <f t="shared" ref="D122:D128" si="37">(3.82*C122)/B122</f>
        <v>1.00084</v>
      </c>
      <c r="E122" s="12">
        <v>1</v>
      </c>
      <c r="F122" s="15">
        <f t="shared" ref="F122:F128" si="38">F121</f>
        <v>1</v>
      </c>
      <c r="G122" s="19">
        <f t="shared" ref="G122:G128" si="39">D122*E122*F122</f>
        <v>1.00084</v>
      </c>
      <c r="H122" s="12"/>
      <c r="I122" s="12"/>
      <c r="J122" s="12"/>
      <c r="K122" s="12"/>
    </row>
    <row r="123" spans="1:11" hidden="1" x14ac:dyDescent="0.2">
      <c r="A123" s="12" t="s">
        <v>35</v>
      </c>
      <c r="B123" s="12">
        <v>1</v>
      </c>
      <c r="C123" s="13">
        <f t="shared" si="36"/>
        <v>0.26200000000000001</v>
      </c>
      <c r="D123" s="18">
        <f t="shared" si="37"/>
        <v>1.00084</v>
      </c>
      <c r="E123" s="12">
        <v>1</v>
      </c>
      <c r="F123" s="15">
        <f t="shared" si="38"/>
        <v>1</v>
      </c>
      <c r="G123" s="19">
        <f t="shared" si="39"/>
        <v>1.00084</v>
      </c>
      <c r="H123" s="12"/>
      <c r="I123" s="12"/>
      <c r="J123" s="12"/>
      <c r="K123" s="12"/>
    </row>
    <row r="124" spans="1:11" hidden="1" x14ac:dyDescent="0.2">
      <c r="A124" s="12" t="s">
        <v>35</v>
      </c>
      <c r="B124" s="12">
        <v>1</v>
      </c>
      <c r="C124" s="13">
        <f t="shared" si="36"/>
        <v>0.26200000000000001</v>
      </c>
      <c r="D124" s="18">
        <f t="shared" si="37"/>
        <v>1.00084</v>
      </c>
      <c r="E124" s="12">
        <v>1</v>
      </c>
      <c r="F124" s="15">
        <f t="shared" si="38"/>
        <v>1</v>
      </c>
      <c r="G124" s="19">
        <f t="shared" si="39"/>
        <v>1.00084</v>
      </c>
      <c r="H124" s="12"/>
      <c r="I124" s="12"/>
      <c r="J124" s="12"/>
      <c r="K124" s="12"/>
    </row>
    <row r="125" spans="1:11" hidden="1" x14ac:dyDescent="0.2">
      <c r="A125" s="12" t="s">
        <v>35</v>
      </c>
      <c r="B125" s="12">
        <v>1</v>
      </c>
      <c r="C125" s="13">
        <f t="shared" si="36"/>
        <v>0.26200000000000001</v>
      </c>
      <c r="D125" s="18">
        <f t="shared" si="37"/>
        <v>1.00084</v>
      </c>
      <c r="E125" s="12">
        <v>1</v>
      </c>
      <c r="F125" s="15">
        <f t="shared" si="38"/>
        <v>1</v>
      </c>
      <c r="G125" s="19">
        <f t="shared" si="39"/>
        <v>1.00084</v>
      </c>
      <c r="H125" s="12"/>
      <c r="I125" s="12"/>
      <c r="J125" s="12"/>
      <c r="K125" s="12"/>
    </row>
    <row r="126" spans="1:11" hidden="1" x14ac:dyDescent="0.2">
      <c r="A126" s="12" t="s">
        <v>35</v>
      </c>
      <c r="B126" s="12">
        <v>1</v>
      </c>
      <c r="C126" s="13">
        <f t="shared" si="36"/>
        <v>0.26200000000000001</v>
      </c>
      <c r="D126" s="18">
        <f t="shared" si="37"/>
        <v>1.00084</v>
      </c>
      <c r="E126" s="12">
        <v>1</v>
      </c>
      <c r="F126" s="15">
        <f t="shared" si="38"/>
        <v>1</v>
      </c>
      <c r="G126" s="19">
        <f t="shared" si="39"/>
        <v>1.00084</v>
      </c>
      <c r="H126" s="12"/>
      <c r="I126" s="12"/>
      <c r="J126" s="12"/>
      <c r="K126" s="12"/>
    </row>
    <row r="127" spans="1:11" hidden="1" x14ac:dyDescent="0.2">
      <c r="A127" s="12" t="s">
        <v>35</v>
      </c>
      <c r="B127" s="12">
        <v>1</v>
      </c>
      <c r="C127" s="13">
        <f t="shared" si="36"/>
        <v>0.26200000000000001</v>
      </c>
      <c r="D127" s="18">
        <f t="shared" si="37"/>
        <v>1.00084</v>
      </c>
      <c r="E127" s="12">
        <v>1</v>
      </c>
      <c r="F127" s="15">
        <f t="shared" si="38"/>
        <v>1</v>
      </c>
      <c r="G127" s="19">
        <f t="shared" si="39"/>
        <v>1.00084</v>
      </c>
      <c r="H127" s="12"/>
      <c r="I127" s="12"/>
      <c r="J127" s="12"/>
      <c r="K127" s="12"/>
    </row>
    <row r="128" spans="1:11" hidden="1" x14ac:dyDescent="0.2">
      <c r="A128" s="12" t="s">
        <v>35</v>
      </c>
      <c r="B128" s="12">
        <v>1</v>
      </c>
      <c r="C128" s="13">
        <f t="shared" si="36"/>
        <v>0.26200000000000001</v>
      </c>
      <c r="D128" s="18">
        <f t="shared" si="37"/>
        <v>1.00084</v>
      </c>
      <c r="E128" s="12">
        <v>1</v>
      </c>
      <c r="F128" s="15">
        <f t="shared" si="38"/>
        <v>1</v>
      </c>
      <c r="G128" s="19">
        <f t="shared" si="39"/>
        <v>1.00084</v>
      </c>
      <c r="H128" s="12"/>
      <c r="I128" s="12"/>
      <c r="J128" s="12"/>
      <c r="K128" s="12"/>
    </row>
    <row r="129" spans="1:1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x14ac:dyDescent="0.2">
      <c r="A131" s="12" t="s">
        <v>46</v>
      </c>
      <c r="B131" s="12">
        <v>1</v>
      </c>
      <c r="C131" s="13">
        <f>0.262*B131*D131</f>
        <v>0.26200000000000001</v>
      </c>
      <c r="D131" s="14">
        <v>1</v>
      </c>
      <c r="E131" s="12">
        <v>1</v>
      </c>
      <c r="F131" s="15">
        <f>G131/(E131*D131)</f>
        <v>1</v>
      </c>
      <c r="G131" s="16">
        <v>1</v>
      </c>
      <c r="H131" s="12"/>
      <c r="I131" s="12"/>
      <c r="J131" s="12"/>
      <c r="K131" s="12"/>
    </row>
    <row r="132" spans="1:11" x14ac:dyDescent="0.2">
      <c r="A132" s="12" t="s">
        <v>35</v>
      </c>
      <c r="B132" s="12">
        <v>1</v>
      </c>
      <c r="C132" s="13">
        <f>C131</f>
        <v>0.26200000000000001</v>
      </c>
      <c r="D132" s="18">
        <f>(3.82*C132)/B132</f>
        <v>1.00084</v>
      </c>
      <c r="E132" s="12">
        <v>1</v>
      </c>
      <c r="F132" s="15">
        <f>F131</f>
        <v>1</v>
      </c>
      <c r="G132" s="19">
        <f>D132*E132*F132</f>
        <v>1.00084</v>
      </c>
      <c r="H132" s="12"/>
      <c r="I132" s="12"/>
      <c r="J132" s="12"/>
      <c r="K132" s="12"/>
    </row>
    <row r="133" spans="1:11" x14ac:dyDescent="0.2">
      <c r="A133" s="12" t="s">
        <v>35</v>
      </c>
      <c r="B133" s="12">
        <v>1</v>
      </c>
      <c r="C133" s="13">
        <f>C132</f>
        <v>0.26200000000000001</v>
      </c>
      <c r="D133" s="18">
        <f>(3.82*C133)/B133</f>
        <v>1.00084</v>
      </c>
      <c r="E133" s="12">
        <v>1</v>
      </c>
      <c r="F133" s="15">
        <f>F132</f>
        <v>1</v>
      </c>
      <c r="G133" s="19">
        <f>D133*E133*F133</f>
        <v>1.00084</v>
      </c>
      <c r="H133" s="12"/>
      <c r="I133" s="12"/>
      <c r="J133" s="12"/>
      <c r="K133" s="12"/>
    </row>
    <row r="134" spans="1:11" hidden="1" x14ac:dyDescent="0.2">
      <c r="A134" s="12" t="s">
        <v>35</v>
      </c>
      <c r="B134" s="12">
        <v>1</v>
      </c>
      <c r="C134" s="13">
        <f>C133</f>
        <v>0.26200000000000001</v>
      </c>
      <c r="D134" s="18">
        <f>(3.82*C134)/B134</f>
        <v>1.00084</v>
      </c>
      <c r="E134" s="12">
        <v>1</v>
      </c>
      <c r="F134" s="15">
        <f>F133</f>
        <v>1</v>
      </c>
      <c r="G134" s="19">
        <f>D134*E134*F134</f>
        <v>1.00084</v>
      </c>
      <c r="H134" s="12"/>
      <c r="I134" s="12"/>
      <c r="J134" s="12"/>
      <c r="K134" s="12"/>
    </row>
    <row r="135" spans="1:11" hidden="1" x14ac:dyDescent="0.2">
      <c r="A135" s="12" t="s">
        <v>35</v>
      </c>
      <c r="B135" s="12">
        <v>1</v>
      </c>
      <c r="C135" s="13">
        <f t="shared" ref="C135:C141" si="40">C134</f>
        <v>0.26200000000000001</v>
      </c>
      <c r="D135" s="18">
        <f t="shared" ref="D135:D141" si="41">(3.82*C135)/B135</f>
        <v>1.00084</v>
      </c>
      <c r="E135" s="12">
        <v>1</v>
      </c>
      <c r="F135" s="15">
        <f t="shared" ref="F135:F141" si="42">F134</f>
        <v>1</v>
      </c>
      <c r="G135" s="19">
        <f t="shared" ref="G135:G141" si="43">D135*E135*F135</f>
        <v>1.00084</v>
      </c>
      <c r="H135" s="12"/>
      <c r="I135" s="12"/>
      <c r="J135" s="12"/>
      <c r="K135" s="12"/>
    </row>
    <row r="136" spans="1:11" hidden="1" x14ac:dyDescent="0.2">
      <c r="A136" s="12" t="s">
        <v>35</v>
      </c>
      <c r="B136" s="12">
        <v>1</v>
      </c>
      <c r="C136" s="13">
        <f t="shared" si="40"/>
        <v>0.26200000000000001</v>
      </c>
      <c r="D136" s="18">
        <f t="shared" si="41"/>
        <v>1.00084</v>
      </c>
      <c r="E136" s="12">
        <v>1</v>
      </c>
      <c r="F136" s="15">
        <f t="shared" si="42"/>
        <v>1</v>
      </c>
      <c r="G136" s="19">
        <f t="shared" si="43"/>
        <v>1.00084</v>
      </c>
      <c r="H136" s="12"/>
      <c r="I136" s="12"/>
      <c r="J136" s="12"/>
      <c r="K136" s="12"/>
    </row>
    <row r="137" spans="1:11" hidden="1" x14ac:dyDescent="0.2">
      <c r="A137" s="12" t="s">
        <v>35</v>
      </c>
      <c r="B137" s="12">
        <v>1</v>
      </c>
      <c r="C137" s="13">
        <f t="shared" si="40"/>
        <v>0.26200000000000001</v>
      </c>
      <c r="D137" s="18">
        <f t="shared" si="41"/>
        <v>1.00084</v>
      </c>
      <c r="E137" s="12">
        <v>1</v>
      </c>
      <c r="F137" s="15">
        <f t="shared" si="42"/>
        <v>1</v>
      </c>
      <c r="G137" s="19">
        <f t="shared" si="43"/>
        <v>1.00084</v>
      </c>
      <c r="H137" s="12"/>
      <c r="I137" s="12"/>
      <c r="J137" s="12"/>
      <c r="K137" s="12"/>
    </row>
    <row r="138" spans="1:11" hidden="1" x14ac:dyDescent="0.2">
      <c r="A138" s="12" t="s">
        <v>35</v>
      </c>
      <c r="B138" s="12">
        <v>1</v>
      </c>
      <c r="C138" s="13">
        <f t="shared" si="40"/>
        <v>0.26200000000000001</v>
      </c>
      <c r="D138" s="18">
        <f t="shared" si="41"/>
        <v>1.00084</v>
      </c>
      <c r="E138" s="12">
        <v>1</v>
      </c>
      <c r="F138" s="15">
        <f t="shared" si="42"/>
        <v>1</v>
      </c>
      <c r="G138" s="19">
        <f t="shared" si="43"/>
        <v>1.00084</v>
      </c>
      <c r="H138" s="12"/>
      <c r="I138" s="12"/>
      <c r="J138" s="12"/>
      <c r="K138" s="12"/>
    </row>
    <row r="139" spans="1:11" hidden="1" x14ac:dyDescent="0.2">
      <c r="A139" s="12" t="s">
        <v>35</v>
      </c>
      <c r="B139" s="12">
        <v>1</v>
      </c>
      <c r="C139" s="13">
        <f t="shared" si="40"/>
        <v>0.26200000000000001</v>
      </c>
      <c r="D139" s="18">
        <f t="shared" si="41"/>
        <v>1.00084</v>
      </c>
      <c r="E139" s="12">
        <v>1</v>
      </c>
      <c r="F139" s="15">
        <f t="shared" si="42"/>
        <v>1</v>
      </c>
      <c r="G139" s="19">
        <f t="shared" si="43"/>
        <v>1.00084</v>
      </c>
      <c r="H139" s="12"/>
      <c r="I139" s="12"/>
      <c r="J139" s="12"/>
      <c r="K139" s="12"/>
    </row>
    <row r="140" spans="1:11" hidden="1" x14ac:dyDescent="0.2">
      <c r="A140" s="12" t="s">
        <v>35</v>
      </c>
      <c r="B140" s="12">
        <v>1</v>
      </c>
      <c r="C140" s="13">
        <f t="shared" si="40"/>
        <v>0.26200000000000001</v>
      </c>
      <c r="D140" s="18">
        <f t="shared" si="41"/>
        <v>1.00084</v>
      </c>
      <c r="E140" s="12">
        <v>1</v>
      </c>
      <c r="F140" s="15">
        <f t="shared" si="42"/>
        <v>1</v>
      </c>
      <c r="G140" s="19">
        <f t="shared" si="43"/>
        <v>1.00084</v>
      </c>
      <c r="H140" s="12"/>
      <c r="I140" s="12"/>
      <c r="J140" s="12"/>
      <c r="K140" s="12"/>
    </row>
    <row r="141" spans="1:11" hidden="1" x14ac:dyDescent="0.2">
      <c r="A141" s="12" t="s">
        <v>35</v>
      </c>
      <c r="B141" s="12">
        <v>1</v>
      </c>
      <c r="C141" s="13">
        <f t="shared" si="40"/>
        <v>0.26200000000000001</v>
      </c>
      <c r="D141" s="18">
        <f t="shared" si="41"/>
        <v>1.00084</v>
      </c>
      <c r="E141" s="12">
        <v>1</v>
      </c>
      <c r="F141" s="15">
        <f t="shared" si="42"/>
        <v>1</v>
      </c>
      <c r="G141" s="19">
        <f t="shared" si="43"/>
        <v>1.00084</v>
      </c>
      <c r="H141" s="12"/>
      <c r="I141" s="12"/>
      <c r="J141" s="12"/>
      <c r="K141" s="12"/>
    </row>
    <row r="142" spans="1:1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 spans="1:11" x14ac:dyDescent="0.2">
      <c r="A143" s="12"/>
      <c r="B143" s="12"/>
      <c r="C143" s="12"/>
      <c r="D143" s="12"/>
      <c r="E143" s="12"/>
      <c r="F143" s="12"/>
      <c r="G143" s="12"/>
    </row>
    <row r="144" spans="1:11" x14ac:dyDescent="0.2">
      <c r="A144" s="12" t="s">
        <v>46</v>
      </c>
      <c r="B144" s="12">
        <v>1</v>
      </c>
      <c r="C144" s="13">
        <f>0.262*B144*D144</f>
        <v>0.26200000000000001</v>
      </c>
      <c r="D144" s="14">
        <v>1</v>
      </c>
      <c r="E144" s="12">
        <v>1</v>
      </c>
      <c r="F144" s="15">
        <f>G144/(E144*D144)</f>
        <v>1</v>
      </c>
      <c r="G144" s="16">
        <v>1</v>
      </c>
    </row>
    <row r="145" spans="1:11" x14ac:dyDescent="0.2">
      <c r="A145" s="12" t="s">
        <v>35</v>
      </c>
      <c r="B145" s="12">
        <v>1</v>
      </c>
      <c r="C145" s="13">
        <f>C144</f>
        <v>0.26200000000000001</v>
      </c>
      <c r="D145" s="18">
        <f>(3.82*C145)/B145</f>
        <v>1.00084</v>
      </c>
      <c r="E145" s="12">
        <v>1</v>
      </c>
      <c r="F145" s="15">
        <f>F144</f>
        <v>1</v>
      </c>
      <c r="G145" s="19">
        <f>D145*E145*F145</f>
        <v>1.00084</v>
      </c>
    </row>
    <row r="146" spans="1:11" x14ac:dyDescent="0.2">
      <c r="A146" s="12" t="s">
        <v>35</v>
      </c>
      <c r="B146" s="12">
        <v>1</v>
      </c>
      <c r="C146" s="13">
        <f>C145</f>
        <v>0.26200000000000001</v>
      </c>
      <c r="D146" s="18">
        <f>(3.82*C146)/B146</f>
        <v>1.00084</v>
      </c>
      <c r="E146" s="12">
        <v>1</v>
      </c>
      <c r="F146" s="15">
        <f>F145</f>
        <v>1</v>
      </c>
      <c r="G146" s="19">
        <f>D146*E146*F146</f>
        <v>1.00084</v>
      </c>
    </row>
    <row r="147" spans="1:11" hidden="1" x14ac:dyDescent="0.2">
      <c r="A147" s="9" t="s">
        <v>35</v>
      </c>
      <c r="B147" s="12">
        <v>1</v>
      </c>
      <c r="C147" s="13">
        <f>C146</f>
        <v>0.26200000000000001</v>
      </c>
      <c r="D147" s="18">
        <f>(3.82*C147)/B147</f>
        <v>1.00084</v>
      </c>
      <c r="E147" s="12">
        <v>1</v>
      </c>
      <c r="F147" s="15">
        <f>F146</f>
        <v>1</v>
      </c>
      <c r="G147" s="19">
        <f>D147*E147*F147</f>
        <v>1.00084</v>
      </c>
    </row>
    <row r="148" spans="1:11" hidden="1" x14ac:dyDescent="0.2">
      <c r="A148" s="9" t="s">
        <v>35</v>
      </c>
      <c r="B148" s="12">
        <v>1</v>
      </c>
      <c r="C148" s="13">
        <f t="shared" ref="C148:C154" si="44">C147</f>
        <v>0.26200000000000001</v>
      </c>
      <c r="D148" s="18">
        <f t="shared" ref="D148:D154" si="45">(3.82*C148)/B148</f>
        <v>1.00084</v>
      </c>
      <c r="E148" s="12">
        <v>1</v>
      </c>
      <c r="F148" s="15">
        <f t="shared" ref="F148:F154" si="46">F147</f>
        <v>1</v>
      </c>
      <c r="G148" s="19">
        <f t="shared" ref="G148:G154" si="47">D148*E148*F148</f>
        <v>1.00084</v>
      </c>
    </row>
    <row r="149" spans="1:11" hidden="1" x14ac:dyDescent="0.2">
      <c r="A149" s="9" t="s">
        <v>35</v>
      </c>
      <c r="B149" s="12">
        <v>1</v>
      </c>
      <c r="C149" s="13">
        <f t="shared" si="44"/>
        <v>0.26200000000000001</v>
      </c>
      <c r="D149" s="18">
        <f t="shared" si="45"/>
        <v>1.00084</v>
      </c>
      <c r="E149" s="12">
        <v>1</v>
      </c>
      <c r="F149" s="15">
        <f t="shared" si="46"/>
        <v>1</v>
      </c>
      <c r="G149" s="19">
        <f t="shared" si="47"/>
        <v>1.00084</v>
      </c>
    </row>
    <row r="150" spans="1:11" hidden="1" x14ac:dyDescent="0.2">
      <c r="A150" s="9" t="s">
        <v>35</v>
      </c>
      <c r="B150" s="12">
        <v>1</v>
      </c>
      <c r="C150" s="13">
        <f t="shared" si="44"/>
        <v>0.26200000000000001</v>
      </c>
      <c r="D150" s="18">
        <f t="shared" si="45"/>
        <v>1.00084</v>
      </c>
      <c r="E150" s="12">
        <v>1</v>
      </c>
      <c r="F150" s="15">
        <f t="shared" si="46"/>
        <v>1</v>
      </c>
      <c r="G150" s="19">
        <f t="shared" si="47"/>
        <v>1.00084</v>
      </c>
    </row>
    <row r="151" spans="1:11" hidden="1" x14ac:dyDescent="0.2">
      <c r="A151" s="9" t="s">
        <v>35</v>
      </c>
      <c r="B151" s="12">
        <v>1</v>
      </c>
      <c r="C151" s="13">
        <f t="shared" si="44"/>
        <v>0.26200000000000001</v>
      </c>
      <c r="D151" s="18">
        <f t="shared" si="45"/>
        <v>1.00084</v>
      </c>
      <c r="E151" s="12">
        <v>1</v>
      </c>
      <c r="F151" s="15">
        <f t="shared" si="46"/>
        <v>1</v>
      </c>
      <c r="G151" s="19">
        <f t="shared" si="47"/>
        <v>1.00084</v>
      </c>
    </row>
    <row r="152" spans="1:11" hidden="1" x14ac:dyDescent="0.2">
      <c r="A152" s="9" t="s">
        <v>35</v>
      </c>
      <c r="B152" s="12">
        <v>1</v>
      </c>
      <c r="C152" s="13">
        <f t="shared" si="44"/>
        <v>0.26200000000000001</v>
      </c>
      <c r="D152" s="18">
        <f t="shared" si="45"/>
        <v>1.00084</v>
      </c>
      <c r="E152" s="12">
        <v>1</v>
      </c>
      <c r="F152" s="15">
        <f t="shared" si="46"/>
        <v>1</v>
      </c>
      <c r="G152" s="19">
        <f t="shared" si="47"/>
        <v>1.00084</v>
      </c>
    </row>
    <row r="153" spans="1:11" hidden="1" x14ac:dyDescent="0.2">
      <c r="A153" s="9" t="s">
        <v>35</v>
      </c>
      <c r="B153" s="12">
        <v>1</v>
      </c>
      <c r="C153" s="13">
        <f t="shared" si="44"/>
        <v>0.26200000000000001</v>
      </c>
      <c r="D153" s="18">
        <f t="shared" si="45"/>
        <v>1.00084</v>
      </c>
      <c r="E153" s="12">
        <v>1</v>
      </c>
      <c r="F153" s="15">
        <f t="shared" si="46"/>
        <v>1</v>
      </c>
      <c r="G153" s="19">
        <f t="shared" si="47"/>
        <v>1.00084</v>
      </c>
    </row>
    <row r="154" spans="1:11" hidden="1" x14ac:dyDescent="0.2">
      <c r="A154" s="9" t="s">
        <v>35</v>
      </c>
      <c r="B154" s="12">
        <v>1</v>
      </c>
      <c r="C154" s="13">
        <f t="shared" si="44"/>
        <v>0.26200000000000001</v>
      </c>
      <c r="D154" s="18">
        <f t="shared" si="45"/>
        <v>1.00084</v>
      </c>
      <c r="E154" s="12">
        <v>1</v>
      </c>
      <c r="F154" s="15">
        <f t="shared" si="46"/>
        <v>1</v>
      </c>
      <c r="G154" s="19">
        <f t="shared" si="47"/>
        <v>1.00084</v>
      </c>
    </row>
    <row r="156" spans="1:11" x14ac:dyDescent="0.2">
      <c r="A156" s="9" t="s">
        <v>47</v>
      </c>
      <c r="B156" s="12"/>
      <c r="C156" s="12"/>
      <c r="D156" s="12"/>
      <c r="E156" s="12"/>
      <c r="F156" s="12"/>
      <c r="G156" s="12"/>
      <c r="H156" s="12">
        <v>43</v>
      </c>
      <c r="I156" s="12"/>
      <c r="J156" s="12"/>
      <c r="K156" s="12"/>
    </row>
    <row r="157" spans="1:11" x14ac:dyDescent="0.2">
      <c r="A157" s="9" t="s">
        <v>48</v>
      </c>
      <c r="H157" s="9">
        <v>49</v>
      </c>
    </row>
    <row r="158" spans="1:11" x14ac:dyDescent="0.2">
      <c r="A158" s="9" t="s">
        <v>49</v>
      </c>
      <c r="H158" s="9">
        <v>51</v>
      </c>
    </row>
    <row r="159" spans="1:11" x14ac:dyDescent="0.2">
      <c r="A159" s="9" t="s">
        <v>50</v>
      </c>
      <c r="H159" s="9">
        <v>52</v>
      </c>
    </row>
    <row r="160" spans="1:11" x14ac:dyDescent="0.2">
      <c r="A160" s="9" t="s">
        <v>51</v>
      </c>
      <c r="H160" s="9">
        <v>56</v>
      </c>
    </row>
    <row r="162" spans="1:19" x14ac:dyDescent="0.2">
      <c r="A162" s="9" t="s">
        <v>72</v>
      </c>
      <c r="C162" s="9" t="s">
        <v>436</v>
      </c>
    </row>
    <row r="163" spans="1:19" s="61" customFormat="1" ht="20.25" x14ac:dyDescent="0.2">
      <c r="A163" s="60" t="s">
        <v>89</v>
      </c>
      <c r="N163" s="62"/>
      <c r="O163" s="62"/>
      <c r="P163" s="62"/>
      <c r="Q163" s="62"/>
    </row>
    <row r="164" spans="1:19" s="43" customFormat="1" ht="25.5" x14ac:dyDescent="0.2">
      <c r="A164" s="43" t="s">
        <v>458</v>
      </c>
      <c r="B164" s="43" t="s">
        <v>459</v>
      </c>
      <c r="C164" s="43">
        <v>63.87</v>
      </c>
      <c r="D164" s="43">
        <v>244</v>
      </c>
      <c r="E164" s="43">
        <v>4</v>
      </c>
      <c r="F164" s="43">
        <v>1.24E-2</v>
      </c>
      <c r="G164" s="43">
        <v>12.102399999999999</v>
      </c>
      <c r="I164" s="43" t="s">
        <v>460</v>
      </c>
      <c r="J164" s="43">
        <v>0.02</v>
      </c>
      <c r="K164" s="43" t="s">
        <v>461</v>
      </c>
      <c r="L164" s="44" t="s">
        <v>462</v>
      </c>
      <c r="M164" s="44" t="s">
        <v>125</v>
      </c>
      <c r="N164" s="52"/>
      <c r="O164" s="43" t="s">
        <v>79</v>
      </c>
      <c r="P164" s="43" t="s">
        <v>463</v>
      </c>
      <c r="Q164" s="43" t="s">
        <v>169</v>
      </c>
      <c r="R164" s="43" t="s">
        <v>464</v>
      </c>
      <c r="S164" s="44" t="s">
        <v>148</v>
      </c>
    </row>
    <row r="165" spans="1:19" s="45" customFormat="1" ht="38.25" x14ac:dyDescent="0.2">
      <c r="A165" s="45" t="s">
        <v>73</v>
      </c>
      <c r="B165" s="45">
        <v>0.5</v>
      </c>
      <c r="C165" s="45">
        <v>300</v>
      </c>
      <c r="D165" s="45">
        <v>2226</v>
      </c>
      <c r="E165" s="45">
        <v>4</v>
      </c>
      <c r="F165" s="45">
        <v>2.5999999999999999E-3</v>
      </c>
      <c r="G165" s="45">
        <v>23.83</v>
      </c>
      <c r="I165" s="45">
        <v>0.625</v>
      </c>
      <c r="J165" s="45">
        <v>0.25</v>
      </c>
      <c r="L165" s="40" t="s">
        <v>96</v>
      </c>
      <c r="M165" s="40" t="s">
        <v>94</v>
      </c>
      <c r="N165" s="40" t="s">
        <v>104</v>
      </c>
      <c r="O165" s="45" t="s">
        <v>78</v>
      </c>
      <c r="P165" s="45" t="s">
        <v>85</v>
      </c>
      <c r="R165" s="45" t="s">
        <v>84</v>
      </c>
      <c r="S165" s="44" t="s">
        <v>148</v>
      </c>
    </row>
    <row r="166" spans="1:19" s="45" customFormat="1" ht="25.5" x14ac:dyDescent="0.2">
      <c r="A166" s="45" t="s">
        <v>73</v>
      </c>
      <c r="B166" s="45">
        <v>0.5</v>
      </c>
      <c r="C166" s="45">
        <v>300</v>
      </c>
      <c r="D166" s="45">
        <v>2226</v>
      </c>
      <c r="E166" s="45">
        <v>4</v>
      </c>
      <c r="F166" s="45">
        <v>2.5999999999999999E-3</v>
      </c>
      <c r="G166" s="45">
        <v>23.83</v>
      </c>
      <c r="I166" s="45">
        <v>0.55000000000000004</v>
      </c>
      <c r="J166" s="45">
        <v>2.5000000000000001E-2</v>
      </c>
      <c r="L166" s="40" t="s">
        <v>241</v>
      </c>
      <c r="M166" s="40" t="s">
        <v>94</v>
      </c>
      <c r="N166" s="66">
        <v>0.12</v>
      </c>
      <c r="O166" s="45" t="s">
        <v>242</v>
      </c>
      <c r="P166" s="45" t="s">
        <v>243</v>
      </c>
      <c r="Q166" s="45" t="s">
        <v>244</v>
      </c>
      <c r="R166" s="45" t="s">
        <v>245</v>
      </c>
      <c r="S166" s="44" t="s">
        <v>193</v>
      </c>
    </row>
    <row r="167" spans="1:19" s="45" customFormat="1" ht="25.5" x14ac:dyDescent="0.2">
      <c r="A167" s="45" t="s">
        <v>73</v>
      </c>
      <c r="B167" s="45">
        <v>0.5</v>
      </c>
      <c r="C167" s="45">
        <v>300</v>
      </c>
      <c r="D167" s="45">
        <v>2226</v>
      </c>
      <c r="E167" s="45">
        <v>4</v>
      </c>
      <c r="F167" s="45">
        <v>3.2000000000000002E-3</v>
      </c>
      <c r="G167" s="45">
        <v>29.22</v>
      </c>
      <c r="I167" s="45">
        <v>0.55000000000000004</v>
      </c>
      <c r="J167" s="45">
        <v>0.1</v>
      </c>
      <c r="L167" s="40" t="s">
        <v>241</v>
      </c>
      <c r="M167" s="40" t="s">
        <v>94</v>
      </c>
      <c r="N167" s="66">
        <v>0.36</v>
      </c>
      <c r="O167" s="45" t="s">
        <v>100</v>
      </c>
      <c r="P167" s="45" t="s">
        <v>281</v>
      </c>
      <c r="Q167" s="45" t="s">
        <v>244</v>
      </c>
      <c r="R167" s="45" t="s">
        <v>282</v>
      </c>
      <c r="S167" s="44" t="s">
        <v>193</v>
      </c>
    </row>
    <row r="168" spans="1:19" s="43" customFormat="1" ht="25.5" x14ac:dyDescent="0.2">
      <c r="A168" s="43" t="s">
        <v>73</v>
      </c>
      <c r="B168" s="43">
        <v>0.5</v>
      </c>
      <c r="C168" s="43">
        <v>360</v>
      </c>
      <c r="D168" s="43">
        <v>2750</v>
      </c>
      <c r="E168" s="43">
        <v>4</v>
      </c>
      <c r="F168" s="43">
        <v>2.8999999999999998E-3</v>
      </c>
      <c r="G168" s="43">
        <v>31.68</v>
      </c>
      <c r="I168" s="43">
        <v>0.625</v>
      </c>
      <c r="J168" s="43">
        <v>0.15</v>
      </c>
      <c r="L168" s="43" t="s">
        <v>76</v>
      </c>
      <c r="M168" s="44" t="s">
        <v>94</v>
      </c>
      <c r="O168" s="43" t="s">
        <v>78</v>
      </c>
      <c r="P168" s="43" t="s">
        <v>116</v>
      </c>
      <c r="Q168" s="43" t="s">
        <v>119</v>
      </c>
      <c r="S168" s="44" t="s">
        <v>148</v>
      </c>
    </row>
    <row r="169" spans="1:19" s="43" customFormat="1" x14ac:dyDescent="0.2">
      <c r="A169" s="43" t="s">
        <v>73</v>
      </c>
      <c r="B169" s="43">
        <v>0.5</v>
      </c>
      <c r="C169" s="43">
        <v>300</v>
      </c>
      <c r="D169" s="43">
        <v>2226</v>
      </c>
      <c r="E169" s="43">
        <v>4</v>
      </c>
      <c r="F169" s="43">
        <v>2.5999999999999999E-3</v>
      </c>
      <c r="G169" s="43">
        <v>23.83</v>
      </c>
      <c r="I169" s="43">
        <v>1.5</v>
      </c>
      <c r="J169" s="43">
        <v>0.01</v>
      </c>
      <c r="L169" s="44" t="s">
        <v>97</v>
      </c>
      <c r="M169" s="44" t="s">
        <v>94</v>
      </c>
      <c r="N169" s="51" t="s">
        <v>105</v>
      </c>
      <c r="O169" s="43" t="s">
        <v>79</v>
      </c>
      <c r="P169" s="43" t="s">
        <v>81</v>
      </c>
      <c r="S169" s="44" t="s">
        <v>148</v>
      </c>
    </row>
    <row r="170" spans="1:19" s="43" customFormat="1" ht="25.5" x14ac:dyDescent="0.2">
      <c r="A170" s="43" t="s">
        <v>73</v>
      </c>
      <c r="B170" s="43">
        <v>0.5</v>
      </c>
      <c r="C170" s="43">
        <v>450</v>
      </c>
      <c r="D170" s="43">
        <v>3438</v>
      </c>
      <c r="E170" s="43">
        <v>4</v>
      </c>
      <c r="F170" s="43">
        <v>3.8999999999999998E-3</v>
      </c>
      <c r="G170" s="43">
        <v>53.632800000000003</v>
      </c>
      <c r="I170" s="43">
        <v>1.5</v>
      </c>
      <c r="J170" s="43">
        <v>0.01</v>
      </c>
      <c r="L170" s="44" t="s">
        <v>115</v>
      </c>
      <c r="M170" s="44" t="s">
        <v>94</v>
      </c>
      <c r="N170" s="52"/>
      <c r="O170" s="43" t="s">
        <v>79</v>
      </c>
      <c r="P170" s="43" t="s">
        <v>117</v>
      </c>
      <c r="Q170" s="43" t="s">
        <v>118</v>
      </c>
      <c r="S170" s="44" t="s">
        <v>148</v>
      </c>
    </row>
    <row r="171" spans="1:19" s="43" customFormat="1" ht="38.25" x14ac:dyDescent="0.2">
      <c r="A171" s="43" t="s">
        <v>73</v>
      </c>
      <c r="B171" s="43">
        <v>0.5</v>
      </c>
      <c r="C171" s="43">
        <v>264.5</v>
      </c>
      <c r="D171" s="43">
        <v>2021</v>
      </c>
      <c r="E171" s="43">
        <v>4</v>
      </c>
      <c r="F171" s="43">
        <v>2.5999999999999999E-3</v>
      </c>
      <c r="G171" s="43">
        <v>21.018000000000001</v>
      </c>
      <c r="I171" s="43">
        <v>0.5</v>
      </c>
      <c r="J171" s="43">
        <v>0.02</v>
      </c>
      <c r="L171" s="44" t="s">
        <v>209</v>
      </c>
      <c r="M171" s="44" t="s">
        <v>125</v>
      </c>
      <c r="N171" s="52">
        <v>0.01</v>
      </c>
      <c r="O171" s="43" t="s">
        <v>418</v>
      </c>
      <c r="P171" s="43" t="s">
        <v>465</v>
      </c>
      <c r="Q171" s="43" t="s">
        <v>466</v>
      </c>
      <c r="R171" s="43" t="s">
        <v>467</v>
      </c>
      <c r="S171" s="44" t="s">
        <v>468</v>
      </c>
    </row>
    <row r="172" spans="1:19" s="43" customFormat="1" ht="38.25" x14ac:dyDescent="0.2">
      <c r="A172" s="43" t="s">
        <v>73</v>
      </c>
      <c r="B172" s="43">
        <v>0.5</v>
      </c>
      <c r="C172" s="43">
        <v>170</v>
      </c>
      <c r="D172" s="43">
        <v>1306</v>
      </c>
      <c r="E172" s="43">
        <v>4</v>
      </c>
      <c r="F172" s="43">
        <v>2.7000000000000001E-3</v>
      </c>
      <c r="G172" s="43">
        <v>14.103999999999999</v>
      </c>
      <c r="I172" s="43">
        <v>0.01</v>
      </c>
      <c r="J172" s="43">
        <v>0.25</v>
      </c>
      <c r="L172" s="44" t="s">
        <v>209</v>
      </c>
      <c r="M172" s="44" t="s">
        <v>94</v>
      </c>
      <c r="N172" s="52"/>
      <c r="O172" s="43" t="s">
        <v>79</v>
      </c>
      <c r="P172" s="43" t="s">
        <v>210</v>
      </c>
      <c r="Q172" s="43" t="s">
        <v>211</v>
      </c>
      <c r="R172" s="43" t="s">
        <v>207</v>
      </c>
      <c r="S172" s="44" t="s">
        <v>193</v>
      </c>
    </row>
    <row r="174" spans="1:19" s="43" customFormat="1" ht="51" x14ac:dyDescent="0.2">
      <c r="A174" s="43" t="s">
        <v>296</v>
      </c>
      <c r="B174" s="43">
        <v>0.5</v>
      </c>
      <c r="C174" s="43">
        <v>250</v>
      </c>
      <c r="D174" s="43">
        <v>1910</v>
      </c>
      <c r="E174" s="43">
        <v>4</v>
      </c>
      <c r="F174" s="43">
        <v>2.3E-3</v>
      </c>
      <c r="G174" s="43">
        <v>17.571999999999999</v>
      </c>
      <c r="I174" s="43">
        <v>0.25</v>
      </c>
      <c r="J174" s="43" t="s">
        <v>300</v>
      </c>
      <c r="K174" s="43" t="s">
        <v>295</v>
      </c>
      <c r="L174" s="44" t="s">
        <v>297</v>
      </c>
      <c r="M174" s="44" t="s">
        <v>298</v>
      </c>
      <c r="N174" s="52">
        <v>0.03</v>
      </c>
      <c r="O174" s="43" t="s">
        <v>299</v>
      </c>
      <c r="P174" s="43" t="s">
        <v>301</v>
      </c>
      <c r="Q174" s="43" t="s">
        <v>302</v>
      </c>
      <c r="R174" s="43" t="s">
        <v>303</v>
      </c>
      <c r="S174" s="44" t="s">
        <v>148</v>
      </c>
    </row>
    <row r="175" spans="1:19" s="43" customFormat="1" ht="38.25" x14ac:dyDescent="0.2">
      <c r="A175" s="43" t="s">
        <v>413</v>
      </c>
      <c r="B175" s="43">
        <v>0.5</v>
      </c>
      <c r="C175" s="43">
        <v>250</v>
      </c>
      <c r="D175" s="43">
        <v>1910</v>
      </c>
      <c r="E175" s="43">
        <v>4</v>
      </c>
      <c r="F175" s="43">
        <v>2.3E-3</v>
      </c>
      <c r="G175" s="43">
        <v>17.571999999999999</v>
      </c>
      <c r="I175" s="43">
        <v>0.3</v>
      </c>
      <c r="J175" s="43">
        <v>0.2</v>
      </c>
      <c r="K175" s="43" t="s">
        <v>295</v>
      </c>
      <c r="L175" s="44" t="s">
        <v>414</v>
      </c>
      <c r="M175" s="44" t="s">
        <v>94</v>
      </c>
      <c r="N175" s="52">
        <v>0.26</v>
      </c>
      <c r="O175" s="43" t="s">
        <v>78</v>
      </c>
      <c r="P175" s="43" t="s">
        <v>415</v>
      </c>
      <c r="Q175" s="43" t="s">
        <v>302</v>
      </c>
      <c r="R175" s="43" t="s">
        <v>416</v>
      </c>
      <c r="S175" s="44">
        <v>1018</v>
      </c>
    </row>
    <row r="176" spans="1:19" s="43" customFormat="1" ht="25.5" x14ac:dyDescent="0.2">
      <c r="A176" s="43" t="s">
        <v>330</v>
      </c>
      <c r="B176" s="43">
        <v>0.5</v>
      </c>
      <c r="C176" s="43">
        <v>450</v>
      </c>
      <c r="D176" s="43">
        <v>3438</v>
      </c>
      <c r="E176" s="43">
        <v>4</v>
      </c>
      <c r="F176" s="43">
        <v>3.8999999999999998E-3</v>
      </c>
      <c r="G176" s="43">
        <v>53.63</v>
      </c>
      <c r="I176" s="43">
        <v>2.25</v>
      </c>
      <c r="J176" s="43">
        <v>0.01</v>
      </c>
      <c r="K176" s="43" t="s">
        <v>308</v>
      </c>
      <c r="L176" s="44" t="s">
        <v>206</v>
      </c>
      <c r="M176" s="44" t="s">
        <v>298</v>
      </c>
      <c r="N176" s="52">
        <v>0.2</v>
      </c>
      <c r="O176" s="43" t="s">
        <v>79</v>
      </c>
      <c r="P176" s="43" t="s">
        <v>309</v>
      </c>
      <c r="Q176" s="43" t="s">
        <v>310</v>
      </c>
      <c r="R176" s="43" t="s">
        <v>303</v>
      </c>
      <c r="S176" s="44" t="s">
        <v>148</v>
      </c>
    </row>
    <row r="177" spans="1:19" s="43" customFormat="1" ht="38.25" x14ac:dyDescent="0.2">
      <c r="A177" s="43" t="s">
        <v>330</v>
      </c>
      <c r="B177" s="43">
        <v>0.5</v>
      </c>
      <c r="C177" s="43">
        <v>450</v>
      </c>
      <c r="D177" s="43">
        <v>3438</v>
      </c>
      <c r="E177" s="43">
        <v>4</v>
      </c>
      <c r="F177" s="43">
        <v>3.8999999999999998E-3</v>
      </c>
      <c r="G177" s="43">
        <v>53.63</v>
      </c>
      <c r="I177" s="43">
        <v>0.01</v>
      </c>
      <c r="J177" s="43">
        <v>0.375</v>
      </c>
      <c r="K177" s="43" t="s">
        <v>308</v>
      </c>
      <c r="L177" s="44" t="s">
        <v>311</v>
      </c>
      <c r="M177" s="44" t="s">
        <v>298</v>
      </c>
      <c r="N177" s="52">
        <v>0.02</v>
      </c>
      <c r="O177" s="43" t="s">
        <v>79</v>
      </c>
      <c r="P177" s="43" t="s">
        <v>312</v>
      </c>
      <c r="Q177" s="43" t="s">
        <v>313</v>
      </c>
      <c r="R177" s="43" t="s">
        <v>303</v>
      </c>
      <c r="S177" s="44" t="s">
        <v>148</v>
      </c>
    </row>
    <row r="178" spans="1:19" s="43" customFormat="1" ht="38.25" x14ac:dyDescent="0.2">
      <c r="A178" s="43" t="s">
        <v>330</v>
      </c>
      <c r="B178" s="43">
        <v>0.5</v>
      </c>
      <c r="C178" s="43">
        <v>450</v>
      </c>
      <c r="D178" s="43">
        <v>3438</v>
      </c>
      <c r="E178" s="43">
        <v>4</v>
      </c>
      <c r="F178" s="43">
        <v>3.8999999999999998E-3</v>
      </c>
      <c r="G178" s="43">
        <v>53.63</v>
      </c>
      <c r="I178" s="43">
        <v>0.375</v>
      </c>
      <c r="J178" s="43">
        <v>0.01</v>
      </c>
      <c r="K178" s="43" t="s">
        <v>308</v>
      </c>
      <c r="L178" s="44" t="s">
        <v>314</v>
      </c>
      <c r="M178" s="44" t="s">
        <v>298</v>
      </c>
      <c r="N178" s="52">
        <v>0.02</v>
      </c>
      <c r="O178" s="43" t="s">
        <v>79</v>
      </c>
      <c r="P178" s="43" t="s">
        <v>315</v>
      </c>
      <c r="Q178" s="43" t="s">
        <v>313</v>
      </c>
      <c r="R178" s="43" t="s">
        <v>303</v>
      </c>
      <c r="S178" s="44" t="s">
        <v>148</v>
      </c>
    </row>
    <row r="179" spans="1:19" s="43" customFormat="1" ht="25.5" x14ac:dyDescent="0.2">
      <c r="A179" s="44" t="s">
        <v>348</v>
      </c>
      <c r="B179" s="43">
        <v>0.5</v>
      </c>
      <c r="C179" s="43">
        <v>523</v>
      </c>
      <c r="D179" s="43">
        <v>4000</v>
      </c>
      <c r="E179" s="43">
        <v>4</v>
      </c>
      <c r="F179" s="43">
        <v>4.7000000000000002E-3</v>
      </c>
      <c r="G179" s="43">
        <v>75.2</v>
      </c>
      <c r="I179" s="43">
        <v>1.7446999999999999</v>
      </c>
      <c r="J179" s="43">
        <v>9.1000000000000004E-3</v>
      </c>
      <c r="K179" s="43" t="s">
        <v>308</v>
      </c>
      <c r="L179" s="44" t="s">
        <v>375</v>
      </c>
      <c r="M179" s="44" t="s">
        <v>346</v>
      </c>
      <c r="N179" s="52">
        <v>0.3</v>
      </c>
      <c r="O179" s="43" t="s">
        <v>78</v>
      </c>
      <c r="P179" s="43" t="s">
        <v>376</v>
      </c>
      <c r="Q179" s="43" t="s">
        <v>377</v>
      </c>
      <c r="R179" s="43" t="s">
        <v>303</v>
      </c>
      <c r="S179" s="44" t="s">
        <v>347</v>
      </c>
    </row>
    <row r="180" spans="1:19" s="43" customFormat="1" ht="25.5" x14ac:dyDescent="0.2">
      <c r="A180" s="44" t="s">
        <v>382</v>
      </c>
      <c r="B180" s="43">
        <v>0.5</v>
      </c>
      <c r="C180" s="43">
        <v>728.4</v>
      </c>
      <c r="D180" s="43">
        <v>5565</v>
      </c>
      <c r="E180" s="43">
        <v>4</v>
      </c>
      <c r="F180" s="43">
        <v>5.4000000000000003E-3</v>
      </c>
      <c r="G180" s="43">
        <v>120</v>
      </c>
      <c r="I180" s="43">
        <v>1.7446999999999999</v>
      </c>
      <c r="J180" s="43">
        <v>9.1000000000000004E-3</v>
      </c>
      <c r="K180" s="43" t="s">
        <v>308</v>
      </c>
      <c r="L180" s="44" t="s">
        <v>169</v>
      </c>
      <c r="M180" s="44" t="s">
        <v>94</v>
      </c>
      <c r="N180" s="52">
        <v>0.3</v>
      </c>
      <c r="O180" s="43" t="s">
        <v>78</v>
      </c>
      <c r="P180" s="43" t="s">
        <v>380</v>
      </c>
      <c r="Q180" s="43" t="s">
        <v>381</v>
      </c>
      <c r="R180" s="43" t="s">
        <v>303</v>
      </c>
      <c r="S180" s="44" t="s">
        <v>374</v>
      </c>
    </row>
    <row r="181" spans="1:19" s="43" customFormat="1" ht="25.5" x14ac:dyDescent="0.2">
      <c r="A181" s="44" t="s">
        <v>349</v>
      </c>
      <c r="B181" s="43">
        <v>0.5</v>
      </c>
      <c r="C181" s="43">
        <v>820</v>
      </c>
      <c r="D181" s="43">
        <v>4000</v>
      </c>
      <c r="E181" s="43">
        <v>4</v>
      </c>
      <c r="F181" s="43">
        <v>4.4999999999999997E-3</v>
      </c>
      <c r="G181" s="43">
        <v>75.2</v>
      </c>
      <c r="I181" s="43">
        <v>1.7446999999999999</v>
      </c>
      <c r="J181" s="43">
        <v>0.05</v>
      </c>
      <c r="K181" s="43" t="s">
        <v>308</v>
      </c>
      <c r="L181" s="44" t="s">
        <v>378</v>
      </c>
      <c r="M181" s="44" t="s">
        <v>346</v>
      </c>
      <c r="N181" s="52">
        <v>0.02</v>
      </c>
      <c r="O181" s="43" t="s">
        <v>78</v>
      </c>
      <c r="P181" s="43" t="s">
        <v>379</v>
      </c>
      <c r="R181" s="43" t="s">
        <v>303</v>
      </c>
      <c r="S181" s="44" t="s">
        <v>347</v>
      </c>
    </row>
    <row r="182" spans="1:19" s="43" customFormat="1" ht="25.5" x14ac:dyDescent="0.2">
      <c r="A182" s="44" t="s">
        <v>218</v>
      </c>
      <c r="B182" s="43">
        <v>0.25</v>
      </c>
      <c r="C182" s="43">
        <v>80</v>
      </c>
      <c r="D182" s="43">
        <v>1222</v>
      </c>
      <c r="E182" s="43">
        <v>4</v>
      </c>
      <c r="F182" s="43">
        <v>1.6000000000000001E-3</v>
      </c>
      <c r="G182" s="43">
        <v>7.8208000000000002</v>
      </c>
      <c r="I182" s="43">
        <v>0.05</v>
      </c>
      <c r="J182" s="43">
        <v>5.0000000000000001E-3</v>
      </c>
      <c r="L182" s="43" t="s">
        <v>200</v>
      </c>
      <c r="M182" s="44" t="s">
        <v>94</v>
      </c>
      <c r="P182" s="43" t="s">
        <v>201</v>
      </c>
      <c r="Q182" s="43" t="s">
        <v>202</v>
      </c>
      <c r="R182" s="43" t="s">
        <v>203</v>
      </c>
      <c r="S182" s="43" t="s">
        <v>193</v>
      </c>
    </row>
    <row r="183" spans="1:19" s="43" customFormat="1" ht="25.5" x14ac:dyDescent="0.2">
      <c r="A183" s="44" t="s">
        <v>213</v>
      </c>
      <c r="B183" s="43">
        <v>0.25</v>
      </c>
      <c r="C183" s="43">
        <v>209</v>
      </c>
      <c r="D183" s="43">
        <v>3194</v>
      </c>
      <c r="E183" s="43">
        <v>4</v>
      </c>
      <c r="F183" s="43">
        <v>1.6999999999999999E-3</v>
      </c>
      <c r="G183" s="43">
        <v>21.71</v>
      </c>
      <c r="I183" s="43">
        <v>0.125</v>
      </c>
      <c r="J183" s="43">
        <v>0.125</v>
      </c>
      <c r="L183" s="43" t="s">
        <v>200</v>
      </c>
      <c r="M183" s="44" t="s">
        <v>94</v>
      </c>
      <c r="O183" s="44" t="s">
        <v>78</v>
      </c>
      <c r="P183" s="44" t="s">
        <v>201</v>
      </c>
      <c r="Q183" s="44" t="s">
        <v>219</v>
      </c>
      <c r="R183" s="43" t="s">
        <v>203</v>
      </c>
      <c r="S183" s="44" t="s">
        <v>193</v>
      </c>
    </row>
    <row r="184" spans="1:19" s="43" customFormat="1" ht="38.25" x14ac:dyDescent="0.2">
      <c r="A184" s="44" t="s">
        <v>213</v>
      </c>
      <c r="B184" s="43">
        <v>0.25</v>
      </c>
      <c r="C184" s="43">
        <v>209</v>
      </c>
      <c r="D184" s="43">
        <v>3194</v>
      </c>
      <c r="E184" s="43">
        <v>4</v>
      </c>
      <c r="F184" s="43">
        <v>1.6999999999999999E-3</v>
      </c>
      <c r="G184" s="43">
        <v>21.71</v>
      </c>
      <c r="I184" s="43">
        <v>0.1</v>
      </c>
      <c r="J184" s="43">
        <v>7.4999999999999997E-3</v>
      </c>
      <c r="L184" s="44" t="s">
        <v>220</v>
      </c>
      <c r="M184" s="44" t="s">
        <v>94</v>
      </c>
      <c r="O184" s="44" t="s">
        <v>78</v>
      </c>
      <c r="P184" s="44" t="s">
        <v>221</v>
      </c>
      <c r="Q184" s="43" t="s">
        <v>202</v>
      </c>
      <c r="R184" s="43" t="s">
        <v>203</v>
      </c>
      <c r="S184" s="44" t="s">
        <v>193</v>
      </c>
    </row>
    <row r="185" spans="1:19" s="43" customFormat="1" ht="25.5" x14ac:dyDescent="0.2">
      <c r="A185" s="44" t="s">
        <v>213</v>
      </c>
      <c r="B185" s="43">
        <v>0.25</v>
      </c>
      <c r="C185" s="43">
        <v>209</v>
      </c>
      <c r="D185" s="43">
        <v>3194</v>
      </c>
      <c r="E185" s="43">
        <v>4</v>
      </c>
      <c r="F185" s="43">
        <v>1.6999999999999999E-3</v>
      </c>
      <c r="G185" s="43">
        <v>21.71</v>
      </c>
      <c r="I185" s="43">
        <v>0.60399999999999998</v>
      </c>
      <c r="J185" s="43">
        <v>5.0000000000000001E-3</v>
      </c>
      <c r="L185" s="44" t="s">
        <v>222</v>
      </c>
      <c r="M185" s="44" t="s">
        <v>94</v>
      </c>
      <c r="O185" s="44" t="s">
        <v>79</v>
      </c>
      <c r="P185" s="44" t="s">
        <v>223</v>
      </c>
      <c r="Q185" s="44" t="s">
        <v>224</v>
      </c>
      <c r="R185" s="43" t="s">
        <v>203</v>
      </c>
      <c r="S185" s="44" t="s">
        <v>193</v>
      </c>
    </row>
    <row r="186" spans="1:19" s="43" customFormat="1" ht="38.25" x14ac:dyDescent="0.2">
      <c r="A186" s="44" t="s">
        <v>417</v>
      </c>
      <c r="B186" s="43">
        <v>0.25</v>
      </c>
      <c r="C186" s="43">
        <v>211</v>
      </c>
      <c r="D186" s="43">
        <v>3235</v>
      </c>
      <c r="E186" s="43">
        <v>4</v>
      </c>
      <c r="F186" s="43">
        <v>8.0000000000000004E-4</v>
      </c>
      <c r="G186" s="43">
        <v>10.352</v>
      </c>
      <c r="I186" s="43">
        <v>0.3</v>
      </c>
      <c r="J186" s="43">
        <v>0.02</v>
      </c>
      <c r="K186" s="43" t="s">
        <v>402</v>
      </c>
      <c r="L186" s="44" t="s">
        <v>200</v>
      </c>
      <c r="M186" s="44" t="s">
        <v>94</v>
      </c>
      <c r="N186" s="43">
        <v>0</v>
      </c>
      <c r="O186" s="44" t="s">
        <v>418</v>
      </c>
      <c r="P186" s="44" t="s">
        <v>419</v>
      </c>
      <c r="Q186" s="44" t="s">
        <v>420</v>
      </c>
      <c r="R186" s="43" t="s">
        <v>416</v>
      </c>
      <c r="S186" s="44">
        <v>1018</v>
      </c>
    </row>
    <row r="187" spans="1:19" s="43" customFormat="1" ht="25.5" x14ac:dyDescent="0.2">
      <c r="A187" s="43" t="s">
        <v>332</v>
      </c>
      <c r="B187" s="43">
        <v>0.375</v>
      </c>
      <c r="C187" s="43">
        <v>378.04</v>
      </c>
      <c r="D187" s="43">
        <v>3851</v>
      </c>
      <c r="E187" s="43">
        <v>4</v>
      </c>
      <c r="F187" s="43">
        <v>2.8999999999999998E-3</v>
      </c>
      <c r="G187" s="43">
        <v>44.67</v>
      </c>
      <c r="I187" s="43">
        <v>0.25</v>
      </c>
      <c r="J187" s="43">
        <v>0.01</v>
      </c>
      <c r="K187" s="43" t="s">
        <v>331</v>
      </c>
      <c r="L187" s="43" t="s">
        <v>297</v>
      </c>
      <c r="M187" s="44" t="s">
        <v>125</v>
      </c>
      <c r="N187" s="52">
        <v>0</v>
      </c>
      <c r="O187" s="43" t="s">
        <v>79</v>
      </c>
      <c r="P187" s="43" t="s">
        <v>333</v>
      </c>
    </row>
    <row r="188" spans="1:19" s="65" customFormat="1" x14ac:dyDescent="0.2">
      <c r="A188" s="65" t="s">
        <v>343</v>
      </c>
      <c r="B188" s="65">
        <v>0.75</v>
      </c>
      <c r="C188" s="65">
        <v>300</v>
      </c>
      <c r="E188" s="65">
        <v>4</v>
      </c>
      <c r="F188" s="65">
        <v>3.7000000000000002E-3</v>
      </c>
      <c r="I188" s="65">
        <v>1.125</v>
      </c>
      <c r="J188" s="65">
        <v>0.1875</v>
      </c>
      <c r="N188" s="43"/>
      <c r="O188" s="43"/>
      <c r="P188" s="43"/>
      <c r="Q188" s="43"/>
      <c r="S188" s="65" t="s">
        <v>61</v>
      </c>
    </row>
    <row r="189" spans="1:19" s="65" customFormat="1" x14ac:dyDescent="0.2">
      <c r="A189" s="65" t="s">
        <v>343</v>
      </c>
      <c r="B189" s="65">
        <v>0.75</v>
      </c>
      <c r="C189" s="65">
        <v>404</v>
      </c>
      <c r="D189" s="65">
        <v>2062</v>
      </c>
      <c r="E189" s="65">
        <v>4</v>
      </c>
      <c r="F189" s="65">
        <v>6.3E-3</v>
      </c>
      <c r="G189" s="65">
        <v>51.87</v>
      </c>
      <c r="I189" s="65">
        <v>2.2000000000000002</v>
      </c>
      <c r="J189" s="65">
        <v>3.7499999999999999E-2</v>
      </c>
      <c r="N189" s="43"/>
      <c r="O189" s="43"/>
      <c r="P189" s="43"/>
      <c r="Q189" s="43"/>
      <c r="S189" s="65" t="s">
        <v>61</v>
      </c>
    </row>
    <row r="190" spans="1:19" s="65" customFormat="1" x14ac:dyDescent="0.2">
      <c r="A190" s="65" t="s">
        <v>401</v>
      </c>
      <c r="B190" s="65">
        <v>0.125</v>
      </c>
      <c r="C190" s="65">
        <v>152.5</v>
      </c>
      <c r="D190" s="65">
        <v>4661</v>
      </c>
      <c r="E190" s="65">
        <v>4</v>
      </c>
      <c r="F190" s="65">
        <v>4.0000000000000002E-4</v>
      </c>
      <c r="G190" s="65">
        <v>8.1</v>
      </c>
      <c r="I190" s="65">
        <v>0.21879999999999999</v>
      </c>
      <c r="J190" s="65">
        <v>5.7999999999999996E-3</v>
      </c>
      <c r="K190" s="65" t="s">
        <v>402</v>
      </c>
      <c r="L190" s="65" t="s">
        <v>403</v>
      </c>
      <c r="M190" s="65" t="s">
        <v>94</v>
      </c>
      <c r="N190" s="43">
        <v>0</v>
      </c>
      <c r="O190" s="43" t="s">
        <v>79</v>
      </c>
      <c r="P190" s="43" t="s">
        <v>404</v>
      </c>
      <c r="Q190" s="43" t="s">
        <v>173</v>
      </c>
      <c r="R190" s="65" t="s">
        <v>405</v>
      </c>
      <c r="S190" s="65" t="s">
        <v>193</v>
      </c>
    </row>
    <row r="191" spans="1:19" s="65" customFormat="1" x14ac:dyDescent="0.2">
      <c r="N191" s="43"/>
      <c r="O191" s="43"/>
      <c r="P191" s="43"/>
      <c r="Q191" s="43"/>
    </row>
    <row r="192" spans="1:19" s="65" customFormat="1" x14ac:dyDescent="0.2">
      <c r="N192" s="43"/>
      <c r="O192" s="43"/>
      <c r="P192" s="43"/>
      <c r="Q192" s="43"/>
    </row>
    <row r="193" spans="1:19" s="65" customFormat="1" x14ac:dyDescent="0.2">
      <c r="N193" s="43"/>
      <c r="O193" s="43"/>
      <c r="P193" s="43"/>
      <c r="Q193" s="43"/>
    </row>
    <row r="194" spans="1:19" s="32" customFormat="1" x14ac:dyDescent="0.2">
      <c r="A194" s="33"/>
      <c r="J194" s="41"/>
      <c r="L194" s="33"/>
      <c r="M194" s="33"/>
      <c r="P194" s="33"/>
      <c r="Q194" s="33"/>
      <c r="R194" s="33"/>
      <c r="S194" s="33"/>
    </row>
    <row r="195" spans="1:19" ht="20.25" x14ac:dyDescent="0.3">
      <c r="A195" s="31" t="s">
        <v>215</v>
      </c>
    </row>
    <row r="196" spans="1:19" s="43" customFormat="1" ht="25.5" x14ac:dyDescent="0.2">
      <c r="A196" s="44" t="s">
        <v>179</v>
      </c>
      <c r="B196" s="43">
        <v>0.75</v>
      </c>
      <c r="C196" s="43">
        <v>306</v>
      </c>
      <c r="D196" s="43">
        <v>1559</v>
      </c>
      <c r="E196" s="43">
        <v>2</v>
      </c>
      <c r="F196" s="43">
        <v>6.0000000000000001E-3</v>
      </c>
      <c r="G196" s="43">
        <v>18.707999999999998</v>
      </c>
      <c r="I196" s="43">
        <v>0.1</v>
      </c>
      <c r="J196" s="50">
        <v>0.05</v>
      </c>
      <c r="L196" s="44" t="s">
        <v>204</v>
      </c>
      <c r="M196" s="44" t="s">
        <v>94</v>
      </c>
      <c r="O196" s="43" t="s">
        <v>127</v>
      </c>
      <c r="P196" s="44" t="s">
        <v>205</v>
      </c>
      <c r="Q196" s="44" t="s">
        <v>206</v>
      </c>
      <c r="R196" s="44" t="s">
        <v>207</v>
      </c>
      <c r="S196" s="44" t="s">
        <v>208</v>
      </c>
    </row>
    <row r="197" spans="1:19" s="43" customFormat="1" ht="25.5" x14ac:dyDescent="0.2">
      <c r="A197" s="44" t="s">
        <v>179</v>
      </c>
      <c r="B197" s="43">
        <v>0.75</v>
      </c>
      <c r="C197" s="43">
        <v>400</v>
      </c>
      <c r="D197" s="43">
        <v>2037</v>
      </c>
      <c r="E197" s="43">
        <v>2</v>
      </c>
      <c r="F197" s="43">
        <v>3.0000000000000001E-3</v>
      </c>
      <c r="G197" s="43">
        <v>12.222</v>
      </c>
      <c r="I197" s="43">
        <v>9.375E-2</v>
      </c>
      <c r="J197" s="51">
        <v>1</v>
      </c>
      <c r="L197" s="43" t="s">
        <v>188</v>
      </c>
      <c r="M197" s="44" t="s">
        <v>94</v>
      </c>
      <c r="O197" s="43" t="s">
        <v>127</v>
      </c>
      <c r="P197" s="43" t="s">
        <v>189</v>
      </c>
      <c r="Q197" s="43" t="s">
        <v>190</v>
      </c>
      <c r="R197" s="43" t="s">
        <v>181</v>
      </c>
      <c r="S197" s="43" t="s">
        <v>148</v>
      </c>
    </row>
    <row r="198" spans="1:19" s="43" customFormat="1" ht="25.5" x14ac:dyDescent="0.2">
      <c r="A198" s="44" t="s">
        <v>179</v>
      </c>
      <c r="B198" s="43">
        <v>0.75</v>
      </c>
      <c r="C198" s="43">
        <v>225</v>
      </c>
      <c r="D198" s="43">
        <v>1146</v>
      </c>
      <c r="E198" s="43">
        <v>2</v>
      </c>
      <c r="F198" s="43">
        <v>2.5999999999999999E-3</v>
      </c>
      <c r="G198" s="43">
        <v>5.9592000000000001</v>
      </c>
      <c r="I198" s="43">
        <v>0.125</v>
      </c>
      <c r="J198" s="44">
        <v>0.25</v>
      </c>
      <c r="L198" s="43" t="s">
        <v>124</v>
      </c>
      <c r="M198" s="44" t="s">
        <v>94</v>
      </c>
      <c r="O198" s="43" t="s">
        <v>127</v>
      </c>
      <c r="P198" s="43" t="s">
        <v>187</v>
      </c>
      <c r="Q198" s="43" t="s">
        <v>180</v>
      </c>
      <c r="R198" s="43" t="s">
        <v>181</v>
      </c>
      <c r="S198" s="43" t="s">
        <v>148</v>
      </c>
    </row>
    <row r="199" spans="1:19" s="43" customFormat="1" ht="25.5" x14ac:dyDescent="0.2">
      <c r="A199" s="44" t="s">
        <v>179</v>
      </c>
      <c r="B199" s="43">
        <v>0.75</v>
      </c>
      <c r="C199" s="43">
        <v>306</v>
      </c>
      <c r="D199" s="43">
        <v>1559</v>
      </c>
      <c r="E199" s="43">
        <v>2</v>
      </c>
      <c r="F199" s="43">
        <v>7.4000000000000003E-3</v>
      </c>
      <c r="G199" s="43">
        <v>34.81</v>
      </c>
      <c r="I199" s="43">
        <v>0.1</v>
      </c>
      <c r="J199" s="44">
        <v>0.05</v>
      </c>
      <c r="L199" s="43" t="s">
        <v>124</v>
      </c>
      <c r="M199" s="44" t="s">
        <v>94</v>
      </c>
      <c r="N199" s="52">
        <v>0.19</v>
      </c>
      <c r="O199" s="43" t="s">
        <v>127</v>
      </c>
      <c r="P199" s="44" t="s">
        <v>225</v>
      </c>
      <c r="Q199" s="44" t="s">
        <v>226</v>
      </c>
      <c r="R199" s="44" t="s">
        <v>227</v>
      </c>
      <c r="S199" s="44" t="s">
        <v>193</v>
      </c>
    </row>
    <row r="200" spans="1:19" s="45" customFormat="1" ht="25.5" x14ac:dyDescent="0.2">
      <c r="A200" s="44" t="s">
        <v>172</v>
      </c>
      <c r="B200" s="53">
        <v>0.75</v>
      </c>
      <c r="C200" s="45">
        <v>687</v>
      </c>
      <c r="D200" s="45">
        <v>3500</v>
      </c>
      <c r="E200" s="45">
        <v>1</v>
      </c>
      <c r="F200" s="45">
        <v>1.1000000000000001E-3</v>
      </c>
      <c r="G200" s="45">
        <v>15</v>
      </c>
      <c r="I200" s="45">
        <v>0.01</v>
      </c>
      <c r="J200" s="40" t="s">
        <v>173</v>
      </c>
      <c r="L200" s="45" t="s">
        <v>185</v>
      </c>
      <c r="M200" s="40" t="s">
        <v>175</v>
      </c>
      <c r="O200" s="45" t="s">
        <v>186</v>
      </c>
      <c r="P200" s="45" t="s">
        <v>176</v>
      </c>
      <c r="Q200" s="45" t="s">
        <v>177</v>
      </c>
      <c r="R200" s="45" t="s">
        <v>178</v>
      </c>
      <c r="S200" s="45" t="s">
        <v>148</v>
      </c>
    </row>
    <row r="201" spans="1:19" s="45" customFormat="1" ht="25.5" x14ac:dyDescent="0.2">
      <c r="A201" s="44" t="s">
        <v>172</v>
      </c>
      <c r="B201" s="53">
        <v>0.75</v>
      </c>
      <c r="C201" s="45">
        <v>549</v>
      </c>
      <c r="D201" s="45">
        <v>2801</v>
      </c>
      <c r="E201" s="45">
        <v>1</v>
      </c>
      <c r="F201" s="45">
        <v>3.0000000000000001E-3</v>
      </c>
      <c r="G201" s="45">
        <v>33.612000000000002</v>
      </c>
      <c r="I201" s="45">
        <v>0.01</v>
      </c>
      <c r="J201" s="40" t="s">
        <v>173</v>
      </c>
      <c r="L201" s="45" t="s">
        <v>174</v>
      </c>
      <c r="M201" s="40" t="s">
        <v>175</v>
      </c>
      <c r="O201" s="45" t="s">
        <v>134</v>
      </c>
      <c r="P201" s="45" t="s">
        <v>176</v>
      </c>
      <c r="Q201" s="45" t="s">
        <v>177</v>
      </c>
      <c r="R201" s="45" t="s">
        <v>178</v>
      </c>
      <c r="S201" s="45" t="s">
        <v>148</v>
      </c>
    </row>
    <row r="202" spans="1:19" s="43" customFormat="1" ht="38.25" x14ac:dyDescent="0.2">
      <c r="A202" s="43" t="s">
        <v>144</v>
      </c>
      <c r="B202" s="43">
        <v>2</v>
      </c>
      <c r="C202" s="43">
        <v>710</v>
      </c>
      <c r="E202" s="43">
        <v>5</v>
      </c>
      <c r="F202" s="43">
        <v>7.1000000000000004E-3</v>
      </c>
      <c r="I202" s="43">
        <v>0.1</v>
      </c>
      <c r="J202" s="43">
        <v>1.5</v>
      </c>
      <c r="K202" s="43" t="s">
        <v>145</v>
      </c>
      <c r="L202" s="43" t="s">
        <v>469</v>
      </c>
      <c r="M202" s="44" t="s">
        <v>125</v>
      </c>
      <c r="O202" s="43" t="s">
        <v>127</v>
      </c>
      <c r="P202" s="43" t="s">
        <v>474</v>
      </c>
      <c r="Q202" s="43" t="s">
        <v>470</v>
      </c>
      <c r="R202" s="43" t="s">
        <v>471</v>
      </c>
      <c r="S202" s="43" t="s">
        <v>193</v>
      </c>
    </row>
    <row r="203" spans="1:19" s="43" customFormat="1" ht="25.5" x14ac:dyDescent="0.2">
      <c r="A203" s="43" t="s">
        <v>144</v>
      </c>
      <c r="B203" s="43">
        <v>2</v>
      </c>
      <c r="C203" s="43">
        <v>272.25</v>
      </c>
      <c r="D203" s="43">
        <v>520</v>
      </c>
      <c r="E203" s="43">
        <v>5</v>
      </c>
      <c r="F203" s="43">
        <v>4.0000000000000001E-3</v>
      </c>
      <c r="G203" s="43">
        <v>10.4</v>
      </c>
      <c r="I203" s="43">
        <v>7.0000000000000007E-2</v>
      </c>
      <c r="J203" s="43">
        <v>1.5</v>
      </c>
      <c r="K203" s="43" t="s">
        <v>145</v>
      </c>
      <c r="L203" s="43" t="s">
        <v>475</v>
      </c>
      <c r="M203" s="44" t="s">
        <v>125</v>
      </c>
      <c r="O203" s="43" t="s">
        <v>127</v>
      </c>
      <c r="P203" s="43" t="s">
        <v>473</v>
      </c>
      <c r="Q203" s="43" t="s">
        <v>470</v>
      </c>
      <c r="R203" s="43" t="s">
        <v>471</v>
      </c>
      <c r="S203" s="43" t="s">
        <v>193</v>
      </c>
    </row>
    <row r="204" spans="1:19" s="43" customFormat="1" ht="25.5" x14ac:dyDescent="0.2">
      <c r="A204" s="43" t="s">
        <v>144</v>
      </c>
      <c r="B204" s="43">
        <v>2</v>
      </c>
      <c r="C204" s="43">
        <v>272.25</v>
      </c>
      <c r="D204" s="43">
        <v>520</v>
      </c>
      <c r="E204" s="43">
        <v>5</v>
      </c>
      <c r="F204" s="43">
        <v>4.0000000000000001E-3</v>
      </c>
      <c r="G204" s="43">
        <v>10.4</v>
      </c>
      <c r="I204" s="43">
        <v>0.03</v>
      </c>
      <c r="J204" s="43">
        <v>1.5</v>
      </c>
      <c r="K204" s="43" t="s">
        <v>145</v>
      </c>
      <c r="L204" s="43" t="s">
        <v>462</v>
      </c>
      <c r="M204" s="44" t="s">
        <v>125</v>
      </c>
      <c r="O204" s="43" t="s">
        <v>127</v>
      </c>
      <c r="P204" s="43" t="s">
        <v>477</v>
      </c>
      <c r="Q204" s="43" t="s">
        <v>470</v>
      </c>
      <c r="R204" s="43" t="s">
        <v>471</v>
      </c>
      <c r="S204" s="43" t="s">
        <v>476</v>
      </c>
    </row>
    <row r="205" spans="1:19" s="43" customFormat="1" ht="51" x14ac:dyDescent="0.2">
      <c r="A205" s="43" t="s">
        <v>144</v>
      </c>
      <c r="B205" s="43">
        <v>2</v>
      </c>
      <c r="C205" s="43">
        <v>290</v>
      </c>
      <c r="D205" s="43">
        <v>554</v>
      </c>
      <c r="E205" s="43">
        <v>5</v>
      </c>
      <c r="F205" s="43">
        <v>6.6E-3</v>
      </c>
      <c r="G205" s="43">
        <v>18.28</v>
      </c>
      <c r="I205" s="43">
        <v>0.125</v>
      </c>
      <c r="J205" s="43">
        <v>0.25</v>
      </c>
      <c r="K205" s="43" t="s">
        <v>145</v>
      </c>
      <c r="L205" s="43" t="s">
        <v>124</v>
      </c>
      <c r="M205" s="44" t="s">
        <v>125</v>
      </c>
      <c r="O205" s="43" t="s">
        <v>114</v>
      </c>
      <c r="P205" s="43" t="s">
        <v>146</v>
      </c>
      <c r="Q205" s="43" t="s">
        <v>147</v>
      </c>
      <c r="R205" s="43" t="s">
        <v>472</v>
      </c>
      <c r="S205" s="43" t="s">
        <v>148</v>
      </c>
    </row>
    <row r="206" spans="1:19" s="43" customFormat="1" ht="25.5" x14ac:dyDescent="0.2">
      <c r="A206" s="43" t="s">
        <v>270</v>
      </c>
      <c r="B206" s="43">
        <v>3</v>
      </c>
      <c r="C206" s="43">
        <v>850</v>
      </c>
      <c r="D206" s="43">
        <v>1082</v>
      </c>
      <c r="E206" s="43">
        <v>5</v>
      </c>
      <c r="F206" s="43">
        <v>2.7E-2</v>
      </c>
      <c r="G206" s="43">
        <v>116</v>
      </c>
      <c r="I206" s="43">
        <v>7.4999999999999997E-2</v>
      </c>
      <c r="J206" s="43">
        <v>1.2</v>
      </c>
      <c r="K206" s="43" t="s">
        <v>271</v>
      </c>
      <c r="L206" s="43" t="s">
        <v>272</v>
      </c>
      <c r="M206" s="44" t="s">
        <v>125</v>
      </c>
      <c r="N206" s="52">
        <v>0.76</v>
      </c>
      <c r="O206" s="43" t="s">
        <v>127</v>
      </c>
      <c r="P206" s="43" t="s">
        <v>273</v>
      </c>
      <c r="Q206" s="43" t="s">
        <v>274</v>
      </c>
      <c r="R206" s="43" t="s">
        <v>275</v>
      </c>
      <c r="S206" s="43">
        <v>4140</v>
      </c>
    </row>
    <row r="207" spans="1:19" s="43" customFormat="1" ht="25.5" x14ac:dyDescent="0.2">
      <c r="A207" s="43" t="s">
        <v>270</v>
      </c>
      <c r="B207" s="43">
        <v>3</v>
      </c>
      <c r="C207" s="43">
        <v>984</v>
      </c>
      <c r="D207" s="43">
        <v>1253</v>
      </c>
      <c r="E207" s="43">
        <v>5</v>
      </c>
      <c r="F207" s="43">
        <v>7.9000000000000008E-3</v>
      </c>
      <c r="G207" s="43">
        <v>39</v>
      </c>
      <c r="I207" s="43">
        <v>7.4999999999999997E-2</v>
      </c>
      <c r="J207" s="43">
        <v>1.2</v>
      </c>
      <c r="K207" s="43" t="s">
        <v>271</v>
      </c>
      <c r="L207" s="43" t="s">
        <v>190</v>
      </c>
      <c r="M207" s="44" t="s">
        <v>125</v>
      </c>
      <c r="N207" s="52" t="s">
        <v>276</v>
      </c>
      <c r="O207" s="43" t="s">
        <v>277</v>
      </c>
      <c r="P207" s="43" t="s">
        <v>279</v>
      </c>
      <c r="Q207" s="43" t="s">
        <v>278</v>
      </c>
      <c r="R207" s="43" t="s">
        <v>275</v>
      </c>
      <c r="S207" s="43">
        <v>4140</v>
      </c>
    </row>
    <row r="208" spans="1:19" s="43" customFormat="1" ht="25.5" x14ac:dyDescent="0.2">
      <c r="A208" s="43" t="s">
        <v>270</v>
      </c>
      <c r="B208" s="43">
        <v>3</v>
      </c>
      <c r="C208" s="43">
        <v>984</v>
      </c>
      <c r="D208" s="43">
        <v>1253</v>
      </c>
      <c r="E208" s="43">
        <v>5</v>
      </c>
      <c r="F208" s="43">
        <v>7.9000000000000008E-3</v>
      </c>
      <c r="G208" s="43">
        <v>39</v>
      </c>
      <c r="I208" s="43">
        <v>0.02</v>
      </c>
      <c r="J208" s="43">
        <v>1.2</v>
      </c>
      <c r="K208" s="43" t="s">
        <v>271</v>
      </c>
      <c r="L208" s="43" t="s">
        <v>162</v>
      </c>
      <c r="M208" s="44" t="s">
        <v>125</v>
      </c>
      <c r="N208" s="52" t="s">
        <v>276</v>
      </c>
      <c r="O208" s="43" t="s">
        <v>277</v>
      </c>
      <c r="P208" s="43" t="s">
        <v>280</v>
      </c>
      <c r="Q208" s="43" t="s">
        <v>278</v>
      </c>
      <c r="R208" s="43" t="s">
        <v>275</v>
      </c>
      <c r="S208" s="43">
        <v>4140</v>
      </c>
    </row>
    <row r="209" spans="1:19" s="43" customFormat="1" x14ac:dyDescent="0.2">
      <c r="A209" s="43" t="s">
        <v>270</v>
      </c>
      <c r="B209" s="43">
        <v>3</v>
      </c>
      <c r="C209" s="43">
        <v>525</v>
      </c>
      <c r="D209" s="43">
        <v>668</v>
      </c>
      <c r="E209" s="43">
        <v>5</v>
      </c>
      <c r="F209" s="43">
        <v>7.9000000000000008E-3</v>
      </c>
      <c r="G209" s="43">
        <v>26.29</v>
      </c>
      <c r="I209" s="43">
        <v>0.05</v>
      </c>
      <c r="J209" s="43">
        <v>1.2</v>
      </c>
      <c r="K209" s="43" t="s">
        <v>271</v>
      </c>
      <c r="M209" s="44" t="s">
        <v>94</v>
      </c>
      <c r="N209" s="52"/>
      <c r="O209" s="43" t="s">
        <v>127</v>
      </c>
      <c r="P209" s="43" t="s">
        <v>280</v>
      </c>
      <c r="S209" s="43" t="s">
        <v>148</v>
      </c>
    </row>
    <row r="210" spans="1:19" s="43" customFormat="1" ht="25.5" x14ac:dyDescent="0.2">
      <c r="A210" s="43" t="s">
        <v>270</v>
      </c>
      <c r="B210" s="43">
        <v>3</v>
      </c>
      <c r="C210" s="43">
        <v>499</v>
      </c>
      <c r="D210" s="43">
        <v>636</v>
      </c>
      <c r="E210" s="43">
        <v>5</v>
      </c>
      <c r="F210" s="43">
        <v>0.01</v>
      </c>
      <c r="G210" s="43">
        <v>31.8</v>
      </c>
      <c r="I210" s="43">
        <v>0.01</v>
      </c>
      <c r="J210" s="43">
        <v>2.25</v>
      </c>
      <c r="K210" s="43" t="s">
        <v>271</v>
      </c>
      <c r="L210" s="43" t="s">
        <v>169</v>
      </c>
      <c r="M210" s="44" t="s">
        <v>94</v>
      </c>
      <c r="N210" s="52">
        <v>0</v>
      </c>
      <c r="O210" s="43" t="s">
        <v>114</v>
      </c>
      <c r="P210" s="43" t="s">
        <v>410</v>
      </c>
      <c r="Q210" s="43" t="s">
        <v>411</v>
      </c>
      <c r="R210" s="43" t="s">
        <v>412</v>
      </c>
      <c r="S210" s="43">
        <v>1018</v>
      </c>
    </row>
    <row r="211" spans="1:19" s="43" customFormat="1" ht="25.5" x14ac:dyDescent="0.2">
      <c r="A211" s="43" t="s">
        <v>316</v>
      </c>
      <c r="B211" s="43" t="s">
        <v>317</v>
      </c>
      <c r="C211" s="43">
        <v>403.14</v>
      </c>
      <c r="D211" s="43">
        <v>385</v>
      </c>
      <c r="E211" s="43">
        <v>8</v>
      </c>
      <c r="F211" s="43">
        <v>1.14E-2</v>
      </c>
      <c r="G211" s="43">
        <v>35.112000000000002</v>
      </c>
      <c r="I211" s="43">
        <v>0.1</v>
      </c>
      <c r="J211" s="43">
        <v>2.125</v>
      </c>
      <c r="K211" s="43" t="s">
        <v>321</v>
      </c>
      <c r="L211" s="43" t="s">
        <v>442</v>
      </c>
      <c r="M211" s="44" t="s">
        <v>125</v>
      </c>
      <c r="N211" s="52">
        <v>0.28000000000000003</v>
      </c>
      <c r="O211" s="43" t="s">
        <v>127</v>
      </c>
      <c r="P211" s="43" t="s">
        <v>443</v>
      </c>
      <c r="Q211" s="43" t="s">
        <v>444</v>
      </c>
      <c r="R211" s="43" t="s">
        <v>445</v>
      </c>
      <c r="S211" s="43" t="s">
        <v>148</v>
      </c>
    </row>
    <row r="212" spans="1:19" s="43" customFormat="1" ht="25.5" x14ac:dyDescent="0.2">
      <c r="A212" s="43" t="s">
        <v>316</v>
      </c>
      <c r="B212" s="43" t="s">
        <v>317</v>
      </c>
      <c r="C212" s="43">
        <v>301</v>
      </c>
      <c r="D212" s="43">
        <v>288</v>
      </c>
      <c r="E212" s="43">
        <v>8</v>
      </c>
      <c r="F212" s="43">
        <v>7.7999999999999996E-3</v>
      </c>
      <c r="G212" s="43">
        <v>17.97</v>
      </c>
      <c r="I212" s="43">
        <v>0.1</v>
      </c>
      <c r="J212" s="43">
        <v>1.5</v>
      </c>
      <c r="K212" s="43" t="s">
        <v>321</v>
      </c>
      <c r="L212" s="43" t="s">
        <v>318</v>
      </c>
      <c r="M212" s="44" t="s">
        <v>125</v>
      </c>
      <c r="N212" s="52">
        <v>0.12</v>
      </c>
      <c r="O212" s="43" t="s">
        <v>127</v>
      </c>
      <c r="P212" s="43" t="s">
        <v>322</v>
      </c>
      <c r="Q212" s="43" t="s">
        <v>319</v>
      </c>
      <c r="R212" s="43" t="s">
        <v>320</v>
      </c>
      <c r="S212" s="43" t="s">
        <v>148</v>
      </c>
    </row>
    <row r="213" spans="1:19" s="43" customFormat="1" ht="51" x14ac:dyDescent="0.2">
      <c r="A213" s="43" t="s">
        <v>323</v>
      </c>
      <c r="B213" s="43" t="s">
        <v>289</v>
      </c>
      <c r="D213" s="43">
        <v>281</v>
      </c>
      <c r="E213" s="43">
        <v>5</v>
      </c>
      <c r="G213" s="43">
        <v>14.05</v>
      </c>
      <c r="I213" s="43">
        <v>0.15</v>
      </c>
      <c r="J213" s="43">
        <v>1.5</v>
      </c>
      <c r="K213" s="43" t="s">
        <v>321</v>
      </c>
      <c r="L213" s="43" t="s">
        <v>324</v>
      </c>
      <c r="M213" s="44" t="s">
        <v>125</v>
      </c>
      <c r="N213" s="52">
        <v>0.2</v>
      </c>
      <c r="O213" s="43" t="s">
        <v>127</v>
      </c>
      <c r="P213" s="43" t="s">
        <v>325</v>
      </c>
      <c r="Q213" s="43" t="s">
        <v>319</v>
      </c>
      <c r="R213" s="43" t="s">
        <v>320</v>
      </c>
      <c r="S213" s="43" t="s">
        <v>148</v>
      </c>
    </row>
    <row r="214" spans="1:19" s="43" customFormat="1" x14ac:dyDescent="0.2">
      <c r="M214" s="44"/>
      <c r="N214" s="52"/>
    </row>
    <row r="215" spans="1:19" s="43" customFormat="1" x14ac:dyDescent="0.2">
      <c r="M215" s="44"/>
      <c r="N215" s="52"/>
    </row>
    <row r="216" spans="1:19" s="43" customFormat="1" ht="25.5" x14ac:dyDescent="0.2">
      <c r="A216" s="43" t="s">
        <v>195</v>
      </c>
      <c r="B216" s="43">
        <v>1</v>
      </c>
      <c r="C216" s="43">
        <v>500</v>
      </c>
      <c r="D216" s="43">
        <v>1910</v>
      </c>
      <c r="E216" s="43">
        <v>3</v>
      </c>
      <c r="F216" s="43">
        <v>5.7000000000000002E-3</v>
      </c>
      <c r="G216" s="43">
        <v>32.661000000000001</v>
      </c>
      <c r="I216" s="43">
        <v>0.05</v>
      </c>
      <c r="J216" s="43">
        <v>0.5</v>
      </c>
      <c r="K216" s="43" t="s">
        <v>132</v>
      </c>
      <c r="L216" s="43" t="s">
        <v>133</v>
      </c>
      <c r="M216" s="44" t="s">
        <v>94</v>
      </c>
      <c r="O216" s="43" t="s">
        <v>127</v>
      </c>
      <c r="P216" s="43" t="s">
        <v>196</v>
      </c>
      <c r="Q216" s="43" t="s">
        <v>197</v>
      </c>
      <c r="R216" s="43" t="s">
        <v>198</v>
      </c>
      <c r="S216" s="43">
        <v>4140</v>
      </c>
    </row>
    <row r="217" spans="1:19" s="43" customFormat="1" ht="25.5" x14ac:dyDescent="0.2">
      <c r="A217" s="43" t="s">
        <v>195</v>
      </c>
      <c r="B217" s="43">
        <v>1</v>
      </c>
      <c r="C217" s="43">
        <v>339</v>
      </c>
      <c r="D217" s="43">
        <v>1298</v>
      </c>
      <c r="E217" s="43">
        <v>3</v>
      </c>
      <c r="F217" s="43">
        <v>4.7999999999999996E-3</v>
      </c>
      <c r="G217" s="43">
        <v>24.920999999999999</v>
      </c>
      <c r="I217" s="43">
        <v>0.1</v>
      </c>
      <c r="J217" s="43">
        <v>0.125</v>
      </c>
      <c r="K217" s="43" t="s">
        <v>132</v>
      </c>
      <c r="L217" s="43" t="s">
        <v>234</v>
      </c>
      <c r="M217" s="44" t="s">
        <v>94</v>
      </c>
      <c r="O217" s="43" t="s">
        <v>127</v>
      </c>
      <c r="P217" s="43" t="s">
        <v>235</v>
      </c>
      <c r="Q217" s="43" t="s">
        <v>236</v>
      </c>
      <c r="R217" s="43" t="s">
        <v>237</v>
      </c>
      <c r="S217" s="43">
        <v>4140</v>
      </c>
    </row>
    <row r="218" spans="1:19" s="43" customFormat="1" ht="25.5" x14ac:dyDescent="0.2">
      <c r="A218" s="43" t="s">
        <v>195</v>
      </c>
      <c r="B218" s="43">
        <v>1</v>
      </c>
      <c r="C218" s="43">
        <v>271</v>
      </c>
      <c r="D218" s="43">
        <v>1039</v>
      </c>
      <c r="E218" s="43">
        <v>3</v>
      </c>
      <c r="F218" s="43">
        <v>5.7999999999999996E-3</v>
      </c>
      <c r="G218" s="43">
        <v>24.108000000000001</v>
      </c>
      <c r="I218" s="43">
        <v>0.125</v>
      </c>
      <c r="J218" s="43">
        <v>0.05</v>
      </c>
      <c r="K218" s="43" t="s">
        <v>132</v>
      </c>
      <c r="L218" s="43" t="s">
        <v>247</v>
      </c>
      <c r="M218" s="44" t="s">
        <v>94</v>
      </c>
      <c r="O218" s="43" t="s">
        <v>127</v>
      </c>
      <c r="P218" s="43" t="s">
        <v>248</v>
      </c>
      <c r="Q218" s="43" t="s">
        <v>249</v>
      </c>
      <c r="R218" s="43" t="s">
        <v>250</v>
      </c>
      <c r="S218" s="43">
        <v>4140</v>
      </c>
    </row>
    <row r="219" spans="1:19" s="43" customFormat="1" ht="25.5" x14ac:dyDescent="0.2">
      <c r="A219" s="44" t="s">
        <v>266</v>
      </c>
      <c r="B219" s="43">
        <v>1</v>
      </c>
      <c r="C219" s="43">
        <v>340</v>
      </c>
      <c r="D219" s="43">
        <v>1299</v>
      </c>
      <c r="E219" s="43">
        <v>3</v>
      </c>
      <c r="F219" s="43">
        <v>7.1999999999999998E-3</v>
      </c>
      <c r="G219" s="43">
        <v>28.058399999999999</v>
      </c>
      <c r="I219" s="43">
        <v>0.1</v>
      </c>
      <c r="J219" s="43">
        <v>0.1</v>
      </c>
      <c r="K219" s="43" t="s">
        <v>132</v>
      </c>
      <c r="L219" s="44" t="s">
        <v>206</v>
      </c>
      <c r="M219" s="44" t="s">
        <v>94</v>
      </c>
      <c r="N219" s="52">
        <v>0.18</v>
      </c>
      <c r="O219" s="43" t="s">
        <v>127</v>
      </c>
      <c r="P219" s="44" t="s">
        <v>264</v>
      </c>
      <c r="Q219" s="44" t="s">
        <v>236</v>
      </c>
      <c r="R219" s="44" t="s">
        <v>265</v>
      </c>
      <c r="S219" s="43">
        <v>4140</v>
      </c>
    </row>
    <row r="220" spans="1:19" s="43" customFormat="1" ht="25.5" x14ac:dyDescent="0.2">
      <c r="A220" s="43" t="s">
        <v>195</v>
      </c>
      <c r="B220" s="43">
        <v>1</v>
      </c>
      <c r="C220" s="43">
        <v>574</v>
      </c>
      <c r="D220" s="43">
        <v>1910</v>
      </c>
      <c r="E220" s="43">
        <v>3</v>
      </c>
      <c r="F220" s="43">
        <v>1.4999999999999999E-2</v>
      </c>
      <c r="G220" s="43">
        <v>70</v>
      </c>
      <c r="I220" s="43">
        <v>7.4999999999999997E-2</v>
      </c>
      <c r="J220" s="43">
        <v>0.25</v>
      </c>
      <c r="K220" s="43" t="s">
        <v>290</v>
      </c>
      <c r="L220" s="43" t="s">
        <v>133</v>
      </c>
      <c r="M220" s="44" t="s">
        <v>94</v>
      </c>
      <c r="N220" s="43">
        <v>38</v>
      </c>
      <c r="O220" s="43" t="s">
        <v>127</v>
      </c>
      <c r="P220" s="43" t="s">
        <v>291</v>
      </c>
      <c r="Q220" s="43" t="s">
        <v>197</v>
      </c>
      <c r="R220" s="43" t="s">
        <v>198</v>
      </c>
      <c r="S220" s="43">
        <v>4140</v>
      </c>
    </row>
    <row r="221" spans="1:19" s="43" customFormat="1" ht="25.5" x14ac:dyDescent="0.2">
      <c r="A221" s="43" t="s">
        <v>453</v>
      </c>
      <c r="B221" s="43">
        <v>1</v>
      </c>
      <c r="C221" s="43">
        <v>490</v>
      </c>
      <c r="D221" s="43">
        <v>1872</v>
      </c>
      <c r="E221" s="43">
        <v>3</v>
      </c>
      <c r="F221" s="43">
        <v>5.0000000000000001E-3</v>
      </c>
      <c r="G221" s="43">
        <v>28.08</v>
      </c>
      <c r="I221" s="43">
        <v>0.3</v>
      </c>
      <c r="J221" s="43">
        <v>0.1</v>
      </c>
      <c r="K221" s="43" t="s">
        <v>434</v>
      </c>
      <c r="L221" s="43" t="s">
        <v>452</v>
      </c>
      <c r="M221" s="44" t="s">
        <v>125</v>
      </c>
      <c r="N221" s="69" t="s">
        <v>454</v>
      </c>
      <c r="O221" s="43" t="s">
        <v>127</v>
      </c>
      <c r="P221" s="43" t="s">
        <v>455</v>
      </c>
      <c r="Q221" s="43" t="s">
        <v>456</v>
      </c>
      <c r="R221" s="43" t="s">
        <v>457</v>
      </c>
      <c r="S221" s="43" t="s">
        <v>148</v>
      </c>
    </row>
    <row r="222" spans="1:19" s="43" customFormat="1" ht="25.5" x14ac:dyDescent="0.2">
      <c r="A222" s="43" t="s">
        <v>358</v>
      </c>
      <c r="B222" s="43">
        <v>1</v>
      </c>
      <c r="C222" s="43">
        <v>495</v>
      </c>
      <c r="D222" s="43">
        <v>1891</v>
      </c>
      <c r="E222" s="43">
        <v>2</v>
      </c>
      <c r="F222" s="43">
        <v>4.3E-3</v>
      </c>
      <c r="G222" s="43">
        <v>16.260000000000002</v>
      </c>
      <c r="H222" s="43">
        <v>13</v>
      </c>
      <c r="I222" s="43">
        <v>0.03</v>
      </c>
      <c r="J222" s="43">
        <v>0.25</v>
      </c>
      <c r="K222" s="43" t="s">
        <v>364</v>
      </c>
      <c r="L222" s="43" t="s">
        <v>365</v>
      </c>
      <c r="M222" s="44" t="s">
        <v>363</v>
      </c>
      <c r="N222" s="43">
        <v>0</v>
      </c>
      <c r="O222" s="43" t="s">
        <v>114</v>
      </c>
      <c r="P222" s="43" t="s">
        <v>362</v>
      </c>
      <c r="Q222" s="43" t="s">
        <v>361</v>
      </c>
      <c r="R222" s="43" t="s">
        <v>360</v>
      </c>
      <c r="S222" s="43" t="s">
        <v>359</v>
      </c>
    </row>
    <row r="223" spans="1:19" s="43" customFormat="1" ht="25.5" x14ac:dyDescent="0.2">
      <c r="A223" s="44" t="s">
        <v>394</v>
      </c>
      <c r="B223" s="43">
        <v>1</v>
      </c>
      <c r="C223" s="43">
        <v>232.9</v>
      </c>
      <c r="D223" s="43">
        <v>890</v>
      </c>
      <c r="E223" s="43">
        <v>2</v>
      </c>
      <c r="F223" s="43">
        <v>5.7000000000000002E-3</v>
      </c>
      <c r="G223" s="43">
        <v>10.199999999999999</v>
      </c>
      <c r="H223" s="43">
        <v>13</v>
      </c>
      <c r="I223" s="43">
        <v>0.03</v>
      </c>
      <c r="J223" s="43">
        <v>0.25</v>
      </c>
      <c r="K223" s="43" t="s">
        <v>364</v>
      </c>
      <c r="L223" s="43" t="s">
        <v>365</v>
      </c>
      <c r="M223" s="44" t="s">
        <v>363</v>
      </c>
      <c r="N223" s="43">
        <v>0</v>
      </c>
      <c r="O223" s="43" t="s">
        <v>114</v>
      </c>
      <c r="R223" s="43" t="s">
        <v>360</v>
      </c>
      <c r="S223" s="43" t="s">
        <v>393</v>
      </c>
    </row>
    <row r="224" spans="1:19" s="43" customFormat="1" ht="25.5" x14ac:dyDescent="0.2">
      <c r="A224" s="43" t="s">
        <v>82</v>
      </c>
      <c r="B224" s="43">
        <v>2.5</v>
      </c>
      <c r="C224" s="43">
        <v>240</v>
      </c>
      <c r="D224" s="43">
        <v>366</v>
      </c>
      <c r="E224" s="43">
        <v>3</v>
      </c>
      <c r="F224" s="43">
        <v>9.4999999999999998E-3</v>
      </c>
      <c r="G224" s="43">
        <v>14.054399999999999</v>
      </c>
      <c r="I224" s="43">
        <v>0.1</v>
      </c>
      <c r="J224" s="43">
        <v>7.4999999999999997E-2</v>
      </c>
      <c r="L224" s="43" t="s">
        <v>86</v>
      </c>
      <c r="M224" s="44" t="s">
        <v>94</v>
      </c>
      <c r="N224" s="52">
        <v>0.03</v>
      </c>
      <c r="O224" s="44" t="s">
        <v>114</v>
      </c>
      <c r="P224" s="43" t="s">
        <v>142</v>
      </c>
      <c r="Q224" s="43" t="s">
        <v>143</v>
      </c>
      <c r="R224" s="43" t="s">
        <v>441</v>
      </c>
      <c r="S224" s="43" t="s">
        <v>148</v>
      </c>
    </row>
    <row r="225" spans="1:19" s="43" customFormat="1" ht="25.5" x14ac:dyDescent="0.2">
      <c r="A225" s="43" t="s">
        <v>82</v>
      </c>
      <c r="B225" s="43">
        <v>2.5</v>
      </c>
      <c r="C225" s="43">
        <v>300</v>
      </c>
      <c r="D225" s="43">
        <v>458</v>
      </c>
      <c r="E225" s="43">
        <v>3</v>
      </c>
      <c r="F225" s="43">
        <v>1.2E-2</v>
      </c>
      <c r="G225" s="43">
        <v>21.984000000000002</v>
      </c>
      <c r="I225" s="43">
        <v>0.1</v>
      </c>
      <c r="J225" s="43">
        <v>7.4999999999999997E-2</v>
      </c>
      <c r="L225" s="43" t="s">
        <v>86</v>
      </c>
      <c r="M225" s="44" t="s">
        <v>94</v>
      </c>
      <c r="O225" s="44" t="s">
        <v>114</v>
      </c>
      <c r="P225" s="43" t="s">
        <v>87</v>
      </c>
      <c r="R225" s="43" t="s">
        <v>441</v>
      </c>
      <c r="S225" s="43" t="s">
        <v>148</v>
      </c>
    </row>
    <row r="226" spans="1:19" s="43" customFormat="1" ht="25.5" x14ac:dyDescent="0.2">
      <c r="A226" s="43" t="s">
        <v>82</v>
      </c>
      <c r="B226" s="43">
        <v>2.5</v>
      </c>
      <c r="C226" s="43">
        <v>375</v>
      </c>
      <c r="D226" s="43">
        <v>500</v>
      </c>
      <c r="E226" s="43">
        <v>3</v>
      </c>
      <c r="F226" s="43">
        <v>5.0000000000000001E-3</v>
      </c>
      <c r="G226" s="43">
        <v>10</v>
      </c>
      <c r="I226" s="43" t="s">
        <v>340</v>
      </c>
      <c r="J226" s="43">
        <v>3.5000000000000003E-2</v>
      </c>
      <c r="L226" s="43" t="s">
        <v>86</v>
      </c>
      <c r="M226" s="44" t="s">
        <v>341</v>
      </c>
      <c r="O226" s="44" t="s">
        <v>114</v>
      </c>
      <c r="P226" s="43" t="s">
        <v>342</v>
      </c>
      <c r="Q226" s="43" t="s">
        <v>336</v>
      </c>
      <c r="R226" s="43" t="s">
        <v>441</v>
      </c>
      <c r="S226" s="43" t="s">
        <v>148</v>
      </c>
    </row>
    <row r="227" spans="1:19" s="43" customFormat="1" ht="51" x14ac:dyDescent="0.2">
      <c r="A227" s="43" t="s">
        <v>438</v>
      </c>
      <c r="B227" s="43">
        <v>2.5</v>
      </c>
      <c r="C227" s="43">
        <v>327</v>
      </c>
      <c r="D227" s="43">
        <v>500</v>
      </c>
      <c r="E227" s="43">
        <v>3</v>
      </c>
      <c r="F227" s="43">
        <v>1.2E-2</v>
      </c>
      <c r="G227" s="43">
        <v>24</v>
      </c>
      <c r="I227" s="43">
        <v>8.3000000000000004E-2</v>
      </c>
      <c r="J227" s="43">
        <v>3.4500000000000003E-2</v>
      </c>
      <c r="L227" s="43" t="s">
        <v>437</v>
      </c>
      <c r="M227" s="44" t="s">
        <v>341</v>
      </c>
      <c r="O227" s="44" t="s">
        <v>114</v>
      </c>
      <c r="P227" s="43" t="s">
        <v>439</v>
      </c>
      <c r="Q227" s="43" t="s">
        <v>440</v>
      </c>
      <c r="R227" s="43" t="s">
        <v>441</v>
      </c>
      <c r="S227" s="43" t="s">
        <v>148</v>
      </c>
    </row>
    <row r="228" spans="1:19" s="43" customFormat="1" ht="25.5" x14ac:dyDescent="0.2">
      <c r="A228" s="43" t="s">
        <v>407</v>
      </c>
      <c r="B228" s="43">
        <v>2.5</v>
      </c>
      <c r="C228" s="43" t="s">
        <v>408</v>
      </c>
      <c r="E228" s="43">
        <v>3</v>
      </c>
      <c r="F228" s="43" t="s">
        <v>409</v>
      </c>
      <c r="G228" s="43">
        <v>10</v>
      </c>
      <c r="I228" s="43" t="s">
        <v>406</v>
      </c>
      <c r="J228" s="43">
        <v>1.0349999999999999</v>
      </c>
      <c r="L228" s="43" t="s">
        <v>86</v>
      </c>
      <c r="M228" s="44" t="s">
        <v>341</v>
      </c>
      <c r="O228" s="44" t="s">
        <v>114</v>
      </c>
      <c r="P228" s="43" t="s">
        <v>342</v>
      </c>
      <c r="Q228" s="43" t="s">
        <v>336</v>
      </c>
      <c r="R228" s="43" t="s">
        <v>84</v>
      </c>
      <c r="S228" s="43" t="s">
        <v>148</v>
      </c>
    </row>
    <row r="231" spans="1:19" s="43" customFormat="1" ht="15" customHeight="1" x14ac:dyDescent="0.2">
      <c r="A231" s="44" t="s">
        <v>283</v>
      </c>
      <c r="B231" s="68">
        <v>1.0389999999999999</v>
      </c>
      <c r="C231" s="43">
        <v>462.3</v>
      </c>
      <c r="D231" s="43">
        <v>1700</v>
      </c>
      <c r="E231" s="43">
        <v>3</v>
      </c>
      <c r="F231" s="43">
        <v>2.8999999999999998E-3</v>
      </c>
      <c r="G231" s="43">
        <v>15</v>
      </c>
      <c r="I231" s="43" t="s">
        <v>284</v>
      </c>
      <c r="J231" s="44">
        <v>0.05</v>
      </c>
      <c r="L231" s="43" t="s">
        <v>162</v>
      </c>
      <c r="M231" s="44" t="s">
        <v>285</v>
      </c>
      <c r="O231" s="43" t="s">
        <v>286</v>
      </c>
      <c r="P231" s="43" t="s">
        <v>287</v>
      </c>
      <c r="Q231" s="43" t="s">
        <v>162</v>
      </c>
      <c r="R231" s="43" t="s">
        <v>288</v>
      </c>
      <c r="S231" s="43" t="s">
        <v>148</v>
      </c>
    </row>
    <row r="232" spans="1:19" s="45" customFormat="1" ht="25.5" x14ac:dyDescent="0.2">
      <c r="A232" s="44" t="s">
        <v>335</v>
      </c>
      <c r="B232" s="53">
        <v>1</v>
      </c>
      <c r="C232" s="45">
        <v>616</v>
      </c>
      <c r="D232" s="45">
        <v>2355</v>
      </c>
      <c r="E232" s="45">
        <v>3</v>
      </c>
      <c r="F232" s="45">
        <v>2.8999999999999998E-3</v>
      </c>
      <c r="G232" s="45">
        <v>20.488499999999998</v>
      </c>
      <c r="I232" s="45" t="s">
        <v>334</v>
      </c>
      <c r="J232" s="40">
        <v>0.05</v>
      </c>
      <c r="L232" s="45" t="s">
        <v>336</v>
      </c>
      <c r="M232" s="40" t="s">
        <v>285</v>
      </c>
      <c r="O232" s="45" t="s">
        <v>286</v>
      </c>
      <c r="P232" s="45" t="s">
        <v>337</v>
      </c>
      <c r="Q232" s="45" t="s">
        <v>338</v>
      </c>
      <c r="R232" s="45" t="s">
        <v>339</v>
      </c>
      <c r="S232" s="45" t="s">
        <v>148</v>
      </c>
    </row>
    <row r="233" spans="1:19" s="45" customFormat="1" ht="25.5" x14ac:dyDescent="0.2">
      <c r="A233" s="44" t="s">
        <v>425</v>
      </c>
      <c r="B233" s="53" t="s">
        <v>426</v>
      </c>
      <c r="C233" s="45">
        <v>160</v>
      </c>
      <c r="D233" s="45">
        <v>1200</v>
      </c>
      <c r="E233" s="45">
        <v>1</v>
      </c>
      <c r="F233" s="45">
        <v>1E-3</v>
      </c>
      <c r="G233" s="45">
        <v>1.2</v>
      </c>
      <c r="I233" s="45">
        <v>0.35</v>
      </c>
      <c r="J233" s="40" t="s">
        <v>427</v>
      </c>
      <c r="L233" s="45" t="s">
        <v>169</v>
      </c>
      <c r="M233" s="40" t="s">
        <v>94</v>
      </c>
      <c r="O233" s="45" t="s">
        <v>286</v>
      </c>
      <c r="P233" s="45" t="s">
        <v>428</v>
      </c>
      <c r="Q233" s="45" t="s">
        <v>429</v>
      </c>
      <c r="R233" s="45" t="s">
        <v>430</v>
      </c>
      <c r="S233" s="45">
        <v>1018</v>
      </c>
    </row>
    <row r="234" spans="1:19" s="45" customFormat="1" ht="25.5" x14ac:dyDescent="0.2">
      <c r="A234" s="44" t="s">
        <v>431</v>
      </c>
      <c r="B234" s="53">
        <v>0.78720000000000001</v>
      </c>
      <c r="C234" s="45">
        <v>200</v>
      </c>
      <c r="D234" s="45">
        <v>970</v>
      </c>
      <c r="E234" s="45">
        <v>1</v>
      </c>
      <c r="F234" s="45">
        <v>1E-3</v>
      </c>
      <c r="G234" s="45">
        <v>3.88</v>
      </c>
      <c r="I234" s="45" t="s">
        <v>432</v>
      </c>
      <c r="J234" s="40" t="s">
        <v>433</v>
      </c>
      <c r="K234" s="45" t="s">
        <v>434</v>
      </c>
      <c r="L234" s="45" t="s">
        <v>162</v>
      </c>
      <c r="M234" s="45" t="s">
        <v>94</v>
      </c>
      <c r="N234" s="45">
        <v>5</v>
      </c>
      <c r="O234" s="45" t="s">
        <v>286</v>
      </c>
      <c r="P234" s="45" t="s">
        <v>435</v>
      </c>
      <c r="Q234" s="45" t="s">
        <v>429</v>
      </c>
      <c r="R234" s="45" t="s">
        <v>430</v>
      </c>
      <c r="S234" s="45">
        <v>1018</v>
      </c>
    </row>
    <row r="235" spans="1:19" s="45" customFormat="1" x14ac:dyDescent="0.2">
      <c r="A235" s="44"/>
      <c r="B235" s="53"/>
      <c r="J235" s="40"/>
      <c r="M235" s="40"/>
    </row>
    <row r="236" spans="1:19" s="45" customFormat="1" x14ac:dyDescent="0.2">
      <c r="A236" s="44"/>
      <c r="B236" s="53"/>
      <c r="J236" s="40"/>
      <c r="M236" s="40"/>
    </row>
    <row r="237" spans="1:19" s="43" customFormat="1" x14ac:dyDescent="0.2">
      <c r="A237" s="44"/>
      <c r="J237" s="51"/>
      <c r="M237" s="44"/>
    </row>
    <row r="238" spans="1:19" s="61" customFormat="1" ht="20.25" x14ac:dyDescent="0.2">
      <c r="A238" s="60" t="s">
        <v>212</v>
      </c>
      <c r="N238" s="62"/>
      <c r="O238" s="62"/>
      <c r="P238" s="62"/>
      <c r="Q238" s="62"/>
    </row>
    <row r="239" spans="1:19" s="43" customFormat="1" ht="25.5" x14ac:dyDescent="0.2">
      <c r="A239" s="43" t="s">
        <v>131</v>
      </c>
      <c r="B239" s="43">
        <v>1</v>
      </c>
      <c r="C239" s="43">
        <v>464</v>
      </c>
      <c r="D239" s="43">
        <v>1776</v>
      </c>
      <c r="E239" s="43">
        <v>2</v>
      </c>
      <c r="F239" s="43">
        <v>7.0000000000000001E-3</v>
      </c>
      <c r="G239" s="43">
        <v>24.864000000000001</v>
      </c>
      <c r="I239" s="43">
        <v>0.1</v>
      </c>
      <c r="J239" s="43">
        <v>4.3999999999999997E-2</v>
      </c>
      <c r="K239" s="43" t="s">
        <v>132</v>
      </c>
      <c r="L239" s="43" t="s">
        <v>133</v>
      </c>
      <c r="M239" s="44" t="s">
        <v>125</v>
      </c>
      <c r="O239" s="43" t="s">
        <v>134</v>
      </c>
      <c r="P239" s="43" t="s">
        <v>305</v>
      </c>
      <c r="Q239" s="43" t="s">
        <v>135</v>
      </c>
      <c r="R239" s="43" t="s">
        <v>129</v>
      </c>
      <c r="S239" s="43" t="s">
        <v>148</v>
      </c>
    </row>
    <row r="240" spans="1:19" s="43" customFormat="1" ht="51" x14ac:dyDescent="0.2">
      <c r="A240" s="43" t="s">
        <v>131</v>
      </c>
      <c r="B240" s="43">
        <v>1</v>
      </c>
      <c r="C240" s="43">
        <v>350</v>
      </c>
      <c r="D240" s="43">
        <v>1337</v>
      </c>
      <c r="E240" s="43">
        <v>2</v>
      </c>
      <c r="F240" s="43">
        <v>7.0000000000000001E-3</v>
      </c>
      <c r="G240" s="43">
        <v>18.718</v>
      </c>
      <c r="I240" s="43">
        <v>0.1</v>
      </c>
      <c r="J240" s="43">
        <v>4.3999999999999997E-2</v>
      </c>
      <c r="K240" s="43" t="s">
        <v>132</v>
      </c>
      <c r="L240" s="43" t="s">
        <v>304</v>
      </c>
      <c r="M240" s="44" t="s">
        <v>125</v>
      </c>
      <c r="N240" s="43">
        <v>12</v>
      </c>
      <c r="O240" s="43" t="s">
        <v>134</v>
      </c>
      <c r="P240" s="43" t="s">
        <v>139</v>
      </c>
      <c r="Q240" s="43" t="s">
        <v>306</v>
      </c>
      <c r="R240" s="43" t="s">
        <v>307</v>
      </c>
      <c r="S240" s="43" t="s">
        <v>148</v>
      </c>
    </row>
    <row r="241" spans="1:19" s="43" customFormat="1" x14ac:dyDescent="0.2">
      <c r="A241" s="44" t="s">
        <v>256</v>
      </c>
      <c r="B241" s="43">
        <v>0.5</v>
      </c>
      <c r="C241" s="43">
        <v>323</v>
      </c>
      <c r="D241" s="43">
        <v>2475</v>
      </c>
      <c r="E241" s="43">
        <v>3</v>
      </c>
      <c r="F241" s="43">
        <v>3.5999999999999999E-3</v>
      </c>
      <c r="G241" s="43">
        <v>35.64</v>
      </c>
      <c r="I241" s="43">
        <v>2.3E-2</v>
      </c>
      <c r="J241" s="42">
        <v>0.05</v>
      </c>
      <c r="K241" s="44" t="s">
        <v>251</v>
      </c>
      <c r="L241" s="44" t="s">
        <v>252</v>
      </c>
      <c r="M241" s="44" t="s">
        <v>354</v>
      </c>
      <c r="O241" s="44" t="s">
        <v>134</v>
      </c>
      <c r="P241" s="44" t="s">
        <v>253</v>
      </c>
      <c r="Q241" s="44" t="s">
        <v>254</v>
      </c>
      <c r="R241" s="44" t="s">
        <v>255</v>
      </c>
      <c r="S241" s="43">
        <v>4139</v>
      </c>
    </row>
    <row r="242" spans="1:19" s="43" customFormat="1" x14ac:dyDescent="0.2">
      <c r="A242" s="44"/>
      <c r="J242" s="42"/>
      <c r="K242" s="44"/>
      <c r="L242" s="44"/>
      <c r="M242" s="44"/>
      <c r="O242" s="44"/>
      <c r="P242" s="44"/>
      <c r="Q242" s="44"/>
      <c r="R242" s="44"/>
    </row>
    <row r="243" spans="1:19" s="43" customFormat="1" ht="27.75" customHeight="1" x14ac:dyDescent="0.2">
      <c r="A243" s="44" t="s">
        <v>395</v>
      </c>
      <c r="B243" s="43">
        <v>0.5</v>
      </c>
      <c r="C243" s="43">
        <v>232.9</v>
      </c>
      <c r="D243" s="43">
        <v>1942</v>
      </c>
      <c r="E243" s="43">
        <v>2</v>
      </c>
      <c r="F243" s="43">
        <v>2.2000000000000001E-3</v>
      </c>
      <c r="G243" s="43">
        <v>8.39</v>
      </c>
      <c r="H243" s="43">
        <v>1</v>
      </c>
      <c r="I243" s="43">
        <v>1.2500000000000001E-2</v>
      </c>
      <c r="J243" s="42" t="s">
        <v>396</v>
      </c>
      <c r="K243" s="44" t="s">
        <v>368</v>
      </c>
      <c r="L243" s="44" t="s">
        <v>369</v>
      </c>
      <c r="M243" s="44" t="s">
        <v>363</v>
      </c>
      <c r="O243" s="44" t="s">
        <v>370</v>
      </c>
      <c r="P243" s="44"/>
      <c r="Q243" s="44"/>
      <c r="R243" s="44" t="s">
        <v>360</v>
      </c>
      <c r="S243" s="44" t="s">
        <v>393</v>
      </c>
    </row>
    <row r="244" spans="1:19" s="43" customFormat="1" ht="27.75" customHeight="1" x14ac:dyDescent="0.2">
      <c r="A244" s="44" t="s">
        <v>366</v>
      </c>
      <c r="B244" s="43">
        <v>0.5</v>
      </c>
      <c r="C244" s="43">
        <v>494</v>
      </c>
      <c r="D244" s="43">
        <v>3781</v>
      </c>
      <c r="E244" s="43">
        <v>2</v>
      </c>
      <c r="F244" s="43">
        <v>2.3999999999999998E-3</v>
      </c>
      <c r="G244" s="43">
        <v>18.148</v>
      </c>
      <c r="H244" s="43">
        <v>1</v>
      </c>
      <c r="I244" s="43">
        <v>0.03</v>
      </c>
      <c r="J244" s="42" t="s">
        <v>367</v>
      </c>
      <c r="K244" s="44" t="s">
        <v>368</v>
      </c>
      <c r="L244" s="44" t="s">
        <v>369</v>
      </c>
      <c r="M244" s="44" t="s">
        <v>363</v>
      </c>
      <c r="N244" s="43">
        <v>0</v>
      </c>
      <c r="O244" s="44" t="s">
        <v>370</v>
      </c>
      <c r="P244" s="44" t="s">
        <v>371</v>
      </c>
      <c r="Q244" s="44" t="s">
        <v>372</v>
      </c>
      <c r="R244" s="44" t="s">
        <v>360</v>
      </c>
      <c r="S244" s="43" t="s">
        <v>373</v>
      </c>
    </row>
    <row r="245" spans="1:19" s="43" customFormat="1" ht="25.5" x14ac:dyDescent="0.2">
      <c r="A245" s="44" t="s">
        <v>383</v>
      </c>
      <c r="B245" s="43">
        <v>0.75</v>
      </c>
      <c r="C245" s="43">
        <v>718</v>
      </c>
      <c r="D245" s="43">
        <v>3662</v>
      </c>
      <c r="E245" s="43">
        <v>2</v>
      </c>
      <c r="F245" s="43">
        <v>6.7000000000000002E-3</v>
      </c>
      <c r="G245" s="43">
        <v>48.77</v>
      </c>
      <c r="I245" s="43">
        <v>0.125</v>
      </c>
      <c r="J245" s="42" t="s">
        <v>384</v>
      </c>
      <c r="K245" s="44" t="s">
        <v>336</v>
      </c>
      <c r="L245" s="44" t="s">
        <v>389</v>
      </c>
      <c r="M245" s="44" t="s">
        <v>94</v>
      </c>
      <c r="O245" s="44" t="s">
        <v>385</v>
      </c>
      <c r="P245" s="44" t="s">
        <v>392</v>
      </c>
      <c r="Q245" s="44" t="s">
        <v>387</v>
      </c>
      <c r="R245" s="44" t="s">
        <v>388</v>
      </c>
      <c r="S245" s="43" t="s">
        <v>347</v>
      </c>
    </row>
    <row r="246" spans="1:19" s="43" customFormat="1" ht="25.5" x14ac:dyDescent="0.2">
      <c r="A246" s="44" t="s">
        <v>383</v>
      </c>
      <c r="B246" s="43">
        <v>0.75</v>
      </c>
      <c r="C246" s="43">
        <v>718</v>
      </c>
      <c r="D246" s="43">
        <v>3662</v>
      </c>
      <c r="E246" s="43">
        <v>2</v>
      </c>
      <c r="F246" s="43">
        <v>5.0000000000000001E-3</v>
      </c>
      <c r="G246" s="43">
        <v>35</v>
      </c>
      <c r="I246" s="43">
        <v>0.125</v>
      </c>
      <c r="J246" s="42" t="s">
        <v>390</v>
      </c>
      <c r="K246" s="44" t="s">
        <v>336</v>
      </c>
      <c r="L246" s="44" t="s">
        <v>391</v>
      </c>
      <c r="M246" s="44" t="s">
        <v>94</v>
      </c>
      <c r="O246" s="44" t="s">
        <v>385</v>
      </c>
      <c r="P246" s="44" t="s">
        <v>386</v>
      </c>
      <c r="Q246" s="44" t="s">
        <v>387</v>
      </c>
      <c r="R246" s="44" t="s">
        <v>388</v>
      </c>
      <c r="S246" s="43" t="s">
        <v>374</v>
      </c>
    </row>
    <row r="247" spans="1:19" s="43" customFormat="1" x14ac:dyDescent="0.2">
      <c r="A247" s="44" t="s">
        <v>356</v>
      </c>
      <c r="B247" s="43">
        <v>0.5</v>
      </c>
      <c r="C247" s="43">
        <v>479</v>
      </c>
      <c r="D247" s="43">
        <v>4000</v>
      </c>
      <c r="E247" s="43">
        <v>2</v>
      </c>
      <c r="F247" s="43">
        <v>5.3E-3</v>
      </c>
      <c r="G247" s="43">
        <v>42.3</v>
      </c>
      <c r="I247" s="43">
        <v>0.15</v>
      </c>
      <c r="J247" s="42" t="s">
        <v>355</v>
      </c>
      <c r="K247" s="44" t="s">
        <v>251</v>
      </c>
      <c r="L247" s="44"/>
      <c r="M247" s="44" t="s">
        <v>94</v>
      </c>
      <c r="O247" s="44" t="s">
        <v>134</v>
      </c>
      <c r="P247" s="44"/>
      <c r="Q247" s="44"/>
      <c r="R247" s="44" t="s">
        <v>255</v>
      </c>
      <c r="S247" s="43">
        <v>4140</v>
      </c>
    </row>
    <row r="248" spans="1:19" s="61" customFormat="1" ht="20.25" x14ac:dyDescent="0.2">
      <c r="A248" s="60" t="s">
        <v>214</v>
      </c>
      <c r="N248" s="62"/>
      <c r="O248" s="62"/>
      <c r="P248" s="62"/>
      <c r="Q248" s="62"/>
    </row>
    <row r="249" spans="1:19" s="43" customFormat="1" ht="63.75" x14ac:dyDescent="0.2">
      <c r="A249" s="43" t="s">
        <v>130</v>
      </c>
      <c r="B249" s="43">
        <v>1.25</v>
      </c>
      <c r="C249" s="43">
        <v>500</v>
      </c>
      <c r="D249" s="43">
        <v>1528</v>
      </c>
      <c r="E249" s="43">
        <v>4</v>
      </c>
      <c r="F249" s="43">
        <v>8.8999999999999999E-3</v>
      </c>
      <c r="G249" s="43">
        <v>54.396799999999999</v>
      </c>
      <c r="I249" s="43">
        <v>0.04</v>
      </c>
      <c r="J249" s="43">
        <v>1</v>
      </c>
      <c r="K249" s="43" t="s">
        <v>121</v>
      </c>
      <c r="L249" s="43" t="s">
        <v>137</v>
      </c>
      <c r="M249" s="44" t="s">
        <v>125</v>
      </c>
      <c r="N249" s="52">
        <v>7.0000000000000007E-2</v>
      </c>
      <c r="O249" s="43" t="s">
        <v>127</v>
      </c>
      <c r="P249" s="43" t="s">
        <v>140</v>
      </c>
      <c r="Q249" s="43" t="s">
        <v>138</v>
      </c>
      <c r="R249" s="43" t="s">
        <v>129</v>
      </c>
      <c r="S249" s="43" t="s">
        <v>148</v>
      </c>
    </row>
    <row r="250" spans="1:19" s="43" customFormat="1" x14ac:dyDescent="0.2">
      <c r="A250" s="43" t="s">
        <v>122</v>
      </c>
      <c r="B250" s="43">
        <v>1.25</v>
      </c>
      <c r="C250" s="43">
        <v>320</v>
      </c>
      <c r="D250" s="43">
        <v>977</v>
      </c>
      <c r="E250" s="43">
        <v>4</v>
      </c>
      <c r="F250" s="43">
        <v>6.0000000000000001E-3</v>
      </c>
      <c r="G250" s="43">
        <v>23.448</v>
      </c>
      <c r="I250" s="43">
        <v>0.04</v>
      </c>
      <c r="J250" s="43" t="s">
        <v>123</v>
      </c>
      <c r="K250" s="43" t="s">
        <v>121</v>
      </c>
      <c r="L250" s="43" t="s">
        <v>124</v>
      </c>
      <c r="M250" s="44" t="s">
        <v>125</v>
      </c>
      <c r="N250" s="43" t="s">
        <v>126</v>
      </c>
      <c r="O250" s="43" t="s">
        <v>127</v>
      </c>
      <c r="P250" s="43" t="s">
        <v>136</v>
      </c>
      <c r="Q250" s="43" t="s">
        <v>128</v>
      </c>
      <c r="R250" s="43" t="s">
        <v>129</v>
      </c>
      <c r="S250" s="43" t="s">
        <v>148</v>
      </c>
    </row>
    <row r="251" spans="1:19" s="43" customFormat="1" ht="25.5" x14ac:dyDescent="0.2">
      <c r="A251" s="43" t="s">
        <v>292</v>
      </c>
      <c r="B251" s="43">
        <v>1.25</v>
      </c>
      <c r="C251" s="43">
        <v>503</v>
      </c>
      <c r="D251" s="43">
        <v>1539</v>
      </c>
      <c r="E251" s="43">
        <v>4</v>
      </c>
      <c r="F251" s="43">
        <v>6.1999999999999998E-3</v>
      </c>
      <c r="G251" s="43">
        <v>38.159999999999997</v>
      </c>
      <c r="I251" s="43">
        <v>0.1</v>
      </c>
      <c r="J251" s="43">
        <v>0.25</v>
      </c>
      <c r="K251" s="43" t="s">
        <v>121</v>
      </c>
      <c r="L251" s="43" t="s">
        <v>326</v>
      </c>
      <c r="M251" s="44" t="s">
        <v>125</v>
      </c>
      <c r="N251" s="43">
        <v>12</v>
      </c>
      <c r="O251" s="43" t="s">
        <v>127</v>
      </c>
      <c r="P251" s="43" t="s">
        <v>293</v>
      </c>
      <c r="Q251" s="43" t="s">
        <v>128</v>
      </c>
      <c r="R251" s="43" t="s">
        <v>294</v>
      </c>
      <c r="S251" s="43" t="s">
        <v>148</v>
      </c>
    </row>
    <row r="252" spans="1:19" s="43" customFormat="1" ht="25.5" x14ac:dyDescent="0.2">
      <c r="A252" s="43" t="s">
        <v>292</v>
      </c>
      <c r="B252" s="43">
        <v>1.25</v>
      </c>
      <c r="C252" s="43">
        <v>503</v>
      </c>
      <c r="D252" s="43">
        <v>1539</v>
      </c>
      <c r="E252" s="43">
        <v>4</v>
      </c>
      <c r="F252" s="43">
        <v>6.1999999999999998E-3</v>
      </c>
      <c r="G252" s="43">
        <v>38.159999999999997</v>
      </c>
      <c r="I252" s="43">
        <v>0.05</v>
      </c>
      <c r="J252" s="43">
        <v>0.25</v>
      </c>
      <c r="K252" s="43" t="s">
        <v>121</v>
      </c>
      <c r="L252" s="43" t="s">
        <v>327</v>
      </c>
      <c r="M252" s="44" t="s">
        <v>125</v>
      </c>
      <c r="N252" s="43">
        <v>9</v>
      </c>
      <c r="O252" s="43" t="s">
        <v>127</v>
      </c>
      <c r="P252" s="43" t="s">
        <v>328</v>
      </c>
      <c r="Q252" s="43" t="s">
        <v>128</v>
      </c>
      <c r="R252" s="43" t="s">
        <v>329</v>
      </c>
      <c r="S252" s="43" t="s">
        <v>148</v>
      </c>
    </row>
    <row r="253" spans="1:19" s="43" customFormat="1" ht="25.5" x14ac:dyDescent="0.2">
      <c r="A253" s="43" t="s">
        <v>292</v>
      </c>
      <c r="B253" s="43">
        <v>1.25</v>
      </c>
      <c r="D253" s="43">
        <v>1636</v>
      </c>
      <c r="E253" s="43">
        <v>4</v>
      </c>
      <c r="G253" s="43">
        <v>30.76</v>
      </c>
      <c r="I253" s="43">
        <v>0.05</v>
      </c>
      <c r="J253" s="43">
        <v>0.25</v>
      </c>
      <c r="K253" s="43" t="s">
        <v>121</v>
      </c>
      <c r="L253" s="43" t="s">
        <v>327</v>
      </c>
      <c r="M253" s="44" t="s">
        <v>125</v>
      </c>
      <c r="N253" s="43">
        <v>9</v>
      </c>
      <c r="O253" s="43" t="s">
        <v>127</v>
      </c>
      <c r="P253" s="43" t="s">
        <v>328</v>
      </c>
      <c r="Q253" s="43" t="s">
        <v>128</v>
      </c>
      <c r="R253" s="43" t="s">
        <v>329</v>
      </c>
      <c r="S253" s="43" t="s">
        <v>148</v>
      </c>
    </row>
    <row r="254" spans="1:19" s="34" customFormat="1" x14ac:dyDescent="0.2">
      <c r="B254" s="35"/>
      <c r="M254" s="36"/>
    </row>
    <row r="255" spans="1:19" s="34" customFormat="1" x14ac:dyDescent="0.2">
      <c r="B255" s="35"/>
      <c r="M255" s="36"/>
    </row>
    <row r="256" spans="1:19" s="61" customFormat="1" ht="20.25" x14ac:dyDescent="0.2">
      <c r="A256" s="60" t="s">
        <v>90</v>
      </c>
      <c r="N256" s="62"/>
      <c r="O256" s="62"/>
      <c r="P256" s="62"/>
      <c r="Q256" s="62"/>
    </row>
    <row r="257" spans="1:19" s="63" customFormat="1" x14ac:dyDescent="0.2">
      <c r="N257" s="45"/>
      <c r="O257" s="45"/>
      <c r="P257" s="45"/>
      <c r="Q257" s="45"/>
    </row>
    <row r="258" spans="1:19" s="65" customFormat="1" ht="38.25" x14ac:dyDescent="0.2">
      <c r="A258" s="64" t="s">
        <v>92</v>
      </c>
      <c r="B258" s="64"/>
      <c r="C258" s="65">
        <v>280</v>
      </c>
      <c r="D258" s="64"/>
      <c r="E258" s="64"/>
      <c r="F258" s="65">
        <v>0.01</v>
      </c>
      <c r="G258" s="64"/>
      <c r="H258" s="65">
        <v>1</v>
      </c>
      <c r="I258" s="65">
        <v>0.05</v>
      </c>
      <c r="J258" s="64" t="s">
        <v>95</v>
      </c>
      <c r="K258" s="64"/>
      <c r="L258" s="64" t="s">
        <v>98</v>
      </c>
      <c r="M258" s="64" t="s">
        <v>99</v>
      </c>
      <c r="N258" s="44" t="s">
        <v>106</v>
      </c>
      <c r="O258" s="44" t="s">
        <v>100</v>
      </c>
      <c r="P258" s="44" t="s">
        <v>113</v>
      </c>
      <c r="Q258" s="44" t="s">
        <v>111</v>
      </c>
      <c r="R258" s="64" t="s">
        <v>101</v>
      </c>
      <c r="S258" s="64" t="s">
        <v>102</v>
      </c>
    </row>
    <row r="259" spans="1:19" s="65" customFormat="1" ht="25.5" x14ac:dyDescent="0.2">
      <c r="A259" s="44" t="s">
        <v>103</v>
      </c>
      <c r="B259" s="64"/>
      <c r="C259" s="65">
        <v>300</v>
      </c>
      <c r="F259" s="65">
        <v>4.0000000000000001E-3</v>
      </c>
      <c r="H259" s="65">
        <v>2</v>
      </c>
      <c r="I259" s="65">
        <v>5.0000000000000001E-3</v>
      </c>
      <c r="J259" s="64" t="s">
        <v>107</v>
      </c>
      <c r="K259" s="64"/>
      <c r="L259" s="64" t="s">
        <v>98</v>
      </c>
      <c r="M259" s="64" t="s">
        <v>99</v>
      </c>
      <c r="N259" s="44" t="s">
        <v>108</v>
      </c>
      <c r="O259" s="44" t="s">
        <v>79</v>
      </c>
      <c r="P259" s="44" t="s">
        <v>110</v>
      </c>
      <c r="Q259" s="44" t="s">
        <v>112</v>
      </c>
      <c r="R259" s="64" t="s">
        <v>101</v>
      </c>
      <c r="S259" s="64" t="s">
        <v>102</v>
      </c>
    </row>
    <row r="260" spans="1:19" s="65" customFormat="1" x14ac:dyDescent="0.2">
      <c r="A260" s="64" t="s">
        <v>141</v>
      </c>
      <c r="C260" s="65" t="s">
        <v>398</v>
      </c>
      <c r="F260" s="65">
        <v>4.0000000000000001E-3</v>
      </c>
      <c r="H260" s="65">
        <v>3</v>
      </c>
      <c r="I260" s="65">
        <v>5.0000000000000001E-3</v>
      </c>
      <c r="J260" s="64" t="s">
        <v>107</v>
      </c>
      <c r="K260" s="64"/>
      <c r="L260" s="64" t="s">
        <v>98</v>
      </c>
      <c r="M260" s="64" t="s">
        <v>99</v>
      </c>
      <c r="N260" s="44" t="s">
        <v>108</v>
      </c>
      <c r="O260" s="44" t="s">
        <v>79</v>
      </c>
      <c r="P260" s="44" t="s">
        <v>110</v>
      </c>
      <c r="Q260" s="44" t="s">
        <v>112</v>
      </c>
      <c r="R260" s="64" t="s">
        <v>101</v>
      </c>
      <c r="S260" s="64" t="s">
        <v>102</v>
      </c>
    </row>
    <row r="261" spans="1:19" s="65" customFormat="1" x14ac:dyDescent="0.2">
      <c r="A261" s="65" t="s">
        <v>397</v>
      </c>
      <c r="C261" s="65">
        <v>200</v>
      </c>
      <c r="F261" s="65">
        <v>4.0000000000000001E-3</v>
      </c>
      <c r="H261" s="65">
        <v>8</v>
      </c>
      <c r="I261" s="65">
        <v>5.0000000000000001E-3</v>
      </c>
      <c r="J261" s="64" t="s">
        <v>107</v>
      </c>
      <c r="N261" s="43"/>
      <c r="O261" s="43" t="s">
        <v>79</v>
      </c>
      <c r="P261" s="43"/>
      <c r="Q261" s="43"/>
    </row>
    <row r="262" spans="1:19" s="23" customFormat="1" x14ac:dyDescent="0.2">
      <c r="N262" s="24"/>
      <c r="O262" s="24"/>
      <c r="P262" s="24"/>
      <c r="Q262" s="24"/>
    </row>
    <row r="263" spans="1:19" s="23" customFormat="1" x14ac:dyDescent="0.2">
      <c r="N263" s="24"/>
      <c r="O263" s="24"/>
      <c r="P263" s="24"/>
      <c r="Q263" s="24"/>
    </row>
    <row r="264" spans="1:19" ht="20.25" x14ac:dyDescent="0.3">
      <c r="A264" s="31" t="s">
        <v>149</v>
      </c>
    </row>
    <row r="265" spans="1:19" ht="20.25" x14ac:dyDescent="0.3">
      <c r="A265" s="31"/>
      <c r="I265" s="22" t="s">
        <v>151</v>
      </c>
      <c r="J265" s="22" t="s">
        <v>152</v>
      </c>
    </row>
    <row r="266" spans="1:19" s="45" customFormat="1" ht="25.5" x14ac:dyDescent="0.2">
      <c r="A266" s="46" t="s">
        <v>257</v>
      </c>
      <c r="B266" s="45">
        <v>1</v>
      </c>
      <c r="C266" s="45">
        <v>36.125700000000002</v>
      </c>
      <c r="D266" s="45">
        <v>138</v>
      </c>
      <c r="E266" s="45">
        <v>2</v>
      </c>
      <c r="F266" s="45">
        <v>5.1000000000000004E-3</v>
      </c>
      <c r="G266" s="45">
        <v>1.407</v>
      </c>
      <c r="I266" s="40">
        <v>0.375</v>
      </c>
      <c r="J266" s="40">
        <v>0.2</v>
      </c>
      <c r="K266" s="40" t="s">
        <v>153</v>
      </c>
      <c r="L266" s="40" t="s">
        <v>258</v>
      </c>
      <c r="M266" s="40" t="s">
        <v>94</v>
      </c>
      <c r="N266" s="49">
        <v>0.9</v>
      </c>
      <c r="O266" s="40" t="s">
        <v>156</v>
      </c>
      <c r="P266" s="40" t="s">
        <v>259</v>
      </c>
      <c r="Q266" s="40" t="s">
        <v>127</v>
      </c>
      <c r="R266" s="40" t="s">
        <v>260</v>
      </c>
      <c r="S266" s="40">
        <v>4140</v>
      </c>
    </row>
    <row r="267" spans="1:19" s="45" customFormat="1" ht="38.25" x14ac:dyDescent="0.2">
      <c r="A267" s="46" t="s">
        <v>257</v>
      </c>
      <c r="B267" s="45">
        <v>1</v>
      </c>
      <c r="C267" s="45">
        <v>69.89</v>
      </c>
      <c r="D267" s="45">
        <v>267</v>
      </c>
      <c r="E267" s="45">
        <v>2</v>
      </c>
      <c r="F267" s="45">
        <v>8.0000000000000002E-3</v>
      </c>
      <c r="G267" s="45">
        <v>4.2779999999999996</v>
      </c>
      <c r="I267" s="40">
        <v>0.5</v>
      </c>
      <c r="J267" s="40">
        <v>0.25</v>
      </c>
      <c r="K267" s="40" t="s">
        <v>153</v>
      </c>
      <c r="L267" s="40" t="s">
        <v>267</v>
      </c>
      <c r="M267" s="40" t="s">
        <v>94</v>
      </c>
      <c r="N267" s="49">
        <v>1.5</v>
      </c>
      <c r="O267" s="40" t="s">
        <v>156</v>
      </c>
      <c r="P267" s="40" t="s">
        <v>268</v>
      </c>
      <c r="Q267" s="40" t="s">
        <v>127</v>
      </c>
      <c r="R267" s="40" t="s">
        <v>269</v>
      </c>
      <c r="S267" s="40">
        <v>4140</v>
      </c>
    </row>
    <row r="268" spans="1:19" s="45" customFormat="1" ht="23.25" x14ac:dyDescent="0.2">
      <c r="A268" s="46" t="s">
        <v>353</v>
      </c>
      <c r="B268" s="45">
        <v>1</v>
      </c>
      <c r="C268" s="45">
        <v>420</v>
      </c>
      <c r="D268" s="45">
        <v>1605</v>
      </c>
      <c r="E268" s="45">
        <v>2</v>
      </c>
      <c r="F268" s="45">
        <v>1.24E-2</v>
      </c>
      <c r="G268" s="45">
        <v>39.71</v>
      </c>
      <c r="I268" s="40">
        <v>1</v>
      </c>
      <c r="J268" s="40"/>
      <c r="K268" s="40" t="s">
        <v>153</v>
      </c>
      <c r="L268" s="40" t="s">
        <v>352</v>
      </c>
      <c r="M268" s="40" t="s">
        <v>94</v>
      </c>
      <c r="N268" s="49"/>
      <c r="O268" s="40" t="s">
        <v>156</v>
      </c>
      <c r="P268" s="40"/>
      <c r="Q268" s="40"/>
      <c r="R268" s="40">
        <v>0.375</v>
      </c>
      <c r="S268" s="40" t="s">
        <v>347</v>
      </c>
    </row>
    <row r="269" spans="1:19" s="45" customFormat="1" ht="23.25" x14ac:dyDescent="0.2">
      <c r="A269" s="46" t="s">
        <v>239</v>
      </c>
      <c r="B269" s="45">
        <v>0.54600000000000004</v>
      </c>
      <c r="C269" s="45">
        <v>30.207000000000001</v>
      </c>
      <c r="D269" s="45">
        <v>221</v>
      </c>
      <c r="E269" s="45">
        <v>2</v>
      </c>
      <c r="F269" s="45">
        <v>2.5000000000000001E-3</v>
      </c>
      <c r="G269" s="45">
        <v>1.0549999999999999</v>
      </c>
      <c r="I269" s="40">
        <v>0.375</v>
      </c>
      <c r="J269" s="40">
        <v>0.2</v>
      </c>
      <c r="K269" s="40" t="s">
        <v>153</v>
      </c>
      <c r="L269" s="40" t="s">
        <v>155</v>
      </c>
      <c r="M269" s="40" t="s">
        <v>94</v>
      </c>
      <c r="O269" s="40" t="s">
        <v>156</v>
      </c>
      <c r="P269" s="40" t="s">
        <v>240</v>
      </c>
      <c r="Q269" s="40" t="s">
        <v>127</v>
      </c>
      <c r="R269" s="40" t="s">
        <v>246</v>
      </c>
      <c r="S269" s="40" t="s">
        <v>193</v>
      </c>
    </row>
    <row r="270" spans="1:19" s="45" customFormat="1" ht="25.5" x14ac:dyDescent="0.2">
      <c r="A270" s="46" t="s">
        <v>238</v>
      </c>
      <c r="B270" s="45">
        <v>0.515625</v>
      </c>
      <c r="C270" s="45">
        <v>44.4</v>
      </c>
      <c r="D270" s="45">
        <v>329</v>
      </c>
      <c r="E270" s="45">
        <v>2</v>
      </c>
      <c r="F270" s="45">
        <v>2.7000000000000001E-3</v>
      </c>
      <c r="G270" s="45">
        <v>1.7766</v>
      </c>
      <c r="I270" s="40">
        <v>0.25</v>
      </c>
      <c r="J270" s="40">
        <v>0.1</v>
      </c>
      <c r="K270" s="40" t="s">
        <v>153</v>
      </c>
      <c r="L270" s="40" t="s">
        <v>155</v>
      </c>
      <c r="M270" s="40" t="s">
        <v>94</v>
      </c>
      <c r="O270" s="40" t="s">
        <v>156</v>
      </c>
      <c r="P270" s="40" t="s">
        <v>191</v>
      </c>
      <c r="Q270" s="40" t="s">
        <v>127</v>
      </c>
      <c r="R270" s="40" t="s">
        <v>158</v>
      </c>
      <c r="S270" s="40" t="s">
        <v>193</v>
      </c>
    </row>
    <row r="271" spans="1:19" s="45" customFormat="1" ht="25.5" x14ac:dyDescent="0.2">
      <c r="A271" s="46" t="s">
        <v>150</v>
      </c>
      <c r="B271" s="45">
        <v>0.48437999999999998</v>
      </c>
      <c r="C271" s="45">
        <v>70</v>
      </c>
      <c r="D271" s="45">
        <v>552</v>
      </c>
      <c r="E271" s="45">
        <v>2</v>
      </c>
      <c r="F271" s="45">
        <v>3.8E-3</v>
      </c>
      <c r="G271" s="45">
        <v>4.2389999999999999</v>
      </c>
      <c r="I271" s="45">
        <v>0.25</v>
      </c>
      <c r="J271" s="45">
        <v>0.1</v>
      </c>
      <c r="K271" s="40" t="s">
        <v>153</v>
      </c>
      <c r="L271" s="40" t="s">
        <v>155</v>
      </c>
      <c r="M271" s="40" t="s">
        <v>94</v>
      </c>
      <c r="O271" s="40" t="s">
        <v>156</v>
      </c>
      <c r="P271" s="40" t="s">
        <v>199</v>
      </c>
      <c r="Q271" s="40" t="s">
        <v>127</v>
      </c>
      <c r="R271" s="40" t="s">
        <v>194</v>
      </c>
      <c r="S271" s="40" t="s">
        <v>193</v>
      </c>
    </row>
    <row r="272" spans="1:19" s="45" customFormat="1" ht="23.25" x14ac:dyDescent="0.2">
      <c r="A272" s="46" t="s">
        <v>150</v>
      </c>
      <c r="B272" s="45">
        <v>0.48437999999999998</v>
      </c>
      <c r="C272" s="45">
        <v>46.282400000000003</v>
      </c>
      <c r="D272" s="45">
        <v>365</v>
      </c>
      <c r="E272" s="45">
        <v>2</v>
      </c>
      <c r="F272" s="45">
        <v>3.0000000000000001E-3</v>
      </c>
      <c r="G272" s="45">
        <v>2.1800000000000002</v>
      </c>
      <c r="I272" s="45">
        <v>0.25</v>
      </c>
      <c r="J272" s="45">
        <v>0.15</v>
      </c>
      <c r="K272" s="40" t="s">
        <v>153</v>
      </c>
      <c r="L272" s="40" t="s">
        <v>155</v>
      </c>
      <c r="M272" s="40" t="s">
        <v>125</v>
      </c>
      <c r="O272" s="40" t="s">
        <v>156</v>
      </c>
      <c r="P272" s="40" t="s">
        <v>157</v>
      </c>
      <c r="Q272" s="40" t="s">
        <v>127</v>
      </c>
      <c r="R272" s="40" t="s">
        <v>158</v>
      </c>
      <c r="S272" s="40" t="s">
        <v>148</v>
      </c>
    </row>
    <row r="273" spans="1:19" s="45" customFormat="1" ht="25.5" x14ac:dyDescent="0.2">
      <c r="A273" s="46" t="s">
        <v>150</v>
      </c>
      <c r="B273" s="45">
        <v>0.48437999999999998</v>
      </c>
      <c r="C273" s="45">
        <v>44.3</v>
      </c>
      <c r="D273" s="45">
        <v>350</v>
      </c>
      <c r="E273" s="45">
        <v>2</v>
      </c>
      <c r="F273" s="45">
        <v>2.5000000000000001E-3</v>
      </c>
      <c r="G273" s="45">
        <v>1.75</v>
      </c>
      <c r="I273" s="45">
        <v>0.2</v>
      </c>
      <c r="J273" s="45">
        <v>0.1</v>
      </c>
      <c r="K273" s="40" t="s">
        <v>153</v>
      </c>
      <c r="L273" s="40" t="s">
        <v>155</v>
      </c>
      <c r="M273" s="40" t="s">
        <v>125</v>
      </c>
      <c r="O273" s="40" t="s">
        <v>156</v>
      </c>
      <c r="P273" s="40" t="s">
        <v>191</v>
      </c>
      <c r="Q273" s="40" t="s">
        <v>127</v>
      </c>
      <c r="R273" s="40" t="s">
        <v>158</v>
      </c>
      <c r="S273" s="40" t="s">
        <v>193</v>
      </c>
    </row>
    <row r="274" spans="1:19" s="43" customFormat="1" ht="23.25" x14ac:dyDescent="0.2">
      <c r="A274" s="46" t="s">
        <v>159</v>
      </c>
      <c r="B274" s="43">
        <v>0.42187999999999998</v>
      </c>
      <c r="C274" s="43">
        <v>46.163800000000002</v>
      </c>
      <c r="D274" s="43">
        <v>418</v>
      </c>
      <c r="E274" s="43">
        <v>2</v>
      </c>
      <c r="F274" s="43">
        <v>2.7000000000000001E-3</v>
      </c>
      <c r="G274" s="43">
        <v>2.2599999999999998</v>
      </c>
      <c r="I274" s="43">
        <v>0.25</v>
      </c>
      <c r="J274" s="43">
        <v>0.1</v>
      </c>
      <c r="K274" s="44" t="s">
        <v>153</v>
      </c>
      <c r="L274" s="44" t="s">
        <v>155</v>
      </c>
      <c r="M274" s="44" t="s">
        <v>125</v>
      </c>
      <c r="O274" s="40" t="s">
        <v>156</v>
      </c>
      <c r="P274" s="40" t="s">
        <v>157</v>
      </c>
      <c r="Q274" s="40" t="s">
        <v>127</v>
      </c>
      <c r="R274" s="40" t="s">
        <v>158</v>
      </c>
      <c r="S274" s="40" t="s">
        <v>148</v>
      </c>
    </row>
    <row r="275" spans="1:19" s="43" customFormat="1" ht="25.5" x14ac:dyDescent="0.2">
      <c r="A275" s="46" t="s">
        <v>159</v>
      </c>
      <c r="B275" s="43">
        <v>0.42187999999999998</v>
      </c>
      <c r="C275" s="43">
        <v>44.3</v>
      </c>
      <c r="D275" s="43">
        <v>402</v>
      </c>
      <c r="E275" s="43">
        <v>2</v>
      </c>
      <c r="F275" s="43">
        <v>2.3E-3</v>
      </c>
      <c r="G275" s="43">
        <v>1.849</v>
      </c>
      <c r="I275" s="43">
        <v>0.2</v>
      </c>
      <c r="J275" s="43">
        <v>0.1</v>
      </c>
      <c r="K275" s="44" t="s">
        <v>153</v>
      </c>
      <c r="L275" s="44" t="s">
        <v>155</v>
      </c>
      <c r="M275" s="44" t="s">
        <v>94</v>
      </c>
      <c r="O275" s="40" t="s">
        <v>156</v>
      </c>
      <c r="P275" s="40" t="s">
        <v>191</v>
      </c>
      <c r="Q275" s="40" t="s">
        <v>127</v>
      </c>
      <c r="R275" s="40" t="s">
        <v>158</v>
      </c>
      <c r="S275" s="40" t="s">
        <v>193</v>
      </c>
    </row>
    <row r="276" spans="1:19" s="43" customFormat="1" ht="25.5" x14ac:dyDescent="0.2">
      <c r="A276" s="46" t="s">
        <v>182</v>
      </c>
      <c r="B276" s="43">
        <v>0.25700000000000001</v>
      </c>
      <c r="C276" s="43">
        <v>40</v>
      </c>
      <c r="D276" s="43">
        <v>594</v>
      </c>
      <c r="E276" s="43">
        <v>2</v>
      </c>
      <c r="F276" s="43">
        <v>2.8999999999999998E-3</v>
      </c>
      <c r="G276" s="43">
        <v>3.427</v>
      </c>
      <c r="I276" s="43">
        <v>0.2</v>
      </c>
      <c r="J276" s="43">
        <v>7.4999999999999997E-2</v>
      </c>
      <c r="K276" s="44" t="s">
        <v>153</v>
      </c>
      <c r="L276" s="44" t="s">
        <v>155</v>
      </c>
      <c r="M276" s="44" t="s">
        <v>125</v>
      </c>
      <c r="O276" s="40" t="s">
        <v>156</v>
      </c>
      <c r="P276" s="40" t="s">
        <v>183</v>
      </c>
      <c r="Q276" s="40" t="s">
        <v>127</v>
      </c>
      <c r="R276" s="43" t="s">
        <v>184</v>
      </c>
      <c r="S276" s="43" t="s">
        <v>148</v>
      </c>
    </row>
    <row r="277" spans="1:19" s="43" customFormat="1" ht="25.5" x14ac:dyDescent="0.2">
      <c r="A277" s="47">
        <v>0.25</v>
      </c>
      <c r="B277" s="43">
        <v>0.25</v>
      </c>
      <c r="C277" s="43">
        <v>39</v>
      </c>
      <c r="D277" s="43">
        <v>611</v>
      </c>
      <c r="E277" s="43">
        <v>2</v>
      </c>
      <c r="F277" s="43">
        <v>2E-3</v>
      </c>
      <c r="G277" s="43">
        <v>2.4449999999999998</v>
      </c>
      <c r="I277" s="43">
        <v>7.4999999999999997E-2</v>
      </c>
      <c r="J277" s="43">
        <v>7.4999999999999997E-2</v>
      </c>
      <c r="K277" s="44" t="s">
        <v>153</v>
      </c>
      <c r="L277" s="44" t="s">
        <v>155</v>
      </c>
      <c r="M277" s="44" t="s">
        <v>94</v>
      </c>
      <c r="O277" s="44" t="s">
        <v>156</v>
      </c>
      <c r="P277" s="44" t="s">
        <v>191</v>
      </c>
      <c r="Q277" s="40" t="s">
        <v>127</v>
      </c>
      <c r="R277" s="44" t="s">
        <v>217</v>
      </c>
      <c r="S277" s="44" t="s">
        <v>193</v>
      </c>
    </row>
    <row r="278" spans="1:19" s="43" customFormat="1" ht="25.5" x14ac:dyDescent="0.2">
      <c r="A278" s="47">
        <v>0.25</v>
      </c>
      <c r="B278" s="43">
        <v>0.25</v>
      </c>
      <c r="C278" s="43">
        <v>44</v>
      </c>
      <c r="D278" s="43">
        <v>684</v>
      </c>
      <c r="E278" s="43">
        <v>2</v>
      </c>
      <c r="F278" s="43">
        <v>1.6000000000000001E-3</v>
      </c>
      <c r="G278" s="43">
        <v>2.1888000000000001</v>
      </c>
      <c r="I278" s="43">
        <v>0.1</v>
      </c>
      <c r="J278" s="43">
        <v>0.1</v>
      </c>
      <c r="K278" s="44" t="s">
        <v>153</v>
      </c>
      <c r="L278" s="44" t="s">
        <v>155</v>
      </c>
      <c r="M278" s="44" t="s">
        <v>94</v>
      </c>
      <c r="O278" s="44" t="s">
        <v>156</v>
      </c>
      <c r="P278" s="44" t="s">
        <v>191</v>
      </c>
      <c r="Q278" s="40" t="s">
        <v>127</v>
      </c>
      <c r="R278" s="44" t="s">
        <v>192</v>
      </c>
      <c r="S278" s="44" t="s">
        <v>193</v>
      </c>
    </row>
    <row r="279" spans="1:19" s="43" customFormat="1" ht="23.25" x14ac:dyDescent="0.2">
      <c r="A279" s="48" t="s">
        <v>216</v>
      </c>
      <c r="B279" s="43">
        <v>0.3125</v>
      </c>
      <c r="C279" s="43">
        <v>44.82</v>
      </c>
      <c r="D279" s="43">
        <v>548</v>
      </c>
      <c r="E279" s="43">
        <v>2</v>
      </c>
      <c r="F279" s="43">
        <v>1.8E-3</v>
      </c>
      <c r="G279" s="43">
        <v>1.9728000000000001</v>
      </c>
      <c r="I279" s="43">
        <v>0.9375</v>
      </c>
      <c r="J279" s="43">
        <v>0.3125</v>
      </c>
      <c r="K279" s="44" t="s">
        <v>153</v>
      </c>
      <c r="L279" s="44" t="s">
        <v>155</v>
      </c>
      <c r="M279" s="44" t="s">
        <v>94</v>
      </c>
      <c r="O279" s="44" t="s">
        <v>156</v>
      </c>
      <c r="P279" s="44" t="s">
        <v>451</v>
      </c>
      <c r="Q279" s="40" t="s">
        <v>127</v>
      </c>
      <c r="R279" s="44" t="s">
        <v>217</v>
      </c>
      <c r="S279" s="44" t="s">
        <v>148</v>
      </c>
    </row>
    <row r="280" spans="1:19" s="43" customFormat="1" ht="25.5" x14ac:dyDescent="0.2">
      <c r="A280" s="48" t="s">
        <v>216</v>
      </c>
      <c r="B280" s="43">
        <v>0.3125</v>
      </c>
      <c r="C280" s="43">
        <v>30.18</v>
      </c>
      <c r="D280" s="43">
        <v>369</v>
      </c>
      <c r="E280" s="43">
        <v>2</v>
      </c>
      <c r="F280" s="43">
        <v>1.6000000000000001E-3</v>
      </c>
      <c r="G280" s="43">
        <v>1.18</v>
      </c>
      <c r="I280" s="43">
        <v>9.2999999999999999E-2</v>
      </c>
      <c r="J280" s="43">
        <v>9.2999999999999999E-2</v>
      </c>
      <c r="K280" s="44" t="s">
        <v>153</v>
      </c>
      <c r="L280" s="44" t="s">
        <v>155</v>
      </c>
      <c r="M280" s="44" t="s">
        <v>94</v>
      </c>
      <c r="O280" s="44" t="s">
        <v>156</v>
      </c>
      <c r="P280" s="44" t="s">
        <v>191</v>
      </c>
      <c r="Q280" s="40" t="s">
        <v>127</v>
      </c>
      <c r="R280" s="44" t="s">
        <v>217</v>
      </c>
      <c r="S280" s="44" t="s">
        <v>193</v>
      </c>
    </row>
    <row r="281" spans="1:19" s="43" customFormat="1" ht="23.25" x14ac:dyDescent="0.2">
      <c r="A281" s="46" t="s">
        <v>228</v>
      </c>
      <c r="B281" s="43">
        <v>0.20300000000000001</v>
      </c>
      <c r="C281" s="43">
        <v>30.14</v>
      </c>
      <c r="D281" s="43">
        <v>567</v>
      </c>
      <c r="E281" s="43">
        <v>2</v>
      </c>
      <c r="F281" s="43">
        <v>1.1000000000000001E-3</v>
      </c>
      <c r="G281" s="43">
        <v>1.2470000000000001</v>
      </c>
      <c r="I281" s="43">
        <v>0.1</v>
      </c>
      <c r="J281" s="43">
        <v>0.1</v>
      </c>
      <c r="K281" s="44" t="s">
        <v>153</v>
      </c>
      <c r="L281" s="44" t="s">
        <v>155</v>
      </c>
      <c r="M281" s="44" t="s">
        <v>94</v>
      </c>
      <c r="O281" s="44" t="s">
        <v>156</v>
      </c>
      <c r="P281" s="44" t="s">
        <v>229</v>
      </c>
      <c r="Q281" s="40" t="s">
        <v>127</v>
      </c>
      <c r="R281" s="44" t="s">
        <v>158</v>
      </c>
      <c r="S281" s="44" t="s">
        <v>193</v>
      </c>
    </row>
    <row r="282" spans="1:19" s="43" customFormat="1" ht="23.25" x14ac:dyDescent="0.2">
      <c r="A282" s="46" t="s">
        <v>261</v>
      </c>
      <c r="B282" s="43">
        <v>0.20100000000000001</v>
      </c>
      <c r="C282" s="43">
        <v>50.4</v>
      </c>
      <c r="D282" s="43">
        <v>958</v>
      </c>
      <c r="E282" s="43">
        <v>2</v>
      </c>
      <c r="F282" s="43">
        <v>1.4E-3</v>
      </c>
      <c r="G282" s="43">
        <v>2.77</v>
      </c>
      <c r="I282" s="43">
        <v>0.4</v>
      </c>
      <c r="J282" s="43">
        <v>0.2</v>
      </c>
      <c r="K282" s="44" t="s">
        <v>153</v>
      </c>
      <c r="L282" s="44"/>
      <c r="M282" s="44"/>
      <c r="O282" s="44" t="s">
        <v>156</v>
      </c>
      <c r="P282" s="44"/>
      <c r="Q282" s="40" t="s">
        <v>127</v>
      </c>
      <c r="R282" s="44" t="s">
        <v>263</v>
      </c>
      <c r="S282" s="44" t="s">
        <v>148</v>
      </c>
    </row>
    <row r="283" spans="1:19" s="43" customFormat="1" ht="23.25" x14ac:dyDescent="0.2">
      <c r="A283" s="46" t="s">
        <v>261</v>
      </c>
      <c r="B283" s="43">
        <v>0.20100000000000001</v>
      </c>
      <c r="C283" s="43">
        <v>30.15</v>
      </c>
      <c r="D283" s="43">
        <v>573</v>
      </c>
      <c r="E283" s="43">
        <v>2</v>
      </c>
      <c r="F283" s="43">
        <v>1.1000000000000001E-3</v>
      </c>
      <c r="G283" s="43">
        <v>1.2605999999999999</v>
      </c>
      <c r="I283" s="43">
        <v>0.1</v>
      </c>
      <c r="J283" s="43">
        <v>0.1</v>
      </c>
      <c r="K283" s="44" t="s">
        <v>153</v>
      </c>
      <c r="L283" s="44" t="s">
        <v>155</v>
      </c>
      <c r="M283" s="44" t="s">
        <v>94</v>
      </c>
      <c r="O283" s="44" t="s">
        <v>156</v>
      </c>
      <c r="P283" s="44" t="s">
        <v>262</v>
      </c>
      <c r="Q283" s="40" t="s">
        <v>127</v>
      </c>
      <c r="R283" s="44" t="s">
        <v>263</v>
      </c>
      <c r="S283" s="44">
        <v>4140</v>
      </c>
    </row>
    <row r="284" spans="1:19" s="43" customFormat="1" ht="38.25" x14ac:dyDescent="0.2">
      <c r="A284" s="46" t="s">
        <v>230</v>
      </c>
      <c r="B284" s="43">
        <v>0.14899999999999999</v>
      </c>
      <c r="C284" s="43">
        <v>30.17</v>
      </c>
      <c r="D284" s="43">
        <v>771</v>
      </c>
      <c r="E284" s="43">
        <v>2</v>
      </c>
      <c r="F284" s="43">
        <v>8.0000000000000004E-4</v>
      </c>
      <c r="G284" s="43">
        <v>1.2330000000000001</v>
      </c>
      <c r="I284" s="43">
        <v>0.1</v>
      </c>
      <c r="J284" s="43">
        <v>0.05</v>
      </c>
      <c r="K284" s="44" t="s">
        <v>153</v>
      </c>
      <c r="L284" s="44" t="s">
        <v>155</v>
      </c>
      <c r="M284" s="44" t="s">
        <v>94</v>
      </c>
      <c r="O284" s="44" t="s">
        <v>156</v>
      </c>
      <c r="P284" s="44" t="s">
        <v>231</v>
      </c>
      <c r="Q284" s="40" t="s">
        <v>127</v>
      </c>
      <c r="R284" s="44" t="s">
        <v>158</v>
      </c>
      <c r="S284" s="44" t="s">
        <v>193</v>
      </c>
    </row>
    <row r="285" spans="1:19" s="43" customFormat="1" ht="25.5" x14ac:dyDescent="0.2">
      <c r="A285" s="46" t="s">
        <v>447</v>
      </c>
      <c r="B285" s="43">
        <v>0.46875</v>
      </c>
      <c r="C285" s="43">
        <v>79</v>
      </c>
      <c r="D285" s="43">
        <v>644</v>
      </c>
      <c r="E285" s="43">
        <v>2</v>
      </c>
      <c r="F285" s="43">
        <v>1.6999999999999999E-3</v>
      </c>
      <c r="G285" s="43">
        <v>2.1896</v>
      </c>
      <c r="I285" s="71" t="s">
        <v>449</v>
      </c>
      <c r="J285" s="72"/>
      <c r="K285" s="43" t="s">
        <v>153</v>
      </c>
      <c r="L285" s="44" t="s">
        <v>155</v>
      </c>
      <c r="M285" s="44" t="s">
        <v>94</v>
      </c>
      <c r="O285" s="44" t="s">
        <v>448</v>
      </c>
      <c r="P285" s="44" t="s">
        <v>450</v>
      </c>
      <c r="Q285" s="40" t="s">
        <v>127</v>
      </c>
      <c r="R285" s="44"/>
      <c r="S285" s="44" t="s">
        <v>148</v>
      </c>
    </row>
    <row r="286" spans="1:19" s="43" customFormat="1" ht="23.25" x14ac:dyDescent="0.2">
      <c r="A286" s="46" t="s">
        <v>446</v>
      </c>
      <c r="B286" s="43">
        <v>0.46875</v>
      </c>
      <c r="C286" s="43">
        <v>79</v>
      </c>
      <c r="D286" s="43">
        <v>644</v>
      </c>
      <c r="E286" s="43">
        <v>2</v>
      </c>
      <c r="F286" s="43">
        <v>1.6999999999999999E-3</v>
      </c>
      <c r="G286" s="43">
        <v>2.1896</v>
      </c>
      <c r="I286" s="43">
        <v>0.14000000000000001</v>
      </c>
      <c r="J286" s="43">
        <v>0.14000000000000001</v>
      </c>
      <c r="K286" s="43" t="s">
        <v>153</v>
      </c>
      <c r="L286" s="44" t="s">
        <v>155</v>
      </c>
      <c r="M286" s="44" t="s">
        <v>94</v>
      </c>
      <c r="O286" s="44" t="s">
        <v>156</v>
      </c>
      <c r="P286" s="44" t="s">
        <v>450</v>
      </c>
      <c r="Q286" s="40" t="s">
        <v>127</v>
      </c>
      <c r="R286" s="44"/>
      <c r="S286" s="44" t="s">
        <v>148</v>
      </c>
    </row>
    <row r="287" spans="1:19" s="43" customFormat="1" ht="23.25" x14ac:dyDescent="0.2">
      <c r="A287" s="46" t="s">
        <v>344</v>
      </c>
      <c r="B287" s="43">
        <v>0.78125</v>
      </c>
      <c r="C287" s="43">
        <v>33.336100000000002</v>
      </c>
      <c r="D287" s="43">
        <v>163</v>
      </c>
      <c r="E287" s="43">
        <v>2</v>
      </c>
      <c r="F287" s="43">
        <v>4.1999999999999997E-3</v>
      </c>
      <c r="G287" s="43">
        <v>1.36</v>
      </c>
      <c r="I287" s="43">
        <v>0.23400000000000001</v>
      </c>
      <c r="J287" s="43">
        <v>0.23400000000000001</v>
      </c>
      <c r="K287" s="44" t="s">
        <v>153</v>
      </c>
      <c r="L287" s="44"/>
      <c r="M287" s="44"/>
      <c r="O287" s="44"/>
      <c r="P287" s="44"/>
      <c r="Q287" s="40"/>
      <c r="R287" s="44"/>
      <c r="S287" s="44" t="s">
        <v>148</v>
      </c>
    </row>
    <row r="288" spans="1:19" s="43" customFormat="1" ht="23.25" x14ac:dyDescent="0.2">
      <c r="A288" s="54" t="s">
        <v>345</v>
      </c>
      <c r="B288" s="43">
        <v>0.5625</v>
      </c>
      <c r="C288" s="43">
        <v>33.4</v>
      </c>
      <c r="K288" s="44"/>
      <c r="L288" s="44"/>
      <c r="M288" s="44"/>
      <c r="O288" s="44"/>
      <c r="P288" s="44"/>
      <c r="Q288" s="40"/>
      <c r="R288" s="44"/>
      <c r="S288" s="44"/>
    </row>
    <row r="289" spans="1:19" s="43" customFormat="1" ht="23.25" x14ac:dyDescent="0.2">
      <c r="A289" s="67">
        <v>0.5</v>
      </c>
      <c r="B289" s="43">
        <v>0.5</v>
      </c>
      <c r="C289" s="43">
        <v>30.2</v>
      </c>
      <c r="D289" s="43">
        <v>231</v>
      </c>
      <c r="E289" s="43">
        <v>2</v>
      </c>
      <c r="F289" s="43">
        <v>2.3E-3</v>
      </c>
      <c r="G289" s="43">
        <v>1.05</v>
      </c>
      <c r="I289" s="43">
        <v>0.5</v>
      </c>
      <c r="J289" s="43" t="s">
        <v>350</v>
      </c>
      <c r="K289" s="44" t="s">
        <v>153</v>
      </c>
      <c r="L289" s="44"/>
      <c r="M289" s="44" t="s">
        <v>94</v>
      </c>
      <c r="O289" s="44" t="s">
        <v>350</v>
      </c>
      <c r="P289" s="44"/>
      <c r="Q289" s="40"/>
      <c r="R289" s="44"/>
      <c r="S289" s="44" t="s">
        <v>193</v>
      </c>
    </row>
    <row r="290" spans="1:19" s="43" customFormat="1" ht="23.25" x14ac:dyDescent="0.2">
      <c r="A290" s="48" t="s">
        <v>233</v>
      </c>
      <c r="B290" s="43">
        <v>0.375</v>
      </c>
      <c r="C290" s="43">
        <v>30.13</v>
      </c>
      <c r="D290" s="43">
        <v>307</v>
      </c>
      <c r="E290" s="43">
        <v>2</v>
      </c>
      <c r="F290" s="43">
        <v>1.8E-3</v>
      </c>
      <c r="G290" s="43">
        <v>1.105</v>
      </c>
      <c r="I290" s="43">
        <v>0.2</v>
      </c>
      <c r="J290" s="43">
        <v>0.125</v>
      </c>
      <c r="K290" s="44" t="s">
        <v>153</v>
      </c>
      <c r="L290" s="44" t="s">
        <v>155</v>
      </c>
      <c r="M290" s="44" t="s">
        <v>94</v>
      </c>
      <c r="O290" s="44" t="s">
        <v>156</v>
      </c>
      <c r="P290" s="44" t="s">
        <v>424</v>
      </c>
      <c r="Q290" s="40" t="s">
        <v>127</v>
      </c>
      <c r="R290" s="44" t="s">
        <v>158</v>
      </c>
      <c r="S290" s="44" t="s">
        <v>423</v>
      </c>
    </row>
    <row r="291" spans="1:19" s="55" customFormat="1" ht="25.5" x14ac:dyDescent="0.2">
      <c r="A291" s="58" t="s">
        <v>344</v>
      </c>
      <c r="B291" s="55">
        <v>0.78120000000000001</v>
      </c>
      <c r="C291" s="55">
        <v>420</v>
      </c>
      <c r="D291" s="55">
        <v>2054</v>
      </c>
      <c r="E291" s="55">
        <v>2</v>
      </c>
      <c r="F291" s="55">
        <v>9.4000000000000004E-3</v>
      </c>
      <c r="G291" s="55">
        <v>38.47</v>
      </c>
      <c r="I291" s="55" t="s">
        <v>350</v>
      </c>
      <c r="J291" s="55" t="s">
        <v>350</v>
      </c>
      <c r="K291" s="56" t="s">
        <v>153</v>
      </c>
      <c r="L291" s="56"/>
      <c r="M291" s="56" t="s">
        <v>94</v>
      </c>
      <c r="N291" s="55">
        <v>60</v>
      </c>
      <c r="O291" s="56" t="s">
        <v>351</v>
      </c>
      <c r="P291" s="56"/>
      <c r="Q291" s="57"/>
      <c r="R291" s="56">
        <v>0.375</v>
      </c>
      <c r="S291" s="56" t="s">
        <v>347</v>
      </c>
    </row>
    <row r="292" spans="1:19" s="55" customFormat="1" ht="23.25" x14ac:dyDescent="0.2">
      <c r="A292" s="59" t="s">
        <v>357</v>
      </c>
      <c r="B292" s="55">
        <v>0.33200000000000002</v>
      </c>
      <c r="C292" s="55">
        <v>347.5</v>
      </c>
      <c r="D292" s="55">
        <v>4000</v>
      </c>
      <c r="E292" s="55">
        <v>2</v>
      </c>
      <c r="F292" s="55">
        <v>4.1000000000000003E-3</v>
      </c>
      <c r="G292" s="55">
        <v>32.9</v>
      </c>
      <c r="I292" s="55" t="s">
        <v>156</v>
      </c>
      <c r="K292" s="56" t="s">
        <v>153</v>
      </c>
      <c r="L292" s="56"/>
      <c r="M292" s="56" t="s">
        <v>94</v>
      </c>
      <c r="O292" s="56"/>
      <c r="P292" s="56"/>
      <c r="Q292" s="57"/>
      <c r="R292" s="56"/>
      <c r="S292" s="56" t="s">
        <v>374</v>
      </c>
    </row>
    <row r="293" spans="1:19" s="55" customFormat="1" ht="23.25" x14ac:dyDescent="0.2">
      <c r="A293" s="59" t="s">
        <v>399</v>
      </c>
      <c r="B293" s="55">
        <v>0.13600000000000001</v>
      </c>
      <c r="C293" s="55">
        <v>30.2</v>
      </c>
      <c r="D293" s="55">
        <v>850</v>
      </c>
      <c r="E293" s="55">
        <v>2</v>
      </c>
      <c r="F293" s="55">
        <v>8.0000000000000004E-4</v>
      </c>
      <c r="G293" s="55">
        <v>1.31</v>
      </c>
      <c r="I293" s="55">
        <v>0.25</v>
      </c>
      <c r="J293" s="55">
        <v>0.125</v>
      </c>
      <c r="K293" s="56" t="s">
        <v>153</v>
      </c>
      <c r="L293" s="56"/>
      <c r="M293" s="56" t="s">
        <v>94</v>
      </c>
      <c r="O293" s="56" t="s">
        <v>400</v>
      </c>
      <c r="P293" s="56"/>
      <c r="Q293" s="57"/>
      <c r="R293" s="56"/>
      <c r="S293" s="56" t="s">
        <v>193</v>
      </c>
    </row>
    <row r="294" spans="1:19" s="55" customFormat="1" ht="25.5" x14ac:dyDescent="0.2">
      <c r="A294" s="59" t="s">
        <v>399</v>
      </c>
      <c r="B294" s="55">
        <v>0.13600000000000001</v>
      </c>
      <c r="C294" s="55">
        <v>30.2</v>
      </c>
      <c r="D294" s="55">
        <v>850</v>
      </c>
      <c r="E294" s="55">
        <v>2</v>
      </c>
      <c r="F294" s="55">
        <v>8.0000000000000004E-4</v>
      </c>
      <c r="G294" s="55">
        <v>1.31</v>
      </c>
      <c r="I294" s="55">
        <v>0.40799999999999997</v>
      </c>
      <c r="J294" s="55">
        <v>0.13600000000000001</v>
      </c>
      <c r="K294" s="56" t="s">
        <v>153</v>
      </c>
      <c r="L294" s="56"/>
      <c r="M294" s="56" t="s">
        <v>94</v>
      </c>
      <c r="O294" s="56" t="s">
        <v>400</v>
      </c>
      <c r="P294" s="56" t="s">
        <v>422</v>
      </c>
      <c r="Q294" s="57" t="s">
        <v>421</v>
      </c>
      <c r="R294" s="56"/>
      <c r="S294" s="56">
        <v>1018</v>
      </c>
    </row>
    <row r="295" spans="1:19" s="37" customFormat="1" ht="23.25" x14ac:dyDescent="0.35">
      <c r="A295" s="39"/>
      <c r="N295" s="38"/>
      <c r="O295" s="38"/>
      <c r="P295" s="38"/>
      <c r="Q295" s="38"/>
    </row>
    <row r="296" spans="1:19" s="31" customFormat="1" ht="20.25" x14ac:dyDescent="0.3">
      <c r="A296" s="31" t="s">
        <v>160</v>
      </c>
    </row>
    <row r="297" spans="1:19" s="27" customFormat="1" x14ac:dyDescent="0.2">
      <c r="A297" s="28" t="s">
        <v>161</v>
      </c>
      <c r="B297" s="27">
        <v>0.5</v>
      </c>
      <c r="C297" s="27">
        <v>17.015699999999999</v>
      </c>
      <c r="D297" s="27">
        <v>130</v>
      </c>
      <c r="E297" s="27">
        <v>3</v>
      </c>
      <c r="F297" s="27">
        <v>7.6899999999999996E-2</v>
      </c>
      <c r="G297" s="27">
        <v>10</v>
      </c>
      <c r="I297" s="27">
        <v>1</v>
      </c>
      <c r="L297" s="28" t="s">
        <v>162</v>
      </c>
      <c r="M297" s="28" t="s">
        <v>125</v>
      </c>
      <c r="N297" s="30"/>
      <c r="O297" s="29" t="s">
        <v>163</v>
      </c>
      <c r="P297" s="29" t="s">
        <v>164</v>
      </c>
      <c r="Q297" s="29" t="s">
        <v>165</v>
      </c>
      <c r="R297" s="28" t="s">
        <v>166</v>
      </c>
      <c r="S297" s="28" t="s">
        <v>148</v>
      </c>
    </row>
    <row r="298" spans="1:19" s="27" customFormat="1" x14ac:dyDescent="0.2">
      <c r="A298" s="28" t="s">
        <v>161</v>
      </c>
      <c r="B298" s="27">
        <v>0.5</v>
      </c>
      <c r="C298" s="27">
        <v>17.408000000000001</v>
      </c>
      <c r="D298" s="27">
        <v>133</v>
      </c>
      <c r="E298" s="27">
        <v>3</v>
      </c>
      <c r="F298" s="27">
        <v>7.6899999999999996E-2</v>
      </c>
      <c r="G298" s="27">
        <v>10.23</v>
      </c>
      <c r="I298" s="27">
        <v>1</v>
      </c>
      <c r="L298" s="28" t="s">
        <v>162</v>
      </c>
      <c r="M298" s="28" t="s">
        <v>94</v>
      </c>
      <c r="N298" s="30"/>
      <c r="O298" s="29" t="s">
        <v>163</v>
      </c>
      <c r="P298" s="29" t="s">
        <v>164</v>
      </c>
      <c r="Q298" s="29" t="s">
        <v>165</v>
      </c>
      <c r="R298" s="28" t="s">
        <v>166</v>
      </c>
      <c r="S298" s="28" t="s">
        <v>193</v>
      </c>
    </row>
    <row r="299" spans="1:19" s="27" customFormat="1" x14ac:dyDescent="0.2">
      <c r="A299" s="28" t="s">
        <v>232</v>
      </c>
      <c r="B299" s="27">
        <v>0.25</v>
      </c>
      <c r="C299" s="27">
        <v>17.47</v>
      </c>
      <c r="D299" s="27">
        <v>267</v>
      </c>
      <c r="E299" s="27">
        <v>3</v>
      </c>
      <c r="F299" s="27">
        <v>0.05</v>
      </c>
      <c r="G299" s="27">
        <v>13.35</v>
      </c>
      <c r="I299" s="27">
        <v>0.375</v>
      </c>
      <c r="L299" s="28" t="s">
        <v>162</v>
      </c>
      <c r="M299" s="28" t="s">
        <v>94</v>
      </c>
      <c r="N299" s="30"/>
      <c r="O299" s="29" t="s">
        <v>163</v>
      </c>
      <c r="P299" s="29" t="s">
        <v>164</v>
      </c>
      <c r="Q299" s="29"/>
      <c r="R299" s="28" t="s">
        <v>166</v>
      </c>
      <c r="S299" s="28" t="s">
        <v>193</v>
      </c>
    </row>
    <row r="300" spans="1:19" s="27" customFormat="1" x14ac:dyDescent="0.2">
      <c r="A300" s="28"/>
      <c r="L300" s="28"/>
      <c r="M300" s="28"/>
      <c r="N300" s="30"/>
      <c r="O300" s="29"/>
      <c r="P300" s="29"/>
      <c r="Q300" s="29"/>
      <c r="R300" s="28"/>
      <c r="S300" s="28"/>
    </row>
    <row r="301" spans="1:19" s="23" customFormat="1" x14ac:dyDescent="0.2">
      <c r="N301" s="24"/>
      <c r="O301" s="24"/>
      <c r="P301" s="24"/>
      <c r="Q301" s="24"/>
    </row>
    <row r="302" spans="1:19" s="37" customFormat="1" x14ac:dyDescent="0.2">
      <c r="N302" s="38"/>
      <c r="O302" s="38"/>
      <c r="P302" s="38"/>
      <c r="Q302" s="38"/>
    </row>
    <row r="303" spans="1:19" ht="20.25" x14ac:dyDescent="0.3">
      <c r="A303" s="31" t="s">
        <v>167</v>
      </c>
    </row>
    <row r="304" spans="1:19" s="27" customFormat="1" x14ac:dyDescent="0.2">
      <c r="M304" s="28"/>
      <c r="N304" s="30"/>
      <c r="O304" s="30"/>
      <c r="P304" s="30"/>
      <c r="Q304" s="30"/>
    </row>
    <row r="305" spans="1:19" s="23" customFormat="1" ht="25.5" x14ac:dyDescent="0.2">
      <c r="A305" s="25" t="s">
        <v>168</v>
      </c>
      <c r="B305" s="23">
        <v>0.499</v>
      </c>
      <c r="C305" s="23">
        <v>30</v>
      </c>
      <c r="D305" s="23">
        <v>230</v>
      </c>
      <c r="E305" s="23">
        <v>5</v>
      </c>
      <c r="F305" s="23">
        <v>5.3E-3</v>
      </c>
      <c r="G305" s="23">
        <v>2.42</v>
      </c>
      <c r="L305" s="25" t="s">
        <v>169</v>
      </c>
      <c r="M305" s="25" t="s">
        <v>125</v>
      </c>
      <c r="N305" s="24"/>
      <c r="O305" s="26" t="s">
        <v>170</v>
      </c>
      <c r="P305" s="26" t="s">
        <v>171</v>
      </c>
      <c r="Q305" s="26" t="s">
        <v>162</v>
      </c>
      <c r="R305" s="28" t="s">
        <v>166</v>
      </c>
      <c r="S305" s="25" t="s">
        <v>148</v>
      </c>
    </row>
    <row r="306" spans="1:19" s="23" customFormat="1" x14ac:dyDescent="0.2">
      <c r="M306" s="25"/>
      <c r="N306" s="24"/>
      <c r="O306" s="24"/>
      <c r="P306" s="24"/>
      <c r="Q306" s="24"/>
    </row>
    <row r="307" spans="1:19" s="23" customFormat="1" x14ac:dyDescent="0.2">
      <c r="N307" s="24"/>
      <c r="O307" s="24"/>
      <c r="P307" s="24"/>
      <c r="Q307" s="24"/>
    </row>
    <row r="308" spans="1:19" s="23" customFormat="1" x14ac:dyDescent="0.2">
      <c r="N308" s="24"/>
      <c r="O308" s="24"/>
      <c r="P308" s="24"/>
      <c r="Q308" s="24"/>
    </row>
    <row r="309" spans="1:19" s="23" customFormat="1" x14ac:dyDescent="0.2">
      <c r="N309" s="24"/>
      <c r="O309" s="24"/>
      <c r="P309" s="24"/>
      <c r="Q309" s="24"/>
    </row>
    <row r="310" spans="1:19" s="23" customFormat="1" x14ac:dyDescent="0.2">
      <c r="N310" s="24"/>
      <c r="O310" s="24"/>
      <c r="P310" s="24"/>
      <c r="Q310" s="24"/>
    </row>
  </sheetData>
  <mergeCells count="1">
    <mergeCell ref="I285:J285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gnash</dc:creator>
  <cp:lastModifiedBy>Machine shop department</cp:lastModifiedBy>
  <dcterms:created xsi:type="dcterms:W3CDTF">2004-10-13T23:26:44Z</dcterms:created>
  <dcterms:modified xsi:type="dcterms:W3CDTF">2022-12-14T22:35:11Z</dcterms:modified>
</cp:coreProperties>
</file>