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HUST\Embedded\MandeviceSLAB\MPPT-Charger-Controller\REFERENCES\"/>
    </mc:Choice>
  </mc:AlternateContent>
  <xr:revisionPtr revIDLastSave="0" documentId="13_ncr:1_{2738DE42-3457-40D1-8D8D-A505B47B05B8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MPPT BUCK DESIGN CALCULATOR" sheetId="1" r:id="rId1"/>
    <sheet name="SWITCHING FREQUENCY GUIDE" sheetId="2" r:id="rId2"/>
    <sheet name="ACS712-30A THEORETICAL RESPON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BJrOY36Tw8dCLbWeiFyzZvtRtg=="/>
    </ext>
  </extLst>
</workbook>
</file>

<file path=xl/calcChain.xml><?xml version="1.0" encoding="utf-8"?>
<calcChain xmlns="http://schemas.openxmlformats.org/spreadsheetml/2006/main">
  <c r="C67" i="3" l="1"/>
  <c r="C65" i="3"/>
  <c r="C64" i="3"/>
  <c r="C59" i="3"/>
  <c r="C49" i="3"/>
  <c r="C48" i="3"/>
  <c r="C43" i="3"/>
  <c r="C42" i="3"/>
  <c r="C34" i="3"/>
  <c r="C33" i="3"/>
  <c r="C32" i="3"/>
  <c r="C28" i="3"/>
  <c r="F21" i="3"/>
  <c r="C21" i="3"/>
  <c r="F20" i="3"/>
  <c r="C20" i="3"/>
  <c r="C16" i="3"/>
  <c r="F15" i="3"/>
  <c r="F13" i="3"/>
  <c r="C13" i="3"/>
  <c r="C9" i="3"/>
  <c r="F8" i="3"/>
  <c r="C8" i="3"/>
  <c r="F4" i="3"/>
  <c r="C4" i="3"/>
  <c r="C78" i="3" s="1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19" i="1"/>
  <c r="C16" i="1"/>
  <c r="C15" i="1"/>
  <c r="C14" i="1"/>
  <c r="C18" i="1" s="1"/>
  <c r="F12" i="3" l="1"/>
  <c r="F19" i="3"/>
  <c r="C27" i="3"/>
  <c r="C41" i="3"/>
  <c r="C57" i="3"/>
  <c r="F9" i="3"/>
  <c r="F16" i="3"/>
  <c r="C24" i="3"/>
  <c r="C35" i="3"/>
  <c r="C50" i="3"/>
  <c r="C72" i="3"/>
  <c r="F11" i="3"/>
  <c r="C17" i="3"/>
  <c r="C25" i="3"/>
  <c r="C36" i="3"/>
  <c r="C51" i="3"/>
  <c r="C73" i="3"/>
  <c r="C12" i="3"/>
  <c r="F17" i="3"/>
  <c r="C26" i="3"/>
  <c r="C40" i="3"/>
  <c r="C56" i="3"/>
  <c r="C75" i="3"/>
  <c r="C11" i="3"/>
  <c r="C15" i="3"/>
  <c r="C19" i="3"/>
  <c r="C23" i="3"/>
  <c r="C31" i="3"/>
  <c r="C39" i="3"/>
  <c r="C47" i="3"/>
  <c r="C55" i="3"/>
  <c r="C63" i="3"/>
  <c r="C71" i="3"/>
  <c r="C58" i="3"/>
  <c r="C66" i="3"/>
  <c r="C74" i="3"/>
  <c r="C17" i="1"/>
  <c r="C44" i="3"/>
  <c r="C52" i="3"/>
  <c r="C60" i="3"/>
  <c r="C68" i="3"/>
  <c r="C76" i="3"/>
  <c r="C10" i="3"/>
  <c r="C14" i="3"/>
  <c r="C18" i="3"/>
  <c r="C22" i="3"/>
  <c r="C29" i="3"/>
  <c r="C37" i="3"/>
  <c r="C45" i="3"/>
  <c r="C53" i="3"/>
  <c r="C61" i="3"/>
  <c r="C69" i="3"/>
  <c r="C77" i="3"/>
  <c r="F10" i="3"/>
  <c r="F14" i="3"/>
  <c r="F18" i="3"/>
  <c r="F22" i="3"/>
  <c r="C30" i="3"/>
  <c r="C38" i="3"/>
  <c r="C46" i="3"/>
  <c r="C54" i="3"/>
  <c r="C62" i="3"/>
  <c r="C70" i="3"/>
</calcChain>
</file>

<file path=xl/sharedStrings.xml><?xml version="1.0" encoding="utf-8"?>
<sst xmlns="http://schemas.openxmlformats.org/spreadsheetml/2006/main" count="70" uniqueCount="53">
  <si>
    <t>MPPT: SYNCHRONOUS BUCK DESIGN CALCULATOR</t>
  </si>
  <si>
    <t>REQUIRED PARAMETERS</t>
  </si>
  <si>
    <t>VALUE</t>
  </si>
  <si>
    <t>UNIT</t>
  </si>
  <si>
    <t>NOTES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</si>
  <si>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mp</t>
    </r>
  </si>
  <si>
    <t>V</t>
  </si>
  <si>
    <t>Solar panel maximum powerpoint voltage (found in solar panel back sticker)</t>
  </si>
  <si>
    <r>
      <rPr>
        <sz val="11"/>
        <color theme="1"/>
        <rFont val="Calibri"/>
      </rPr>
      <t>I</t>
    </r>
    <r>
      <rPr>
        <sz val="8"/>
        <color theme="1"/>
        <rFont val="Calibri"/>
      </rPr>
      <t>mp</t>
    </r>
  </si>
  <si>
    <t>A</t>
  </si>
  <si>
    <t>Solar panel maximum powerpoint current (found in solar panel back sticker)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</si>
  <si>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batt</t>
    </r>
  </si>
  <si>
    <t>Maximum battery voltage of your setup</t>
  </si>
  <si>
    <r>
      <rPr>
        <sz val="11"/>
        <color theme="1"/>
        <rFont val="Calibri"/>
      </rPr>
      <t>f</t>
    </r>
    <r>
      <rPr>
        <sz val="8"/>
        <color theme="1"/>
        <rFont val="Calibri"/>
      </rPr>
      <t>sw</t>
    </r>
  </si>
  <si>
    <t>kHz</t>
  </si>
  <si>
    <t>MPPT buck converter pwm switching frequency (Visit Sheet #2)</t>
  </si>
  <si>
    <t>ASSUMED PARAMETERS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</si>
  <si>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ripple</t>
    </r>
  </si>
  <si>
    <t>MPPT output ripple voltage (50mV is a good and ideal value)</t>
  </si>
  <si>
    <r>
      <rPr>
        <sz val="11"/>
        <color theme="1"/>
        <rFont val="Calibri"/>
      </rPr>
      <t>%I</t>
    </r>
    <r>
      <rPr>
        <sz val="8"/>
        <color theme="1"/>
        <rFont val="Calibri"/>
      </rPr>
      <t>ripple</t>
    </r>
  </si>
  <si>
    <t>%</t>
  </si>
  <si>
    <r>
      <rPr>
        <sz val="11"/>
        <color theme="1"/>
        <rFont val="Calibri"/>
      </rPr>
      <t>%</t>
    </r>
    <r>
      <rPr>
        <sz val="8"/>
        <color theme="1"/>
        <rFont val="Calibri"/>
      </rPr>
      <t>efficiency</t>
    </r>
  </si>
  <si>
    <t>MPPT buck conversion efficiency (use 100% for ideal computation, 96% for actual computation)</t>
  </si>
  <si>
    <t>SOLVED PARAMETERS</t>
  </si>
  <si>
    <r>
      <rPr>
        <sz val="11"/>
        <color theme="1"/>
        <rFont val="Calibri"/>
      </rPr>
      <t>Solar Power (P</t>
    </r>
    <r>
      <rPr>
        <sz val="8"/>
        <color theme="1"/>
        <rFont val="Calibri"/>
      </rPr>
      <t>solar</t>
    </r>
    <r>
      <rPr>
        <sz val="11"/>
        <color theme="1"/>
        <rFont val="Calibri"/>
      </rPr>
      <t>)</t>
    </r>
  </si>
  <si>
    <t>W</t>
  </si>
  <si>
    <t>The maximum solar panel power output</t>
  </si>
  <si>
    <t>Duty Cycle (D)</t>
  </si>
  <si>
    <t xml:space="preserve">The PWM duty cycle % at given parameter conditions </t>
  </si>
  <si>
    <t>Ripple Current (dl)</t>
  </si>
  <si>
    <t>Maximum continous current for MOSFET</t>
  </si>
  <si>
    <t>Peak Inductor Current (Ipk)</t>
  </si>
  <si>
    <t>Maximum current rating for inductor (selected inductor must have a higher saturation current)</t>
  </si>
  <si>
    <t>Inductance (L)</t>
  </si>
  <si>
    <t>uH</t>
  </si>
  <si>
    <t>Inductance for your MPPT's synchronous buck inductor (select nearest value)</t>
  </si>
  <si>
    <t>Output Capacitor (Cout)</t>
  </si>
  <si>
    <t>uF</t>
  </si>
  <si>
    <r>
      <rPr>
        <sz val="11"/>
        <color theme="1"/>
        <rFont val="Calibri"/>
      </rPr>
      <t>Capacitance of your MPPT's output capacitor to achieve a ripple voltage less than or equal to V</t>
    </r>
    <r>
      <rPr>
        <sz val="8"/>
        <color theme="1"/>
        <rFont val="Calibri"/>
      </rPr>
      <t>ripple</t>
    </r>
    <r>
      <rPr>
        <sz val="11"/>
        <color theme="1"/>
        <rFont val="Calibri"/>
      </rPr>
      <t xml:space="preserve"> (select any value above it)</t>
    </r>
  </si>
  <si>
    <t>KINDLY DOWNLOAD THE EXCEL FILE THEN EDIT IT LOCALLY! I WON'T BE SENDING GOOGLE PERMISSIONS TO EDIT THIS FILE HERE</t>
  </si>
  <si>
    <t>ESP32: PWM RESOLUTION &amp; PWM FREQUENCY TABLE</t>
  </si>
  <si>
    <t>Resolution (Bits)</t>
  </si>
  <si>
    <t>Resolution (decimal)</t>
  </si>
  <si>
    <t>Max PWM Frequency (kHz)</t>
  </si>
  <si>
    <t>CALIBRATION PARAMETERS</t>
  </si>
  <si>
    <r>
      <rPr>
        <sz val="11"/>
        <color theme="0"/>
        <rFont val="Calibri"/>
      </rPr>
      <t>V</t>
    </r>
    <r>
      <rPr>
        <sz val="8"/>
        <color theme="0"/>
        <rFont val="Calibri"/>
      </rPr>
      <t>CC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</si>
  <si>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CC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</si>
  <si>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MIDPOINT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</si>
  <si>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MIDPOINT</t>
    </r>
    <r>
      <rPr>
        <sz val="11"/>
        <color theme="0"/>
        <rFont val="Calibri"/>
      </rPr>
      <t xml:space="preserve"> (V)</t>
    </r>
  </si>
  <si>
    <t>Sensitivity (mV/A)</t>
  </si>
  <si>
    <t>ACS712-30A (Current &amp; Vo Relationship)</t>
  </si>
  <si>
    <t>Current (A)</t>
  </si>
  <si>
    <t>Analog 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</si>
</sst>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sz val="14"/>
      <color rgb="FFFFFFFF"/>
      <name val="Calibri"/>
    </font>
    <font>
      <b/>
      <sz val="11"/>
      <color theme="1"/>
      <name val="Calibri"/>
    </font>
    <font>
      <sz val="11"/>
      <color theme="0"/>
      <name val="Calibri"/>
    </font>
    <font>
      <sz val="8"/>
      <color theme="1"/>
      <name val="Calibri"/>
    </font>
    <font>
      <sz val="8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0" borderId="0" xfId="0" applyFont="1"/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0" xfId="0" applyFont="1" applyFill="1" applyAlignment="1">
      <alignment horizontal="center"/>
    </xf>
    <xf numFmtId="0" fontId="0" fillId="0" borderId="0" xfId="0"/>
    <xf numFmtId="0" fontId="2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5" fillId="0" borderId="18" xfId="0" applyFont="1" applyBorder="1" applyAlignment="1">
      <alignment horizontal="center"/>
    </xf>
    <xf numFmtId="0" fontId="3" fillId="0" borderId="19" xfId="0" applyFont="1" applyBorder="1"/>
    <xf numFmtId="0" fontId="5" fillId="0" borderId="4" xfId="0" applyFont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ACS712-30A (Current &amp; Vo Relationship)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Analog Out (V)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'ACS712-30A THEORETICAL RESPONSE'!$B$8:$B$78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'ACS712-30A THEORETICAL RESPONSE'!$C$8:$C$78</c:f>
              <c:numCache>
                <c:formatCode>General</c:formatCode>
                <c:ptCount val="71"/>
                <c:pt idx="0">
                  <c:v>0.18999999999999995</c:v>
                </c:pt>
                <c:pt idx="1">
                  <c:v>0.25599999999999978</c:v>
                </c:pt>
                <c:pt idx="2">
                  <c:v>0.32200000000000006</c:v>
                </c:pt>
                <c:pt idx="3">
                  <c:v>0.3879999999999999</c:v>
                </c:pt>
                <c:pt idx="4">
                  <c:v>0.45399999999999974</c:v>
                </c:pt>
                <c:pt idx="5">
                  <c:v>0.52</c:v>
                </c:pt>
                <c:pt idx="6">
                  <c:v>0.58599999999999985</c:v>
                </c:pt>
                <c:pt idx="7">
                  <c:v>0.65199999999999991</c:v>
                </c:pt>
                <c:pt idx="8">
                  <c:v>0.71799999999999997</c:v>
                </c:pt>
                <c:pt idx="9">
                  <c:v>0.78399999999999981</c:v>
                </c:pt>
                <c:pt idx="10">
                  <c:v>0.84999999999999987</c:v>
                </c:pt>
                <c:pt idx="11">
                  <c:v>0.91599999999999993</c:v>
                </c:pt>
                <c:pt idx="12">
                  <c:v>0.98199999999999998</c:v>
                </c:pt>
                <c:pt idx="13">
                  <c:v>1.048</c:v>
                </c:pt>
                <c:pt idx="14">
                  <c:v>1.1139999999999999</c:v>
                </c:pt>
                <c:pt idx="15">
                  <c:v>1.18</c:v>
                </c:pt>
                <c:pt idx="16">
                  <c:v>1.246</c:v>
                </c:pt>
                <c:pt idx="17">
                  <c:v>1.3119999999999998</c:v>
                </c:pt>
                <c:pt idx="18">
                  <c:v>1.3779999999999999</c:v>
                </c:pt>
                <c:pt idx="19">
                  <c:v>1.444</c:v>
                </c:pt>
                <c:pt idx="20">
                  <c:v>1.51</c:v>
                </c:pt>
                <c:pt idx="21">
                  <c:v>1.5760000000000001</c:v>
                </c:pt>
                <c:pt idx="22">
                  <c:v>1.6419999999999999</c:v>
                </c:pt>
                <c:pt idx="23">
                  <c:v>1.708</c:v>
                </c:pt>
                <c:pt idx="24">
                  <c:v>1.774</c:v>
                </c:pt>
                <c:pt idx="25">
                  <c:v>1.8399999999999999</c:v>
                </c:pt>
                <c:pt idx="26">
                  <c:v>1.9059999999999999</c:v>
                </c:pt>
                <c:pt idx="27">
                  <c:v>1.972</c:v>
                </c:pt>
                <c:pt idx="28">
                  <c:v>2.0379999999999998</c:v>
                </c:pt>
                <c:pt idx="29">
                  <c:v>2.1040000000000001</c:v>
                </c:pt>
                <c:pt idx="30">
                  <c:v>2.17</c:v>
                </c:pt>
                <c:pt idx="31">
                  <c:v>2.2359999999999998</c:v>
                </c:pt>
                <c:pt idx="32">
                  <c:v>2.302</c:v>
                </c:pt>
                <c:pt idx="33">
                  <c:v>2.3679999999999999</c:v>
                </c:pt>
                <c:pt idx="34">
                  <c:v>2.4340000000000002</c:v>
                </c:pt>
                <c:pt idx="35">
                  <c:v>2.5</c:v>
                </c:pt>
                <c:pt idx="36">
                  <c:v>2.5659999999999998</c:v>
                </c:pt>
                <c:pt idx="37">
                  <c:v>2.6320000000000001</c:v>
                </c:pt>
                <c:pt idx="38">
                  <c:v>2.698</c:v>
                </c:pt>
                <c:pt idx="39">
                  <c:v>2.7640000000000002</c:v>
                </c:pt>
                <c:pt idx="40">
                  <c:v>2.83</c:v>
                </c:pt>
                <c:pt idx="41">
                  <c:v>2.8959999999999999</c:v>
                </c:pt>
                <c:pt idx="42">
                  <c:v>2.9620000000000002</c:v>
                </c:pt>
                <c:pt idx="43">
                  <c:v>3.028</c:v>
                </c:pt>
                <c:pt idx="44">
                  <c:v>3.0940000000000003</c:v>
                </c:pt>
                <c:pt idx="45">
                  <c:v>3.16</c:v>
                </c:pt>
                <c:pt idx="46">
                  <c:v>3.226</c:v>
                </c:pt>
                <c:pt idx="47">
                  <c:v>3.2919999999999998</c:v>
                </c:pt>
                <c:pt idx="48">
                  <c:v>3.3580000000000001</c:v>
                </c:pt>
                <c:pt idx="49">
                  <c:v>3.4239999999999999</c:v>
                </c:pt>
                <c:pt idx="50">
                  <c:v>3.49</c:v>
                </c:pt>
                <c:pt idx="51">
                  <c:v>3.556</c:v>
                </c:pt>
                <c:pt idx="52">
                  <c:v>3.6219999999999999</c:v>
                </c:pt>
                <c:pt idx="53">
                  <c:v>3.6880000000000002</c:v>
                </c:pt>
                <c:pt idx="54">
                  <c:v>3.754</c:v>
                </c:pt>
                <c:pt idx="55">
                  <c:v>3.8200000000000003</c:v>
                </c:pt>
                <c:pt idx="56">
                  <c:v>3.8860000000000001</c:v>
                </c:pt>
                <c:pt idx="57">
                  <c:v>3.952</c:v>
                </c:pt>
                <c:pt idx="58">
                  <c:v>4.0179999999999998</c:v>
                </c:pt>
                <c:pt idx="59">
                  <c:v>4.0839999999999996</c:v>
                </c:pt>
                <c:pt idx="60">
                  <c:v>4.1500000000000004</c:v>
                </c:pt>
                <c:pt idx="61">
                  <c:v>4.2160000000000002</c:v>
                </c:pt>
                <c:pt idx="62">
                  <c:v>4.282</c:v>
                </c:pt>
                <c:pt idx="63">
                  <c:v>4.3479999999999999</c:v>
                </c:pt>
                <c:pt idx="64">
                  <c:v>4.4139999999999997</c:v>
                </c:pt>
                <c:pt idx="65">
                  <c:v>4.4800000000000004</c:v>
                </c:pt>
                <c:pt idx="66">
                  <c:v>4.5460000000000003</c:v>
                </c:pt>
                <c:pt idx="67">
                  <c:v>4.6120000000000001</c:v>
                </c:pt>
                <c:pt idx="68">
                  <c:v>4.6779999999999999</c:v>
                </c:pt>
                <c:pt idx="69">
                  <c:v>4.7439999999999998</c:v>
                </c:pt>
                <c:pt idx="70">
                  <c:v>4.8100000000000005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8-40D1-A5AF-38F341CC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2516"/>
        <c:axId val="1452463839"/>
      </c:scatterChart>
      <c:valAx>
        <c:axId val="1332662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452463839"/>
        <c:crosses val="autoZero"/>
        <c:crossBetween val="midCat"/>
      </c:valAx>
      <c:valAx>
        <c:axId val="145246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Analog 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32662516"/>
        <c:crosses val="autoZero"/>
        <c:crossBetween val="midCat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171450</xdr:rowOff>
    </xdr:from>
    <xdr:ext cx="4667250" cy="3086100"/>
    <xdr:graphicFrame macro="">
      <xdr:nvGraphicFramePr>
        <xdr:cNvPr id="1431315937" name="Chart 1">
          <a:extLst>
            <a:ext uri="{FF2B5EF4-FFF2-40B4-BE49-F238E27FC236}">
              <a16:creationId xmlns:a16="http://schemas.microsoft.com/office/drawing/2014/main" id="{00000000-0008-0000-0200-0000E125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4" sqref="E24"/>
    </sheetView>
  </sheetViews>
  <sheetFormatPr defaultColWidth="12.59765625" defaultRowHeight="15" customHeight="1" x14ac:dyDescent="0.25"/>
  <cols>
    <col min="1" max="1" width="3.59765625" customWidth="1"/>
    <col min="2" max="2" width="20.09765625" customWidth="1"/>
    <col min="3" max="3" width="11.3984375" customWidth="1"/>
    <col min="4" max="4" width="4" customWidth="1"/>
    <col min="5" max="5" width="92.3984375" customWidth="1"/>
    <col min="6" max="6" width="7.69921875" customWidth="1"/>
    <col min="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42" t="s">
        <v>0</v>
      </c>
      <c r="C2" s="43"/>
      <c r="D2" s="43"/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"/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4" t="s">
        <v>1</v>
      </c>
      <c r="C4" s="5" t="s">
        <v>2</v>
      </c>
      <c r="D4" s="5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7" t="s">
        <v>5</v>
      </c>
      <c r="C5" s="8">
        <v>17.5</v>
      </c>
      <c r="D5" s="8" t="s">
        <v>6</v>
      </c>
      <c r="E5" s="9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7" t="s">
        <v>8</v>
      </c>
      <c r="C6" s="8">
        <v>1.3</v>
      </c>
      <c r="D6" s="8" t="s">
        <v>9</v>
      </c>
      <c r="E6" s="9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7" t="s">
        <v>11</v>
      </c>
      <c r="C7" s="8">
        <v>12.6</v>
      </c>
      <c r="D7" s="8" t="s">
        <v>6</v>
      </c>
      <c r="E7" s="9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7" t="s">
        <v>13</v>
      </c>
      <c r="C8" s="8">
        <v>40</v>
      </c>
      <c r="D8" s="8" t="s">
        <v>14</v>
      </c>
      <c r="E8" s="9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0" t="s">
        <v>16</v>
      </c>
      <c r="C9" s="11" t="s">
        <v>2</v>
      </c>
      <c r="D9" s="11" t="s">
        <v>3</v>
      </c>
      <c r="E9" s="12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7" t="s">
        <v>17</v>
      </c>
      <c r="C10" s="8">
        <v>0.05</v>
      </c>
      <c r="D10" s="8" t="s">
        <v>6</v>
      </c>
      <c r="E10" s="9" t="s"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7" t="s">
        <v>19</v>
      </c>
      <c r="C11" s="8">
        <v>35</v>
      </c>
      <c r="D11" s="8" t="s">
        <v>20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7" t="s">
        <v>21</v>
      </c>
      <c r="C12" s="8">
        <v>100</v>
      </c>
      <c r="D12" s="8" t="s">
        <v>20</v>
      </c>
      <c r="E12" s="9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0" t="s">
        <v>23</v>
      </c>
      <c r="C13" s="11" t="s">
        <v>2</v>
      </c>
      <c r="D13" s="11" t="s">
        <v>3</v>
      </c>
      <c r="E13" s="12" t="s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7" t="s">
        <v>24</v>
      </c>
      <c r="C14" s="8">
        <f>C5*C6</f>
        <v>22.75</v>
      </c>
      <c r="D14" s="8" t="s">
        <v>25</v>
      </c>
      <c r="E14" s="9" t="s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7" t="s">
        <v>27</v>
      </c>
      <c r="C15" s="8">
        <f>(C7/(C5*(C12/100)))*100</f>
        <v>72</v>
      </c>
      <c r="D15" s="8" t="s">
        <v>20</v>
      </c>
      <c r="E15" s="9" t="s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7" t="s">
        <v>29</v>
      </c>
      <c r="C16" s="8">
        <f>((C5*C6)/C7)*(C11/100)</f>
        <v>0.63194444444444442</v>
      </c>
      <c r="D16" s="8" t="s">
        <v>9</v>
      </c>
      <c r="E16" s="9" t="s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3" t="s">
        <v>31</v>
      </c>
      <c r="C17" s="14">
        <f>(C14/C7)+((((C5*C6)/C7)*(C11/100))/2)</f>
        <v>2.1215277777777777</v>
      </c>
      <c r="D17" s="14" t="s">
        <v>9</v>
      </c>
      <c r="E17" s="15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6"/>
      <c r="B18" s="13" t="s">
        <v>33</v>
      </c>
      <c r="C18" s="14">
        <f>((C5-C7)*(C7/(C5*(C12/100)))/((C8*1000)*((C14/C7)*(C11/100)))*1000000)</f>
        <v>139.56923076923076</v>
      </c>
      <c r="D18" s="14" t="s">
        <v>34</v>
      </c>
      <c r="E18" s="15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6"/>
      <c r="B19" s="17" t="s">
        <v>36</v>
      </c>
      <c r="C19" s="18">
        <f>(((C5*C6)/C7)*(C11/100))/(8*C8*1000*C10)*1000000</f>
        <v>39.496527777777779</v>
      </c>
      <c r="D19" s="18" t="s">
        <v>37</v>
      </c>
      <c r="E19" s="19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20"/>
      <c r="B21" s="45" t="s">
        <v>39</v>
      </c>
      <c r="C21" s="46"/>
      <c r="D21" s="46"/>
      <c r="E21" s="4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2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2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2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2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2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2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2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2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2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2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2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2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5.59765625" customWidth="1"/>
    <col min="3" max="3" width="17.59765625" customWidth="1"/>
    <col min="4" max="4" width="22.09765625" customWidth="1"/>
    <col min="5" max="26" width="7.59765625" customWidth="1"/>
  </cols>
  <sheetData>
    <row r="1" spans="2:4" ht="14.25" customHeight="1" x14ac:dyDescent="0.25"/>
    <row r="2" spans="2:4" ht="14.25" customHeight="1" x14ac:dyDescent="0.3">
      <c r="B2" s="47" t="s">
        <v>40</v>
      </c>
      <c r="C2" s="48"/>
      <c r="D2" s="49"/>
    </row>
    <row r="3" spans="2:4" ht="14.25" customHeight="1" x14ac:dyDescent="0.3">
      <c r="B3" s="21" t="s">
        <v>41</v>
      </c>
      <c r="C3" s="22" t="s">
        <v>42</v>
      </c>
      <c r="D3" s="23" t="s">
        <v>43</v>
      </c>
    </row>
    <row r="4" spans="2:4" ht="14.25" customHeight="1" x14ac:dyDescent="0.3">
      <c r="B4" s="24">
        <v>1</v>
      </c>
      <c r="C4" s="8">
        <f t="shared" ref="C4:C19" si="0">2^B4</f>
        <v>2</v>
      </c>
      <c r="D4" s="9">
        <f t="shared" ref="D4:D19" si="1">(80000000/(2^B4))/1000</f>
        <v>40000</v>
      </c>
    </row>
    <row r="5" spans="2:4" ht="14.25" customHeight="1" x14ac:dyDescent="0.3">
      <c r="B5" s="24">
        <v>2</v>
      </c>
      <c r="C5" s="8">
        <f t="shared" si="0"/>
        <v>4</v>
      </c>
      <c r="D5" s="9">
        <f t="shared" si="1"/>
        <v>20000</v>
      </c>
    </row>
    <row r="6" spans="2:4" ht="14.25" customHeight="1" x14ac:dyDescent="0.3">
      <c r="B6" s="24">
        <v>3</v>
      </c>
      <c r="C6" s="8">
        <f t="shared" si="0"/>
        <v>8</v>
      </c>
      <c r="D6" s="9">
        <f t="shared" si="1"/>
        <v>10000</v>
      </c>
    </row>
    <row r="7" spans="2:4" ht="14.25" customHeight="1" x14ac:dyDescent="0.3">
      <c r="B7" s="24">
        <v>4</v>
      </c>
      <c r="C7" s="8">
        <f t="shared" si="0"/>
        <v>16</v>
      </c>
      <c r="D7" s="9">
        <f t="shared" si="1"/>
        <v>5000</v>
      </c>
    </row>
    <row r="8" spans="2:4" ht="14.25" customHeight="1" x14ac:dyDescent="0.3">
      <c r="B8" s="24">
        <v>5</v>
      </c>
      <c r="C8" s="8">
        <f t="shared" si="0"/>
        <v>32</v>
      </c>
      <c r="D8" s="9">
        <f t="shared" si="1"/>
        <v>2500</v>
      </c>
    </row>
    <row r="9" spans="2:4" ht="14.25" customHeight="1" x14ac:dyDescent="0.3">
      <c r="B9" s="24">
        <v>6</v>
      </c>
      <c r="C9" s="8">
        <f t="shared" si="0"/>
        <v>64</v>
      </c>
      <c r="D9" s="9">
        <f t="shared" si="1"/>
        <v>1250</v>
      </c>
    </row>
    <row r="10" spans="2:4" ht="14.25" customHeight="1" x14ac:dyDescent="0.3">
      <c r="B10" s="24">
        <v>7</v>
      </c>
      <c r="C10" s="8">
        <f t="shared" si="0"/>
        <v>128</v>
      </c>
      <c r="D10" s="9">
        <f t="shared" si="1"/>
        <v>625</v>
      </c>
    </row>
    <row r="11" spans="2:4" ht="14.25" customHeight="1" x14ac:dyDescent="0.3">
      <c r="B11" s="25">
        <v>8</v>
      </c>
      <c r="C11" s="14">
        <f t="shared" si="0"/>
        <v>256</v>
      </c>
      <c r="D11" s="15">
        <f t="shared" si="1"/>
        <v>312.5</v>
      </c>
    </row>
    <row r="12" spans="2:4" ht="14.25" customHeight="1" x14ac:dyDescent="0.3">
      <c r="B12" s="25">
        <v>9</v>
      </c>
      <c r="C12" s="14">
        <f t="shared" si="0"/>
        <v>512</v>
      </c>
      <c r="D12" s="15">
        <f t="shared" si="1"/>
        <v>156.25</v>
      </c>
    </row>
    <row r="13" spans="2:4" ht="14.25" customHeight="1" x14ac:dyDescent="0.3">
      <c r="B13" s="25">
        <v>10</v>
      </c>
      <c r="C13" s="14">
        <f t="shared" si="0"/>
        <v>1024</v>
      </c>
      <c r="D13" s="15">
        <f t="shared" si="1"/>
        <v>78.125</v>
      </c>
    </row>
    <row r="14" spans="2:4" ht="14.25" customHeight="1" x14ac:dyDescent="0.3">
      <c r="B14" s="25">
        <v>11</v>
      </c>
      <c r="C14" s="14">
        <f t="shared" si="0"/>
        <v>2048</v>
      </c>
      <c r="D14" s="15">
        <f t="shared" si="1"/>
        <v>39.0625</v>
      </c>
    </row>
    <row r="15" spans="2:4" ht="14.25" customHeight="1" x14ac:dyDescent="0.3">
      <c r="B15" s="25">
        <v>12</v>
      </c>
      <c r="C15" s="14">
        <f t="shared" si="0"/>
        <v>4096</v>
      </c>
      <c r="D15" s="15">
        <f t="shared" si="1"/>
        <v>19.53125</v>
      </c>
    </row>
    <row r="16" spans="2:4" ht="14.25" customHeight="1" x14ac:dyDescent="0.3">
      <c r="B16" s="24">
        <v>13</v>
      </c>
      <c r="C16" s="8">
        <f t="shared" si="0"/>
        <v>8192</v>
      </c>
      <c r="D16" s="9">
        <f t="shared" si="1"/>
        <v>9.765625</v>
      </c>
    </row>
    <row r="17" spans="2:4" ht="14.25" customHeight="1" x14ac:dyDescent="0.3">
      <c r="B17" s="24">
        <v>14</v>
      </c>
      <c r="C17" s="8">
        <f t="shared" si="0"/>
        <v>16384</v>
      </c>
      <c r="D17" s="9">
        <f t="shared" si="1"/>
        <v>4.8828125</v>
      </c>
    </row>
    <row r="18" spans="2:4" ht="14.25" customHeight="1" x14ac:dyDescent="0.3">
      <c r="B18" s="24">
        <v>15</v>
      </c>
      <c r="C18" s="8">
        <f t="shared" si="0"/>
        <v>32768</v>
      </c>
      <c r="D18" s="9">
        <f t="shared" si="1"/>
        <v>2.44140625</v>
      </c>
    </row>
    <row r="19" spans="2:4" ht="14.25" customHeight="1" x14ac:dyDescent="0.3">
      <c r="B19" s="26">
        <v>16</v>
      </c>
      <c r="C19" s="27">
        <f t="shared" si="0"/>
        <v>65536</v>
      </c>
      <c r="D19" s="28">
        <f t="shared" si="1"/>
        <v>1.220703125</v>
      </c>
    </row>
    <row r="20" spans="2:4" ht="14.25" customHeight="1" x14ac:dyDescent="0.3">
      <c r="B20" s="1"/>
      <c r="C20" s="1"/>
      <c r="D20" s="16"/>
    </row>
    <row r="21" spans="2:4" ht="14.25" customHeight="1" x14ac:dyDescent="0.3">
      <c r="B21" s="1"/>
      <c r="C21" s="1"/>
    </row>
    <row r="22" spans="2:4" ht="14.25" customHeight="1" x14ac:dyDescent="0.3">
      <c r="B22" s="1"/>
      <c r="C22" s="1"/>
    </row>
    <row r="23" spans="2:4" ht="14.25" customHeight="1" x14ac:dyDescent="0.3">
      <c r="B23" s="1"/>
      <c r="C23" s="1"/>
    </row>
    <row r="24" spans="2:4" ht="14.25" customHeight="1" x14ac:dyDescent="0.3">
      <c r="B24" s="1"/>
      <c r="C24" s="1"/>
    </row>
    <row r="25" spans="2:4" ht="14.25" customHeight="1" x14ac:dyDescent="0.3">
      <c r="B25" s="1"/>
      <c r="C25" s="1"/>
    </row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" customHeight="1" x14ac:dyDescent="0.25"/>
  <cols>
    <col min="1" max="1" width="7.69921875" customWidth="1"/>
    <col min="2" max="3" width="16.3984375" customWidth="1"/>
    <col min="4" max="4" width="4.8984375" customWidth="1"/>
    <col min="5" max="6" width="16.3984375" customWidth="1"/>
    <col min="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44</v>
      </c>
      <c r="C2" s="51"/>
      <c r="D2" s="1"/>
      <c r="E2" s="50" t="s">
        <v>44</v>
      </c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9" t="s">
        <v>45</v>
      </c>
      <c r="C3" s="30">
        <v>5</v>
      </c>
      <c r="D3" s="1"/>
      <c r="E3" s="29" t="s">
        <v>46</v>
      </c>
      <c r="F3" s="30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1" t="s">
        <v>47</v>
      </c>
      <c r="C4" s="32">
        <f>C3/2</f>
        <v>2.5</v>
      </c>
      <c r="D4" s="1"/>
      <c r="E4" s="31" t="s">
        <v>48</v>
      </c>
      <c r="F4" s="32">
        <f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1" t="s">
        <v>49</v>
      </c>
      <c r="C5" s="32">
        <v>66</v>
      </c>
      <c r="D5" s="1"/>
      <c r="E5" s="31" t="s">
        <v>49</v>
      </c>
      <c r="F5" s="32">
        <v>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2" t="s">
        <v>50</v>
      </c>
      <c r="C6" s="53"/>
      <c r="D6" s="1"/>
      <c r="E6" s="52" t="s">
        <v>50</v>
      </c>
      <c r="F6" s="5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3" t="s">
        <v>51</v>
      </c>
      <c r="C7" s="34" t="s">
        <v>52</v>
      </c>
      <c r="D7" s="1"/>
      <c r="E7" s="35" t="s">
        <v>51</v>
      </c>
      <c r="F7" s="36" t="s">
        <v>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4">
        <v>-35</v>
      </c>
      <c r="C8" s="37">
        <f t="shared" ref="C8:C78" si="0">(B8)*($C$5/1000)+$C$4</f>
        <v>0.18999999999999995</v>
      </c>
      <c r="D8" s="1"/>
      <c r="E8" s="38">
        <v>-35</v>
      </c>
      <c r="F8" s="39">
        <f t="shared" ref="F8:F22" si="1">(E8)*($C$5/1000)+$C$4</f>
        <v>0.18999999999999995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4">
        <v>-34</v>
      </c>
      <c r="C9" s="37">
        <f t="shared" si="0"/>
        <v>0.25599999999999978</v>
      </c>
      <c r="D9" s="1"/>
      <c r="E9" s="25">
        <v>-30</v>
      </c>
      <c r="F9" s="40">
        <f t="shared" si="1"/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24">
        <v>-33</v>
      </c>
      <c r="C10" s="37">
        <f t="shared" si="0"/>
        <v>0.32200000000000006</v>
      </c>
      <c r="D10" s="1"/>
      <c r="E10" s="25">
        <v>-25</v>
      </c>
      <c r="F10" s="40">
        <f t="shared" si="1"/>
        <v>0.84999999999999987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24">
        <v>-32</v>
      </c>
      <c r="C11" s="37">
        <f t="shared" si="0"/>
        <v>0.3879999999999999</v>
      </c>
      <c r="D11" s="1"/>
      <c r="E11" s="25">
        <v>-20</v>
      </c>
      <c r="F11" s="40">
        <f t="shared" si="1"/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24">
        <v>-31</v>
      </c>
      <c r="C12" s="37">
        <f t="shared" si="0"/>
        <v>0.45399999999999974</v>
      </c>
      <c r="D12" s="1"/>
      <c r="E12" s="25">
        <v>-15</v>
      </c>
      <c r="F12" s="40">
        <f t="shared" si="1"/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25">
        <v>-30</v>
      </c>
      <c r="C13" s="40">
        <f t="shared" si="0"/>
        <v>0.52</v>
      </c>
      <c r="D13" s="1"/>
      <c r="E13" s="25">
        <v>-10</v>
      </c>
      <c r="F13" s="40">
        <f t="shared" si="1"/>
        <v>1.8399999999999999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25">
        <v>-29</v>
      </c>
      <c r="C14" s="40">
        <f t="shared" si="0"/>
        <v>0.58599999999999985</v>
      </c>
      <c r="D14" s="1"/>
      <c r="E14" s="25">
        <v>-5</v>
      </c>
      <c r="F14" s="40">
        <f t="shared" si="1"/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25">
        <v>-28</v>
      </c>
      <c r="C15" s="40">
        <f t="shared" si="0"/>
        <v>0.65199999999999991</v>
      </c>
      <c r="D15" s="1"/>
      <c r="E15" s="25">
        <v>0</v>
      </c>
      <c r="F15" s="40">
        <f t="shared" si="1"/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25">
        <v>-27</v>
      </c>
      <c r="C16" s="40">
        <f t="shared" si="0"/>
        <v>0.71799999999999997</v>
      </c>
      <c r="D16" s="1"/>
      <c r="E16" s="25">
        <v>5</v>
      </c>
      <c r="F16" s="40">
        <f t="shared" si="1"/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25">
        <v>-26</v>
      </c>
      <c r="C17" s="40">
        <f t="shared" si="0"/>
        <v>0.78399999999999981</v>
      </c>
      <c r="D17" s="1"/>
      <c r="E17" s="25">
        <v>10</v>
      </c>
      <c r="F17" s="40">
        <f t="shared" si="1"/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25">
        <v>-25</v>
      </c>
      <c r="C18" s="40">
        <f t="shared" si="0"/>
        <v>0.84999999999999987</v>
      </c>
      <c r="D18" s="1"/>
      <c r="E18" s="25">
        <v>15</v>
      </c>
      <c r="F18" s="40">
        <f t="shared" si="1"/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25">
        <v>-24</v>
      </c>
      <c r="C19" s="40">
        <f t="shared" si="0"/>
        <v>0.91599999999999993</v>
      </c>
      <c r="D19" s="1"/>
      <c r="E19" s="25">
        <v>20</v>
      </c>
      <c r="F19" s="40">
        <f t="shared" si="1"/>
        <v>3.8200000000000003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25">
        <v>-23</v>
      </c>
      <c r="C20" s="40">
        <f t="shared" si="0"/>
        <v>0.98199999999999998</v>
      </c>
      <c r="D20" s="1"/>
      <c r="E20" s="25">
        <v>25</v>
      </c>
      <c r="F20" s="40">
        <f t="shared" si="1"/>
        <v>4.1500000000000004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25">
        <v>-22</v>
      </c>
      <c r="C21" s="40">
        <f t="shared" si="0"/>
        <v>1.048</v>
      </c>
      <c r="D21" s="1"/>
      <c r="E21" s="25">
        <v>30</v>
      </c>
      <c r="F21" s="40">
        <f t="shared" si="1"/>
        <v>4.4800000000000004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25">
        <v>-21</v>
      </c>
      <c r="C22" s="40">
        <f t="shared" si="0"/>
        <v>1.1139999999999999</v>
      </c>
      <c r="D22" s="1"/>
      <c r="E22" s="26">
        <v>35</v>
      </c>
      <c r="F22" s="41">
        <f t="shared" si="1"/>
        <v>4.8100000000000005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25">
        <v>-20</v>
      </c>
      <c r="C23" s="40">
        <f t="shared" si="0"/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25">
        <v>-19</v>
      </c>
      <c r="C24" s="40">
        <f t="shared" si="0"/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25">
        <v>-18</v>
      </c>
      <c r="C25" s="40">
        <f t="shared" si="0"/>
        <v>1.3119999999999998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25">
        <v>-17</v>
      </c>
      <c r="C26" s="40">
        <f t="shared" si="0"/>
        <v>1.3779999999999999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25">
        <v>-16</v>
      </c>
      <c r="C27" s="40">
        <f t="shared" si="0"/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25">
        <v>-15</v>
      </c>
      <c r="C28" s="40">
        <f t="shared" si="0"/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25">
        <v>-14</v>
      </c>
      <c r="C29" s="40">
        <f t="shared" si="0"/>
        <v>1.5760000000000001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25">
        <v>-13</v>
      </c>
      <c r="C30" s="40">
        <f t="shared" si="0"/>
        <v>1.6419999999999999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25">
        <v>-12</v>
      </c>
      <c r="C31" s="40">
        <f t="shared" si="0"/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25">
        <v>-11</v>
      </c>
      <c r="C32" s="40">
        <f t="shared" si="0"/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25">
        <v>-10</v>
      </c>
      <c r="C33" s="40">
        <f t="shared" si="0"/>
        <v>1.8399999999999999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25">
        <v>-9</v>
      </c>
      <c r="C34" s="40">
        <f t="shared" si="0"/>
        <v>1.9059999999999999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25">
        <v>-8</v>
      </c>
      <c r="C35" s="40">
        <f t="shared" si="0"/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25">
        <v>-7</v>
      </c>
      <c r="C36" s="40">
        <f t="shared" si="0"/>
        <v>2.0379999999999998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5">
        <v>-6</v>
      </c>
      <c r="C37" s="40">
        <f t="shared" si="0"/>
        <v>2.1040000000000001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25">
        <v>-5</v>
      </c>
      <c r="C38" s="40">
        <f t="shared" si="0"/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25">
        <v>-4</v>
      </c>
      <c r="C39" s="40">
        <f t="shared" si="0"/>
        <v>2.2359999999999998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25">
        <v>-3</v>
      </c>
      <c r="C40" s="40">
        <f t="shared" si="0"/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25">
        <v>-2</v>
      </c>
      <c r="C41" s="40">
        <f t="shared" si="0"/>
        <v>2.3679999999999999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5">
        <v>-1</v>
      </c>
      <c r="C42" s="40">
        <f t="shared" si="0"/>
        <v>2.4340000000000002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25">
        <v>0</v>
      </c>
      <c r="C43" s="40">
        <f t="shared" si="0"/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25">
        <v>1</v>
      </c>
      <c r="C44" s="40">
        <f t="shared" si="0"/>
        <v>2.5659999999999998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25">
        <v>2</v>
      </c>
      <c r="C45" s="40">
        <f t="shared" si="0"/>
        <v>2.6320000000000001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25">
        <v>3</v>
      </c>
      <c r="C46" s="40">
        <f t="shared" si="0"/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25">
        <v>4</v>
      </c>
      <c r="C47" s="40">
        <f t="shared" si="0"/>
        <v>2.7640000000000002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25">
        <v>5</v>
      </c>
      <c r="C48" s="40">
        <f t="shared" si="0"/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25">
        <v>6</v>
      </c>
      <c r="C49" s="40">
        <f t="shared" si="0"/>
        <v>2.8959999999999999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25">
        <v>7</v>
      </c>
      <c r="C50" s="40">
        <f t="shared" si="0"/>
        <v>2.9620000000000002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25">
        <v>8</v>
      </c>
      <c r="C51" s="40">
        <f t="shared" si="0"/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25">
        <v>9</v>
      </c>
      <c r="C52" s="40">
        <f t="shared" si="0"/>
        <v>3.0940000000000003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25">
        <v>10</v>
      </c>
      <c r="C53" s="40">
        <f t="shared" si="0"/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5">
        <v>11</v>
      </c>
      <c r="C54" s="40">
        <f t="shared" si="0"/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25">
        <v>12</v>
      </c>
      <c r="C55" s="40">
        <f t="shared" si="0"/>
        <v>3.2919999999999998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25">
        <v>13</v>
      </c>
      <c r="C56" s="40">
        <f t="shared" si="0"/>
        <v>3.3580000000000001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25">
        <v>14</v>
      </c>
      <c r="C57" s="40">
        <f t="shared" si="0"/>
        <v>3.4239999999999999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25">
        <v>15</v>
      </c>
      <c r="C58" s="40">
        <f t="shared" si="0"/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25">
        <v>16</v>
      </c>
      <c r="C59" s="40">
        <f t="shared" si="0"/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25">
        <v>17</v>
      </c>
      <c r="C60" s="40">
        <f t="shared" si="0"/>
        <v>3.6219999999999999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25">
        <v>18</v>
      </c>
      <c r="C61" s="40">
        <f t="shared" si="0"/>
        <v>3.6880000000000002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25">
        <v>19</v>
      </c>
      <c r="C62" s="40">
        <f t="shared" si="0"/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25">
        <v>20</v>
      </c>
      <c r="C63" s="40">
        <f t="shared" si="0"/>
        <v>3.8200000000000003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25">
        <v>21</v>
      </c>
      <c r="C64" s="40">
        <f t="shared" si="0"/>
        <v>3.8860000000000001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25">
        <v>22</v>
      </c>
      <c r="C65" s="40">
        <f t="shared" si="0"/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25">
        <v>23</v>
      </c>
      <c r="C66" s="40">
        <f t="shared" si="0"/>
        <v>4.0179999999999998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25">
        <v>24</v>
      </c>
      <c r="C67" s="40">
        <f t="shared" si="0"/>
        <v>4.0839999999999996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25">
        <v>25</v>
      </c>
      <c r="C68" s="40">
        <f t="shared" si="0"/>
        <v>4.1500000000000004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25">
        <v>26</v>
      </c>
      <c r="C69" s="40">
        <f t="shared" si="0"/>
        <v>4.2160000000000002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25">
        <v>27</v>
      </c>
      <c r="C70" s="40">
        <f t="shared" si="0"/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25">
        <v>28</v>
      </c>
      <c r="C71" s="40">
        <f t="shared" si="0"/>
        <v>4.3479999999999999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25">
        <v>29</v>
      </c>
      <c r="C72" s="40">
        <f t="shared" si="0"/>
        <v>4.4139999999999997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25">
        <v>30</v>
      </c>
      <c r="C73" s="40">
        <f t="shared" si="0"/>
        <v>4.4800000000000004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24">
        <v>31</v>
      </c>
      <c r="C74" s="37">
        <f t="shared" si="0"/>
        <v>4.5460000000000003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24">
        <v>32</v>
      </c>
      <c r="C75" s="37">
        <f t="shared" si="0"/>
        <v>4.6120000000000001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24">
        <v>33</v>
      </c>
      <c r="C76" s="37">
        <f t="shared" si="0"/>
        <v>4.6779999999999999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24">
        <v>34</v>
      </c>
      <c r="C77" s="37">
        <f t="shared" si="0"/>
        <v>4.7439999999999998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26">
        <v>35</v>
      </c>
      <c r="C78" s="41">
        <f t="shared" si="0"/>
        <v>4.8100000000000005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MPPT BUCK DESIGN CALCULATOR</vt:lpstr>
      <vt:lpstr>SWITCHING FREQUENCY GUIDE</vt:lpstr>
      <vt:lpstr>ACS712-30A THEORETICAL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Phong Nguyen Trong</cp:lastModifiedBy>
  <dcterms:created xsi:type="dcterms:W3CDTF">2021-06-27T18:22:47Z</dcterms:created>
  <dcterms:modified xsi:type="dcterms:W3CDTF">2022-12-19T10:31:32Z</dcterms:modified>
</cp:coreProperties>
</file>