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i\Documents\GitHub\Diplomarbeit\form\"/>
    </mc:Choice>
  </mc:AlternateContent>
  <bookViews>
    <workbookView xWindow="0" yWindow="0" windowWidth="23040" windowHeight="9096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1" l="1"/>
  <c r="K28" i="1"/>
  <c r="K27" i="1"/>
  <c r="K23" i="1"/>
  <c r="K21" i="1"/>
  <c r="K15" i="1"/>
  <c r="K6" i="1"/>
  <c r="K8" i="1" s="1"/>
  <c r="D4" i="1" l="1"/>
  <c r="F4" i="1" s="1"/>
  <c r="D5" i="1"/>
  <c r="F5" i="1" s="1"/>
  <c r="D20" i="1"/>
  <c r="F20" i="1" s="1"/>
  <c r="D12" i="1"/>
  <c r="F12" i="1" s="1"/>
  <c r="D14" i="1"/>
  <c r="F14" i="1" s="1"/>
  <c r="D7" i="1"/>
  <c r="F7" i="1" s="1"/>
  <c r="D6" i="1"/>
  <c r="F6" i="1" s="1"/>
  <c r="D26" i="1"/>
  <c r="F26" i="1" s="1"/>
  <c r="D24" i="1"/>
  <c r="F24" i="1" s="1"/>
  <c r="D9" i="1"/>
  <c r="F9" i="1" s="1"/>
  <c r="D2" i="1"/>
  <c r="D3" i="1"/>
  <c r="D21" i="1"/>
  <c r="F21" i="1" s="1"/>
  <c r="D22" i="1"/>
  <c r="F22" i="1" s="1"/>
  <c r="F3" i="1"/>
  <c r="D10" i="1"/>
  <c r="F10" i="1" s="1"/>
  <c r="D15" i="1"/>
  <c r="F15" i="1" s="1"/>
  <c r="D25" i="1"/>
  <c r="F25" i="1" s="1"/>
  <c r="D28" i="1"/>
  <c r="D27" i="1"/>
  <c r="F27" i="1" s="1"/>
  <c r="F28" i="1"/>
  <c r="F18" i="1"/>
  <c r="F19" i="1"/>
  <c r="F17" i="1"/>
  <c r="F2" i="1"/>
  <c r="D13" i="1"/>
  <c r="F13" i="1" s="1"/>
  <c r="D16" i="1"/>
  <c r="F16" i="1" s="1"/>
  <c r="D8" i="1"/>
  <c r="F8" i="1" s="1"/>
  <c r="D11" i="1"/>
  <c r="F11" i="1" s="1"/>
  <c r="D18" i="1"/>
  <c r="D19" i="1"/>
  <c r="D23" i="1"/>
  <c r="F23" i="1" s="1"/>
</calcChain>
</file>

<file path=xl/sharedStrings.xml><?xml version="1.0" encoding="utf-8"?>
<sst xmlns="http://schemas.openxmlformats.org/spreadsheetml/2006/main" count="56" uniqueCount="51">
  <si>
    <t>Bezeichnung</t>
  </si>
  <si>
    <t>Wert</t>
  </si>
  <si>
    <t>Distributor</t>
  </si>
  <si>
    <t>Stück</t>
  </si>
  <si>
    <t>Preis/Stück</t>
  </si>
  <si>
    <t>Gesamtpreis</t>
  </si>
  <si>
    <t>1k8</t>
  </si>
  <si>
    <t>3k3</t>
  </si>
  <si>
    <t>4k7</t>
  </si>
  <si>
    <t>8k2</t>
  </si>
  <si>
    <t>10k</t>
  </si>
  <si>
    <t>15k</t>
  </si>
  <si>
    <t>100k</t>
  </si>
  <si>
    <t>150k</t>
  </si>
  <si>
    <t>270k</t>
  </si>
  <si>
    <t>Widerstand</t>
  </si>
  <si>
    <t>Reichelt</t>
  </si>
  <si>
    <t>100pF</t>
  </si>
  <si>
    <t>10nF</t>
  </si>
  <si>
    <t>22nF</t>
  </si>
  <si>
    <t>100nF</t>
  </si>
  <si>
    <t>220nF</t>
  </si>
  <si>
    <t>330nF</t>
  </si>
  <si>
    <t>470nF</t>
  </si>
  <si>
    <t>Kondensatoren</t>
  </si>
  <si>
    <t>1µF</t>
  </si>
  <si>
    <t>2,2µF</t>
  </si>
  <si>
    <t>10µF</t>
  </si>
  <si>
    <t>22µF</t>
  </si>
  <si>
    <t>2200µF</t>
  </si>
  <si>
    <t>Elektrolyt-Kondensatoren</t>
  </si>
  <si>
    <t>Hardwareentwicklung</t>
  </si>
  <si>
    <t>Optimierungsarbeiten</t>
  </si>
  <si>
    <t>Messungen</t>
  </si>
  <si>
    <t>Dokumentation</t>
  </si>
  <si>
    <t>Gesamtarbeitszeit</t>
  </si>
  <si>
    <t>Stundenlohn (Techniker)</t>
  </si>
  <si>
    <t>Entwicklungskosten</t>
  </si>
  <si>
    <t>Bürofläche für 2 Personen</t>
  </si>
  <si>
    <t>monatliche Miete</t>
  </si>
  <si>
    <t>Dauer des Mietverhältnisses</t>
  </si>
  <si>
    <t>Gesamtmietkosten</t>
  </si>
  <si>
    <t>Wasser</t>
  </si>
  <si>
    <t>Heizung</t>
  </si>
  <si>
    <t>Strom</t>
  </si>
  <si>
    <t>Internet &amp; Telefon</t>
  </si>
  <si>
    <t>Gesamtkosten</t>
  </si>
  <si>
    <t>Betriebskosten</t>
  </si>
  <si>
    <t>Gesamtentwicklungskosten</t>
  </si>
  <si>
    <t>Gesamtbetriebskosten</t>
  </si>
  <si>
    <t>Fixkosten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</si>
</sst>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#,##0.00\ [$€-1];[Red]\-#,##0.00\ [$€-1]"/>
    <numFmt numFmtId="165" formatCode="0.000&quot;€&quot;"/>
    <numFmt numFmtId="166" formatCode="0&quot; h&quot;"/>
    <numFmt numFmtId="167" formatCode="0&quot; m²&quot;"/>
    <numFmt numFmtId="168" formatCode="0&quot; Monate&quot;"/>
    <numFmt numFmtId="169" formatCode="0&quot; € / Monat&quot;"/>
    <numFmt numFmtId="170" formatCode="0&quot; € / m²&quot;"/>
    <numFmt numFmtId="171" formatCode="#&quot;.&quot;##0.00&quot; €&quot;"/>
    <numFmt numFmtId="172" formatCode="##0.00&quot; 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Border="1"/>
    <xf numFmtId="165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164" fontId="0" fillId="0" borderId="4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0" fontId="0" fillId="0" borderId="4" xfId="0" applyFill="1" applyBorder="1" applyAlignment="1">
      <alignment horizontal="center"/>
    </xf>
    <xf numFmtId="0" fontId="0" fillId="0" borderId="4" xfId="0" applyFill="1" applyBorder="1"/>
    <xf numFmtId="164" fontId="0" fillId="0" borderId="4" xfId="0" applyNumberFormat="1" applyBorder="1" applyAlignment="1">
      <alignment horizontal="right" vertic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64" fontId="0" fillId="0" borderId="2" xfId="0" applyNumberFormat="1" applyBorder="1" applyAlignment="1">
      <alignment horizontal="right" vertical="center"/>
    </xf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164" fontId="0" fillId="0" borderId="3" xfId="0" applyNumberFormat="1" applyBorder="1" applyAlignment="1">
      <alignment horizontal="right" vertic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left"/>
    </xf>
    <xf numFmtId="166" fontId="0" fillId="0" borderId="0" xfId="0" applyNumberFormat="1" applyBorder="1" applyAlignment="1">
      <alignment horizontal="right"/>
    </xf>
    <xf numFmtId="0" fontId="0" fillId="0" borderId="3" xfId="0" applyBorder="1" applyAlignment="1">
      <alignment horizontal="left"/>
    </xf>
    <xf numFmtId="171" fontId="0" fillId="0" borderId="3" xfId="0" applyNumberFormat="1" applyBorder="1" applyAlignment="1">
      <alignment horizontal="right"/>
    </xf>
    <xf numFmtId="0" fontId="2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left"/>
    </xf>
    <xf numFmtId="171" fontId="0" fillId="0" borderId="1" xfId="0" applyNumberFormat="1" applyBorder="1" applyAlignment="1">
      <alignment horizontal="right"/>
    </xf>
    <xf numFmtId="0" fontId="0" fillId="0" borderId="5" xfId="0" applyBorder="1" applyAlignment="1">
      <alignment horizontal="left"/>
    </xf>
    <xf numFmtId="171" fontId="0" fillId="0" borderId="5" xfId="0" applyNumberFormat="1" applyBorder="1" applyAlignment="1">
      <alignment horizontal="right"/>
    </xf>
    <xf numFmtId="0" fontId="0" fillId="0" borderId="6" xfId="0" applyBorder="1" applyAlignment="1">
      <alignment horizontal="left"/>
    </xf>
    <xf numFmtId="169" fontId="0" fillId="0" borderId="6" xfId="0" applyNumberFormat="1" applyBorder="1" applyAlignment="1">
      <alignment horizontal="right"/>
    </xf>
    <xf numFmtId="166" fontId="0" fillId="0" borderId="5" xfId="0" applyNumberFormat="1" applyBorder="1" applyAlignment="1">
      <alignment horizontal="right"/>
    </xf>
    <xf numFmtId="169" fontId="0" fillId="0" borderId="1" xfId="0" applyNumberFormat="1" applyBorder="1" applyAlignment="1">
      <alignment horizontal="right"/>
    </xf>
    <xf numFmtId="168" fontId="0" fillId="0" borderId="6" xfId="0" applyNumberFormat="1" applyBorder="1" applyAlignment="1">
      <alignment horizontal="right"/>
    </xf>
    <xf numFmtId="172" fontId="0" fillId="0" borderId="3" xfId="0" applyNumberFormat="1" applyBorder="1" applyAlignment="1">
      <alignment horizontal="right"/>
    </xf>
    <xf numFmtId="166" fontId="0" fillId="0" borderId="1" xfId="0" applyNumberFormat="1" applyBorder="1" applyAlignment="1">
      <alignment horizontal="right"/>
    </xf>
    <xf numFmtId="167" fontId="0" fillId="0" borderId="1" xfId="0" applyNumberFormat="1" applyBorder="1" applyAlignment="1">
      <alignment horizontal="right"/>
    </xf>
    <xf numFmtId="170" fontId="0" fillId="0" borderId="1" xfId="0" applyNumberFormat="1" applyBorder="1" applyAlignment="1">
      <alignment horizontal="right"/>
    </xf>
    <xf numFmtId="0" fontId="1" fillId="0" borderId="3" xfId="0" applyFont="1" applyBorder="1" applyAlignment="1">
      <alignment horizontal="left"/>
    </xf>
    <xf numFmtId="166" fontId="0" fillId="0" borderId="6" xfId="0" applyNumberFormat="1" applyBorder="1" applyAlignment="1">
      <alignment horizontal="right"/>
    </xf>
    <xf numFmtId="166" fontId="0" fillId="0" borderId="3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0" fontId="0" fillId="0" borderId="5" xfId="0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0" borderId="2" xfId="0" applyNumberFormat="1" applyBorder="1" applyAlignment="1">
      <alignment horizontal="right" vertical="center"/>
    </xf>
    <xf numFmtId="165" fontId="0" fillId="0" borderId="3" xfId="0" applyNumberFormat="1" applyBorder="1" applyAlignment="1">
      <alignment horizontal="right" vertical="center"/>
    </xf>
    <xf numFmtId="164" fontId="0" fillId="0" borderId="4" xfId="0" applyNumberForma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2" fillId="0" borderId="8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164" fontId="0" fillId="0" borderId="4" xfId="0" applyNumberFormat="1" applyFill="1" applyBorder="1"/>
    <xf numFmtId="164" fontId="0" fillId="0" borderId="2" xfId="0" applyNumberFormat="1" applyFill="1" applyBorder="1"/>
    <xf numFmtId="164" fontId="0" fillId="0" borderId="3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showGridLines="0" tabSelected="1" view="pageLayout" zoomScale="85" zoomScaleNormal="100" zoomScalePageLayoutView="85" workbookViewId="0">
      <selection activeCell="F37" sqref="F37"/>
    </sheetView>
  </sheetViews>
  <sheetFormatPr baseColWidth="10" defaultRowHeight="14.4" x14ac:dyDescent="0.3"/>
  <cols>
    <col min="1" max="3" width="15.6640625" customWidth="1"/>
    <col min="4" max="5" width="10.6640625" customWidth="1"/>
    <col min="6" max="6" width="11.6640625" customWidth="1"/>
  </cols>
  <sheetData>
    <row r="1" spans="1:13" ht="15.6" x14ac:dyDescent="0.3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46" t="s">
        <v>37</v>
      </c>
      <c r="H1" s="47"/>
      <c r="I1" s="47"/>
      <c r="J1" s="47"/>
      <c r="K1" s="47"/>
      <c r="L1" s="47"/>
      <c r="M1" s="47"/>
    </row>
    <row r="2" spans="1:13" x14ac:dyDescent="0.3">
      <c r="A2" s="52" t="s">
        <v>15</v>
      </c>
      <c r="B2" s="1">
        <v>0.68</v>
      </c>
      <c r="C2" s="52" t="s">
        <v>16</v>
      </c>
      <c r="D2" s="2">
        <f>2+2</f>
        <v>4</v>
      </c>
      <c r="E2" s="54">
        <v>0.10299999999999999</v>
      </c>
      <c r="F2" s="3">
        <f>D2*$E$2</f>
        <v>0.41199999999999998</v>
      </c>
      <c r="G2" s="28" t="s">
        <v>31</v>
      </c>
      <c r="H2" s="28"/>
      <c r="I2" s="28"/>
      <c r="J2" s="28"/>
      <c r="K2" s="38">
        <v>230</v>
      </c>
      <c r="L2" s="38"/>
      <c r="M2" s="38"/>
    </row>
    <row r="3" spans="1:13" x14ac:dyDescent="0.3">
      <c r="A3" s="52"/>
      <c r="B3" s="1">
        <v>1</v>
      </c>
      <c r="C3" s="52"/>
      <c r="D3" s="2">
        <f>1+1+1+1</f>
        <v>4</v>
      </c>
      <c r="E3" s="54"/>
      <c r="F3" s="3">
        <f t="shared" ref="F3:F16" si="0">D3*$E$2</f>
        <v>0.41199999999999998</v>
      </c>
      <c r="G3" s="28" t="s">
        <v>33</v>
      </c>
      <c r="H3" s="28"/>
      <c r="I3" s="28"/>
      <c r="J3" s="28"/>
      <c r="K3" s="38">
        <v>80</v>
      </c>
      <c r="L3" s="38"/>
      <c r="M3" s="38"/>
    </row>
    <row r="4" spans="1:13" x14ac:dyDescent="0.3">
      <c r="A4" s="52"/>
      <c r="B4" s="1">
        <v>10</v>
      </c>
      <c r="C4" s="52"/>
      <c r="D4" s="2">
        <f>1</f>
        <v>1</v>
      </c>
      <c r="E4" s="54"/>
      <c r="F4" s="3">
        <f t="shared" si="0"/>
        <v>0.10299999999999999</v>
      </c>
      <c r="G4" s="28" t="s">
        <v>32</v>
      </c>
      <c r="H4" s="28"/>
      <c r="I4" s="28"/>
      <c r="J4" s="28"/>
      <c r="K4" s="38">
        <v>60</v>
      </c>
      <c r="L4" s="38"/>
      <c r="M4" s="38"/>
    </row>
    <row r="5" spans="1:13" ht="15" thickBot="1" x14ac:dyDescent="0.35">
      <c r="A5" s="52"/>
      <c r="B5" s="1">
        <v>100</v>
      </c>
      <c r="C5" s="52"/>
      <c r="D5" s="2">
        <f>6</f>
        <v>6</v>
      </c>
      <c r="E5" s="54"/>
      <c r="F5" s="3">
        <f t="shared" si="0"/>
        <v>0.61799999999999999</v>
      </c>
      <c r="G5" s="32" t="s">
        <v>34</v>
      </c>
      <c r="H5" s="32"/>
      <c r="I5" s="32"/>
      <c r="J5" s="32"/>
      <c r="K5" s="42">
        <v>70</v>
      </c>
      <c r="L5" s="42"/>
      <c r="M5" s="42"/>
    </row>
    <row r="6" spans="1:13" x14ac:dyDescent="0.3">
      <c r="A6" s="52"/>
      <c r="B6" s="1">
        <v>330</v>
      </c>
      <c r="C6" s="52"/>
      <c r="D6" s="2">
        <f>1</f>
        <v>1</v>
      </c>
      <c r="E6" s="54"/>
      <c r="F6" s="3">
        <f t="shared" si="0"/>
        <v>0.10299999999999999</v>
      </c>
      <c r="G6" s="41" t="s">
        <v>35</v>
      </c>
      <c r="H6" s="41"/>
      <c r="I6" s="41"/>
      <c r="J6" s="41"/>
      <c r="K6" s="43">
        <f>SUM(K2:M5)</f>
        <v>440</v>
      </c>
      <c r="L6" s="43"/>
      <c r="M6" s="43"/>
    </row>
    <row r="7" spans="1:13" ht="15" thickBot="1" x14ac:dyDescent="0.35">
      <c r="A7" s="52"/>
      <c r="B7" s="1">
        <v>560</v>
      </c>
      <c r="C7" s="52"/>
      <c r="D7" s="2">
        <f>1</f>
        <v>1</v>
      </c>
      <c r="E7" s="54"/>
      <c r="F7" s="3">
        <f t="shared" si="0"/>
        <v>0.10299999999999999</v>
      </c>
      <c r="G7" s="30" t="s">
        <v>36</v>
      </c>
      <c r="H7" s="30"/>
      <c r="I7" s="30"/>
      <c r="J7" s="30"/>
      <c r="K7" s="44">
        <v>100</v>
      </c>
      <c r="L7" s="45"/>
      <c r="M7" s="45"/>
    </row>
    <row r="8" spans="1:13" ht="15" thickTop="1" x14ac:dyDescent="0.3">
      <c r="A8" s="52"/>
      <c r="B8" s="1" t="s">
        <v>6</v>
      </c>
      <c r="C8" s="52"/>
      <c r="D8" s="2">
        <f>2</f>
        <v>2</v>
      </c>
      <c r="E8" s="54"/>
      <c r="F8" s="3">
        <f t="shared" si="0"/>
        <v>0.20599999999999999</v>
      </c>
      <c r="G8" s="23" t="s">
        <v>48</v>
      </c>
      <c r="H8" s="23"/>
      <c r="I8" s="23"/>
      <c r="J8" s="23"/>
      <c r="K8" s="24">
        <f>K6*K7</f>
        <v>44000</v>
      </c>
      <c r="L8" s="24"/>
      <c r="M8" s="24"/>
    </row>
    <row r="9" spans="1:13" x14ac:dyDescent="0.3">
      <c r="A9" s="52"/>
      <c r="B9" s="1" t="s">
        <v>7</v>
      </c>
      <c r="C9" s="52"/>
      <c r="D9" s="2">
        <f>1+1</f>
        <v>2</v>
      </c>
      <c r="E9" s="54"/>
      <c r="F9" s="3">
        <f t="shared" si="0"/>
        <v>0.20599999999999999</v>
      </c>
    </row>
    <row r="10" spans="1:13" x14ac:dyDescent="0.3">
      <c r="A10" s="52"/>
      <c r="B10" s="1" t="s">
        <v>8</v>
      </c>
      <c r="C10" s="52"/>
      <c r="D10" s="2">
        <f>3+2+1+1</f>
        <v>7</v>
      </c>
      <c r="E10" s="54"/>
      <c r="F10" s="3">
        <f t="shared" si="0"/>
        <v>0.72099999999999997</v>
      </c>
    </row>
    <row r="11" spans="1:13" ht="15.6" x14ac:dyDescent="0.3">
      <c r="A11" s="52"/>
      <c r="B11" s="1" t="s">
        <v>9</v>
      </c>
      <c r="C11" s="52"/>
      <c r="D11" s="2">
        <f>2</f>
        <v>2</v>
      </c>
      <c r="E11" s="54"/>
      <c r="F11" s="3">
        <f t="shared" si="0"/>
        <v>0.20599999999999999</v>
      </c>
      <c r="G11" s="25" t="s">
        <v>47</v>
      </c>
      <c r="H11" s="26"/>
      <c r="I11" s="26"/>
      <c r="J11" s="26"/>
      <c r="K11" s="26"/>
      <c r="L11" s="26"/>
      <c r="M11" s="27"/>
    </row>
    <row r="12" spans="1:13" x14ac:dyDescent="0.3">
      <c r="A12" s="52"/>
      <c r="B12" s="1" t="s">
        <v>10</v>
      </c>
      <c r="C12" s="52"/>
      <c r="D12" s="2">
        <f>2+6</f>
        <v>8</v>
      </c>
      <c r="E12" s="54"/>
      <c r="F12" s="3">
        <f t="shared" si="0"/>
        <v>0.82399999999999995</v>
      </c>
      <c r="G12" s="28" t="s">
        <v>38</v>
      </c>
      <c r="H12" s="28"/>
      <c r="I12" s="28"/>
      <c r="J12" s="28"/>
      <c r="K12" s="39">
        <v>20</v>
      </c>
      <c r="L12" s="39"/>
      <c r="M12" s="39"/>
    </row>
    <row r="13" spans="1:13" x14ac:dyDescent="0.3">
      <c r="A13" s="52"/>
      <c r="B13" s="1" t="s">
        <v>11</v>
      </c>
      <c r="C13" s="52"/>
      <c r="D13" s="2">
        <f>2+2</f>
        <v>4</v>
      </c>
      <c r="E13" s="54"/>
      <c r="F13" s="3">
        <f t="shared" si="0"/>
        <v>0.41199999999999998</v>
      </c>
      <c r="G13" s="28" t="s">
        <v>39</v>
      </c>
      <c r="H13" s="28"/>
      <c r="I13" s="28"/>
      <c r="J13" s="28"/>
      <c r="K13" s="40">
        <v>5</v>
      </c>
      <c r="L13" s="40"/>
      <c r="M13" s="40"/>
    </row>
    <row r="14" spans="1:13" ht="15" thickBot="1" x14ac:dyDescent="0.35">
      <c r="A14" s="52"/>
      <c r="B14" s="1" t="s">
        <v>12</v>
      </c>
      <c r="C14" s="52"/>
      <c r="D14" s="2">
        <f>3+4+3+3+4+2</f>
        <v>19</v>
      </c>
      <c r="E14" s="54"/>
      <c r="F14" s="3">
        <f t="shared" si="0"/>
        <v>1.9569999999999999</v>
      </c>
      <c r="G14" s="32" t="s">
        <v>40</v>
      </c>
      <c r="H14" s="32"/>
      <c r="I14" s="32"/>
      <c r="J14" s="32"/>
      <c r="K14" s="36">
        <v>9</v>
      </c>
      <c r="L14" s="36"/>
      <c r="M14" s="36"/>
    </row>
    <row r="15" spans="1:13" x14ac:dyDescent="0.3">
      <c r="A15" s="52"/>
      <c r="B15" s="1" t="s">
        <v>13</v>
      </c>
      <c r="C15" s="52"/>
      <c r="D15" s="2">
        <f>1+1</f>
        <v>2</v>
      </c>
      <c r="E15" s="54"/>
      <c r="F15" s="3">
        <f t="shared" si="0"/>
        <v>0.20599999999999999</v>
      </c>
      <c r="G15" s="23" t="s">
        <v>41</v>
      </c>
      <c r="H15" s="23"/>
      <c r="I15" s="23"/>
      <c r="J15" s="23"/>
      <c r="K15" s="37">
        <f>K14*K13*K12</f>
        <v>900</v>
      </c>
      <c r="L15" s="37"/>
      <c r="M15" s="37"/>
    </row>
    <row r="16" spans="1:13" x14ac:dyDescent="0.3">
      <c r="A16" s="53"/>
      <c r="B16" s="4" t="s">
        <v>14</v>
      </c>
      <c r="C16" s="53"/>
      <c r="D16" s="5">
        <f>2</f>
        <v>2</v>
      </c>
      <c r="E16" s="55"/>
      <c r="F16" s="3">
        <f t="shared" si="0"/>
        <v>0.20599999999999999</v>
      </c>
      <c r="G16" s="28"/>
      <c r="H16" s="28"/>
      <c r="I16" s="28"/>
      <c r="J16" s="28"/>
      <c r="K16" s="38"/>
      <c r="L16" s="38"/>
      <c r="M16" s="38"/>
    </row>
    <row r="17" spans="1:13" x14ac:dyDescent="0.3">
      <c r="A17" s="51" t="s">
        <v>24</v>
      </c>
      <c r="B17" s="6" t="s">
        <v>17</v>
      </c>
      <c r="C17" s="51" t="s">
        <v>16</v>
      </c>
      <c r="D17" s="7">
        <v>1</v>
      </c>
      <c r="E17" s="56">
        <v>0.14000000000000001</v>
      </c>
      <c r="F17" s="8">
        <f>D17*$E$17</f>
        <v>0.14000000000000001</v>
      </c>
      <c r="G17" s="28" t="s">
        <v>42</v>
      </c>
      <c r="H17" s="28"/>
      <c r="I17" s="28"/>
      <c r="J17" s="28"/>
      <c r="K17" s="35">
        <v>25</v>
      </c>
      <c r="L17" s="35"/>
      <c r="M17" s="35"/>
    </row>
    <row r="18" spans="1:13" x14ac:dyDescent="0.3">
      <c r="A18" s="52"/>
      <c r="B18" s="1" t="s">
        <v>18</v>
      </c>
      <c r="C18" s="52"/>
      <c r="D18" s="2">
        <f>4</f>
        <v>4</v>
      </c>
      <c r="E18" s="57"/>
      <c r="F18" s="9">
        <f t="shared" ref="F18:F23" si="1">D18*$E$17</f>
        <v>0.56000000000000005</v>
      </c>
      <c r="G18" s="28" t="s">
        <v>43</v>
      </c>
      <c r="H18" s="28"/>
      <c r="I18" s="28"/>
      <c r="J18" s="28"/>
      <c r="K18" s="35">
        <v>85</v>
      </c>
      <c r="L18" s="35"/>
      <c r="M18" s="35"/>
    </row>
    <row r="19" spans="1:13" x14ac:dyDescent="0.3">
      <c r="A19" s="52"/>
      <c r="B19" s="1" t="s">
        <v>19</v>
      </c>
      <c r="C19" s="52"/>
      <c r="D19" s="2">
        <f>6</f>
        <v>6</v>
      </c>
      <c r="E19" s="57"/>
      <c r="F19" s="9">
        <f t="shared" si="1"/>
        <v>0.84000000000000008</v>
      </c>
      <c r="G19" s="28" t="s">
        <v>44</v>
      </c>
      <c r="H19" s="28"/>
      <c r="I19" s="28"/>
      <c r="J19" s="28"/>
      <c r="K19" s="35">
        <v>50</v>
      </c>
      <c r="L19" s="35"/>
      <c r="M19" s="35"/>
    </row>
    <row r="20" spans="1:13" ht="15" thickBot="1" x14ac:dyDescent="0.35">
      <c r="A20" s="52"/>
      <c r="B20" s="1" t="s">
        <v>20</v>
      </c>
      <c r="C20" s="52"/>
      <c r="D20" s="2">
        <f>1+1+1+1+1+5</f>
        <v>10</v>
      </c>
      <c r="E20" s="57"/>
      <c r="F20" s="9">
        <f t="shared" si="1"/>
        <v>1.4000000000000001</v>
      </c>
      <c r="G20" s="32" t="s">
        <v>45</v>
      </c>
      <c r="H20" s="32"/>
      <c r="I20" s="32"/>
      <c r="J20" s="32"/>
      <c r="K20" s="33">
        <v>40</v>
      </c>
      <c r="L20" s="33"/>
      <c r="M20" s="33"/>
    </row>
    <row r="21" spans="1:13" x14ac:dyDescent="0.3">
      <c r="A21" s="52"/>
      <c r="B21" s="1" t="s">
        <v>21</v>
      </c>
      <c r="C21" s="52"/>
      <c r="D21" s="2">
        <f>1+1+1+1</f>
        <v>4</v>
      </c>
      <c r="E21" s="57"/>
      <c r="F21" s="9">
        <f t="shared" si="1"/>
        <v>0.56000000000000005</v>
      </c>
      <c r="G21" s="23" t="s">
        <v>46</v>
      </c>
      <c r="H21" s="23"/>
      <c r="I21" s="23"/>
      <c r="J21" s="23"/>
      <c r="K21" s="24">
        <f>(K17+K18+K19+K20)*K14</f>
        <v>1800</v>
      </c>
      <c r="L21" s="24"/>
      <c r="M21" s="24"/>
    </row>
    <row r="22" spans="1:13" ht="15" thickBot="1" x14ac:dyDescent="0.35">
      <c r="A22" s="52"/>
      <c r="B22" s="1" t="s">
        <v>22</v>
      </c>
      <c r="C22" s="52"/>
      <c r="D22" s="2">
        <f>3+3</f>
        <v>6</v>
      </c>
      <c r="E22" s="57"/>
      <c r="F22" s="9">
        <f t="shared" si="1"/>
        <v>0.84000000000000008</v>
      </c>
      <c r="G22" s="30"/>
      <c r="H22" s="30"/>
      <c r="I22" s="30"/>
      <c r="J22" s="30"/>
      <c r="K22" s="34"/>
      <c r="L22" s="34"/>
      <c r="M22" s="34"/>
    </row>
    <row r="23" spans="1:13" ht="15" thickTop="1" x14ac:dyDescent="0.3">
      <c r="A23" s="53"/>
      <c r="B23" s="4" t="s">
        <v>23</v>
      </c>
      <c r="C23" s="53"/>
      <c r="D23" s="5">
        <f>1</f>
        <v>1</v>
      </c>
      <c r="E23" s="58"/>
      <c r="F23" s="10">
        <f t="shared" si="1"/>
        <v>0.14000000000000001</v>
      </c>
      <c r="G23" s="23" t="s">
        <v>49</v>
      </c>
      <c r="H23" s="23"/>
      <c r="I23" s="23"/>
      <c r="J23" s="23"/>
      <c r="K23" s="24">
        <f>K15+K21</f>
        <v>2700</v>
      </c>
      <c r="L23" s="24"/>
      <c r="M23" s="24"/>
    </row>
    <row r="24" spans="1:13" x14ac:dyDescent="0.3">
      <c r="A24" s="48" t="s">
        <v>30</v>
      </c>
      <c r="B24" s="11" t="s">
        <v>25</v>
      </c>
      <c r="C24" s="51" t="s">
        <v>16</v>
      </c>
      <c r="D24" s="12">
        <f>1</f>
        <v>1</v>
      </c>
      <c r="E24" s="13">
        <v>0.15</v>
      </c>
      <c r="F24" s="62">
        <f>D24*E24</f>
        <v>0.15</v>
      </c>
      <c r="G24" s="21"/>
      <c r="H24" s="21"/>
      <c r="I24" s="21"/>
      <c r="J24" s="21"/>
      <c r="K24" s="22"/>
      <c r="L24" s="22"/>
      <c r="M24" s="22"/>
    </row>
    <row r="25" spans="1:13" x14ac:dyDescent="0.3">
      <c r="A25" s="49"/>
      <c r="B25" s="14" t="s">
        <v>26</v>
      </c>
      <c r="C25" s="52"/>
      <c r="D25" s="15">
        <f>1+1</f>
        <v>2</v>
      </c>
      <c r="E25" s="16">
        <v>0.09</v>
      </c>
      <c r="F25" s="63">
        <f t="shared" ref="F25:F28" si="2">D25*E25</f>
        <v>0.18</v>
      </c>
      <c r="G25" s="21"/>
      <c r="H25" s="21"/>
      <c r="I25" s="21"/>
      <c r="J25" s="21"/>
      <c r="K25" s="22"/>
      <c r="L25" s="22"/>
      <c r="M25" s="22"/>
    </row>
    <row r="26" spans="1:13" ht="15.6" x14ac:dyDescent="0.3">
      <c r="A26" s="49"/>
      <c r="B26" s="14" t="s">
        <v>27</v>
      </c>
      <c r="C26" s="52"/>
      <c r="D26" s="15">
        <f>7+3+3+4</f>
        <v>17</v>
      </c>
      <c r="E26" s="16">
        <v>0.08</v>
      </c>
      <c r="F26" s="63">
        <f t="shared" si="2"/>
        <v>1.36</v>
      </c>
      <c r="G26" s="59" t="s">
        <v>46</v>
      </c>
      <c r="H26" s="26"/>
      <c r="I26" s="26"/>
      <c r="J26" s="26"/>
      <c r="K26" s="26"/>
      <c r="L26" s="26"/>
      <c r="M26" s="27"/>
    </row>
    <row r="27" spans="1:13" x14ac:dyDescent="0.3">
      <c r="A27" s="49"/>
      <c r="B27" s="14" t="s">
        <v>28</v>
      </c>
      <c r="C27" s="52"/>
      <c r="D27" s="15">
        <f>1+1</f>
        <v>2</v>
      </c>
      <c r="E27" s="16">
        <v>0.09</v>
      </c>
      <c r="F27" s="63">
        <f t="shared" si="2"/>
        <v>0.18</v>
      </c>
      <c r="G27" s="60" t="s">
        <v>48</v>
      </c>
      <c r="H27" s="28"/>
      <c r="I27" s="28"/>
      <c r="J27" s="28"/>
      <c r="K27" s="29">
        <f>K8</f>
        <v>44000</v>
      </c>
      <c r="L27" s="29"/>
      <c r="M27" s="29"/>
    </row>
    <row r="28" spans="1:13" ht="15" thickBot="1" x14ac:dyDescent="0.35">
      <c r="A28" s="50"/>
      <c r="B28" s="17" t="s">
        <v>29</v>
      </c>
      <c r="C28" s="53"/>
      <c r="D28" s="18">
        <f>1+1</f>
        <v>2</v>
      </c>
      <c r="E28" s="19">
        <v>1.6</v>
      </c>
      <c r="F28" s="64">
        <f t="shared" si="2"/>
        <v>3.2</v>
      </c>
      <c r="G28" s="61" t="s">
        <v>49</v>
      </c>
      <c r="H28" s="30"/>
      <c r="I28" s="30"/>
      <c r="J28" s="30"/>
      <c r="K28" s="31">
        <f>K23</f>
        <v>2700</v>
      </c>
      <c r="L28" s="31"/>
      <c r="M28" s="31"/>
    </row>
    <row r="29" spans="1:13" ht="15" thickTop="1" x14ac:dyDescent="0.3">
      <c r="G29" s="23" t="s">
        <v>50</v>
      </c>
      <c r="H29" s="23"/>
      <c r="I29" s="23"/>
      <c r="J29" s="23"/>
      <c r="K29" s="24">
        <f>K27+K28</f>
        <v>46700</v>
      </c>
      <c r="L29" s="24"/>
      <c r="M29" s="24"/>
    </row>
  </sheetData>
  <mergeCells count="55">
    <mergeCell ref="G1:M1"/>
    <mergeCell ref="G2:J2"/>
    <mergeCell ref="G3:J3"/>
    <mergeCell ref="G4:J4"/>
    <mergeCell ref="A24:A28"/>
    <mergeCell ref="C24:C28"/>
    <mergeCell ref="A2:A16"/>
    <mergeCell ref="C2:C16"/>
    <mergeCell ref="E2:E16"/>
    <mergeCell ref="C17:C23"/>
    <mergeCell ref="A17:A23"/>
    <mergeCell ref="E17:E23"/>
    <mergeCell ref="G5:J5"/>
    <mergeCell ref="G6:J6"/>
    <mergeCell ref="G7:J7"/>
    <mergeCell ref="G8:J8"/>
    <mergeCell ref="K2:M2"/>
    <mergeCell ref="K3:M3"/>
    <mergeCell ref="K4:M4"/>
    <mergeCell ref="K5:M5"/>
    <mergeCell ref="K6:M6"/>
    <mergeCell ref="K7:M7"/>
    <mergeCell ref="K8:M8"/>
    <mergeCell ref="G11:M11"/>
    <mergeCell ref="G12:J12"/>
    <mergeCell ref="K12:M12"/>
    <mergeCell ref="G13:J13"/>
    <mergeCell ref="K13:M13"/>
    <mergeCell ref="G14:J14"/>
    <mergeCell ref="K14:M14"/>
    <mergeCell ref="G15:J15"/>
    <mergeCell ref="K15:M15"/>
    <mergeCell ref="G16:J16"/>
    <mergeCell ref="K16:M16"/>
    <mergeCell ref="G17:J17"/>
    <mergeCell ref="K17:M17"/>
    <mergeCell ref="G18:J18"/>
    <mergeCell ref="K18:M18"/>
    <mergeCell ref="G19:J19"/>
    <mergeCell ref="K19:M19"/>
    <mergeCell ref="G23:J23"/>
    <mergeCell ref="K23:M23"/>
    <mergeCell ref="G20:J20"/>
    <mergeCell ref="K20:M20"/>
    <mergeCell ref="G21:J21"/>
    <mergeCell ref="K21:M21"/>
    <mergeCell ref="G22:J22"/>
    <mergeCell ref="K22:M22"/>
    <mergeCell ref="G29:J29"/>
    <mergeCell ref="K29:M29"/>
    <mergeCell ref="G26:M26"/>
    <mergeCell ref="G27:J27"/>
    <mergeCell ref="K27:M27"/>
    <mergeCell ref="G28:J28"/>
    <mergeCell ref="K28:M2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</dc:creator>
  <cp:lastModifiedBy>Andi</cp:lastModifiedBy>
  <dcterms:created xsi:type="dcterms:W3CDTF">2017-03-25T07:46:11Z</dcterms:created>
  <dcterms:modified xsi:type="dcterms:W3CDTF">2017-03-28T13:19:41Z</dcterms:modified>
</cp:coreProperties>
</file>