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ocuments\GitHub\Diplomarbeit\form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3" i="1"/>
  <c r="D32" i="1"/>
  <c r="F32" i="1" s="1"/>
  <c r="D15" i="1"/>
  <c r="D14" i="1"/>
  <c r="D12" i="1"/>
  <c r="D11" i="1"/>
  <c r="D8" i="1"/>
  <c r="D37" i="1"/>
  <c r="D38" i="1"/>
  <c r="D28" i="1"/>
  <c r="D40" i="1"/>
  <c r="D44" i="1"/>
  <c r="D22" i="1"/>
  <c r="D42" i="1"/>
  <c r="D41" i="1"/>
  <c r="D16" i="1"/>
  <c r="D39" i="1"/>
  <c r="D35" i="1"/>
  <c r="D25" i="1"/>
  <c r="D36" i="1"/>
  <c r="D3" i="1"/>
  <c r="D13" i="1"/>
  <c r="F31" i="1"/>
  <c r="D31" i="1"/>
  <c r="D23" i="1"/>
  <c r="K30" i="1" l="1"/>
  <c r="K25" i="1"/>
  <c r="K23" i="1"/>
  <c r="K17" i="1"/>
  <c r="K6" i="1"/>
  <c r="K9" i="1" s="1"/>
  <c r="K29" i="1" s="1"/>
  <c r="K31" i="1" s="1"/>
  <c r="D4" i="1" l="1"/>
  <c r="F4" i="1" s="1"/>
  <c r="D5" i="1"/>
  <c r="F5" i="1" s="1"/>
  <c r="F22" i="1"/>
  <c r="F14" i="1"/>
  <c r="F16" i="1"/>
  <c r="D7" i="1"/>
  <c r="F7" i="1" s="1"/>
  <c r="D6" i="1"/>
  <c r="F6" i="1" s="1"/>
  <c r="F28" i="1"/>
  <c r="D26" i="1"/>
  <c r="F26" i="1" s="1"/>
  <c r="D10" i="1"/>
  <c r="F10" i="1" s="1"/>
  <c r="D2" i="1"/>
  <c r="F23" i="1"/>
  <c r="D24" i="1"/>
  <c r="F24" i="1" s="1"/>
  <c r="F3" i="1"/>
  <c r="F12" i="1"/>
  <c r="D17" i="1"/>
  <c r="F17" i="1" s="1"/>
  <c r="D27" i="1"/>
  <c r="F27" i="1" s="1"/>
  <c r="D30" i="1"/>
  <c r="D29" i="1"/>
  <c r="F29" i="1" s="1"/>
  <c r="F30" i="1"/>
  <c r="F20" i="1"/>
  <c r="F21" i="1"/>
  <c r="F19" i="1"/>
  <c r="F2" i="1"/>
  <c r="F15" i="1"/>
  <c r="D18" i="1"/>
  <c r="F18" i="1" s="1"/>
  <c r="D9" i="1"/>
  <c r="F9" i="1" s="1"/>
  <c r="F13" i="1"/>
  <c r="D20" i="1"/>
  <c r="D21" i="1"/>
  <c r="F25" i="1"/>
</calcChain>
</file>

<file path=xl/sharedStrings.xml><?xml version="1.0" encoding="utf-8"?>
<sst xmlns="http://schemas.openxmlformats.org/spreadsheetml/2006/main" count="95" uniqueCount="85">
  <si>
    <t>Bezeichnung</t>
  </si>
  <si>
    <t>Wert</t>
  </si>
  <si>
    <t>Distributor</t>
  </si>
  <si>
    <t>Stück</t>
  </si>
  <si>
    <t>Preis/Stück</t>
  </si>
  <si>
    <t>Gesamtpreis</t>
  </si>
  <si>
    <t>1k8</t>
  </si>
  <si>
    <t>3k3</t>
  </si>
  <si>
    <t>4k7</t>
  </si>
  <si>
    <t>8k2</t>
  </si>
  <si>
    <t>10k</t>
  </si>
  <si>
    <t>15k</t>
  </si>
  <si>
    <t>100k</t>
  </si>
  <si>
    <t>150k</t>
  </si>
  <si>
    <t>270k</t>
  </si>
  <si>
    <t>Widerstand</t>
  </si>
  <si>
    <t>Reichelt</t>
  </si>
  <si>
    <t>100pF</t>
  </si>
  <si>
    <t>10nF</t>
  </si>
  <si>
    <t>22nF</t>
  </si>
  <si>
    <t>100nF</t>
  </si>
  <si>
    <t>220nF</t>
  </si>
  <si>
    <t>330nF</t>
  </si>
  <si>
    <t>470nF</t>
  </si>
  <si>
    <t>Kondensatoren</t>
  </si>
  <si>
    <t>1µF</t>
  </si>
  <si>
    <t>2,2µF</t>
  </si>
  <si>
    <t>10µF</t>
  </si>
  <si>
    <t>22µF</t>
  </si>
  <si>
    <t>2200µF</t>
  </si>
  <si>
    <t>Elektrolyt-Kondensatoren</t>
  </si>
  <si>
    <t>Hardwareentwicklung</t>
  </si>
  <si>
    <t>Optimierungsarbeiten</t>
  </si>
  <si>
    <t>Messungen</t>
  </si>
  <si>
    <t>Dokumentation</t>
  </si>
  <si>
    <t>Gesamtarbeitszeit</t>
  </si>
  <si>
    <t>Stundenlohn (Techniker)</t>
  </si>
  <si>
    <t>Entwicklungskosten</t>
  </si>
  <si>
    <t>Bürofläche für 2 Personen</t>
  </si>
  <si>
    <t>monatliche Miete</t>
  </si>
  <si>
    <t>Dauer des Mietverhältnisses</t>
  </si>
  <si>
    <t>Gesamtmietkosten</t>
  </si>
  <si>
    <t>Wasser</t>
  </si>
  <si>
    <t>Heizung</t>
  </si>
  <si>
    <t>Strom</t>
  </si>
  <si>
    <t>Internet &amp; Telefon</t>
  </si>
  <si>
    <t>Gesamtkosten</t>
  </si>
  <si>
    <t>Betriebskosten</t>
  </si>
  <si>
    <t>Gesamtentwicklungskosten</t>
  </si>
  <si>
    <t>Gesamtbetriebskosten</t>
  </si>
  <si>
    <t>Fixkosten</t>
  </si>
  <si>
    <t>Dioden</t>
  </si>
  <si>
    <t>1N4007</t>
  </si>
  <si>
    <t>Stiftleiste</t>
  </si>
  <si>
    <t xml:space="preserve">2Pin </t>
  </si>
  <si>
    <t>3Pin</t>
  </si>
  <si>
    <t>Schraubklemme</t>
  </si>
  <si>
    <t>2Polig</t>
  </si>
  <si>
    <t>Verstärkerbaustein</t>
  </si>
  <si>
    <t>TDA2030</t>
  </si>
  <si>
    <t>Potentiometer</t>
  </si>
  <si>
    <t>1k</t>
  </si>
  <si>
    <t>OPV</t>
  </si>
  <si>
    <t>TL082</t>
  </si>
  <si>
    <t>Klinken-Buchse</t>
  </si>
  <si>
    <t>3,5mm Stereo</t>
  </si>
  <si>
    <t>Pfostenstecker</t>
  </si>
  <si>
    <t>5x2 Pins</t>
  </si>
  <si>
    <t>Stereo-Potentiometer</t>
  </si>
  <si>
    <t>Spannungsregel IC</t>
  </si>
  <si>
    <t>LM317</t>
  </si>
  <si>
    <t>Buchsenleiste</t>
  </si>
  <si>
    <t>32pol.</t>
  </si>
  <si>
    <t>3mm-LED</t>
  </si>
  <si>
    <t>Rot</t>
  </si>
  <si>
    <t>Kurzhubtaster</t>
  </si>
  <si>
    <t>6x6mm</t>
  </si>
  <si>
    <t>3k9</t>
  </si>
  <si>
    <t>10Pin</t>
  </si>
  <si>
    <t>Bluetooth Modul</t>
  </si>
  <si>
    <t>XS-3868</t>
  </si>
  <si>
    <t>Ebay</t>
  </si>
  <si>
    <t>Transistor</t>
  </si>
  <si>
    <t>BD244C</t>
  </si>
  <si>
    <t>BD243C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</si>
</sst>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,##0.00\ [$€-1];[Red]\-#,##0.00\ [$€-1]"/>
    <numFmt numFmtId="165" formatCode="0.000&quot;€&quot;"/>
    <numFmt numFmtId="166" formatCode="0&quot; h&quot;"/>
    <numFmt numFmtId="167" formatCode="0&quot; m²&quot;"/>
    <numFmt numFmtId="168" formatCode="0&quot; Monate&quot;"/>
    <numFmt numFmtId="169" formatCode="0&quot; € / Monat&quot;"/>
    <numFmt numFmtId="170" formatCode="0&quot; € / m²&quot;"/>
    <numFmt numFmtId="171" formatCode="#&quot;.&quot;##0.00&quot; €&quot;"/>
    <numFmt numFmtId="172" formatCode="##0.00&quot; 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Border="1" applyAlignment="1">
      <alignment horizontal="right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4" fontId="0" fillId="0" borderId="2" xfId="0" applyNumberFormat="1" applyBorder="1" applyAlignment="1">
      <alignment horizontal="right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164" fontId="0" fillId="0" borderId="3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/>
    </xf>
    <xf numFmtId="164" fontId="0" fillId="0" borderId="4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2" xfId="0" applyNumberFormat="1" applyBorder="1" applyAlignment="1">
      <alignment horizontal="right" vertical="center"/>
    </xf>
    <xf numFmtId="165" fontId="0" fillId="0" borderId="3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166" fontId="0" fillId="0" borderId="1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71" fontId="0" fillId="0" borderId="3" xfId="0" applyNumberForma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7" fontId="0" fillId="0" borderId="1" xfId="0" applyNumberFormat="1" applyBorder="1" applyAlignment="1">
      <alignment horizontal="right"/>
    </xf>
    <xf numFmtId="170" fontId="0" fillId="0" borderId="1" xfId="0" applyNumberFormat="1" applyBorder="1" applyAlignment="1">
      <alignment horizontal="right"/>
    </xf>
    <xf numFmtId="168" fontId="0" fillId="0" borderId="6" xfId="0" applyNumberFormat="1" applyBorder="1" applyAlignment="1">
      <alignment horizontal="right"/>
    </xf>
    <xf numFmtId="172" fontId="0" fillId="0" borderId="3" xfId="0" applyNumberFormat="1" applyBorder="1" applyAlignment="1">
      <alignment horizontal="right"/>
    </xf>
    <xf numFmtId="169" fontId="0" fillId="0" borderId="1" xfId="0" applyNumberFormat="1" applyBorder="1" applyAlignment="1">
      <alignment horizontal="right"/>
    </xf>
    <xf numFmtId="169" fontId="0" fillId="0" borderId="6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171" fontId="0" fillId="0" borderId="1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Fill="1" applyBorder="1" applyAlignment="1">
      <alignment horizontal="right" vertic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tabSelected="1" view="pageLayout" zoomScale="85" zoomScaleNormal="100" zoomScalePageLayoutView="85" workbookViewId="0">
      <selection activeCell="C48" sqref="C48"/>
    </sheetView>
  </sheetViews>
  <sheetFormatPr baseColWidth="10" defaultRowHeight="15" x14ac:dyDescent="0.25"/>
  <cols>
    <col min="1" max="3" width="15.7109375" customWidth="1"/>
    <col min="4" max="5" width="10.7109375" customWidth="1"/>
    <col min="6" max="6" width="11.7109375" customWidth="1"/>
  </cols>
  <sheetData>
    <row r="1" spans="1:13" ht="15.7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6" t="s">
        <v>37</v>
      </c>
      <c r="H1" s="27"/>
      <c r="I1" s="27"/>
      <c r="J1" s="27"/>
      <c r="K1" s="27"/>
      <c r="L1" s="27"/>
      <c r="M1" s="27"/>
    </row>
    <row r="2" spans="1:13" x14ac:dyDescent="0.25">
      <c r="A2" s="33" t="s">
        <v>15</v>
      </c>
      <c r="B2" s="1">
        <v>0.68</v>
      </c>
      <c r="C2" s="33" t="s">
        <v>16</v>
      </c>
      <c r="D2" s="2">
        <f>2+2</f>
        <v>4</v>
      </c>
      <c r="E2" s="35">
        <v>0.10299999999999999</v>
      </c>
      <c r="F2" s="3">
        <f>D2*$E$2</f>
        <v>0.41199999999999998</v>
      </c>
      <c r="G2" s="28" t="s">
        <v>31</v>
      </c>
      <c r="H2" s="28"/>
      <c r="I2" s="28"/>
      <c r="J2" s="28"/>
      <c r="K2" s="44">
        <v>230</v>
      </c>
      <c r="L2" s="44"/>
      <c r="M2" s="44"/>
    </row>
    <row r="3" spans="1:13" x14ac:dyDescent="0.25">
      <c r="A3" s="33"/>
      <c r="B3" s="1">
        <v>1</v>
      </c>
      <c r="C3" s="33"/>
      <c r="D3" s="2">
        <f>2</f>
        <v>2</v>
      </c>
      <c r="E3" s="35"/>
      <c r="F3" s="3">
        <f t="shared" ref="F3:F18" si="0">D3*$E$2</f>
        <v>0.20599999999999999</v>
      </c>
      <c r="G3" s="28" t="s">
        <v>33</v>
      </c>
      <c r="H3" s="28"/>
      <c r="I3" s="28"/>
      <c r="J3" s="28"/>
      <c r="K3" s="44">
        <v>85</v>
      </c>
      <c r="L3" s="44"/>
      <c r="M3" s="44"/>
    </row>
    <row r="4" spans="1:13" x14ac:dyDescent="0.25">
      <c r="A4" s="33"/>
      <c r="B4" s="1">
        <v>10</v>
      </c>
      <c r="C4" s="33"/>
      <c r="D4" s="2">
        <f>1</f>
        <v>1</v>
      </c>
      <c r="E4" s="35"/>
      <c r="F4" s="3">
        <f t="shared" si="0"/>
        <v>0.10299999999999999</v>
      </c>
      <c r="G4" s="28" t="s">
        <v>32</v>
      </c>
      <c r="H4" s="28"/>
      <c r="I4" s="28"/>
      <c r="J4" s="28"/>
      <c r="K4" s="44">
        <v>67</v>
      </c>
      <c r="L4" s="44"/>
      <c r="M4" s="44"/>
    </row>
    <row r="5" spans="1:13" ht="15.75" thickBot="1" x14ac:dyDescent="0.3">
      <c r="A5" s="33"/>
      <c r="B5" s="1">
        <v>100</v>
      </c>
      <c r="C5" s="33"/>
      <c r="D5" s="2">
        <f>6</f>
        <v>6</v>
      </c>
      <c r="E5" s="35"/>
      <c r="F5" s="3">
        <f t="shared" si="0"/>
        <v>0.61799999999999999</v>
      </c>
      <c r="G5" s="40" t="s">
        <v>34</v>
      </c>
      <c r="H5" s="40"/>
      <c r="I5" s="40"/>
      <c r="J5" s="40"/>
      <c r="K5" s="45">
        <v>86</v>
      </c>
      <c r="L5" s="45"/>
      <c r="M5" s="45"/>
    </row>
    <row r="6" spans="1:13" x14ac:dyDescent="0.25">
      <c r="A6" s="33"/>
      <c r="B6" s="1">
        <v>330</v>
      </c>
      <c r="C6" s="33"/>
      <c r="D6" s="2">
        <f>1</f>
        <v>1</v>
      </c>
      <c r="E6" s="35"/>
      <c r="F6" s="3">
        <f t="shared" si="0"/>
        <v>0.10299999999999999</v>
      </c>
      <c r="G6" s="41" t="s">
        <v>35</v>
      </c>
      <c r="H6" s="41"/>
      <c r="I6" s="41"/>
      <c r="J6" s="41"/>
      <c r="K6" s="46">
        <f>SUM(K2:M5)</f>
        <v>468</v>
      </c>
      <c r="L6" s="46"/>
      <c r="M6" s="46"/>
    </row>
    <row r="7" spans="1:13" ht="15.75" thickBot="1" x14ac:dyDescent="0.3">
      <c r="A7" s="33"/>
      <c r="B7" s="1">
        <v>560</v>
      </c>
      <c r="C7" s="33"/>
      <c r="D7" s="2">
        <f>1</f>
        <v>1</v>
      </c>
      <c r="E7" s="35"/>
      <c r="F7" s="3">
        <f t="shared" si="0"/>
        <v>0.10299999999999999</v>
      </c>
      <c r="G7" s="42" t="s">
        <v>36</v>
      </c>
      <c r="H7" s="42"/>
      <c r="I7" s="42"/>
      <c r="J7" s="42"/>
      <c r="K7" s="47">
        <v>100</v>
      </c>
      <c r="L7" s="48"/>
      <c r="M7" s="48"/>
    </row>
    <row r="8" spans="1:13" ht="15.75" thickTop="1" x14ac:dyDescent="0.25">
      <c r="A8" s="33"/>
      <c r="B8" s="1">
        <v>820</v>
      </c>
      <c r="C8" s="33"/>
      <c r="D8" s="2">
        <f>2</f>
        <v>2</v>
      </c>
      <c r="E8" s="35"/>
      <c r="F8" s="3"/>
      <c r="G8" s="65"/>
      <c r="H8" s="65"/>
      <c r="I8" s="65"/>
      <c r="J8" s="65"/>
      <c r="K8" s="66"/>
      <c r="L8" s="67"/>
      <c r="M8" s="67"/>
    </row>
    <row r="9" spans="1:13" x14ac:dyDescent="0.25">
      <c r="A9" s="33"/>
      <c r="B9" s="1" t="s">
        <v>6</v>
      </c>
      <c r="C9" s="33"/>
      <c r="D9" s="2">
        <f>2</f>
        <v>2</v>
      </c>
      <c r="E9" s="35"/>
      <c r="F9" s="3">
        <f t="shared" si="0"/>
        <v>0.20599999999999999</v>
      </c>
      <c r="G9" s="43" t="s">
        <v>48</v>
      </c>
      <c r="H9" s="43"/>
      <c r="I9" s="43"/>
      <c r="J9" s="43"/>
      <c r="K9" s="49">
        <f>K6*K7</f>
        <v>46800</v>
      </c>
      <c r="L9" s="49"/>
      <c r="M9" s="49"/>
    </row>
    <row r="10" spans="1:13" x14ac:dyDescent="0.25">
      <c r="A10" s="33"/>
      <c r="B10" s="1" t="s">
        <v>7</v>
      </c>
      <c r="C10" s="33"/>
      <c r="D10" s="2">
        <f>1+1</f>
        <v>2</v>
      </c>
      <c r="E10" s="35"/>
      <c r="F10" s="3">
        <f t="shared" si="0"/>
        <v>0.20599999999999999</v>
      </c>
    </row>
    <row r="11" spans="1:13" x14ac:dyDescent="0.25">
      <c r="A11" s="33"/>
      <c r="B11" s="1" t="s">
        <v>77</v>
      </c>
      <c r="C11" s="33"/>
      <c r="D11" s="2">
        <f>2</f>
        <v>2</v>
      </c>
      <c r="E11" s="35"/>
      <c r="F11" s="3"/>
    </row>
    <row r="12" spans="1:13" x14ac:dyDescent="0.25">
      <c r="A12" s="33"/>
      <c r="B12" s="1" t="s">
        <v>8</v>
      </c>
      <c r="C12" s="33"/>
      <c r="D12" s="2">
        <f>2+3+2</f>
        <v>7</v>
      </c>
      <c r="E12" s="35"/>
      <c r="F12" s="3">
        <f t="shared" si="0"/>
        <v>0.72099999999999997</v>
      </c>
    </row>
    <row r="13" spans="1:13" ht="15.75" x14ac:dyDescent="0.25">
      <c r="A13" s="33"/>
      <c r="B13" s="1" t="s">
        <v>9</v>
      </c>
      <c r="C13" s="33"/>
      <c r="D13" s="2">
        <f>2</f>
        <v>2</v>
      </c>
      <c r="E13" s="35"/>
      <c r="F13" s="3">
        <f t="shared" si="0"/>
        <v>0.20599999999999999</v>
      </c>
      <c r="G13" s="50" t="s">
        <v>47</v>
      </c>
      <c r="H13" s="51"/>
      <c r="I13" s="51"/>
      <c r="J13" s="51"/>
      <c r="K13" s="51"/>
      <c r="L13" s="51"/>
      <c r="M13" s="52"/>
    </row>
    <row r="14" spans="1:13" x14ac:dyDescent="0.25">
      <c r="A14" s="33"/>
      <c r="B14" s="1" t="s">
        <v>10</v>
      </c>
      <c r="C14" s="33"/>
      <c r="D14" s="2">
        <f>2+6+6+2</f>
        <v>16</v>
      </c>
      <c r="E14" s="35"/>
      <c r="F14" s="3">
        <f t="shared" si="0"/>
        <v>1.6479999999999999</v>
      </c>
      <c r="G14" s="28" t="s">
        <v>38</v>
      </c>
      <c r="H14" s="28"/>
      <c r="I14" s="28"/>
      <c r="J14" s="28"/>
      <c r="K14" s="53">
        <v>20</v>
      </c>
      <c r="L14" s="53"/>
      <c r="M14" s="53"/>
    </row>
    <row r="15" spans="1:13" x14ac:dyDescent="0.25">
      <c r="A15" s="33"/>
      <c r="B15" s="1" t="s">
        <v>11</v>
      </c>
      <c r="C15" s="33"/>
      <c r="D15" s="2">
        <f>5+2</f>
        <v>7</v>
      </c>
      <c r="E15" s="35"/>
      <c r="F15" s="3">
        <f t="shared" si="0"/>
        <v>0.72099999999999997</v>
      </c>
      <c r="G15" s="28" t="s">
        <v>39</v>
      </c>
      <c r="H15" s="28"/>
      <c r="I15" s="28"/>
      <c r="J15" s="28"/>
      <c r="K15" s="54">
        <v>5</v>
      </c>
      <c r="L15" s="54"/>
      <c r="M15" s="54"/>
    </row>
    <row r="16" spans="1:13" ht="15.75" thickBot="1" x14ac:dyDescent="0.3">
      <c r="A16" s="33"/>
      <c r="B16" s="1" t="s">
        <v>12</v>
      </c>
      <c r="C16" s="33"/>
      <c r="D16" s="2">
        <f>6+2</f>
        <v>8</v>
      </c>
      <c r="E16" s="35"/>
      <c r="F16" s="3">
        <f t="shared" si="0"/>
        <v>0.82399999999999995</v>
      </c>
      <c r="G16" s="40" t="s">
        <v>40</v>
      </c>
      <c r="H16" s="40"/>
      <c r="I16" s="40"/>
      <c r="J16" s="40"/>
      <c r="K16" s="55">
        <v>9</v>
      </c>
      <c r="L16" s="55"/>
      <c r="M16" s="55"/>
    </row>
    <row r="17" spans="1:13" x14ac:dyDescent="0.25">
      <c r="A17" s="33"/>
      <c r="B17" s="1" t="s">
        <v>13</v>
      </c>
      <c r="C17" s="33"/>
      <c r="D17" s="2">
        <f>1+1</f>
        <v>2</v>
      </c>
      <c r="E17" s="35"/>
      <c r="F17" s="3">
        <f t="shared" si="0"/>
        <v>0.20599999999999999</v>
      </c>
      <c r="G17" s="43" t="s">
        <v>41</v>
      </c>
      <c r="H17" s="43"/>
      <c r="I17" s="43"/>
      <c r="J17" s="43"/>
      <c r="K17" s="56">
        <f>K16*K15*K14</f>
        <v>900</v>
      </c>
      <c r="L17" s="56"/>
      <c r="M17" s="56"/>
    </row>
    <row r="18" spans="1:13" x14ac:dyDescent="0.25">
      <c r="A18" s="34"/>
      <c r="B18" s="4" t="s">
        <v>14</v>
      </c>
      <c r="C18" s="34"/>
      <c r="D18" s="5">
        <f>2</f>
        <v>2</v>
      </c>
      <c r="E18" s="36"/>
      <c r="F18" s="3">
        <f t="shared" si="0"/>
        <v>0.20599999999999999</v>
      </c>
      <c r="G18" s="28"/>
      <c r="H18" s="28"/>
      <c r="I18" s="28"/>
      <c r="J18" s="28"/>
      <c r="K18" s="44"/>
      <c r="L18" s="44"/>
      <c r="M18" s="44"/>
    </row>
    <row r="19" spans="1:13" x14ac:dyDescent="0.25">
      <c r="A19" s="32" t="s">
        <v>24</v>
      </c>
      <c r="B19" s="6" t="s">
        <v>17</v>
      </c>
      <c r="C19" s="32" t="s">
        <v>16</v>
      </c>
      <c r="D19" s="7">
        <v>1</v>
      </c>
      <c r="E19" s="37">
        <v>0.14000000000000001</v>
      </c>
      <c r="F19" s="8">
        <f>D19*$E$19</f>
        <v>0.14000000000000001</v>
      </c>
      <c r="G19" s="28" t="s">
        <v>42</v>
      </c>
      <c r="H19" s="28"/>
      <c r="I19" s="28"/>
      <c r="J19" s="28"/>
      <c r="K19" s="57">
        <v>25</v>
      </c>
      <c r="L19" s="57"/>
      <c r="M19" s="57"/>
    </row>
    <row r="20" spans="1:13" x14ac:dyDescent="0.25">
      <c r="A20" s="33"/>
      <c r="B20" s="1" t="s">
        <v>18</v>
      </c>
      <c r="C20" s="33"/>
      <c r="D20" s="2">
        <f>4</f>
        <v>4</v>
      </c>
      <c r="E20" s="38"/>
      <c r="F20" s="9">
        <f t="shared" ref="F20:F25" si="1">D20*$E$19</f>
        <v>0.56000000000000005</v>
      </c>
      <c r="G20" s="28" t="s">
        <v>43</v>
      </c>
      <c r="H20" s="28"/>
      <c r="I20" s="28"/>
      <c r="J20" s="28"/>
      <c r="K20" s="57">
        <v>85</v>
      </c>
      <c r="L20" s="57"/>
      <c r="M20" s="57"/>
    </row>
    <row r="21" spans="1:13" x14ac:dyDescent="0.25">
      <c r="A21" s="33"/>
      <c r="B21" s="1" t="s">
        <v>19</v>
      </c>
      <c r="C21" s="33"/>
      <c r="D21" s="2">
        <f>6</f>
        <v>6</v>
      </c>
      <c r="E21" s="38"/>
      <c r="F21" s="9">
        <f t="shared" si="1"/>
        <v>0.84000000000000008</v>
      </c>
      <c r="G21" s="28" t="s">
        <v>44</v>
      </c>
      <c r="H21" s="28"/>
      <c r="I21" s="28"/>
      <c r="J21" s="28"/>
      <c r="K21" s="57">
        <v>50</v>
      </c>
      <c r="L21" s="57"/>
      <c r="M21" s="57"/>
    </row>
    <row r="22" spans="1:13" ht="15.75" thickBot="1" x14ac:dyDescent="0.3">
      <c r="A22" s="33"/>
      <c r="B22" s="1" t="s">
        <v>20</v>
      </c>
      <c r="C22" s="33"/>
      <c r="D22" s="2">
        <f>4+1+5+5</f>
        <v>15</v>
      </c>
      <c r="E22" s="38"/>
      <c r="F22" s="9">
        <f t="shared" si="1"/>
        <v>2.1</v>
      </c>
      <c r="G22" s="40" t="s">
        <v>45</v>
      </c>
      <c r="H22" s="40"/>
      <c r="I22" s="40"/>
      <c r="J22" s="40"/>
      <c r="K22" s="58">
        <v>40</v>
      </c>
      <c r="L22" s="58"/>
      <c r="M22" s="58"/>
    </row>
    <row r="23" spans="1:13" x14ac:dyDescent="0.25">
      <c r="A23" s="33"/>
      <c r="B23" s="1" t="s">
        <v>21</v>
      </c>
      <c r="C23" s="33"/>
      <c r="D23" s="2">
        <f>2</f>
        <v>2</v>
      </c>
      <c r="E23" s="38"/>
      <c r="F23" s="9">
        <f t="shared" si="1"/>
        <v>0.28000000000000003</v>
      </c>
      <c r="G23" s="43" t="s">
        <v>46</v>
      </c>
      <c r="H23" s="43"/>
      <c r="I23" s="43"/>
      <c r="J23" s="43"/>
      <c r="K23" s="49">
        <f>(K19+K20+K21+K22)*K16</f>
        <v>1800</v>
      </c>
      <c r="L23" s="49"/>
      <c r="M23" s="49"/>
    </row>
    <row r="24" spans="1:13" ht="15.75" thickBot="1" x14ac:dyDescent="0.3">
      <c r="A24" s="33"/>
      <c r="B24" s="1" t="s">
        <v>22</v>
      </c>
      <c r="C24" s="33"/>
      <c r="D24" s="2">
        <f>3+3</f>
        <v>6</v>
      </c>
      <c r="E24" s="38"/>
      <c r="F24" s="9">
        <f t="shared" si="1"/>
        <v>0.84000000000000008</v>
      </c>
      <c r="G24" s="42"/>
      <c r="H24" s="42"/>
      <c r="I24" s="42"/>
      <c r="J24" s="42"/>
      <c r="K24" s="59"/>
      <c r="L24" s="59"/>
      <c r="M24" s="59"/>
    </row>
    <row r="25" spans="1:13" ht="15.75" thickTop="1" x14ac:dyDescent="0.25">
      <c r="A25" s="34"/>
      <c r="B25" s="4" t="s">
        <v>23</v>
      </c>
      <c r="C25" s="34"/>
      <c r="D25" s="5">
        <f>1</f>
        <v>1</v>
      </c>
      <c r="E25" s="39"/>
      <c r="F25" s="10">
        <f t="shared" si="1"/>
        <v>0.14000000000000001</v>
      </c>
      <c r="G25" s="43" t="s">
        <v>49</v>
      </c>
      <c r="H25" s="43"/>
      <c r="I25" s="43"/>
      <c r="J25" s="43"/>
      <c r="K25" s="49">
        <f>K17+K23</f>
        <v>2700</v>
      </c>
      <c r="L25" s="49"/>
      <c r="M25" s="49"/>
    </row>
    <row r="26" spans="1:13" x14ac:dyDescent="0.25">
      <c r="A26" s="29" t="s">
        <v>30</v>
      </c>
      <c r="B26" s="11" t="s">
        <v>25</v>
      </c>
      <c r="C26" s="32" t="s">
        <v>16</v>
      </c>
      <c r="D26" s="12">
        <f>1</f>
        <v>1</v>
      </c>
      <c r="E26" s="13">
        <v>0.15</v>
      </c>
      <c r="F26" s="23">
        <f>D26*E26</f>
        <v>0.15</v>
      </c>
      <c r="G26" s="21"/>
      <c r="H26" s="21"/>
      <c r="I26" s="21"/>
      <c r="J26" s="21"/>
      <c r="K26" s="22"/>
      <c r="L26" s="22"/>
      <c r="M26" s="22"/>
    </row>
    <row r="27" spans="1:13" x14ac:dyDescent="0.25">
      <c r="A27" s="30"/>
      <c r="B27" s="14" t="s">
        <v>26</v>
      </c>
      <c r="C27" s="33"/>
      <c r="D27" s="15">
        <f>1+1</f>
        <v>2</v>
      </c>
      <c r="E27" s="16">
        <v>0.09</v>
      </c>
      <c r="F27" s="24">
        <f t="shared" ref="F27:F32" si="2">D27*E27</f>
        <v>0.18</v>
      </c>
      <c r="G27" s="21"/>
      <c r="H27" s="21"/>
      <c r="I27" s="21"/>
      <c r="J27" s="21"/>
      <c r="K27" s="22"/>
      <c r="L27" s="22"/>
      <c r="M27" s="22"/>
    </row>
    <row r="28" spans="1:13" ht="15.75" x14ac:dyDescent="0.25">
      <c r="A28" s="30"/>
      <c r="B28" s="14" t="s">
        <v>27</v>
      </c>
      <c r="C28" s="33"/>
      <c r="D28" s="15">
        <f>8+4+11</f>
        <v>23</v>
      </c>
      <c r="E28" s="16">
        <v>0.08</v>
      </c>
      <c r="F28" s="24">
        <f t="shared" si="2"/>
        <v>1.84</v>
      </c>
      <c r="G28" s="50" t="s">
        <v>46</v>
      </c>
      <c r="H28" s="51"/>
      <c r="I28" s="51"/>
      <c r="J28" s="51"/>
      <c r="K28" s="51"/>
      <c r="L28" s="51"/>
      <c r="M28" s="52"/>
    </row>
    <row r="29" spans="1:13" x14ac:dyDescent="0.25">
      <c r="A29" s="30"/>
      <c r="B29" s="14" t="s">
        <v>28</v>
      </c>
      <c r="C29" s="33"/>
      <c r="D29" s="15">
        <f>1+1</f>
        <v>2</v>
      </c>
      <c r="E29" s="16">
        <v>0.09</v>
      </c>
      <c r="F29" s="24">
        <f t="shared" si="2"/>
        <v>0.18</v>
      </c>
      <c r="G29" s="28" t="s">
        <v>48</v>
      </c>
      <c r="H29" s="28"/>
      <c r="I29" s="28"/>
      <c r="J29" s="28"/>
      <c r="K29" s="60">
        <f>K9</f>
        <v>46800</v>
      </c>
      <c r="L29" s="60"/>
      <c r="M29" s="60"/>
    </row>
    <row r="30" spans="1:13" ht="15.75" thickBot="1" x14ac:dyDescent="0.3">
      <c r="A30" s="31"/>
      <c r="B30" s="17" t="s">
        <v>29</v>
      </c>
      <c r="C30" s="34"/>
      <c r="D30" s="18">
        <f>1+1</f>
        <v>2</v>
      </c>
      <c r="E30" s="19">
        <v>1.6</v>
      </c>
      <c r="F30" s="25">
        <f t="shared" si="2"/>
        <v>3.2</v>
      </c>
      <c r="G30" s="42" t="s">
        <v>49</v>
      </c>
      <c r="H30" s="42"/>
      <c r="I30" s="42"/>
      <c r="J30" s="42"/>
      <c r="K30" s="61">
        <f>K25</f>
        <v>2700</v>
      </c>
      <c r="L30" s="61"/>
      <c r="M30" s="61"/>
    </row>
    <row r="31" spans="1:13" ht="15.75" thickTop="1" x14ac:dyDescent="0.25">
      <c r="A31" t="s">
        <v>51</v>
      </c>
      <c r="B31" s="14" t="s">
        <v>52</v>
      </c>
      <c r="D31">
        <f>4</f>
        <v>4</v>
      </c>
      <c r="F31" s="24">
        <f>D31*E32</f>
        <v>0.2</v>
      </c>
      <c r="G31" s="43" t="s">
        <v>50</v>
      </c>
      <c r="H31" s="43"/>
      <c r="I31" s="43"/>
      <c r="J31" s="43"/>
      <c r="K31" s="49">
        <f>K29+K30</f>
        <v>49500</v>
      </c>
      <c r="L31" s="49"/>
      <c r="M31" s="49"/>
    </row>
    <row r="32" spans="1:13" x14ac:dyDescent="0.25">
      <c r="A32" t="s">
        <v>53</v>
      </c>
      <c r="B32" s="63" t="s">
        <v>54</v>
      </c>
      <c r="C32" t="s">
        <v>16</v>
      </c>
      <c r="D32">
        <f>2+2+1+5+1</f>
        <v>11</v>
      </c>
      <c r="E32" s="64">
        <v>0.05</v>
      </c>
      <c r="F32" s="24">
        <f>D32*E33</f>
        <v>0.78099999999999992</v>
      </c>
    </row>
    <row r="33" spans="1:5" x14ac:dyDescent="0.25">
      <c r="B33" s="62" t="s">
        <v>55</v>
      </c>
      <c r="C33" t="s">
        <v>16</v>
      </c>
      <c r="D33">
        <f>1+3+1+1</f>
        <v>6</v>
      </c>
      <c r="E33" s="64">
        <v>7.0999999999999994E-2</v>
      </c>
    </row>
    <row r="34" spans="1:5" x14ac:dyDescent="0.25">
      <c r="B34" s="62" t="s">
        <v>78</v>
      </c>
      <c r="D34">
        <f>2</f>
        <v>2</v>
      </c>
      <c r="E34" s="64"/>
    </row>
    <row r="35" spans="1:5" x14ac:dyDescent="0.25">
      <c r="A35" t="s">
        <v>56</v>
      </c>
      <c r="B35" s="62" t="s">
        <v>57</v>
      </c>
      <c r="D35">
        <f>4</f>
        <v>4</v>
      </c>
      <c r="E35" s="64">
        <v>0.24</v>
      </c>
    </row>
    <row r="36" spans="1:5" x14ac:dyDescent="0.25">
      <c r="A36" t="s">
        <v>58</v>
      </c>
      <c r="B36" s="62" t="s">
        <v>59</v>
      </c>
      <c r="D36">
        <f>2</f>
        <v>2</v>
      </c>
    </row>
    <row r="37" spans="1:5" x14ac:dyDescent="0.25">
      <c r="A37" t="s">
        <v>60</v>
      </c>
      <c r="B37" s="62" t="s">
        <v>61</v>
      </c>
      <c r="D37">
        <f>3+2</f>
        <v>5</v>
      </c>
    </row>
    <row r="38" spans="1:5" x14ac:dyDescent="0.25">
      <c r="A38" t="s">
        <v>62</v>
      </c>
      <c r="B38" s="62" t="s">
        <v>63</v>
      </c>
      <c r="D38">
        <f>1+1+2</f>
        <v>4</v>
      </c>
    </row>
    <row r="39" spans="1:5" x14ac:dyDescent="0.25">
      <c r="A39" t="s">
        <v>64</v>
      </c>
      <c r="B39" s="62" t="s">
        <v>65</v>
      </c>
      <c r="D39">
        <f>1</f>
        <v>1</v>
      </c>
    </row>
    <row r="40" spans="1:5" x14ac:dyDescent="0.25">
      <c r="A40" t="s">
        <v>66</v>
      </c>
      <c r="B40" s="62" t="s">
        <v>67</v>
      </c>
      <c r="D40">
        <f>1+1</f>
        <v>2</v>
      </c>
    </row>
    <row r="41" spans="1:5" x14ac:dyDescent="0.25">
      <c r="A41" t="s">
        <v>68</v>
      </c>
      <c r="B41" s="62" t="s">
        <v>61</v>
      </c>
      <c r="D41">
        <f>1</f>
        <v>1</v>
      </c>
    </row>
    <row r="42" spans="1:5" x14ac:dyDescent="0.25">
      <c r="A42" t="s">
        <v>69</v>
      </c>
      <c r="B42" s="62" t="s">
        <v>70</v>
      </c>
      <c r="D42">
        <f>1</f>
        <v>1</v>
      </c>
    </row>
    <row r="43" spans="1:5" x14ac:dyDescent="0.25">
      <c r="A43" t="s">
        <v>71</v>
      </c>
      <c r="B43" s="62" t="s">
        <v>72</v>
      </c>
      <c r="C43" t="s">
        <v>16</v>
      </c>
      <c r="D43">
        <v>2</v>
      </c>
      <c r="E43">
        <v>0.82</v>
      </c>
    </row>
    <row r="44" spans="1:5" x14ac:dyDescent="0.25">
      <c r="A44" t="s">
        <v>73</v>
      </c>
      <c r="B44" s="62" t="s">
        <v>74</v>
      </c>
      <c r="D44">
        <f>1</f>
        <v>1</v>
      </c>
    </row>
    <row r="45" spans="1:5" x14ac:dyDescent="0.25">
      <c r="A45" t="s">
        <v>75</v>
      </c>
      <c r="B45" s="62" t="s">
        <v>76</v>
      </c>
      <c r="C45" t="s">
        <v>16</v>
      </c>
      <c r="D45">
        <v>5</v>
      </c>
    </row>
    <row r="46" spans="1:5" x14ac:dyDescent="0.25">
      <c r="A46" t="s">
        <v>79</v>
      </c>
      <c r="B46" s="62" t="s">
        <v>80</v>
      </c>
      <c r="C46" t="s">
        <v>81</v>
      </c>
      <c r="D46">
        <v>1</v>
      </c>
      <c r="E46">
        <v>2.5</v>
      </c>
    </row>
    <row r="47" spans="1:5" x14ac:dyDescent="0.25">
      <c r="A47" t="s">
        <v>82</v>
      </c>
      <c r="B47" s="62" t="s">
        <v>83</v>
      </c>
    </row>
    <row r="48" spans="1:5" x14ac:dyDescent="0.25">
      <c r="B48" s="62" t="s">
        <v>84</v>
      </c>
    </row>
  </sheetData>
  <mergeCells count="55">
    <mergeCell ref="G31:J31"/>
    <mergeCell ref="K31:M31"/>
    <mergeCell ref="G28:M28"/>
    <mergeCell ref="G29:J29"/>
    <mergeCell ref="K29:M29"/>
    <mergeCell ref="G30:J30"/>
    <mergeCell ref="K30:M30"/>
    <mergeCell ref="G21:J21"/>
    <mergeCell ref="K21:M21"/>
    <mergeCell ref="G25:J25"/>
    <mergeCell ref="K25:M25"/>
    <mergeCell ref="G22:J22"/>
    <mergeCell ref="K22:M22"/>
    <mergeCell ref="G23:J23"/>
    <mergeCell ref="K23:M23"/>
    <mergeCell ref="G24:J24"/>
    <mergeCell ref="K24:M24"/>
    <mergeCell ref="G18:J18"/>
    <mergeCell ref="K18:M18"/>
    <mergeCell ref="G19:J19"/>
    <mergeCell ref="K19:M19"/>
    <mergeCell ref="G20:J20"/>
    <mergeCell ref="K20:M20"/>
    <mergeCell ref="G15:J15"/>
    <mergeCell ref="K15:M15"/>
    <mergeCell ref="G16:J16"/>
    <mergeCell ref="K16:M16"/>
    <mergeCell ref="G17:J17"/>
    <mergeCell ref="K17:M17"/>
    <mergeCell ref="K7:M7"/>
    <mergeCell ref="K9:M9"/>
    <mergeCell ref="G13:M13"/>
    <mergeCell ref="G14:J14"/>
    <mergeCell ref="K14:M14"/>
    <mergeCell ref="K2:M2"/>
    <mergeCell ref="K3:M3"/>
    <mergeCell ref="K4:M4"/>
    <mergeCell ref="K5:M5"/>
    <mergeCell ref="K6:M6"/>
    <mergeCell ref="G1:M1"/>
    <mergeCell ref="G2:J2"/>
    <mergeCell ref="G3:J3"/>
    <mergeCell ref="G4:J4"/>
    <mergeCell ref="A26:A30"/>
    <mergeCell ref="C26:C30"/>
    <mergeCell ref="A2:A18"/>
    <mergeCell ref="C2:C18"/>
    <mergeCell ref="E2:E18"/>
    <mergeCell ref="C19:C25"/>
    <mergeCell ref="A19:A25"/>
    <mergeCell ref="E19:E25"/>
    <mergeCell ref="G5:J5"/>
    <mergeCell ref="G6:J6"/>
    <mergeCell ref="G7:J7"/>
    <mergeCell ref="G9:J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2017-03-25T07:46:11Z</dcterms:created>
  <dcterms:modified xsi:type="dcterms:W3CDTF">2017-03-28T21:32:20Z</dcterms:modified>
</cp:coreProperties>
</file>