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db9008620f8b59/GitHub/latex/Vibrações/"/>
    </mc:Choice>
  </mc:AlternateContent>
  <xr:revisionPtr revIDLastSave="882" documentId="8_{4AA594CF-4230-4E16-8F58-E0F45482F480}" xr6:coauthVersionLast="45" xr6:coauthVersionMax="45" xr10:uidLastSave="{ABE69662-E289-4F9C-9E4D-CDFE90B903B7}"/>
  <bookViews>
    <workbookView xWindow="-120" yWindow="-120" windowWidth="29040" windowHeight="15990" xr2:uid="{01BF74E6-0181-4066-8E6A-35BC40A24DD5}"/>
  </bookViews>
  <sheets>
    <sheet name="Dados" sheetId="1" r:id="rId1"/>
    <sheet name="Tabela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B8" i="1" l="1"/>
  <c r="I15" i="1"/>
  <c r="B7" i="1"/>
  <c r="B9" i="1" s="1"/>
  <c r="B28" i="1" s="1"/>
  <c r="B18" i="1"/>
  <c r="I17" i="1" l="1"/>
  <c r="B17" i="1"/>
  <c r="I7" i="1"/>
  <c r="I6" i="1"/>
  <c r="B27" i="1"/>
  <c r="B22" i="1"/>
  <c r="B21" i="1"/>
  <c r="B23" i="1" s="1"/>
  <c r="E6" i="1"/>
  <c r="I3" i="1"/>
  <c r="I4" i="1"/>
  <c r="E5" i="1"/>
  <c r="B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Locatelli</author>
  </authors>
  <commentList>
    <comment ref="A4" authorId="0" shapeId="0" xr:uid="{DAFDF9D5-59FA-413F-96FD-FBF6C7B755B0}">
      <text>
        <r>
          <rPr>
            <b/>
            <sz val="9"/>
            <color indexed="81"/>
            <rFont val="Segoe UI"/>
            <family val="2"/>
          </rPr>
          <t>Victor Locatelli:</t>
        </r>
        <r>
          <rPr>
            <sz val="9"/>
            <color indexed="81"/>
            <rFont val="Segoe UI"/>
            <family val="2"/>
          </rPr>
          <t xml:space="preserve">
Calcular ao lado o equivalente ou inserir dado do problema</t>
        </r>
      </text>
    </comment>
    <comment ref="A7" authorId="0" shapeId="0" xr:uid="{98E8BD55-1170-44F7-8BE4-282D5305F6A5}">
      <text>
        <r>
          <rPr>
            <b/>
            <sz val="9"/>
            <color indexed="81"/>
            <rFont val="Segoe UI"/>
            <family val="2"/>
          </rPr>
          <t>Victor Locatelli:</t>
        </r>
        <r>
          <rPr>
            <sz val="9"/>
            <color indexed="81"/>
            <rFont val="Segoe UI"/>
            <family val="2"/>
          </rPr>
          <t xml:space="preserve">
2*Raiz(k/m).
Para 2m*omega
fazer no quadro ao lado</t>
        </r>
      </text>
    </comment>
    <comment ref="A16" authorId="0" shapeId="0" xr:uid="{49D15F65-C6BC-48D7-8708-D75E7F8ED419}">
      <text>
        <r>
          <rPr>
            <b/>
            <sz val="9"/>
            <color indexed="81"/>
            <rFont val="Segoe UI"/>
            <charset val="1"/>
          </rPr>
          <t>Victor Locatelli:</t>
        </r>
        <r>
          <rPr>
            <sz val="9"/>
            <color indexed="81"/>
            <rFont val="Segoe UI"/>
            <charset val="1"/>
          </rPr>
          <t xml:space="preserve">
C = 0</t>
        </r>
      </text>
    </comment>
    <comment ref="A23" authorId="0" shapeId="0" xr:uid="{2777A6F7-1107-4F23-BE71-A872268030E3}">
      <text>
        <r>
          <rPr>
            <b/>
            <sz val="9"/>
            <color indexed="81"/>
            <rFont val="Segoe UI"/>
            <family val="2"/>
          </rPr>
          <t>Victor Locatelli:</t>
        </r>
        <r>
          <rPr>
            <sz val="9"/>
            <color indexed="81"/>
            <rFont val="Segoe UI"/>
            <family val="2"/>
          </rPr>
          <t xml:space="preserve">
posição x no tempo t</t>
        </r>
      </text>
    </comment>
    <comment ref="A24" authorId="0" shapeId="0" xr:uid="{D3392A8B-88FC-4AFC-ABF4-1C9CF4F87D53}">
      <text>
        <r>
          <rPr>
            <b/>
            <sz val="9"/>
            <color indexed="81"/>
            <rFont val="Segoe UI"/>
            <family val="2"/>
          </rPr>
          <t>Victor Locatelli:</t>
        </r>
        <r>
          <rPr>
            <sz val="9"/>
            <color indexed="81"/>
            <rFont val="Segoe UI"/>
            <family val="2"/>
          </rPr>
          <t xml:space="preserve">
velocidade no instante t</t>
        </r>
      </text>
    </comment>
  </commentList>
</comments>
</file>

<file path=xl/sharedStrings.xml><?xml version="1.0" encoding="utf-8"?>
<sst xmlns="http://schemas.openxmlformats.org/spreadsheetml/2006/main" count="41" uniqueCount="36">
  <si>
    <t>Vibrações</t>
  </si>
  <si>
    <t>Dados</t>
  </si>
  <si>
    <t>ω_n</t>
  </si>
  <si>
    <t>Associação de molas</t>
  </si>
  <si>
    <t>Série:</t>
  </si>
  <si>
    <t>k_1</t>
  </si>
  <si>
    <t>k_2</t>
  </si>
  <si>
    <t>k_3</t>
  </si>
  <si>
    <t>ζ</t>
  </si>
  <si>
    <t>A1</t>
  </si>
  <si>
    <t>A2</t>
  </si>
  <si>
    <t>x_t</t>
  </si>
  <si>
    <t>tempo (t)</t>
  </si>
  <si>
    <t>k equivalente:</t>
  </si>
  <si>
    <t>C</t>
  </si>
  <si>
    <t>Cc</t>
  </si>
  <si>
    <t>m</t>
  </si>
  <si>
    <t>k_eq</t>
  </si>
  <si>
    <t>Paralelo:</t>
  </si>
  <si>
    <t>zeta &gt; 1</t>
  </si>
  <si>
    <t>zeta = 1</t>
  </si>
  <si>
    <t>SUPER amortecido:</t>
  </si>
  <si>
    <t>Criticamente amortecido:</t>
  </si>
  <si>
    <t>vel_x_t</t>
  </si>
  <si>
    <t>Sem amortecimento</t>
  </si>
  <si>
    <t>metro</t>
  </si>
  <si>
    <t>mm</t>
  </si>
  <si>
    <t>Conversão de unidades</t>
  </si>
  <si>
    <t>rad/s</t>
  </si>
  <si>
    <t>ciclos/s</t>
  </si>
  <si>
    <t>ω_d</t>
  </si>
  <si>
    <r>
      <t>ω</t>
    </r>
    <r>
      <rPr>
        <vertAlign val="subscript"/>
        <sz val="12"/>
        <color theme="1"/>
        <rFont val="Calibri"/>
        <family val="2"/>
      </rPr>
      <t>n</t>
    </r>
  </si>
  <si>
    <r>
      <t>x</t>
    </r>
    <r>
      <rPr>
        <vertAlign val="subscript"/>
        <sz val="12"/>
        <color theme="1"/>
        <rFont val="Calibri"/>
        <family val="2"/>
        <scheme val="minor"/>
      </rPr>
      <t>t</t>
    </r>
  </si>
  <si>
    <r>
      <t>vel_x</t>
    </r>
    <r>
      <rPr>
        <vertAlign val="subscript"/>
        <sz val="12"/>
        <color theme="1"/>
        <rFont val="Calibri"/>
        <family val="2"/>
        <scheme val="minor"/>
      </rPr>
      <t>t</t>
    </r>
  </si>
  <si>
    <r>
      <t>λ</t>
    </r>
    <r>
      <rPr>
        <vertAlign val="subscript"/>
        <sz val="12"/>
        <color theme="1"/>
        <rFont val="Calibri"/>
        <family val="2"/>
        <scheme val="minor"/>
      </rPr>
      <t>1</t>
    </r>
  </si>
  <si>
    <r>
      <t>λ</t>
    </r>
    <r>
      <rPr>
        <vertAlign val="subscript"/>
        <sz val="12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</si>
</sst>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0\ &quot;N/m&quot;;\-#,##0.00;0.00"/>
    <numFmt numFmtId="165" formatCode="#,##0.00\ &quot;rad/s&quot;;\-#,##0.00&quot;rad/s&quot;;0.00\ &quot;rad/s&quot;"/>
    <numFmt numFmtId="166" formatCode="0.00\ &quot;s&quot;"/>
    <numFmt numFmtId="167" formatCode="#,##0.00\ &quot;mm&quot;;\-#,##0.00\ &quot;mm&quot;"/>
    <numFmt numFmtId="168" formatCode="#,##0.000\ &quot;mm&quot;;\-#,##0.000\ &quot;mm&quot;"/>
    <numFmt numFmtId="169" formatCode="0.00\ &quot;kg&quot;"/>
    <numFmt numFmtId="170" formatCode="0.00\ &quot;kg/s&quot;"/>
    <numFmt numFmtId="171" formatCode="#,##0.0\ &quot;N/m&quot;;\-#,##0.0;0.0\ &quot;N/m&quot;"/>
    <numFmt numFmtId="172" formatCode="#,##0.00\ &quot;N/m&quot;;\-#,##0.00;0.00\ &quot;N/m&quot;"/>
    <numFmt numFmtId="173" formatCode="0.000"/>
    <numFmt numFmtId="174" formatCode="#,##0.00\ &quot;mm/s&quot;;\-#,##0.00\ &quot;mm/s&quot;"/>
    <numFmt numFmtId="175" formatCode="#,##0.00\ &quot;ciclos/s&quot;;\-#,##0.00\ &quot;ciclos/s&quot;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vertAlign val="sub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4" borderId="0" xfId="0" applyFont="1" applyFill="1"/>
    <xf numFmtId="0" fontId="2" fillId="4" borderId="0" xfId="0" applyFont="1" applyFill="1"/>
    <xf numFmtId="169" fontId="2" fillId="3" borderId="0" xfId="0" applyNumberFormat="1" applyFont="1" applyFill="1"/>
    <xf numFmtId="2" fontId="2" fillId="5" borderId="0" xfId="0" applyNumberFormat="1" applyFont="1" applyFill="1" applyAlignment="1">
      <alignment horizontal="right"/>
    </xf>
    <xf numFmtId="164" fontId="2" fillId="5" borderId="0" xfId="0" applyNumberFormat="1" applyFont="1" applyFill="1"/>
    <xf numFmtId="170" fontId="2" fillId="3" borderId="0" xfId="0" applyNumberFormat="1" applyFont="1" applyFill="1"/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170" fontId="2" fillId="5" borderId="0" xfId="0" applyNumberFormat="1" applyFont="1" applyFill="1"/>
    <xf numFmtId="171" fontId="2" fillId="3" borderId="0" xfId="0" applyNumberFormat="1" applyFont="1" applyFill="1"/>
    <xf numFmtId="168" fontId="2" fillId="5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right"/>
    </xf>
    <xf numFmtId="167" fontId="2" fillId="3" borderId="0" xfId="0" applyNumberFormat="1" applyFont="1" applyFill="1" applyAlignment="1">
      <alignment horizontal="right"/>
    </xf>
    <xf numFmtId="165" fontId="2" fillId="5" borderId="0" xfId="0" applyNumberFormat="1" applyFont="1" applyFill="1" applyAlignment="1">
      <alignment horizontal="right"/>
    </xf>
    <xf numFmtId="167" fontId="2" fillId="5" borderId="0" xfId="0" applyNumberFormat="1" applyFont="1" applyFill="1" applyAlignment="1">
      <alignment horizontal="center"/>
    </xf>
    <xf numFmtId="172" fontId="2" fillId="3" borderId="0" xfId="0" applyNumberFormat="1" applyFont="1" applyFill="1"/>
    <xf numFmtId="173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center"/>
    </xf>
    <xf numFmtId="173" fontId="2" fillId="5" borderId="0" xfId="0" applyNumberFormat="1" applyFont="1" applyFill="1" applyAlignment="1">
      <alignment horizontal="center"/>
    </xf>
    <xf numFmtId="174" fontId="2" fillId="5" borderId="0" xfId="0" applyNumberFormat="1" applyFont="1" applyFill="1" applyAlignment="1">
      <alignment horizontal="center"/>
    </xf>
    <xf numFmtId="11" fontId="2" fillId="0" borderId="0" xfId="0" applyNumberFormat="1" applyFont="1"/>
    <xf numFmtId="165" fontId="2" fillId="0" borderId="0" xfId="0" applyNumberFormat="1" applyFont="1"/>
    <xf numFmtId="175" fontId="2" fillId="0" borderId="0" xfId="0" applyNumberFormat="1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15876</xdr:colOff>
      <xdr:row>21</xdr:row>
      <xdr:rowOff>153375</xdr:rowOff>
    </xdr:from>
    <xdr:to>
      <xdr:col>4</xdr:col>
      <xdr:colOff>259718</xdr:colOff>
      <xdr:row>22</xdr:row>
      <xdr:rowOff>216876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AB87D5-918E-48AA-8369-E04C5DA12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1501" y="4320563"/>
          <a:ext cx="1466217" cy="301626"/>
        </a:xfrm>
        <a:prstGeom prst="rect">
          <a:avLst/>
        </a:prstGeom>
      </xdr:spPr>
    </xdr:pic>
    <xdr:clientData/>
  </xdr:twoCellAnchor>
  <xdr:twoCellAnchor editAs="oneCell">
    <xdr:from>
      <xdr:col>9</xdr:col>
      <xdr:colOff>24423</xdr:colOff>
      <xdr:row>1</xdr:row>
      <xdr:rowOff>87835</xdr:rowOff>
    </xdr:from>
    <xdr:to>
      <xdr:col>13</xdr:col>
      <xdr:colOff>456341</xdr:colOff>
      <xdr:row>5</xdr:row>
      <xdr:rowOff>15263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BBBA7F6-3BF5-4733-A5A2-26A9CFD7C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61861" y="286273"/>
          <a:ext cx="2876668" cy="721178"/>
        </a:xfrm>
        <a:prstGeom prst="rect">
          <a:avLst/>
        </a:prstGeom>
      </xdr:spPr>
    </xdr:pic>
    <xdr:clientData/>
  </xdr:twoCellAnchor>
  <xdr:twoCellAnchor editAs="oneCell">
    <xdr:from>
      <xdr:col>2</xdr:col>
      <xdr:colOff>29308</xdr:colOff>
      <xdr:row>20</xdr:row>
      <xdr:rowOff>4483</xdr:rowOff>
    </xdr:from>
    <xdr:to>
      <xdr:col>4</xdr:col>
      <xdr:colOff>401181</xdr:colOff>
      <xdr:row>21</xdr:row>
      <xdr:rowOff>21922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0C92BCE-E97E-4B44-9EFD-0EE8D11E6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933" y="3973233"/>
          <a:ext cx="1594248" cy="255564"/>
        </a:xfrm>
        <a:prstGeom prst="rect">
          <a:avLst/>
        </a:prstGeom>
      </xdr:spPr>
    </xdr:pic>
    <xdr:clientData/>
  </xdr:twoCellAnchor>
  <xdr:twoCellAnchor editAs="oneCell">
    <xdr:from>
      <xdr:col>2</xdr:col>
      <xdr:colOff>39688</xdr:colOff>
      <xdr:row>25</xdr:row>
      <xdr:rowOff>139217</xdr:rowOff>
    </xdr:from>
    <xdr:to>
      <xdr:col>4</xdr:col>
      <xdr:colOff>588063</xdr:colOff>
      <xdr:row>27</xdr:row>
      <xdr:rowOff>126999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76587B-E582-4D45-9D45-6A36ECA0C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65313" y="5100155"/>
          <a:ext cx="1770750" cy="384657"/>
        </a:xfrm>
        <a:prstGeom prst="rect">
          <a:avLst/>
        </a:prstGeom>
      </xdr:spPr>
    </xdr:pic>
    <xdr:clientData/>
  </xdr:twoCellAnchor>
  <xdr:twoCellAnchor editAs="oneCell">
    <xdr:from>
      <xdr:col>2</xdr:col>
      <xdr:colOff>15874</xdr:colOff>
      <xdr:row>27</xdr:row>
      <xdr:rowOff>15732</xdr:rowOff>
    </xdr:from>
    <xdr:to>
      <xdr:col>5</xdr:col>
      <xdr:colOff>321262</xdr:colOff>
      <xdr:row>28</xdr:row>
      <xdr:rowOff>168356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B3FD70D-D992-4DCB-B6AB-03EFD1E2D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41499" y="5373545"/>
          <a:ext cx="2543763" cy="351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592250</xdr:colOff>
      <xdr:row>14</xdr:row>
      <xdr:rowOff>123824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0086F47-9330-460E-9758-5336CC2B2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78650" cy="2790824"/>
        </a:xfrm>
        <a:prstGeom prst="rect">
          <a:avLst/>
        </a:prstGeom>
      </xdr:spPr>
    </xdr:pic>
    <xdr:clientData/>
  </xdr:twoCellAnchor>
  <xdr:twoCellAnchor editAs="oneCell">
    <xdr:from>
      <xdr:col>9</xdr:col>
      <xdr:colOff>571499</xdr:colOff>
      <xdr:row>0</xdr:row>
      <xdr:rowOff>0</xdr:rowOff>
    </xdr:from>
    <xdr:to>
      <xdr:col>21</xdr:col>
      <xdr:colOff>504824</xdr:colOff>
      <xdr:row>29</xdr:row>
      <xdr:rowOff>60428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F4DC304-613F-4A49-BB96-8A7E0A230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7899" y="0"/>
          <a:ext cx="7248525" cy="5584928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29</xdr:row>
      <xdr:rowOff>38099</xdr:rowOff>
    </xdr:from>
    <xdr:to>
      <xdr:col>21</xdr:col>
      <xdr:colOff>390525</xdr:colOff>
      <xdr:row>36</xdr:row>
      <xdr:rowOff>96087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11245AC-117A-4ABC-A293-977C5E9C1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34100" y="5562599"/>
          <a:ext cx="7058025" cy="13914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142874</xdr:rowOff>
    </xdr:from>
    <xdr:to>
      <xdr:col>6</xdr:col>
      <xdr:colOff>342900</xdr:colOff>
      <xdr:row>38</xdr:row>
      <xdr:rowOff>152487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3D125F5-D155-45DE-8007-BCAAF8A6F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809874"/>
          <a:ext cx="4000500" cy="45816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D3AE-D166-4928-9F6C-6CF805333EBE}">
  <sheetPr>
    <tabColor theme="5"/>
  </sheetPr>
  <dimension ref="A1:I28"/>
  <sheetViews>
    <sheetView tabSelected="1" zoomScale="120" zoomScaleNormal="120" workbookViewId="0">
      <selection activeCell="O13" sqref="O13"/>
    </sheetView>
  </sheetViews>
  <sheetFormatPr defaultRowHeight="15.75" x14ac:dyDescent="0.25"/>
  <cols>
    <col min="1" max="1" width="10.140625" style="1" bestFit="1" customWidth="1"/>
    <col min="2" max="2" width="18.28515625" style="1" bestFit="1" customWidth="1"/>
    <col min="3" max="4" width="9.140625" style="1"/>
    <col min="5" max="5" width="15.28515625" style="1" bestFit="1" customWidth="1"/>
    <col min="6" max="6" width="13.5703125" style="1" bestFit="1" customWidth="1"/>
    <col min="7" max="7" width="9.140625" style="1"/>
    <col min="8" max="8" width="11.85546875" style="1" bestFit="1" customWidth="1"/>
    <col min="9" max="9" width="14.85546875" style="1" bestFit="1" customWidth="1"/>
    <col min="10" max="16384" width="9.140625" style="1"/>
  </cols>
  <sheetData>
    <row r="1" spans="1:9" x14ac:dyDescent="0.25">
      <c r="A1" s="1" t="s">
        <v>0</v>
      </c>
    </row>
    <row r="3" spans="1:9" x14ac:dyDescent="0.25">
      <c r="A3" s="27" t="s">
        <v>1</v>
      </c>
      <c r="B3" s="27"/>
      <c r="D3" s="27" t="s">
        <v>3</v>
      </c>
      <c r="E3" s="27"/>
      <c r="H3" s="1" t="s">
        <v>15</v>
      </c>
      <c r="I3" s="12">
        <f>2*SQRT($B$4*$B$5)</f>
        <v>56</v>
      </c>
    </row>
    <row r="4" spans="1:9" x14ac:dyDescent="0.25">
      <c r="A4" s="8" t="s">
        <v>17</v>
      </c>
      <c r="B4" s="19">
        <v>392</v>
      </c>
      <c r="D4" s="28" t="s">
        <v>13</v>
      </c>
      <c r="E4" s="28"/>
      <c r="H4" s="1" t="s">
        <v>15</v>
      </c>
      <c r="I4" s="12">
        <f>2*$B$5*B8</f>
        <v>56</v>
      </c>
    </row>
    <row r="5" spans="1:9" x14ac:dyDescent="0.25">
      <c r="A5" s="8" t="s">
        <v>16</v>
      </c>
      <c r="B5" s="4">
        <v>2</v>
      </c>
      <c r="D5" s="1" t="s">
        <v>4</v>
      </c>
      <c r="E5" s="6" t="e">
        <f>POWER(SUM(POWER(E8,-1),POWER(E9,-1),IF(E10&gt;0,POWER(E10,-1),0)),-1)</f>
        <v>#DIV/0!</v>
      </c>
    </row>
    <row r="6" spans="1:9" x14ac:dyDescent="0.25">
      <c r="A6" s="8" t="s">
        <v>14</v>
      </c>
      <c r="B6" s="7">
        <v>42</v>
      </c>
      <c r="D6" s="1" t="s">
        <v>18</v>
      </c>
      <c r="E6" s="6">
        <f>SUM(E8:E10)</f>
        <v>0</v>
      </c>
      <c r="H6" s="9" t="s">
        <v>2</v>
      </c>
      <c r="I6" s="17">
        <f>SQRT(B4/B5)</f>
        <v>14</v>
      </c>
    </row>
    <row r="7" spans="1:9" x14ac:dyDescent="0.25">
      <c r="A7" s="8" t="s">
        <v>15</v>
      </c>
      <c r="B7" s="12">
        <f>2*SQRT(B4*B5)</f>
        <v>56</v>
      </c>
      <c r="H7" s="9" t="s">
        <v>8</v>
      </c>
      <c r="I7" s="5">
        <f>B6/B7</f>
        <v>0.75</v>
      </c>
    </row>
    <row r="8" spans="1:9" ht="18.75" x14ac:dyDescent="0.35">
      <c r="A8" s="9" t="s">
        <v>31</v>
      </c>
      <c r="B8" s="17">
        <f>SQRT(B4/B5)</f>
        <v>14</v>
      </c>
      <c r="D8" s="2" t="s">
        <v>5</v>
      </c>
      <c r="E8" s="13">
        <v>0</v>
      </c>
      <c r="H8" s="9" t="s">
        <v>30</v>
      </c>
      <c r="I8" s="17">
        <f>I6*SQRT((1-POWER(B9,2)))</f>
        <v>9.260129588726068</v>
      </c>
    </row>
    <row r="9" spans="1:9" x14ac:dyDescent="0.25">
      <c r="A9" s="9" t="s">
        <v>8</v>
      </c>
      <c r="B9" s="20">
        <f>B6/B7</f>
        <v>0.75</v>
      </c>
      <c r="D9" s="3" t="s">
        <v>6</v>
      </c>
      <c r="E9" s="13">
        <v>0</v>
      </c>
    </row>
    <row r="10" spans="1:9" x14ac:dyDescent="0.25">
      <c r="D10" s="3" t="s">
        <v>7</v>
      </c>
      <c r="E10" s="13">
        <v>0</v>
      </c>
    </row>
    <row r="11" spans="1:9" x14ac:dyDescent="0.25">
      <c r="A11" s="9" t="s">
        <v>12</v>
      </c>
      <c r="B11" s="15">
        <v>0</v>
      </c>
    </row>
    <row r="12" spans="1:9" x14ac:dyDescent="0.25">
      <c r="A12" s="8" t="s">
        <v>9</v>
      </c>
      <c r="B12" s="16"/>
      <c r="C12" s="11"/>
      <c r="D12" s="11"/>
    </row>
    <row r="13" spans="1:9" x14ac:dyDescent="0.25">
      <c r="A13" s="8" t="s">
        <v>10</v>
      </c>
      <c r="B13" s="16"/>
      <c r="C13" s="10"/>
      <c r="D13" s="10"/>
      <c r="H13" s="27" t="s">
        <v>27</v>
      </c>
      <c r="I13" s="27"/>
    </row>
    <row r="14" spans="1:9" x14ac:dyDescent="0.25">
      <c r="H14" s="9" t="s">
        <v>25</v>
      </c>
      <c r="I14" s="9" t="s">
        <v>26</v>
      </c>
    </row>
    <row r="15" spans="1:9" x14ac:dyDescent="0.25">
      <c r="H15" s="24">
        <v>1.9599999999999999E-4</v>
      </c>
      <c r="I15" s="1">
        <f>CONVERT(H15,"m","mm")</f>
        <v>0.19600000000000001</v>
      </c>
    </row>
    <row r="16" spans="1:9" x14ac:dyDescent="0.25">
      <c r="A16" s="27" t="s">
        <v>24</v>
      </c>
      <c r="B16" s="27"/>
      <c r="H16" s="9" t="s">
        <v>28</v>
      </c>
      <c r="I16" s="9" t="s">
        <v>29</v>
      </c>
    </row>
    <row r="17" spans="1:9" ht="18.75" x14ac:dyDescent="0.35">
      <c r="A17" s="8" t="s">
        <v>32</v>
      </c>
      <c r="B17" s="22" t="str">
        <f>IF(B6=0,B12*COS(B8*B11)+B13*SIN(B8*B11),"-")</f>
        <v>-</v>
      </c>
      <c r="H17" s="25">
        <v>31.3</v>
      </c>
      <c r="I17" s="26">
        <f>H17/(2*PI())</f>
        <v>4.981549718776324</v>
      </c>
    </row>
    <row r="18" spans="1:9" ht="18.75" x14ac:dyDescent="0.35">
      <c r="A18" s="8" t="s">
        <v>33</v>
      </c>
      <c r="B18" s="22" t="str">
        <f>IF(B6=0,-B12*B8*SIN(B8*B11)+B13*B8*COS(B8*B11),"-")</f>
        <v>-</v>
      </c>
    </row>
    <row r="19" spans="1:9" x14ac:dyDescent="0.25">
      <c r="A19" s="27" t="s">
        <v>21</v>
      </c>
      <c r="B19" s="27"/>
    </row>
    <row r="20" spans="1:9" x14ac:dyDescent="0.25">
      <c r="A20" s="27" t="s">
        <v>19</v>
      </c>
      <c r="B20" s="27"/>
    </row>
    <row r="21" spans="1:9" ht="18.75" x14ac:dyDescent="0.35">
      <c r="A21" s="8" t="s">
        <v>34</v>
      </c>
      <c r="B21" s="20" t="str">
        <f>IF($B$9&gt;1,$B$8*(-$B$9+SQRT(POWER($B$9,2)-1)),IF($B$9=1,"Critico","Subamortecido"))</f>
        <v>Subamortecido</v>
      </c>
    </row>
    <row r="22" spans="1:9" ht="18.75" x14ac:dyDescent="0.35">
      <c r="A22" s="8" t="s">
        <v>35</v>
      </c>
      <c r="B22" s="20" t="str">
        <f>IF($B$9&gt;1,$B$8*(-$B$9-SQRT(POWER($B$9,2)-1)),IF($B$9=1,"Critico","Subamortecido"))</f>
        <v>Subamortecido</v>
      </c>
    </row>
    <row r="23" spans="1:9" ht="18.75" x14ac:dyDescent="0.35">
      <c r="A23" s="8" t="s">
        <v>32</v>
      </c>
      <c r="B23" s="14" t="str">
        <f>IF(B9&gt;1,B12*EXP(B21*B11)+B13*EXP(B22*B11),"-")</f>
        <v>-</v>
      </c>
      <c r="C23" s="11"/>
      <c r="D23" s="11"/>
    </row>
    <row r="24" spans="1:9" ht="18.75" x14ac:dyDescent="0.35">
      <c r="A24" s="8" t="s">
        <v>33</v>
      </c>
      <c r="B24" s="23" t="str">
        <f>IF(B9&gt;1,B12*POWER(B21,2)*EXP(B21*B11)+B13*POWER(B22,2)*EXP(B22*B11),"-")</f>
        <v>-</v>
      </c>
    </row>
    <row r="25" spans="1:9" x14ac:dyDescent="0.25">
      <c r="A25" s="27" t="s">
        <v>22</v>
      </c>
      <c r="B25" s="27"/>
    </row>
    <row r="26" spans="1:9" x14ac:dyDescent="0.25">
      <c r="A26" s="27" t="s">
        <v>20</v>
      </c>
      <c r="B26" s="27"/>
    </row>
    <row r="27" spans="1:9" x14ac:dyDescent="0.25">
      <c r="A27" s="8" t="s">
        <v>11</v>
      </c>
      <c r="B27" s="18" t="str">
        <f>IF(B9=1,(B12+B13*B11)*EXP(-B8*B11),"-")</f>
        <v>-</v>
      </c>
    </row>
    <row r="28" spans="1:9" x14ac:dyDescent="0.25">
      <c r="A28" s="8" t="s">
        <v>23</v>
      </c>
      <c r="B28" s="21" t="str">
        <f>IF(B9=1,B13*EXP(-B8*B11)+(B12+B13*B11)*(-B8*EXP(-B8*B11)),"-")</f>
        <v>-</v>
      </c>
    </row>
  </sheetData>
  <mergeCells count="9">
    <mergeCell ref="A16:B16"/>
    <mergeCell ref="H13:I13"/>
    <mergeCell ref="A26:B26"/>
    <mergeCell ref="D3:E3"/>
    <mergeCell ref="A3:B3"/>
    <mergeCell ref="D4:E4"/>
    <mergeCell ref="A20:B20"/>
    <mergeCell ref="A19:B19"/>
    <mergeCell ref="A25:B25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D38D-A952-4F6E-AFD9-43AACF886CAA}">
  <dimension ref="A1"/>
  <sheetViews>
    <sheetView workbookViewId="0">
      <selection activeCell="I26" sqref="I2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Locatelli</dc:creator>
  <cp:lastModifiedBy>Victor Locatelli</cp:lastModifiedBy>
  <dcterms:created xsi:type="dcterms:W3CDTF">2020-04-26T23:17:28Z</dcterms:created>
  <dcterms:modified xsi:type="dcterms:W3CDTF">2020-05-18T22:38:11Z</dcterms:modified>
</cp:coreProperties>
</file>