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hileepan/Documents/BootCamp/Assignment/CrowdfundingAnalysis/"/>
    </mc:Choice>
  </mc:AlternateContent>
  <xr:revisionPtr revIDLastSave="0" documentId="13_ncr:1_{642E0B27-3F1B-264B-8866-B263D52969A8}" xr6:coauthVersionLast="47" xr6:coauthVersionMax="47" xr10:uidLastSave="{00000000-0000-0000-0000-000000000000}"/>
  <bookViews>
    <workbookView xWindow="30240" yWindow="-5380" windowWidth="51200" windowHeight="28300" activeTab="2" xr2:uid="{00000000-000D-0000-FFFF-FFFF00000000}"/>
  </bookViews>
  <sheets>
    <sheet name="Kickstarter" sheetId="1" r:id="rId1"/>
    <sheet name="Theater Outcomes by Launch date" sheetId="11" r:id="rId2"/>
    <sheet name="Outcomes Based on Goals" sheetId="10" r:id="rId3"/>
    <sheet name="Category Statistics" sheetId="2" r:id="rId4"/>
    <sheet name="SubCategory Statistics" sheetId="3" r:id="rId5"/>
    <sheet name="Outcomes Baed on Launch Date" sheetId="4" r:id="rId6"/>
    <sheet name="Edinburgh Research" sheetId="5" r:id="rId7"/>
  </sheets>
  <definedNames>
    <definedName name="_xlnm._FilterDatabase" localSheetId="0" hidden="1">Kickstarter!$A$1:$T$4115</definedName>
  </definedNames>
  <calcPr calcId="191029"/>
  <pivotCaches>
    <pivotCache cacheId="37" r:id="rId8"/>
    <pivotCache cacheId="38" r:id="rId9"/>
    <pivotCache cacheId="3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B4" i="10"/>
  <c r="E4" i="10" s="1"/>
  <c r="B5" i="10"/>
  <c r="E5" i="10" s="1"/>
  <c r="B6" i="10"/>
  <c r="B7" i="10"/>
  <c r="B8" i="10"/>
  <c r="E8" i="10" s="1"/>
  <c r="F8" i="10" s="1"/>
  <c r="B9" i="10"/>
  <c r="B10" i="10"/>
  <c r="E10" i="10" s="1"/>
  <c r="H10" i="10" s="1"/>
  <c r="B11" i="10"/>
  <c r="B12" i="10"/>
  <c r="B13" i="10"/>
  <c r="E13" i="10" s="1"/>
  <c r="F13" i="10" s="1"/>
  <c r="C2" i="10"/>
  <c r="B3" i="10"/>
  <c r="E3" i="10" s="1"/>
  <c r="B2" i="10"/>
  <c r="E2" i="10" s="1"/>
  <c r="E11" i="10" l="1"/>
  <c r="E9" i="10"/>
  <c r="E12" i="10"/>
  <c r="F12" i="10" s="1"/>
  <c r="H9" i="10"/>
  <c r="G11" i="10"/>
  <c r="H7" i="10"/>
  <c r="H8" i="10"/>
  <c r="G3" i="10"/>
  <c r="G13" i="10"/>
  <c r="F4" i="10"/>
  <c r="G4" i="10"/>
  <c r="F5" i="10"/>
  <c r="G5" i="10"/>
  <c r="E7" i="10"/>
  <c r="F7" i="10" s="1"/>
  <c r="F9" i="10"/>
  <c r="G7" i="10"/>
  <c r="H3" i="10"/>
  <c r="H13" i="10"/>
  <c r="E6" i="10"/>
  <c r="H6" i="10" s="1"/>
  <c r="F10" i="10"/>
  <c r="F3" i="10"/>
  <c r="H4" i="10"/>
  <c r="F2" i="10"/>
  <c r="G12" i="10"/>
  <c r="F11" i="10"/>
  <c r="H11" i="10"/>
  <c r="H12" i="10"/>
  <c r="G8" i="10"/>
  <c r="G9" i="10"/>
  <c r="H5" i="10"/>
  <c r="G10" i="10"/>
  <c r="H2" i="10"/>
  <c r="G2" i="10"/>
  <c r="G6" i="10" l="1"/>
  <c r="F6" i="10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<sst xmlns="http://schemas.openxmlformats.org/spreadsheetml/2006/main" count="33041" uniqueCount="8405">
  <si>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</si>
  <si>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</si>
  <si>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</si>
  <si>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</si>
  <si>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</si>
  <si>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</si>
  <si>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</si>
  <si>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</si>
  <si>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</si>
  <si>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</si>
  <si>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</si>
  <si>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</si>
  <si>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</si>
  <si>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</si>
  <si>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</si>
  <si>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</si>
  <si>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</si>
  <si>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</si>
  <si>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</si>
  <si>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</si>
  <si>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</si>
  <si>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</si>
  <si>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</si>
  <si>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</si>
  <si>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</si>
  <si>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</si>
  <si>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</si>
  <si>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</si>
  <si>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</si>
  <si>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</si>
  <si>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</si>
  <si>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</si>
  <si>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</si>
  <si>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</si>
  <si>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</si>
  <si>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</si>
  <si>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</si>
  <si>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</si>
  <si>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</si>
  <si>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</si>
  <si>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</si>
  <si>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</si>
  <si>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</si>
  <si>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</si>
  <si>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</si>
  <si>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</si>
  <si>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</si>
  <si>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</si>
  <si>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</si>
  <si>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</si>
  <si>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</si>
  <si>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</si>
  <si>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</si>
  <si>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</si>
  <si>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</si>
  <si>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</si>
  <si>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</si>
  <si>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</si>
  <si>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</si>
  <si>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</si>
  <si>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</si>
  <si>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</si>
  <si>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</si>
  <si>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</si>
  <si>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</si>
  <si>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</si>
  <si>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</si>
  <si>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</si>
  <si>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</si>
  <si>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</si>
  <si>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</si>
  <si>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</si>
  <si>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</si>
  <si>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</si>
  <si>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</si>
  <si>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</si>
  <si>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</si>
  <si>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</si>
  <si>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</si>
  <si>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</si>
  <si>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</si>
  <si>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</si>
  <si>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</si>
  <si>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</si>
  <si>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</si>
  <si>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</si>
  <si>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</si>
  <si>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</si>
  <si>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</si>
  <si>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</si>
  <si>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</si>
  <si>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</si>
  <si>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</si>
  <si>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</si>
  <si>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</si>
  <si>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</si>
  <si>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</si>
  <si>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</si>
  <si>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</si>
  <si>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</si>
  <si>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</si>
  <si>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</si>
  <si>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</si>
  <si>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</si>
  <si>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</si>
  <si>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</si>
  <si>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</si>
  <si>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</si>
  <si>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</si>
  <si>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</si>
  <si>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</si>
  <si>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</si>
  <si>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</si>
  <si>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</si>
  <si>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</si>
  <si>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</si>
  <si>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</si>
  <si>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</si>
  <si>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</si>
  <si>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</si>
  <si>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</si>
  <si>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</si>
  <si>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</si>
  <si>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</si>
  <si>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</si>
  <si>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</si>
  <si>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</si>
  <si>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</si>
  <si>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</si>
  <si>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</si>
  <si>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</si>
  <si>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</si>
  <si>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</si>
  <si>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</si>
  <si>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</si>
  <si>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</si>
  <si>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</si>
  <si>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</si>
  <si>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</si>
  <si>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</si>
  <si>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</si>
  <si>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</si>
  <si>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</si>
  <si>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</si>
  <si>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</si>
  <si>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</si>
  <si>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</si>
  <si>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</si>
  <si>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</si>
  <si>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</si>
  <si>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</si>
  <si>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</si>
  <si>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</si>
  <si>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</si>
  <si>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</si>
  <si>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</si>
  <si>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</si>
  <si>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</si>
  <si>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</si>
  <si>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</si>
  <si>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</si>
  <si>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</si>
  <si>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</si>
  <si>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</si>
  <si>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</si>
  <si>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</si>
  <si>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</si>
  <si>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</si>
  <si>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</si>
  <si>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</si>
  <si>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</si>
  <si>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</si>
  <si>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</si>
  <si>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</si>
  <si>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</si>
  <si>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</si>
  <si>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</si>
  <si>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</si>
  <si>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</si>
  <si>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</si>
  <si>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</si>
  <si>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</si>
  <si>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</si>
  <si>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</si>
  <si>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</si>
  <si>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</si>
  <si>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</si>
  <si>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</si>
  <si>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</si>
  <si>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</si>
  <si>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</si>
  <si>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</si>
  <si>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</si>
  <si>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</si>
  <si>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</si>
  <si>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</si>
  <si>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</si>
  <si>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</si>
  <si>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</si>
  <si>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</si>
  <si>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</si>
  <si>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</si>
  <si>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</si>
  <si>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</si>
  <si>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</si>
  <si>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</si>
  <si>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</si>
  <si>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</si>
  <si>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</si>
  <si>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</si>
  <si>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</si>
  <si>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</si>
  <si>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</si>
  <si>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</si>
  <si>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</si>
  <si>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</si>
  <si>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</si>
  <si>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</si>
  <si>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</si>
  <si>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</si>
  <si>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</si>
  <si>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</si>
  <si>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</si>
  <si>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</si>
  <si>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</si>
  <si>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</si>
  <si>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</si>
  <si>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</si>
  <si>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</si>
  <si>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</si>
  <si>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</si>
  <si>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</si>
  <si>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</si>
  <si>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</si>
  <si>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</si>
  <si>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</si>
  <si>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</si>
  <si>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</si>
  <si>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</si>
  <si>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</si>
  <si>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</si>
  <si>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</si>
  <si>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</si>
  <si>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</si>
  <si>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</si>
  <si>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</si>
  <si>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</si>
  <si>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</si>
  <si>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</si>
  <si>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</si>
  <si>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</si>
  <si>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</si>
  <si>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</si>
  <si>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</si>
  <si>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</si>
  <si>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</si>
  <si>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</si>
  <si>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</si>
  <si>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</si>
  <si>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</si>
  <si>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</si>
  <si>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</si>
  <si>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</si>
  <si>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</si>
  <si>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</si>
  <si>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</si>
  <si>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</si>
  <si>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</si>
  <si>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</si>
  <si>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</si>
  <si>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</si>
  <si>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</si>
  <si>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</si>
  <si>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</si>
  <si>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</si>
  <si>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</si>
  <si>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</si>
  <si>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</si>
  <si>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</si>
  <si>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</si>
  <si>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</si>
  <si>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</si>
  <si>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</si>
  <si>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</si>
  <si>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</si>
  <si>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</si>
  <si>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</si>
  <si>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</si>
  <si>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</si>
  <si>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</si>
  <si>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</si>
  <si>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</si>
  <si>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</si>
  <si>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</si>
  <si>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</si>
  <si>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</si>
  <si>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</si>
  <si>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</si>
  <si>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</si>
  <si>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</si>
  <si>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</si>
  <si>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</si>
  <si>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</si>
  <si>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</si>
  <si>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</si>
  <si>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</si>
  <si>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</si>
  <si>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</si>
  <si>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</si>
  <si>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</si>
  <si>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</si>
  <si>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</si>
  <si>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</si>
  <si>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</si>
  <si>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</si>
  <si>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</si>
  <si>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</si>
  <si>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</si>
  <si>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</si>
  <si>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</si>
  <si>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</si>
  <si>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</si>
  <si>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</si>
  <si>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</si>
  <si>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</si>
  <si>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</si>
  <si>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</si>
  <si>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</si>
  <si>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</si>
  <si>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</si>
  <si>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</si>
  <si>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</si>
  <si>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</si>
  <si>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</si>
  <si>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</si>
  <si>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</si>
  <si>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</si>
  <si>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</si>
  <si>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</si>
  <si>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</si>
  <si>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</si>
  <si>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</si>
  <si>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</si>
  <si>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</si>
  <si>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</si>
  <si>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</si>
  <si>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</si>
  <si>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</si>
  <si>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</si>
  <si>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</si>
  <si>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</si>
  <si>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</si>
  <si>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</si>
  <si>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</si>
  <si>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</si>
  <si>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</si>
  <si>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</si>
  <si>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</si>
  <si>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</si>
  <si>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</si>
  <si>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</si>
  <si>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</si>
  <si>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</si>
  <si>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</si>
  <si>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</si>
  <si>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</si>
  <si>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</si>
  <si>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</si>
  <si>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</si>
  <si>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</si>
  <si>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</si>
  <si>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</si>
  <si>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</si>
  <si>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</si>
  <si>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</si>
  <si>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</si>
  <si>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</si>
  <si>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</si>
  <si>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</si>
  <si>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</si>
  <si>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</si>
  <si>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</si>
  <si>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</si>
  <si>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</si>
  <si>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</si>
  <si>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</si>
  <si>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</si>
  <si>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</si>
  <si>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</si>
  <si>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</si>
  <si>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</si>
  <si>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</si>
  <si>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</si>
  <si>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</si>
  <si>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</si>
  <si>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</si>
  <si>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</si>
  <si>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</si>
  <si>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</si>
  <si>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</si>
  <si>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</si>
  <si>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</si>
  <si>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</si>
  <si>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</si>
  <si>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</si>
  <si>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</si>
  <si>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</si>
  <si>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</si>
  <si>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</si>
  <si>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</si>
  <si>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</si>
  <si>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</si>
  <si>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</si>
  <si>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</si>
  <si>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</si>
  <si>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</si>
  <si>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</si>
  <si>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</si>
  <si>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</si>
  <si>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</si>
  <si>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</si>
  <si>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</si>
  <si>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</si>
  <si>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</si>
  <si>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</si>
  <si>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</si>
  <si>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</si>
  <si>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</si>
  <si>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</si>
  <si>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</si>
  <si>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</si>
  <si>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</si>
  <si>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</si>
  <si>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</si>
  <si>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</si>
  <si>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</si>
  <si>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</si>
  <si>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</si>
  <si>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</si>
  <si>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</si>
  <si>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</si>
  <si>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</si>
  <si>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</si>
  <si>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</si>
  <si>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</si>
  <si>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</si>
  <si>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</si>
  <si>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</si>
  <si>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</si>
  <si>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</si>
  <si>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</si>
  <si>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</si>
  <si>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</si>
  <si>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</si>
  <si>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</si>
  <si>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</si>
  <si>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</si>
  <si>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</si>
  <si>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</si>
  <si>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</si>
  <si>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</si>
  <si>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</si>
  <si>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</si>
  <si>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</si>
  <si>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</si>
  <si>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</si>
  <si>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</si>
  <si>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</si>
  <si>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</si>
  <si>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</si>
  <si>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</si>
  <si>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</si>
  <si>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</si>
  <si>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</si>
  <si>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</si>
  <si>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</si>
  <si>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</si>
  <si>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</si>
  <si>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</si>
  <si>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</si>
  <si>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</si>
  <si>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</si>
  <si>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</si>
  <si>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</si>
  <si>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</si>
  <si>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</si>
  <si>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</si>
  <si>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</si>
  <si>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</si>
  <si>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</si>
  <si>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</si>
  <si>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</si>
  <si>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</si>
  <si>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</si>
  <si>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</si>
  <si>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</si>
  <si>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</si>
  <si>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</si>
  <si>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</si>
  <si>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</si>
  <si>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</si>
  <si>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</si>
  <si>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</si>
  <si>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</si>
  <si>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</si>
  <si>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</si>
  <si>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</si>
  <si>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</si>
  <si>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</si>
  <si>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</si>
  <si>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</si>
  <si>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</si>
  <si>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</si>
  <si>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</si>
  <si>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</si>
  <si>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</si>
  <si>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</si>
  <si>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</si>
  <si>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</si>
  <si>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</si>
  <si>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</si>
  <si>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</si>
  <si>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</si>
  <si>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</si>
  <si>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</si>
  <si>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</si>
  <si>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</si>
  <si>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</si>
  <si>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</si>
  <si>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</si>
  <si>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</si>
  <si>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</si>
  <si>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</si>
  <si>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</si>
  <si>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</si>
  <si>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</si>
  <si>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</si>
  <si>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</si>
  <si>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</si>
  <si>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</si>
  <si>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</si>
  <si>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</si>
  <si>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</si>
  <si>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</si>
  <si>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</si>
  <si>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</si>
  <si>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</si>
  <si>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</si>
  <si>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</si>
  <si>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</si>
  <si>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</si>
  <si>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</si>
  <si>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</si>
  <si>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</si>
  <si>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</si>
  <si>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</si>
  <si>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</si>
  <si>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</si>
  <si>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</si>
  <si>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</si>
  <si>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</si>
  <si>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</si>
  <si>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</si>
  <si>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</si>
  <si>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</si>
  <si>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</si>
  <si>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</si>
  <si>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</si>
  <si>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</si>
  <si>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</si>
  <si>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</si>
  <si>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</si>
  <si>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</si>
  <si>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</si>
  <si>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</si>
  <si>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</si>
  <si>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</si>
  <si>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</si>
  <si>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</si>
  <si>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</si>
  <si>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</si>
  <si>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</si>
  <si>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</si>
  <si>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</si>
  <si>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</si>
  <si>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</si>
  <si>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</si>
  <si>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</si>
  <si>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</si>
  <si>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</si>
  <si>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</si>
  <si>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</si>
  <si>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</si>
  <si>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</si>
  <si>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</si>
  <si>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</si>
  <si>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</si>
  <si>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</si>
  <si>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</si>
  <si>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</si>
  <si>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</si>
  <si>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</si>
  <si>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</si>
  <si>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</si>
  <si>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</si>
  <si>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</si>
  <si>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</si>
  <si>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</si>
  <si>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</si>
  <si>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</si>
  <si>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</si>
  <si>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</si>
  <si>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</si>
  <si>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</si>
  <si>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</si>
  <si>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</si>
  <si>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</si>
  <si>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</si>
  <si>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</si>
  <si>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</si>
  <si>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</si>
  <si>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</si>
  <si>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</si>
  <si>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</si>
  <si>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</si>
  <si>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</si>
  <si>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</si>
  <si>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</si>
  <si>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</si>
  <si>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</si>
  <si>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</si>
  <si>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</si>
  <si>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</si>
  <si>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</si>
  <si>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</si>
  <si>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</si>
  <si>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</si>
  <si>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</si>
  <si>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</si>
  <si>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</si>
  <si>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</si>
  <si>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</si>
  <si>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</si>
  <si>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</si>
  <si>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</si>
  <si>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</si>
  <si>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</si>
  <si>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</si>
  <si>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</si>
  <si>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</si>
  <si>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</si>
  <si>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</si>
  <si>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</si>
  <si>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</si>
  <si>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</si>
  <si>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</si>
  <si>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</si>
  <si>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</si>
  <si>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</si>
  <si>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</si>
  <si>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</si>
  <si>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</si>
  <si>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</si>
  <si>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</si>
  <si>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</si>
  <si>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</si>
  <si>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</si>
  <si>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</si>
  <si>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</si>
  <si>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</si>
  <si>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</si>
  <si>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</si>
  <si>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</si>
  <si>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</si>
  <si>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</si>
  <si>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</si>
  <si>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</si>
  <si>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</si>
  <si>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</si>
  <si>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</si>
  <si>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</si>
  <si>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</si>
  <si>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</si>
  <si>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</si>
  <si>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</si>
  <si>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</si>
  <si>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</si>
  <si>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</si>
  <si>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</si>
  <si>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</si>
  <si>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</si>
  <si>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</si>
  <si>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</si>
  <si>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</si>
  <si>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</si>
  <si>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</si>
  <si>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</si>
  <si>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</si>
  <si>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</si>
  <si>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</si>
  <si>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</si>
  <si>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</si>
  <si>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</si>
  <si>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</si>
  <si>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</si>
  <si>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</si>
  <si>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</si>
  <si>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</si>
  <si>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</si>
  <si>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</si>
  <si>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</si>
  <si>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</si>
  <si>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</si>
  <si>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</si>
  <si>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</si>
  <si>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</si>
  <si>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</si>
  <si>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</si>
  <si>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</si>
  <si>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</si>
  <si>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</si>
  <si>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</si>
  <si>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</si>
  <si>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</si>
  <si>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</si>
  <si>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</si>
  <si>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</si>
  <si>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</si>
  <si>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</si>
  <si>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</si>
  <si>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</si>
  <si>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</si>
  <si>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</si>
  <si>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</si>
  <si>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</si>
  <si>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</si>
  <si>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</si>
  <si>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</si>
  <si>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</si>
  <si>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</si>
  <si>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</si>
  <si>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</si>
  <si>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</si>
  <si>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</si>
  <si>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</si>
  <si>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</si>
  <si>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</si>
  <si>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</si>
  <si>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</si>
  <si>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</si>
  <si>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</si>
  <si>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</si>
  <si>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</si>
  <si>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</si>
  <si>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</si>
  <si>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</si>
  <si>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</si>
  <si>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</si>
  <si>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</si>
  <si>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</si>
  <si>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</si>
  <si>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</si>
  <si>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</si>
  <si>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</si>
  <si>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</si>
  <si>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</si>
  <si>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</si>
  <si>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</si>
  <si>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</si>
  <si>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</si>
  <si>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</si>
  <si>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</si>
  <si>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</si>
  <si>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</si>
  <si>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</si>
  <si>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</si>
  <si>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</si>
  <si>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</si>
  <si>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</si>
  <si>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</si>
  <si>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</si>
  <si>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</si>
  <si>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</si>
  <si>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</si>
  <si>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</si>
  <si>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</si>
  <si>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</si>
  <si>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</si>
  <si>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</si>
  <si>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</si>
  <si>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</si>
  <si>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</si>
  <si>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</si>
  <si>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</si>
  <si>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</si>
  <si>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</si>
  <si>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</si>
  <si>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</si>
  <si>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</si>
  <si>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</si>
  <si>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</si>
  <si>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</si>
  <si>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</si>
  <si>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</si>
  <si>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</si>
  <si>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</si>
  <si>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</si>
  <si>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</si>
  <si>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</si>
  <si>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</si>
  <si>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</si>
  <si>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</si>
  <si>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</si>
  <si>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</si>
  <si>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</si>
  <si>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</si>
  <si>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</si>
  <si>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</si>
  <si>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</si>
  <si>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</si>
  <si>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</si>
  <si>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</si>
  <si>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</si>
  <si>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</si>
  <si>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</si>
  <si>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</si>
  <si>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</si>
  <si>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</si>
  <si>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</si>
  <si>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</si>
  <si>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</si>
  <si>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</si>
  <si>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</si>
  <si>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</si>
  <si>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</si>
  <si>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</si>
  <si>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</si>
  <si>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</si>
  <si>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</si>
  <si>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</si>
  <si>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</si>
  <si>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</si>
  <si>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</si>
  <si>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</si>
  <si>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</si>
  <si>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</si>
  <si>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</si>
  <si>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</si>
  <si>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</si>
  <si>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</si>
  <si>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</si>
  <si>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</si>
  <si>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</si>
  <si>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</si>
  <si>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</si>
  <si>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</si>
  <si>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</si>
  <si>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</si>
  <si>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</si>
  <si>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</si>
  <si>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</si>
  <si>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</si>
  <si>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</si>
  <si>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</si>
  <si>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</si>
  <si>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</si>
  <si>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</si>
  <si>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</si>
  <si>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</si>
  <si>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</si>
  <si>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</si>
  <si>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</si>
  <si>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</si>
  <si>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</si>
  <si>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</si>
  <si>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</si>
  <si>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</si>
  <si>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</si>
  <si>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</si>
  <si>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</si>
  <si>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</si>
  <si>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</si>
  <si>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</si>
  <si>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</si>
  <si>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</si>
  <si>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</si>
  <si>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</si>
  <si>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</si>
  <si>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</si>
  <si>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</si>
  <si>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</si>
  <si>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</si>
  <si>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</si>
  <si>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</si>
  <si>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</si>
  <si>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</si>
  <si>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</si>
  <si>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</si>
  <si>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</si>
  <si>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</si>
  <si>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</si>
  <si>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</si>
  <si>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</si>
  <si>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</si>
  <si>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</si>
  <si>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</si>
  <si>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</si>
  <si>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</si>
  <si>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</si>
  <si>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</si>
  <si>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</si>
  <si>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</si>
  <si>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</si>
  <si>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</si>
  <si>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</si>
  <si>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</si>
  <si>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</si>
  <si>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</si>
  <si>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</si>
  <si>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</si>
  <si>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</si>
  <si>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</si>
  <si>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</si>
  <si>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</si>
  <si>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</si>
  <si>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</si>
  <si>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</si>
  <si>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</si>
  <si>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</si>
  <si>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</si>
  <si>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</si>
  <si>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</si>
  <si>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</si>
  <si>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</si>
  <si>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</si>
  <si>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</si>
  <si>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</si>
  <si>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</si>
  <si>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</si>
  <si>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</si>
  <si>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</si>
  <si>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</si>
  <si>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</si>
  <si>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</si>
  <si>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</si>
  <si>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</si>
  <si>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</si>
  <si>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</si>
  <si>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</si>
  <si>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</si>
  <si>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</si>
  <si>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</si>
  <si>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</si>
  <si>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</si>
  <si>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</si>
  <si>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</si>
  <si>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</si>
  <si>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</si>
  <si>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</si>
  <si>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</si>
  <si>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</si>
  <si>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</si>
  <si>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</si>
  <si>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</si>
  <si>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</si>
  <si>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</si>
  <si>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</si>
  <si>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</si>
  <si>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</si>
  <si>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</si>
  <si>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</si>
  <si>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</si>
  <si>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</si>
  <si>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</si>
  <si>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</si>
  <si>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</si>
  <si>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</si>
  <si>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</si>
  <si>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</si>
  <si>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</si>
  <si>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</si>
  <si>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</si>
  <si>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</si>
  <si>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</si>
  <si>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</si>
  <si>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</si>
  <si>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</si>
  <si>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</si>
  <si>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</si>
  <si>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</si>
  <si>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</si>
  <si>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</si>
  <si>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</si>
  <si>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</si>
  <si>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</si>
  <si>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</si>
  <si>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</si>
  <si>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</si>
  <si>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</si>
  <si>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</si>
  <si>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</si>
  <si>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</si>
  <si>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</si>
  <si>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</si>
  <si>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</si>
  <si>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</si>
  <si>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</si>
  <si>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</si>
  <si>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</si>
  <si>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</si>
  <si>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</si>
  <si>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</si>
  <si>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</si>
  <si>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</si>
  <si>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</si>
  <si>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</si>
  <si>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</si>
  <si>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</si>
  <si>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</si>
  <si>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</si>
  <si>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</si>
  <si>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</si>
  <si>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</si>
  <si>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</si>
  <si>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</si>
  <si>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</si>
  <si>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</si>
  <si>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</si>
  <si>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</si>
  <si>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</si>
  <si>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</si>
  <si>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</si>
  <si>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</si>
  <si>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</si>
  <si>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</si>
  <si>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</si>
  <si>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</si>
  <si>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</si>
  <si>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</si>
  <si>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</si>
  <si>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</si>
  <si>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</si>
  <si>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</si>
  <si>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</si>
  <si>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</si>
  <si>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</si>
  <si>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</si>
  <si>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</si>
  <si>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</si>
  <si>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</si>
  <si>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</si>
  <si>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</si>
  <si>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</si>
  <si>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</si>
  <si>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</si>
  <si>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</si>
  <si>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</si>
  <si>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</si>
  <si>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</si>
  <si>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</si>
  <si>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</si>
  <si>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</si>
  <si>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</si>
  <si>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</si>
  <si>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</si>
  <si>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</si>
  <si>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</si>
  <si>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</si>
  <si>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</si>
  <si>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</si>
  <si>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</si>
  <si>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</si>
  <si>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</si>
  <si>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</si>
  <si>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</si>
  <si>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</si>
  <si>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</si>
  <si>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</si>
  <si>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</si>
  <si>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</si>
  <si>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</si>
  <si>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</si>
  <si>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</si>
  <si>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</si>
  <si>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</si>
  <si>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</si>
  <si>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</si>
  <si>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</si>
  <si>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</si>
  <si>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</si>
  <si>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</si>
  <si>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</si>
  <si>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</si>
  <si>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</si>
  <si>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</si>
  <si>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</si>
  <si>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</si>
  <si>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</si>
  <si>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</si>
  <si>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</si>
  <si>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</si>
  <si>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</si>
  <si>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</si>
  <si>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</si>
  <si>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</si>
  <si>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</si>
  <si>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</si>
  <si>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</si>
  <si>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</si>
  <si>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</si>
  <si>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</si>
  <si>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</si>
  <si>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</si>
  <si>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</si>
  <si>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</si>
  <si>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</si>
  <si>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</si>
  <si>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</si>
  <si>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</si>
  <si>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</si>
  <si>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</si>
  <si>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</si>
  <si>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</si>
  <si>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</si>
  <si>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</si>
  <si>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</si>
  <si>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</si>
  <si>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</si>
  <si>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</si>
  <si>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</si>
  <si>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</si>
  <si>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</si>
  <si>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</si>
  <si>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</si>
  <si>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</si>
  <si>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</si>
  <si>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</si>
  <si>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</si>
  <si>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</si>
  <si>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</si>
  <si>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</si>
  <si>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</si>
  <si>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</si>
  <si>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</si>
  <si>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</si>
  <si>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</si>
  <si>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</si>
  <si>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</si>
  <si>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</si>
  <si>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</si>
  <si>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</si>
  <si>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</si>
  <si>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</si>
  <si>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</si>
  <si>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</si>
  <si>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</si>
  <si>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</si>
  <si>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</si>
  <si>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</si>
  <si>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</si>
  <si>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</si>
  <si>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</si>
  <si>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</si>
  <si>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</si>
  <si>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</si>
  <si>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</si>
  <si>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</si>
  <si>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</si>
  <si>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</si>
  <si>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</si>
  <si>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</si>
  <si>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</si>
  <si>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</si>
  <si>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</si>
  <si>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</si>
  <si>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</si>
  <si>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</si>
  <si>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</si>
  <si>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</si>
  <si>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</si>
  <si>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</si>
  <si>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</si>
  <si>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</si>
  <si>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</si>
  <si>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</si>
  <si>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</si>
  <si>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</si>
  <si>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</si>
  <si>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</si>
  <si>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</si>
  <si>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</si>
  <si>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</si>
  <si>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</si>
  <si>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</si>
  <si>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</si>
  <si>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</si>
  <si>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</si>
  <si>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</si>
  <si>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</si>
  <si>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</si>
  <si>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</si>
  <si>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</si>
  <si>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</si>
  <si>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</si>
  <si>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</si>
  <si>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</si>
  <si>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</si>
  <si>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</si>
  <si>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</si>
  <si>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</si>
  <si>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</si>
  <si>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</si>
  <si>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</si>
  <si>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</si>
  <si>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</si>
  <si>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</si>
  <si>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</si>
  <si>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</si>
  <si>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</si>
  <si>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</si>
  <si>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</si>
  <si>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</si>
  <si>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</si>
  <si>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</si>
  <si>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</si>
  <si>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</si>
  <si>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</si>
  <si>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</si>
  <si>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</si>
  <si>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</si>
  <si>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</si>
  <si>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</si>
  <si>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</si>
  <si>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</si>
  <si>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</si>
  <si>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</si>
  <si>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</si>
  <si>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</si>
  <si>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</si>
  <si>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</si>
  <si>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</si>
  <si>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</si>
  <si>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</si>
  <si>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</si>
  <si>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</si>
  <si>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</si>
  <si>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</si>
  <si>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</si>
  <si>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</si>
  <si>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</si>
  <si>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</si>
  <si>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</si>
  <si>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</si>
  <si>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</si>
  <si>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</si>
  <si>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</si>
  <si>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</si>
  <si>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</si>
  <si>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</si>
  <si>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</si>
  <si>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</si>
  <si>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</si>
  <si>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</si>
  <si>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</si>
  <si>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</si>
  <si>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</si>
  <si>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</si>
  <si>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</si>
  <si>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</si>
  <si>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</si>
  <si>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</si>
  <si>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</si>
  <si>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</si>
  <si>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</si>
  <si>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</si>
  <si>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</si>
  <si>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</si>
  <si>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</si>
  <si>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</si>
  <si>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</si>
  <si>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</si>
  <si>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</si>
  <si>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</si>
  <si>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</si>
  <si>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</si>
  <si>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</si>
  <si>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</si>
  <si>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</si>
  <si>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</si>
  <si>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</si>
  <si>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</si>
  <si>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</si>
  <si>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</si>
  <si>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</si>
  <si>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</si>
  <si>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</si>
  <si>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</si>
  <si>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</si>
  <si>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</si>
  <si>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</si>
  <si>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</si>
  <si>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</si>
  <si>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</si>
  <si>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</si>
  <si>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</si>
  <si>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</si>
  <si>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</si>
  <si>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</si>
  <si>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</si>
  <si>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</si>
  <si>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</si>
  <si>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</si>
  <si>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</si>
  <si>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</si>
  <si>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</si>
  <si>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</si>
  <si>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</si>
  <si>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</si>
  <si>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</si>
  <si>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</si>
  <si>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</si>
  <si>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</si>
  <si>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</si>
  <si>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</si>
  <si>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</si>
  <si>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</si>
  <si>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</si>
  <si>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</si>
  <si>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</si>
  <si>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</si>
  <si>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</si>
  <si>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</si>
  <si>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</si>
  <si>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</si>
  <si>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</si>
  <si>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</si>
  <si>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</si>
  <si>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</si>
  <si>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</si>
  <si>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</si>
  <si>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</si>
  <si>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</si>
  <si>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</si>
  <si>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</si>
  <si>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</si>
  <si>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</si>
  <si>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</si>
  <si>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</si>
  <si>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</si>
  <si>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</si>
  <si>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</si>
  <si>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</si>
  <si>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</si>
  <si>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</si>
  <si>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</si>
  <si>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</si>
  <si>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</si>
  <si>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</si>
  <si>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</si>
  <si>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</si>
  <si>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</si>
  <si>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</si>
  <si>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</si>
  <si>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</si>
  <si>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</si>
  <si>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</si>
  <si>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</si>
  <si>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</si>
  <si>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</si>
  <si>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</si>
  <si>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</si>
  <si>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</si>
  <si>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</si>
  <si>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</si>
  <si>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</si>
  <si>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</si>
  <si>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</si>
  <si>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</si>
  <si>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</si>
  <si>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</si>
  <si>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</si>
  <si>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</si>
  <si>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</si>
  <si>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</si>
  <si>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</si>
  <si>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</si>
  <si>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</si>
  <si>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</si>
  <si>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</si>
  <si>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</si>
  <si>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</si>
  <si>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</si>
  <si>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</si>
  <si>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</si>
  <si>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</si>
  <si>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</si>
  <si>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</si>
  <si>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</si>
  <si>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</si>
  <si>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</si>
  <si>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</si>
  <si>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</si>
  <si>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</si>
  <si>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</si>
  <si>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</si>
  <si>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</si>
  <si>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</si>
  <si>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</si>
  <si>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</si>
  <si>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</si>
  <si>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</si>
  <si>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</si>
  <si>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</si>
  <si>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</si>
  <si>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</si>
  <si>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</si>
  <si>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</si>
  <si>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</si>
  <si>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</si>
  <si>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</si>
  <si>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</si>
  <si>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</si>
  <si>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</si>
  <si>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</si>
  <si>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</si>
  <si>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</si>
  <si>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</si>
  <si>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</si>
  <si>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</si>
  <si>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</si>
  <si>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</si>
  <si>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</si>
  <si>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</si>
  <si>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</si>
  <si>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</si>
  <si>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</si>
  <si>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</si>
  <si>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</si>
  <si>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</si>
  <si>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</si>
  <si>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</si>
  <si>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</si>
  <si>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</si>
  <si>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</si>
  <si>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</si>
  <si>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</si>
  <si>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</si>
  <si>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</si>
  <si>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</si>
  <si>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</si>
  <si>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</si>
  <si>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</si>
  <si>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</si>
  <si>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</si>
  <si>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</si>
  <si>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</si>
  <si>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</si>
  <si>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</si>
  <si>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</si>
  <si>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</si>
  <si>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</si>
  <si>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</si>
  <si>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</si>
  <si>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</si>
  <si>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</si>
  <si>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</si>
  <si>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</si>
  <si>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</si>
  <si>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</si>
  <si>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</si>
  <si>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</si>
  <si>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</si>
  <si>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</si>
  <si>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</si>
  <si>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</si>
  <si>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</si>
  <si>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</si>
  <si>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</si>
  <si>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</si>
  <si>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</si>
  <si>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</si>
  <si>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</si>
  <si>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</si>
  <si>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</si>
  <si>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</si>
  <si>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</si>
  <si>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</si>
  <si>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</si>
  <si>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</si>
  <si>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</si>
  <si>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</si>
  <si>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</si>
  <si>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</si>
  <si>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</si>
  <si>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</si>
  <si>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</si>
  <si>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</si>
  <si>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</si>
  <si>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</si>
  <si>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</si>
  <si>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</si>
  <si>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</si>
  <si>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</si>
  <si>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</si>
  <si>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</si>
  <si>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</si>
  <si>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</si>
  <si>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</si>
  <si>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</si>
  <si>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</si>
  <si>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</si>
  <si>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</si>
  <si>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</si>
  <si>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</si>
  <si>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</si>
  <si>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</si>
  <si>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</si>
  <si>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</si>
  <si>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</si>
  <si>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</si>
  <si>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</si>
  <si>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</si>
  <si>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</si>
  <si>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</si>
  <si>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</si>
  <si>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</si>
  <si>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</si>
  <si>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</si>
  <si>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</si>
  <si>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</si>
  <si>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</si>
  <si>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</si>
  <si>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</si>
  <si>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</si>
  <si>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</si>
  <si>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</si>
  <si>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</si>
  <si>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</si>
  <si>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</si>
  <si>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</si>
  <si>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</si>
  <si>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</si>
  <si>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</si>
  <si>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</si>
  <si>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</si>
  <si>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</si>
  <si>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</si>
  <si>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</si>
  <si>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</si>
  <si>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</si>
  <si>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</si>
  <si>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</si>
  <si>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</si>
  <si>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</si>
  <si>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</si>
  <si>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</si>
  <si>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</si>
  <si>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</si>
  <si>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</si>
  <si>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</si>
  <si>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</si>
  <si>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</si>
  <si>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</si>
  <si>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</si>
  <si>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</si>
  <si>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</si>
  <si>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</si>
  <si>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</si>
  <si>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</si>
  <si>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</si>
  <si>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</si>
  <si>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</si>
  <si>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</si>
  <si>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</si>
  <si>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</si>
  <si>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</si>
  <si>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</si>
  <si>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</si>
  <si>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</si>
  <si>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</si>
  <si>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</si>
  <si>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</si>
  <si>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</si>
  <si>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</si>
  <si>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</si>
  <si>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</si>
  <si>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</si>
  <si>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</si>
  <si>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</si>
  <si>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</si>
  <si>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</si>
  <si>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</si>
  <si>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</si>
  <si>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</si>
  <si>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</si>
  <si>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</si>
  <si>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</si>
  <si>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</si>
  <si>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</si>
  <si>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</si>
  <si>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</si>
  <si>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</si>
  <si>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</si>
  <si>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</si>
  <si>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</si>
  <si>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</si>
  <si>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</si>
  <si>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</si>
  <si>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</si>
  <si>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</si>
  <si>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</si>
  <si>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</si>
  <si>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</si>
  <si>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</si>
  <si>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</si>
  <si>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</si>
  <si>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</si>
  <si>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</si>
  <si>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</si>
  <si>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</si>
  <si>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</si>
  <si>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</si>
  <si>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</si>
  <si>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</si>
  <si>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</si>
  <si>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</si>
  <si>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</si>
  <si>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</si>
  <si>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</si>
  <si>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</si>
  <si>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</si>
  <si>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</si>
  <si>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</si>
  <si>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</si>
  <si>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</si>
  <si>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</si>
  <si>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</si>
  <si>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</si>
  <si>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</si>
  <si>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</si>
  <si>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</si>
  <si>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</si>
  <si>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</si>
  <si>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</si>
  <si>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</si>
  <si>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</si>
  <si>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</si>
  <si>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</si>
  <si>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</si>
  <si>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</si>
  <si>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</si>
  <si>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</si>
  <si>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</si>
  <si>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</si>
  <si>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</si>
  <si>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</si>
  <si>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</si>
  <si>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</si>
  <si>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</si>
  <si>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</si>
  <si>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</si>
  <si>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</si>
  <si>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</si>
  <si>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</si>
  <si>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</si>
  <si>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</si>
  <si>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</si>
  <si>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</si>
  <si>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</si>
  <si>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</si>
  <si>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</si>
  <si>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</si>
  <si>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</si>
  <si>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</si>
  <si>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</si>
  <si>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</si>
  <si>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</si>
  <si>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</si>
  <si>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</si>
  <si>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</si>
  <si>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</si>
  <si>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</si>
  <si>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</si>
  <si>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</si>
  <si>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</si>
  <si>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</si>
  <si>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</si>
  <si>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</si>
  <si>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</si>
  <si>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</si>
  <si>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</si>
  <si>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</si>
  <si>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</si>
  <si>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</si>
  <si>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</si>
  <si>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</si>
  <si>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</si>
  <si>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</si>
  <si>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</si>
  <si>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</si>
  <si>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</si>
  <si>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</si>
  <si>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</si>
  <si>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</si>
  <si>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</si>
  <si>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</si>
  <si>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</si>
  <si>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</si>
  <si>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</si>
  <si>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</si>
  <si>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</si>
  <si>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</si>
  <si>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</si>
  <si>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</si>
  <si>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</si>
  <si>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</si>
  <si>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</si>
  <si>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</si>
  <si>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</si>
  <si>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</si>
  <si>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</si>
  <si>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</si>
  <si>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</si>
  <si>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</si>
  <si>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</si>
  <si>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</si>
  <si>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</si>
  <si>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</si>
  <si>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</si>
  <si>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</si>
  <si>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</si>
  <si>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</si>
  <si>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</si>
  <si>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</si>
  <si>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</si>
  <si>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</si>
  <si>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</si>
  <si>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</si>
  <si>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</si>
  <si>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</si>
  <si>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</si>
  <si>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</si>
  <si>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</si>
  <si>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</si>
  <si>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</si>
  <si>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</si>
  <si>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</si>
  <si>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</si>
  <si>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</si>
  <si>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</si>
  <si>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</si>
  <si>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</si>
  <si>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</si>
  <si>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</si>
  <si>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</si>
  <si>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</si>
  <si>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</si>
  <si>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</si>
  <si>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</si>
  <si>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</si>
  <si>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</si>
  <si>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</si>
  <si>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</si>
  <si>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</si>
  <si>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</si>
  <si>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</si>
  <si>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</si>
  <si>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</si>
  <si>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</si>
  <si>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</si>
  <si>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</si>
  <si>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</si>
  <si>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</si>
  <si>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</si>
  <si>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</si>
  <si>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</si>
  <si>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</si>
  <si>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</si>
  <si>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</si>
  <si>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</si>
  <si>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</si>
  <si>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</si>
  <si>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</si>
  <si>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</si>
  <si>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</si>
  <si>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</si>
  <si>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</si>
  <si>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</si>
  <si>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</si>
  <si>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</si>
  <si>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</si>
  <si>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</si>
  <si>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</si>
  <si>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</si>
  <si>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</si>
  <si>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</si>
  <si>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</si>
  <si>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</si>
  <si>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</si>
  <si>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</si>
  <si>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</si>
  <si>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</si>
  <si>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</si>
  <si>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</si>
  <si>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</si>
  <si>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</si>
  <si>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</si>
  <si>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</si>
  <si>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</si>
  <si>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</si>
  <si>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</si>
  <si>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</si>
  <si>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</si>
  <si>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</si>
  <si>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</si>
  <si>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</si>
  <si>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</si>
  <si>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</si>
  <si>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</si>
  <si>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</si>
  <si>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</si>
  <si>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</si>
  <si>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</si>
  <si>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</si>
  <si>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</si>
  <si>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</si>
  <si>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</si>
  <si>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</si>
  <si>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</si>
  <si>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</si>
  <si>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</si>
  <si>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</si>
  <si>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</si>
  <si>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</si>
  <si>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</si>
  <si>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</si>
  <si>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</si>
  <si>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</si>
  <si>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</si>
  <si>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</si>
  <si>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</si>
  <si>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</si>
  <si>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</si>
  <si>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</si>
  <si>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</si>
  <si>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</si>
  <si>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</si>
  <si>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</si>
  <si>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</si>
  <si>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</si>
  <si>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</si>
  <si>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</si>
  <si>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</si>
  <si>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</si>
  <si>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</si>
  <si>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</si>
  <si>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</si>
  <si>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</si>
  <si>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</si>
  <si>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</si>
  <si>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</si>
  <si>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</si>
  <si>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</si>
  <si>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</si>
  <si>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</si>
  <si>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</si>
  <si>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</si>
  <si>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</si>
  <si>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</si>
  <si>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</si>
  <si>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</si>
  <si>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</si>
  <si>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</si>
  <si>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</si>
  <si>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</si>
  <si>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</si>
  <si>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</si>
  <si>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</si>
  <si>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</si>
  <si>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</si>
  <si>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</si>
  <si>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</si>
  <si>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</si>
  <si>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</si>
  <si>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</si>
  <si>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</si>
  <si>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</si>
  <si>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</si>
  <si>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</si>
  <si>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</si>
  <si>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</si>
  <si>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</si>
  <si>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</si>
  <si>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</si>
  <si>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</si>
  <si>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</si>
  <si>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</si>
  <si>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</si>
  <si>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</si>
  <si>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</si>
  <si>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</si>
  <si>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</si>
  <si>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</si>
  <si>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</si>
  <si>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</si>
  <si>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</si>
  <si>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</si>
  <si>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</si>
  <si>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</si>
  <si>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</si>
  <si>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</si>
  <si>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</si>
  <si>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</si>
  <si>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</si>
  <si>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</si>
  <si>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</si>
  <si>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</si>
  <si>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</si>
  <si>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</si>
  <si>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</si>
  <si>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</si>
  <si>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</si>
  <si>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</si>
  <si>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</si>
  <si>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</si>
  <si>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</si>
  <si>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</si>
  <si>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</si>
  <si>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</si>
  <si>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</si>
  <si>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</si>
  <si>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</si>
  <si>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</si>
  <si>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</si>
  <si>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</si>
  <si>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</si>
  <si>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</si>
  <si>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</si>
  <si>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</si>
  <si>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</si>
  <si>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</si>
  <si>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</si>
  <si>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</si>
  <si>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</si>
  <si>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</si>
  <si>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</si>
  <si>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</si>
  <si>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</si>
  <si>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</si>
  <si>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</si>
  <si>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</si>
  <si>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</si>
  <si>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</si>
  <si>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</si>
  <si>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</si>
  <si>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</si>
  <si>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</si>
  <si>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</si>
  <si>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</si>
  <si>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</si>
  <si>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</si>
  <si>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</si>
  <si>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</si>
  <si>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</si>
  <si>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</si>
  <si>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</si>
  <si>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</si>
  <si>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</si>
  <si>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</si>
  <si>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</si>
  <si>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</si>
  <si>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</si>
  <si>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</si>
  <si>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</si>
  <si>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</si>
  <si>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</si>
  <si>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</si>
  <si>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</si>
  <si>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</si>
  <si>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</si>
  <si>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</si>
  <si>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</si>
  <si>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</si>
  <si>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</si>
  <si>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</si>
  <si>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</si>
  <si>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</si>
  <si>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</si>
  <si>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</si>
  <si>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</si>
  <si>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</si>
  <si>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</si>
  <si>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</si>
  <si>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</si>
  <si>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</si>
  <si>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</si>
  <si>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</si>
  <si>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</si>
  <si>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</si>
  <si>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</si>
  <si>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</si>
  <si>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</si>
  <si>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</si>
  <si>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</si>
  <si>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</si>
  <si>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</si>
  <si>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</si>
  <si>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</si>
  <si>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</si>
  <si>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</si>
  <si>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</si>
  <si>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</si>
  <si>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</si>
  <si>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</si>
  <si>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</si>
  <si>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</si>
  <si>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</si>
  <si>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</si>
  <si>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</si>
  <si>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</si>
  <si>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</si>
  <si>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</si>
  <si>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</si>
  <si>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</si>
  <si>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</si>
  <si>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</si>
  <si>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</si>
  <si>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</si>
  <si>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</si>
  <si>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</si>
  <si>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</si>
  <si>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</si>
  <si>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</si>
  <si>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</si>
  <si>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</si>
  <si>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</si>
  <si>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</si>
  <si>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</si>
  <si>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</si>
  <si>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</si>
  <si>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</si>
  <si>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</si>
  <si>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</si>
  <si>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</si>
  <si>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</si>
  <si>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</si>
  <si>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</si>
  <si>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</si>
  <si>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</si>
  <si>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</si>
  <si>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</si>
  <si>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</si>
  <si>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</si>
  <si>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</si>
  <si>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</si>
  <si>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</si>
  <si>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</si>
  <si>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</si>
  <si>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</si>
  <si>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</si>
  <si>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</si>
  <si>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</si>
  <si>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</si>
  <si>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</si>
  <si>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</si>
  <si>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</si>
  <si>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</si>
  <si>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</si>
  <si>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</si>
  <si>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</si>
  <si>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</si>
  <si>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</si>
  <si>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</si>
  <si>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</si>
  <si>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</si>
  <si>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</si>
  <si>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</si>
  <si>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</si>
  <si>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</si>
  <si>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</si>
  <si>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</si>
  <si>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</si>
  <si>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</si>
  <si>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</si>
  <si>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</si>
  <si>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</si>
  <si>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</si>
  <si>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</si>
  <si>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</si>
  <si>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</si>
  <si>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</si>
  <si>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</si>
  <si>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</si>
  <si>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</si>
  <si>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</si>
  <si>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</si>
  <si>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</si>
  <si>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</si>
  <si>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</si>
  <si>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</si>
  <si>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</si>
  <si>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</si>
  <si>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</si>
  <si>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</si>
  <si>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</si>
  <si>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</si>
  <si>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</si>
  <si>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</si>
  <si>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</si>
  <si>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</si>
  <si>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</si>
  <si>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</si>
  <si>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</si>
  <si>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</si>
  <si>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</si>
  <si>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</si>
  <si>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</si>
  <si>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</si>
  <si>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</si>
  <si>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</si>
  <si>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</si>
  <si>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</si>
  <si>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</si>
  <si>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</si>
  <si>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</si>
  <si>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</si>
  <si>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</si>
  <si>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</si>
  <si>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</si>
  <si>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</si>
  <si>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</si>
  <si>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</si>
  <si>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</si>
  <si>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</si>
  <si>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</si>
  <si>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</si>
  <si>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</si>
  <si>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</si>
  <si>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</si>
  <si>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</si>
  <si>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</si>
  <si>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</si>
  <si>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</si>
  <si>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</si>
  <si>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</si>
  <si>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</si>
  <si>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</si>
  <si>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</si>
  <si>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</si>
  <si>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</si>
  <si>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</si>
  <si>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</si>
  <si>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</si>
  <si>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</si>
  <si>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</si>
  <si>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</si>
  <si>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</si>
  <si>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</si>
  <si>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</si>
  <si>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</si>
  <si>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</si>
  <si>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</si>
  <si>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</si>
  <si>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</si>
  <si>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</si>
  <si>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</si>
  <si>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</si>
  <si>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</si>
  <si>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</si>
  <si>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</si>
  <si>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</si>
  <si>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</si>
  <si>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</si>
  <si>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</si>
  <si>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</si>
  <si>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</si>
  <si>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</si>
  <si>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</si>
  <si>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</si>
  <si>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</si>
  <si>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</si>
  <si>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</si>
  <si>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</si>
  <si>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</si>
  <si>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</si>
  <si>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</si>
  <si>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</si>
  <si>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</si>
  <si>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</si>
  <si>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</si>
  <si>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</si>
  <si>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</si>
  <si>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</si>
  <si>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</si>
  <si>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</si>
  <si>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</si>
  <si>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</si>
  <si>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</si>
  <si>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</si>
  <si>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</si>
  <si>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</si>
  <si>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</si>
  <si>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</si>
  <si>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</si>
  <si>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</si>
  <si>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</si>
  <si>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</si>
  <si>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</si>
  <si>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</si>
  <si>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</si>
  <si>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</si>
  <si>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</si>
  <si>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</si>
  <si>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</si>
  <si>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</si>
  <si>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</si>
  <si>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</si>
  <si>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</si>
  <si>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</si>
  <si>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</si>
  <si>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</si>
  <si>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</si>
  <si>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</si>
  <si>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</si>
  <si>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</si>
  <si>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</si>
  <si>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</si>
  <si>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</si>
  <si>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</si>
  <si>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</si>
  <si>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</si>
  <si>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</si>
  <si>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</si>
  <si>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</si>
  <si>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</si>
  <si>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</si>
  <si>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</si>
  <si>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</si>
  <si>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</si>
  <si>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</si>
  <si>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</si>
  <si>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</si>
  <si>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</si>
  <si>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</si>
  <si>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</si>
  <si>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</si>
  <si>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</si>
  <si>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</si>
  <si>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</si>
  <si>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</si>
  <si>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</si>
  <si>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</si>
  <si>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</si>
  <si>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</si>
  <si>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</si>
  <si>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</si>
  <si>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</si>
  <si>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</si>
  <si>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</si>
  <si>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</si>
  <si>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</si>
  <si>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</si>
  <si>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</si>
  <si>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</si>
  <si>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</si>
  <si>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</si>
  <si>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</si>
  <si>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</si>
  <si>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</si>
  <si>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</si>
  <si>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</si>
  <si>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</si>
  <si>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</si>
  <si>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</si>
  <si>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</si>
  <si>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</si>
  <si>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</si>
  <si>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</si>
  <si>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</si>
  <si>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</si>
  <si>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</si>
  <si>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</si>
  <si>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</si>
  <si>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</si>
  <si>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</si>
  <si>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</si>
  <si>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</si>
  <si>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</si>
  <si>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</si>
  <si>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</si>
  <si>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</si>
  <si>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</si>
  <si>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</si>
  <si>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</si>
  <si>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</si>
  <si>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</si>
  <si>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</si>
  <si>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</si>
  <si>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</si>
  <si>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</si>
  <si>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</si>
  <si>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</si>
  <si>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</si>
  <si>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</si>
  <si>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</si>
  <si>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</si>
  <si>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</si>
  <si>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</si>
  <si>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</si>
  <si>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</si>
  <si>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</si>
  <si>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</si>
  <si>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</si>
  <si>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</si>
  <si>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</si>
  <si>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</si>
  <si>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</si>
  <si>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</si>
  <si>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</si>
  <si>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</si>
  <si>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</si>
  <si>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</si>
  <si>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</si>
  <si>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</si>
  <si>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</si>
  <si>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</si>
  <si>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</si>
  <si>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</si>
  <si>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</si>
  <si>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</si>
  <si>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</si>
  <si>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</si>
  <si>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</si>
  <si>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</si>
  <si>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</si>
  <si>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</si>
  <si>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</si>
  <si>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</si>
  <si>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</si>
  <si>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</si>
  <si>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</si>
  <si>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</si>
  <si>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</si>
  <si>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</si>
  <si>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</si>
  <si>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</si>
  <si>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</si>
  <si>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</si>
  <si>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</si>
  <si>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</si>
  <si>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</si>
  <si>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</si>
  <si>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</si>
  <si>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</si>
  <si>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</si>
  <si>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</si>
  <si>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</si>
  <si>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</si>
  <si>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</si>
  <si>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</si>
  <si>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</si>
  <si>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</si>
  <si>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</si>
  <si>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</si>
  <si>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</si>
  <si>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</si>
  <si>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</si>
  <si>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</si>
  <si>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</si>
  <si>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</si>
  <si>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</si>
  <si>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</si>
  <si>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</si>
  <si>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</si>
  <si>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</si>
  <si>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</si>
  <si>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</si>
  <si>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</si>
  <si>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</si>
  <si>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</si>
  <si>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</si>
  <si>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</si>
  <si>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</si>
  <si>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</si>
  <si>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</si>
  <si>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</si>
  <si>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</si>
  <si>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</si>
  <si>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</si>
  <si>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</si>
  <si>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</si>
  <si>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</si>
  <si>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</si>
  <si>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</si>
  <si>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</si>
  <si>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</si>
  <si>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</si>
  <si>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</si>
  <si>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</si>
  <si>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</si>
  <si>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</si>
  <si>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</si>
  <si>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</si>
  <si>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</si>
  <si>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</si>
  <si>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</si>
  <si>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</si>
  <si>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</si>
  <si>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</si>
  <si>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</si>
  <si>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</si>
  <si>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</si>
  <si>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</si>
  <si>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</si>
  <si>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</si>
  <si>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</si>
  <si>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</si>
  <si>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</si>
  <si>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</si>
  <si>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</si>
  <si>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</si>
  <si>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</si>
  <si>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</si>
  <si>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</si>
  <si>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</si>
  <si>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</si>
  <si>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</si>
  <si>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</si>
  <si>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</si>
  <si>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</si>
  <si>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</si>
  <si>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</si>
  <si>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</si>
  <si>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</si>
  <si>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</si>
  <si>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</si>
  <si>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</si>
  <si>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</si>
  <si>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</si>
  <si>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</si>
  <si>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</si>
  <si>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</si>
  <si>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</si>
  <si>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</si>
  <si>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</si>
  <si>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</si>
  <si>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</si>
  <si>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</si>
  <si>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</si>
  <si>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</si>
  <si>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</si>
  <si>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</si>
  <si>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</si>
  <si>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</si>
  <si>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</si>
  <si>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</si>
  <si>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</si>
  <si>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</si>
  <si>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</si>
  <si>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</si>
  <si>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</si>
  <si>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</si>
  <si>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</si>
  <si>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</si>
  <si>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</si>
  <si>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</si>
  <si>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</si>
  <si>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</si>
  <si>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</si>
  <si>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</si>
  <si>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</si>
  <si>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</si>
  <si>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</si>
  <si>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</si>
  <si>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</si>
  <si>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</si>
  <si>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</si>
  <si>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</si>
  <si>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</si>
  <si>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</si>
  <si>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</si>
  <si>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</si>
  <si>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</si>
  <si>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</si>
  <si>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</si>
  <si>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</si>
  <si>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</si>
  <si>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</si>
  <si>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</si>
  <si>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</si>
  <si>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</si>
  <si>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</si>
  <si>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</si>
  <si>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</si>
  <si>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</si>
  <si>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</si>
  <si>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</si>
  <si>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</si>
  <si>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</si>
  <si>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</si>
  <si>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</si>
  <si>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</si>
  <si>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</si>
  <si>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</si>
  <si>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</si>
  <si>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</si>
  <si>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</si>
  <si>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</si>
  <si>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</si>
  <si>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</si>
  <si>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</si>
  <si>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</si>
  <si>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</si>
  <si>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</si>
  <si>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</si>
  <si>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</si>
  <si>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</si>
  <si>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</si>
  <si>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</si>
  <si>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</si>
  <si>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</si>
  <si>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</si>
  <si>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</si>
  <si>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</si>
  <si>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</si>
  <si>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</si>
  <si>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</si>
  <si>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</si>
  <si>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</si>
  <si>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</si>
  <si>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</si>
  <si>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</si>
  <si>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</si>
  <si>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</si>
  <si>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</si>
  <si>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</si>
  <si>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</si>
  <si>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</si>
  <si>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</si>
  <si>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</si>
  <si>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</si>
  <si>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</si>
  <si>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</si>
  <si>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</si>
  <si>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</si>
  <si>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</si>
  <si>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</si>
  <si>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</si>
  <si>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</si>
  <si>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</si>
  <si>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</si>
  <si>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</si>
  <si>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</si>
  <si>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</si>
  <si>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</si>
  <si>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</si>
  <si>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</si>
  <si>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</si>
  <si>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</si>
  <si>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</si>
  <si>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</si>
  <si>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</si>
  <si>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</si>
  <si>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</si>
  <si>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</si>
  <si>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</si>
  <si>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</si>
  <si>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</si>
  <si>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</si>
  <si>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</si>
  <si>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</si>
  <si>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</si>
  <si>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</si>
  <si>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</si>
  <si>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</si>
  <si>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</si>
  <si>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</si>
  <si>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</si>
  <si>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</si>
  <si>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</si>
  <si>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</si>
  <si>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</si>
  <si>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</si>
  <si>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</si>
  <si>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</si>
  <si>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</si>
  <si>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</si>
  <si>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</si>
  <si>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</si>
  <si>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</si>
  <si>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</si>
  <si>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</si>
  <si>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</si>
  <si>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</si>
  <si>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</si>
  <si>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</si>
  <si>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</si>
  <si>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</si>
  <si>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</si>
  <si>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</si>
  <si>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</si>
  <si>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</si>
  <si>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</si>
  <si>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</si>
  <si>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</si>
  <si>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</si>
  <si>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</si>
  <si>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</si>
  <si>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</si>
  <si>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</si>
  <si>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</si>
  <si>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</si>
  <si>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</si>
  <si>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</si>
  <si>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</si>
  <si>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</si>
  <si>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</si>
  <si>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</si>
  <si>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</si>
  <si>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</si>
  <si>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</si>
  <si>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</si>
  <si>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</si>
  <si>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</si>
  <si>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</si>
  <si>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</si>
  <si>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</si>
  <si>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</si>
  <si>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</si>
  <si>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</si>
  <si>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</si>
  <si>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</si>
  <si>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</si>
  <si>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</si>
  <si>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</si>
  <si>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</si>
  <si>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</si>
  <si>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</si>
  <si>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</si>
  <si>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</si>
  <si>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</si>
  <si>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</si>
  <si>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</si>
  <si>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</si>
  <si>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</si>
  <si>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</si>
  <si>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</si>
  <si>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</si>
  <si>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</si>
  <si>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</si>
  <si>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</si>
  <si>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</si>
  <si>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</si>
  <si>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</si>
  <si>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</si>
  <si>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</si>
  <si>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</si>
  <si>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</si>
  <si>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</si>
  <si>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</si>
  <si>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</si>
  <si>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</si>
  <si>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</si>
  <si>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</si>
  <si>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</si>
  <si>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</si>
  <si>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</si>
  <si>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</si>
  <si>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</si>
  <si>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</si>
  <si>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</si>
  <si>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</si>
  <si>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</si>
  <si>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</si>
  <si>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</si>
  <si>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</si>
  <si>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</si>
  <si>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</si>
  <si>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</si>
  <si>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</si>
  <si>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</si>
  <si>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</si>
  <si>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</si>
  <si>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</si>
  <si>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</si>
  <si>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</si>
  <si>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</si>
  <si>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</si>
  <si>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</si>
  <si>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</si>
  <si>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</si>
  <si>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</si>
  <si>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</si>
  <si>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</si>
  <si>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</si>
  <si>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</si>
  <si>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</si>
  <si>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</si>
  <si>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</si>
  <si>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</si>
  <si>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</si>
  <si>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</si>
  <si>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</si>
  <si>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</si>
  <si>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</si>
  <si>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</si>
  <si>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</si>
  <si>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</si>
  <si>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</si>
  <si>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</si>
  <si>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</si>
  <si>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</si>
  <si>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</si>
  <si>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</si>
  <si>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</si>
  <si>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</si>
  <si>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</si>
  <si>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</si>
  <si>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</si>
  <si>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</si>
  <si>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</si>
  <si>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</si>
  <si>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</si>
  <si>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</si>
  <si>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</si>
  <si>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</si>
  <si>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</si>
  <si>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</si>
  <si>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</si>
  <si>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</si>
  <si>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</si>
  <si>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</si>
  <si>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</si>
  <si>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</si>
  <si>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</si>
  <si>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</si>
  <si>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</si>
  <si>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</si>
  <si>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</si>
  <si>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</si>
  <si>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</si>
  <si>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</si>
  <si>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</si>
  <si>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</si>
  <si>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</si>
  <si>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</si>
  <si>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</si>
  <si>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</si>
  <si>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</si>
  <si>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</si>
  <si>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</si>
  <si>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</si>
  <si>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</si>
  <si>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</si>
  <si>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</si>
  <si>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</si>
  <si>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</si>
  <si>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</si>
  <si>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</si>
  <si>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</si>
  <si>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</si>
  <si>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</si>
  <si>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</si>
  <si>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</si>
  <si>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</si>
  <si>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</si>
  <si>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</si>
  <si>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</si>
  <si>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</si>
  <si>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</si>
  <si>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</si>
  <si>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</si>
  <si>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</si>
  <si>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</si>
  <si>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</si>
  <si>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</si>
  <si>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</si>
  <si>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</si>
  <si>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</si>
  <si>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</si>
  <si>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</si>
  <si>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</si>
  <si>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</si>
  <si>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</si>
  <si>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</si>
  <si>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</si>
  <si>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</si>
  <si>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</si>
  <si>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</si>
  <si>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</si>
  <si>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</si>
  <si>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</si>
  <si>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</si>
  <si>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</si>
  <si>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</si>
  <si>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</si>
  <si>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</si>
  <si>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</si>
  <si>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</si>
  <si>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</si>
  <si>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</si>
  <si>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</si>
  <si>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</si>
  <si>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</si>
  <si>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</si>
  <si>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</si>
  <si>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</si>
  <si>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</si>
  <si>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</si>
  <si>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</si>
  <si>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</si>
  <si>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</si>
  <si>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</si>
  <si>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</si>
  <si>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</si>
  <si>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</si>
  <si>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</si>
  <si>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</si>
  <si>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</si>
  <si>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</si>
  <si>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</si>
  <si>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</si>
  <si>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</si>
  <si>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</si>
  <si>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</si>
  <si>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</si>
  <si>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</si>
  <si>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</si>
  <si>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</si>
  <si>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</si>
  <si>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</si>
  <si>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</si>
  <si>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</si>
  <si>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</si>
  <si>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</si>
  <si>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</si>
  <si>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</si>
  <si>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</si>
  <si>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</si>
  <si>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</si>
  <si>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</si>
  <si>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</si>
  <si>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</si>
  <si>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</si>
  <si>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</si>
  <si>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</si>
  <si>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</si>
  <si>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</si>
  <si>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</si>
  <si>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</si>
  <si>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</si>
  <si>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</si>
  <si>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</si>
  <si>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</si>
  <si>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</si>
  <si>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</si>
  <si>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</si>
  <si>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</si>
  <si>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</si>
  <si>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</si>
  <si>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</si>
  <si>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</si>
  <si>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</si>
  <si>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</si>
  <si>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</si>
  <si>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</si>
  <si>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</si>
  <si>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</si>
  <si>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</si>
  <si>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</si>
  <si>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</si>
  <si>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</si>
  <si>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</si>
  <si>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</si>
  <si>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</si>
  <si>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</si>
  <si>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</si>
  <si>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</si>
  <si>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</si>
  <si>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</si>
  <si>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</si>
  <si>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</si>
  <si>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</si>
  <si>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</si>
  <si>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</si>
  <si>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</si>
  <si>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</si>
  <si>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</si>
  <si>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</si>
  <si>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</si>
  <si>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</si>
  <si>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</si>
  <si>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</si>
  <si>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</si>
  <si>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</si>
  <si>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</si>
  <si>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</si>
  <si>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</si>
  <si>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</si>
  <si>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</si>
  <si>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</si>
  <si>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</si>
  <si>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</si>
  <si>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</si>
  <si>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</si>
  <si>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</si>
  <si>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</si>
  <si>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</si>
  <si>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</si>
  <si>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</si>
  <si>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</si>
  <si>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</si>
  <si>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</si>
  <si>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</si>
  <si>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</si>
  <si>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</si>
  <si>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</si>
  <si>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</si>
  <si>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</si>
  <si>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</si>
  <si>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</si>
  <si>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</si>
  <si>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</si>
  <si>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</si>
  <si>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</si>
  <si>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</si>
  <si>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</si>
  <si>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</si>
  <si>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</si>
  <si>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</si>
  <si>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</si>
  <si>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</si>
  <si>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</si>
  <si>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</si>
  <si>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</si>
  <si>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</si>
  <si>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</si>
  <si>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</si>
  <si>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</si>
  <si>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</si>
  <si>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</si>
  <si>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</si>
  <si>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</si>
  <si>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</si>
  <si>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</si>
  <si>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</si>
  <si>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</si>
  <si>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</si>
  <si>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</si>
  <si>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</si>
  <si>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</si>
  <si>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</si>
  <si>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</si>
  <si>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</si>
  <si>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</si>
  <si>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</si>
  <si>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</si>
  <si>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</si>
  <si>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</si>
  <si>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</si>
  <si>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</si>
  <si>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</si>
  <si>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</si>
  <si>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</si>
  <si>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</si>
  <si>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</si>
  <si>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</si>
  <si>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</si>
  <si>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</si>
  <si>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</si>
  <si>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</si>
  <si>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</si>
  <si>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</si>
  <si>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</si>
  <si>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</si>
  <si>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</si>
  <si>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</si>
  <si>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</si>
  <si>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</si>
  <si>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</si>
  <si>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</si>
  <si>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</si>
  <si>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</si>
  <si>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</si>
  <si>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</si>
  <si>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</si>
  <si>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</si>
  <si>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</si>
  <si>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</si>
  <si>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</si>
  <si>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</si>
  <si>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</si>
  <si>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</si>
  <si>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</si>
  <si>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</si>
  <si>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</si>
  <si>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</si>
  <si>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</si>
  <si>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</si>
  <si>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</si>
  <si>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</si>
  <si>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</si>
  <si>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</si>
  <si>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</si>
  <si>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</si>
  <si>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</si>
  <si>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</si>
  <si>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</si>
  <si>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</si>
  <si>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</si>
  <si>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</si>
  <si>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</si>
  <si>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</si>
  <si>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</si>
  <si>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</si>
  <si>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</si>
  <si>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</si>
  <si>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</si>
  <si>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</si>
  <si>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</si>
  <si>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</si>
  <si>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</si>
  <si>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</si>
  <si>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</si>
  <si>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</si>
  <si>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</si>
  <si>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</si>
  <si>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</si>
  <si>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</si>
  <si>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</si>
  <si>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</si>
  <si>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</si>
  <si>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</si>
  <si>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</si>
  <si>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</si>
  <si>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</si>
  <si>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</si>
  <si>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</si>
  <si>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</si>
  <si>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</si>
  <si>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</si>
  <si>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</si>
  <si>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</si>
  <si>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</si>
  <si>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</si>
  <si>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</si>
  <si>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</si>
  <si>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</si>
  <si>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</si>
  <si>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</si>
  <si>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</si>
  <si>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</si>
  <si>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</si>
  <si>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</si>
  <si>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</si>
  <si>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</si>
  <si>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</si>
  <si>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</si>
  <si>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</si>
  <si>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</si>
  <si>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</si>
  <si>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</si>
  <si>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</si>
  <si>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</si>
  <si>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</si>
  <si>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</si>
  <si>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</si>
  <si>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</si>
  <si>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</si>
  <si>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</si>
  <si>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</si>
  <si>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</si>
  <si>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</si>
  <si>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</si>
  <si>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</si>
  <si>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</si>
  <si>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</si>
  <si>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</si>
  <si>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</si>
  <si>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</si>
  <si>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</si>
  <si>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</si>
  <si>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</si>
  <si>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</si>
  <si>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</si>
  <si>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</si>
  <si>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</si>
  <si>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</si>
  <si>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</si>
  <si>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</si>
  <si>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</si>
  <si>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</si>
  <si>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</si>
  <si>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</si>
  <si>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</si>
  <si>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</si>
  <si>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</si>
  <si>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</si>
  <si>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</si>
  <si>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</si>
  <si>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</si>
  <si>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</si>
  <si>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</si>
  <si>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</si>
  <si>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</si>
  <si>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</si>
  <si>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</si>
  <si>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</si>
  <si>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</si>
  <si>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</si>
  <si>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</si>
  <si>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</si>
  <si>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</si>
  <si>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</si>
  <si>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</si>
  <si>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</si>
  <si>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</si>
  <si>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</si>
  <si>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</si>
  <si>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</si>
  <si>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</si>
  <si>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</si>
  <si>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</si>
  <si>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</si>
  <si>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</si>
  <si>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</si>
  <si>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</si>
  <si>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</si>
  <si>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</si>
  <si>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</si>
  <si>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</si>
  <si>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</si>
  <si>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</si>
  <si>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</si>
  <si>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</si>
  <si>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</si>
  <si>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</si>
  <si>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</si>
  <si>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</si>
  <si>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</si>
  <si>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</si>
  <si>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</si>
  <si>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</si>
  <si>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</si>
  <si>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</si>
  <si>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</si>
  <si>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</si>
  <si>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</si>
  <si>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</si>
  <si>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</si>
  <si>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</si>
  <si>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</si>
  <si>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</si>
  <si>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</si>
  <si>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</si>
  <si>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</si>
  <si>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</si>
  <si>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</si>
  <si>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</si>
  <si>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</si>
  <si>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</si>
  <si>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</si>
  <si>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</si>
  <si>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</si>
  <si>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</si>
  <si>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</si>
  <si>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</si>
  <si>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</si>
  <si>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</si>
  <si>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</si>
  <si>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</si>
  <si>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</si>
  <si>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</si>
  <si>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</si>
  <si>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</si>
  <si>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</si>
  <si>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</si>
  <si>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</si>
  <si>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</si>
  <si>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</si>
  <si>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</si>
  <si>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</si>
  <si>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</si>
  <si>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</si>
  <si>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</si>
  <si>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</si>
  <si>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</si>
  <si>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</si>
  <si>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</si>
  <si>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</si>
  <si>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</si>
  <si>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</si>
  <si>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</si>
  <si>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</si>
  <si>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</si>
  <si>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</si>
  <si>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</si>
  <si>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</si>
  <si>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</si>
  <si>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</si>
  <si>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</si>
  <si>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</si>
  <si>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</si>
  <si>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</si>
  <si>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</si>
  <si>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</si>
  <si>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</si>
  <si>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</si>
  <si>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</si>
  <si>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</si>
  <si>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</si>
  <si>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</si>
  <si>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</si>
  <si>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</si>
  <si>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</si>
  <si>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</si>
  <si>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</si>
  <si>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</si>
  <si>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</si>
  <si>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</si>
  <si>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</si>
  <si>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</si>
  <si>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</si>
  <si>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</si>
  <si>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</si>
  <si>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</si>
  <si>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</si>
  <si>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</si>
  <si>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</si>
  <si>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</si>
  <si>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</si>
  <si>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</si>
  <si>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</si>
  <si>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</si>
  <si>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</si>
  <si>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</si>
  <si>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</si>
  <si>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</si>
  <si>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</si>
  <si>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</si>
  <si>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</si>
  <si>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</si>
  <si>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</si>
  <si>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</si>
  <si>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</si>
  <si>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</si>
  <si>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</si>
  <si>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</si>
  <si>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</si>
  <si>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</si>
  <si>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</si>
  <si>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</si>
  <si>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</si>
  <si>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</si>
  <si>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</si>
  <si>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</si>
  <si>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</si>
  <si>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</si>
  <si>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</si>
  <si>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</si>
  <si>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</si>
  <si>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</si>
  <si>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</si>
  <si>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</si>
  <si>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</si>
  <si>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</si>
  <si>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</si>
  <si>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</si>
  <si>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</si>
  <si>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</si>
  <si>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</si>
  <si>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</si>
  <si>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</si>
  <si>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</si>
  <si>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</si>
  <si>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</si>
  <si>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</si>
  <si>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</si>
  <si>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</si>
  <si>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</si>
  <si>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</si>
  <si>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</si>
  <si>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</si>
  <si>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</si>
  <si>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</si>
  <si>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</si>
  <si>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</si>
  <si>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</si>
  <si>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</si>
  <si>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</si>
  <si>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</si>
  <si>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</si>
  <si>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</si>
  <si>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</si>
  <si>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</si>
  <si>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</si>
  <si>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</si>
  <si>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</si>
  <si>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</si>
  <si>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</si>
  <si>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</si>
  <si>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</si>
  <si>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</si>
  <si>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</si>
  <si>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</si>
  <si>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</si>
  <si>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</si>
  <si>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</si>
  <si>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</si>
  <si>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</si>
  <si>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</si>
  <si>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</si>
  <si>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</si>
  <si>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</si>
  <si>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</si>
  <si>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</si>
  <si>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</si>
  <si>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</si>
  <si>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</si>
  <si>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</si>
  <si>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</si>
  <si>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</si>
  <si>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</si>
  <si>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</si>
  <si>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</si>
  <si>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</si>
  <si>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</si>
  <si>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</si>
  <si>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</si>
  <si>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</si>
  <si>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</si>
  <si>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</si>
  <si>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</si>
  <si>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</si>
  <si>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</si>
  <si>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</si>
  <si>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</si>
  <si>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</si>
  <si>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</si>
  <si>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</si>
  <si>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</si>
  <si>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</si>
  <si>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</si>
  <si>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</si>
  <si>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</si>
  <si>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</si>
  <si>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</si>
  <si>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</si>
  <si>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</si>
  <si>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</si>
  <si>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</si>
  <si>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</si>
  <si>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</si>
  <si>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</si>
  <si>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</si>
  <si>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</si>
  <si>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</si>
  <si>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</si>
  <si>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</si>
  <si>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</si>
  <si>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</si>
  <si>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</si>
  <si>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</si>
  <si>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</si>
  <si>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</si>
  <si>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</si>
  <si>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</si>
  <si>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</si>
  <si>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</si>
  <si>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</si>
  <si>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</si>
  <si>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</si>
  <si>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</si>
  <si>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</si>
  <si>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</si>
  <si>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</si>
  <si>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</si>
  <si>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</si>
  <si>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</si>
  <si>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</si>
  <si>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</si>
  <si>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</si>
  <si>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</si>
  <si>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</si>
  <si>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</si>
  <si>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</si>
  <si>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</si>
  <si>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</si>
  <si>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</si>
  <si>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</si>
  <si>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</si>
  <si>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</si>
  <si>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</si>
  <si>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</si>
  <si>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</si>
  <si>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</si>
  <si>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</si>
  <si>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</si>
  <si>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</si>
  <si>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</si>
  <si>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</si>
  <si>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</si>
  <si>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</si>
  <si>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</si>
  <si>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</si>
  <si>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</si>
  <si>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</si>
  <si>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</si>
  <si>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</si>
  <si>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</si>
  <si>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</si>
  <si>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</si>
  <si>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</si>
  <si>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</si>
  <si>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</si>
  <si>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</si>
  <si>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</si>
  <si>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</si>
  <si>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</si>
  <si>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</si>
  <si>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</si>
  <si>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</si>
  <si>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</si>
  <si>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</si>
  <si>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</si>
  <si>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</si>
  <si>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</si>
  <si>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</si>
  <si>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</si>
  <si>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</si>
  <si>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</si>
  <si>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</si>
  <si>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</si>
  <si>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</si>
  <si>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</si>
  <si>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</si>
  <si>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</si>
  <si>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</si>
  <si>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</si>
  <si>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</si>
  <si>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</si>
  <si>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</si>
  <si>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</si>
  <si>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</si>
  <si>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</si>
  <si>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</si>
  <si>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</si>
  <si>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</si>
  <si>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</si>
  <si>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</si>
  <si>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</si>
  <si>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</si>
  <si>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</si>
  <si>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</si>
  <si>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</si>
  <si>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</si>
  <si>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</si>
  <si>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</si>
  <si>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</si>
  <si>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</si>
  <si>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</si>
  <si>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</si>
  <si>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</si>
  <si>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</si>
  <si>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</si>
  <si>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</si>
  <si>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</si>
  <si>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</si>
  <si>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</si>
  <si>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</si>
  <si>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</si>
  <si>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</si>
  <si>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</si>
  <si>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</si>
  <si>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</si>
  <si>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</si>
  <si>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</si>
  <si>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</si>
  <si>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</si>
  <si>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</si>
  <si>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</si>
  <si>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</si>
  <si>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</si>
  <si>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</si>
  <si>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</si>
  <si>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</si>
  <si>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</si>
  <si>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</si>
  <si>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</si>
  <si>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</si>
  <si>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</si>
  <si>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</si>
  <si>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</si>
  <si>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</si>
  <si>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</si>
  <si>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</si>
  <si>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</si>
  <si>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</si>
  <si>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</si>
  <si>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</si>
  <si>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</si>
  <si>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</si>
  <si>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</si>
  <si>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</si>
  <si>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</si>
  <si>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</si>
  <si>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</si>
  <si>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</si>
  <si>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</si>
  <si>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</si>
  <si>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</si>
  <si>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</si>
  <si>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</si>
  <si>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</si>
  <si>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</si>
  <si>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</si>
  <si>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</si>
  <si>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</si>
  <si>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</si>
  <si>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</si>
  <si>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</si>
  <si>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</si>
  <si>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</si>
  <si>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</si>
  <si>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</si>
  <si>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</si>
  <si>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</si>
  <si>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</si>
  <si>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</si>
  <si>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</si>
  <si>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</si>
  <si>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</si>
  <si>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</si>
  <si>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</si>
  <si>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</si>
  <si>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</si>
  <si>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</si>
  <si>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</si>
  <si>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</si>
  <si>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</si>
  <si>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</si>
  <si>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</si>
  <si>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</si>
  <si>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</si>
  <si>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</si>
  <si>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</si>
  <si>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</si>
  <si>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</si>
  <si>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</si>
  <si>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</si>
  <si>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</si>
  <si>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</si>
  <si>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</si>
  <si>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</si>
  <si>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</si>
  <si>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</si>
  <si>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</si>
  <si>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</si>
  <si>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</si>
  <si>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</si>
  <si>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</si>
  <si>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</si>
  <si>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</si>
  <si>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</si>
  <si>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</si>
  <si>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</si>
  <si>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</si>
  <si>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</si>
  <si>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</si>
  <si>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</si>
  <si>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</si>
  <si>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</si>
  <si>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</si>
  <si>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</si>
  <si>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</si>
  <si>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</si>
  <si>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</si>
  <si>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</si>
  <si>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</si>
  <si>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</si>
  <si>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</si>
  <si>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</si>
  <si>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</si>
  <si>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</si>
  <si>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</si>
  <si>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</si>
  <si>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</si>
  <si>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</si>
  <si>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</si>
  <si>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</si>
  <si>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</si>
  <si>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</si>
  <si>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</si>
  <si>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</si>
  <si>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</si>
  <si>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</si>
  <si>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</si>
  <si>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</si>
  <si>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</si>
  <si>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</si>
  <si>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</si>
  <si>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</si>
  <si>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</si>
  <si>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</si>
  <si>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</si>
  <si>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</si>
  <si>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</si>
  <si>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</si>
  <si>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</si>
  <si>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</si>
  <si>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</si>
  <si>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</si>
  <si>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</si>
  <si>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</si>
  <si>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</si>
  <si>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</si>
  <si>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</si>
  <si>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</si>
  <si>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</si>
  <si>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</si>
  <si>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</si>
  <si>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</si>
  <si>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</si>
  <si>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</si>
  <si>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</si>
  <si>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</si>
  <si>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</si>
  <si>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</si>
  <si>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</si>
  <si>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</si>
  <si>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</si>
  <si>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</si>
  <si>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</si>
  <si>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</si>
  <si>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</si>
  <si>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</si>
  <si>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</si>
  <si>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</si>
  <si>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</si>
  <si>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</si>
  <si>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</si>
  <si>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</si>
  <si>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</si>
  <si>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</si>
  <si>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</si>
  <si>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</si>
  <si>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</si>
  <si>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</si>
  <si>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</si>
  <si>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</si>
  <si>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</si>
  <si>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</si>
  <si>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</si>
  <si>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</si>
  <si>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</si>
  <si>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</si>
  <si>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</si>
  <si>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</si>
  <si>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</si>
  <si>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</si>
  <si>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</si>
  <si>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</si>
  <si>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</si>
  <si>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</si>
  <si>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</si>
  <si>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</si>
  <si>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</si>
  <si>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</si>
  <si>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</si>
  <si>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</si>
  <si>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</si>
  <si>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</si>
  <si>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</si>
  <si>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</si>
  <si>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</si>
  <si>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</si>
  <si>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</si>
  <si>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</si>
  <si>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</si>
  <si>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</si>
  <si>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</si>
  <si>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</si>
  <si>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</si>
  <si>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</si>
  <si>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</si>
  <si>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</si>
  <si>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</si>
  <si>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</si>
  <si>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</si>
  <si>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</si>
  <si>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</si>
  <si>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</si>
  <si>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</si>
  <si>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</si>
  <si>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</si>
  <si>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</si>
  <si>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</si>
  <si>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</si>
  <si>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</si>
  <si>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</si>
  <si>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</si>
  <si>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</si>
  <si>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</si>
  <si>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</si>
  <si>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</si>
  <si>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</si>
  <si>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</si>
  <si>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</si>
  <si>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</si>
  <si>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</si>
  <si>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</si>
  <si>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</si>
  <si>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</si>
  <si>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</si>
  <si>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</si>
  <si>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</si>
  <si>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</si>
  <si>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</si>
  <si>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</si>
  <si>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</si>
  <si>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</si>
  <si>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</si>
  <si>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</si>
  <si>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</si>
  <si>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</si>
  <si>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</si>
  <si>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</si>
  <si>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</si>
  <si>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</si>
  <si>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</si>
  <si>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</si>
  <si>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</si>
  <si>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</si>
  <si>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</si>
  <si>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</si>
  <si>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</si>
  <si>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</si>
  <si>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</si>
  <si>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</si>
  <si>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</si>
  <si>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</si>
  <si>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</si>
  <si>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</si>
  <si>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</si>
  <si>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</si>
  <si>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</si>
  <si>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</si>
  <si>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</si>
  <si>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</si>
  <si>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</si>
  <si>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</si>
  <si>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</si>
  <si>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</si>
  <si>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</si>
  <si>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</si>
  <si>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</si>
  <si>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</si>
  <si>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</si>
  <si>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</si>
  <si>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</si>
  <si>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</si>
  <si>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</si>
  <si>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</si>
  <si>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</si>
  <si>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</si>
  <si>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</si>
  <si>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</si>
  <si>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</si>
  <si>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</si>
  <si>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</si>
  <si>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</si>
  <si>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</si>
  <si>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</si>
  <si>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</si>
  <si>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</si>
  <si>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</si>
  <si>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</si>
  <si>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</si>
  <si>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</si>
  <si>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</si>
  <si>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</si>
  <si>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</si>
  <si>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</si>
  <si>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</si>
  <si>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</si>
  <si>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</si>
  <si>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</si>
  <si>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</si>
  <si>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</si>
  <si>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</si>
  <si>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</si>
  <si>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</si>
  <si>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</si>
  <si>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</si>
  <si>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</si>
  <si>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</si>
  <si>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</si>
  <si>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</si>
  <si>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</si>
  <si>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</si>
  <si>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</si>
  <si>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</si>
  <si>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</si>
  <si>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</si>
  <si>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</si>
  <si>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</si>
  <si>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</si>
  <si>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</si>
  <si>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</si>
  <si>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</si>
  <si>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</si>
  <si>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</si>
  <si>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</si>
  <si>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</si>
  <si>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</si>
  <si>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</si>
  <si>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</si>
  <si>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</si>
  <si>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</si>
  <si>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</si>
  <si>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</si>
  <si>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</si>
  <si>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</si>
  <si>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</si>
  <si>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</si>
  <si>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</si>
  <si>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</si>
  <si>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</si>
  <si>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</si>
  <si>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</si>
  <si>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</si>
  <si>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</si>
  <si>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</si>
  <si>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</si>
  <si>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</si>
  <si>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</si>
  <si>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</si>
  <si>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</si>
  <si>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</si>
  <si>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</si>
  <si>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</si>
  <si>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</si>
  <si>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</si>
  <si>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</si>
  <si>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</si>
  <si>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</si>
  <si>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</si>
  <si>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</si>
  <si>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</si>
  <si>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</si>
  <si>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</si>
  <si>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</si>
  <si>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</si>
  <si>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</si>
  <si>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</si>
  <si>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</si>
  <si>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</si>
  <si>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</si>
  <si>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</si>
  <si>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</si>
  <si>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</si>
  <si>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</si>
  <si>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</si>
  <si>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</si>
  <si>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</si>
  <si>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</si>
  <si>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</si>
  <si>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</si>
  <si>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</si>
  <si>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</si>
  <si>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</si>
  <si>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</si>
  <si>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</si>
  <si>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</si>
  <si>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</si>
  <si>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</si>
  <si>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</si>
  <si>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</si>
  <si>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</si>
  <si>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</si>
  <si>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</si>
  <si>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</si>
  <si>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</si>
  <si>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</si>
  <si>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</si>
  <si>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</si>
  <si>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</si>
  <si>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</si>
  <si>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</si>
  <si>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</si>
  <si>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</si>
  <si>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</si>
  <si>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</si>
  <si>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</si>
  <si>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</si>
  <si>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</si>
  <si>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</si>
  <si>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</si>
  <si>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</si>
  <si>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</si>
  <si>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</si>
  <si>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</si>
  <si>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</si>
  <si>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</si>
  <si>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</si>
  <si>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</si>
  <si>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</si>
  <si>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</si>
  <si>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</si>
  <si>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</si>
  <si>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</si>
  <si>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</si>
  <si>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</si>
  <si>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</si>
  <si>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</si>
  <si>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</si>
  <si>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</si>
  <si>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</si>
  <si>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</si>
  <si>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</si>
  <si>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</si>
  <si>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</si>
  <si>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</si>
  <si>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</si>
  <si>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</si>
  <si>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</si>
  <si>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</si>
  <si>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</si>
  <si>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</si>
  <si>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</si>
  <si>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</si>
  <si>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</si>
  <si>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</si>
  <si>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</si>
  <si>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</si>
  <si>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</si>
  <si>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</si>
  <si>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</si>
  <si>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</si>
  <si>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</si>
  <si>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</si>
  <si>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</si>
  <si>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</si>
  <si>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</si>
  <si>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</si>
  <si>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</si>
  <si>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</si>
  <si>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</si>
  <si>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</si>
  <si>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</si>
  <si>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</si>
  <si>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</si>
  <si>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</si>
  <si>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</si>
  <si>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</si>
  <si>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</si>
  <si>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</si>
  <si>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</si>
  <si>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</si>
  <si>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</si>
  <si>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</si>
  <si>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</si>
  <si>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</si>
  <si>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</si>
  <si>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</si>
  <si>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</si>
  <si>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</si>
  <si>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</si>
  <si>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</si>
  <si>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</si>
  <si>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</si>
  <si>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</si>
  <si>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</si>
  <si>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</si>
  <si>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</si>
  <si>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</si>
  <si>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</si>
  <si>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</si>
  <si>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</si>
  <si>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</si>
  <si>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</si>
  <si>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</si>
  <si>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</si>
  <si>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</si>
  <si>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</si>
  <si>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</si>
  <si>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</si>
  <si>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</si>
  <si>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</si>
  <si>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</si>
  <si>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</si>
  <si>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</si>
  <si>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</si>
  <si>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</si>
  <si>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</si>
  <si>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</si>
  <si>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</si>
  <si>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</si>
  <si>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</si>
  <si>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</si>
  <si>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</si>
  <si>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</si>
  <si>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</si>
  <si>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</si>
  <si>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</si>
  <si>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</si>
  <si>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</si>
  <si>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</si>
  <si>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</si>
  <si>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</si>
  <si>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</si>
  <si>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</si>
  <si>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</si>
  <si>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</si>
  <si>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</si>
  <si>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</si>
  <si>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</si>
  <si>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</si>
  <si>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</si>
  <si>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</si>
  <si>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</si>
  <si>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</si>
  <si>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</si>
  <si>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</si>
  <si>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</si>
  <si>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</si>
  <si>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</si>
  <si>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</si>
  <si>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</si>
  <si>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</si>
  <si>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</si>
  <si>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</si>
  <si>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</si>
  <si>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</si>
  <si>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</si>
  <si>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</si>
  <si>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</si>
  <si>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</si>
  <si>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</si>
  <si>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</si>
  <si>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</si>
  <si>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</si>
  <si>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</si>
  <si>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</si>
  <si>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</si>
  <si>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</si>
  <si>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</si>
  <si>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</si>
  <si>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</si>
  <si>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</si>
  <si>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</si>
  <si>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</si>
  <si>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</si>
  <si>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</si>
  <si>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</si>
  <si>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</si>
  <si>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</si>
  <si>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</si>
  <si>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</si>
  <si>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</si>
  <si>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</si>
  <si>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</si>
  <si>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</si>
  <si>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</si>
  <si>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</si>
  <si>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</si>
  <si>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</si>
  <si>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</si>
  <si>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</si>
  <si>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</si>
  <si>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</si>
  <si>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</si>
  <si>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</si>
  <si>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</si>
  <si>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</si>
  <si>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</si>
  <si>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</si>
  <si>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</si>
  <si>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</si>
  <si>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</si>
  <si>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</si>
  <si>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</si>
  <si>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</si>
  <si>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</si>
  <si>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</si>
  <si>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</si>
  <si>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</si>
  <si>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</si>
  <si>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</si>
  <si>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</si>
  <si>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</si>
  <si>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</si>
  <si>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</si>
  <si>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</si>
  <si>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</si>
  <si>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</si>
  <si>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</si>
  <si>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</si>
  <si>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</si>
  <si>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</si>
  <si>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</si>
  <si>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</si>
  <si>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</si>
  <si>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</si>
  <si>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</si>
  <si>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</si>
  <si>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</si>
  <si>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</si>
  <si>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</si>
  <si>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</si>
  <si>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</si>
  <si>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</si>
  <si>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</si>
  <si>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</si>
  <si>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</si>
  <si>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</si>
  <si>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</si>
  <si>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</si>
  <si>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</si>
  <si>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</si>
  <si>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</si>
  <si>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</si>
  <si>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</si>
  <si>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</si>
  <si>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</si>
  <si>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</si>
  <si>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</si>
  <si>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</si>
  <si>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</si>
  <si>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</si>
  <si>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</si>
  <si>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</si>
  <si>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</si>
  <si>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</si>
  <si>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</si>
  <si>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</si>
  <si>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</si>
  <si>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</si>
  <si>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</si>
  <si>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</si>
  <si>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</si>
  <si>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</si>
  <si>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</si>
  <si>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</si>
  <si>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</si>
  <si>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</si>
  <si>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</si>
  <si>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</si>
  <si>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</si>
  <si>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</si>
  <si>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</si>
  <si>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</si>
  <si>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</si>
  <si>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</si>
  <si>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</si>
  <si>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</si>
  <si>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</si>
  <si>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</si>
  <si>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</si>
  <si>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</si>
  <si>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</si>
  <si>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</si>
  <si>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</si>
  <si>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</si>
  <si>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</si>
  <si>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</si>
  <si>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</si>
  <si>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</si>
  <si>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</si>
  <si>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</si>
  <si>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</si>
  <si>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</si>
  <si>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</si>
  <si>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</si>
  <si>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</si>
  <si>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</si>
  <si>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</si>
  <si>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</si>
  <si>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</si>
  <si>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</si>
  <si>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</si>
  <si>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</si>
  <si>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</si>
  <si>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</si>
  <si>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</si>
  <si>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</si>
  <si>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</si>
  <si>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</si>
  <si>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</si>
  <si>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</si>
  <si>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</si>
  <si>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</si>
  <si>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</si>
  <si>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</si>
  <si>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</si>
  <si>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</si>
  <si>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</si>
  <si>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</si>
  <si>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</si>
  <si>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</si>
  <si>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</si>
  <si>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</si>
  <si>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</si>
  <si>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</si>
  <si>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</si>
  <si>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</si>
  <si>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</si>
  <si>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</si>
  <si>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</si>
  <si>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</si>
  <si>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</si>
  <si>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</si>
  <si>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</si>
  <si>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</si>
  <si>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</si>
  <si>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</si>
  <si>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</si>
  <si>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</si>
  <si>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</si>
  <si>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</si>
  <si>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</si>
  <si>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</si>
  <si>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</si>
  <si>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</si>
  <si>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</si>
  <si>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</si>
  <si>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</si>
  <si>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</si>
  <si>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</si>
  <si>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</si>
  <si>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</si>
  <si>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</si>
  <si>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</si>
  <si>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</si>
  <si>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</si>
  <si>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</si>
  <si>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</si>
  <si>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</si>
  <si>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</si>
  <si>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</si>
  <si>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</si>
  <si>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</si>
  <si>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</si>
  <si>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</si>
  <si>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</si>
  <si>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</si>
  <si>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</si>
  <si>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</si>
  <si>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</si>
  <si>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</si>
  <si>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</si>
  <si>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</si>
  <si>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</si>
  <si>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</si>
  <si>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</si>
  <si>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</si>
  <si>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</si>
  <si>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</si>
  <si>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</si>
  <si>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</si>
  <si>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</si>
  <si>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</si>
  <si>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</si>
  <si>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</si>
  <si>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</si>
  <si>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</si>
  <si>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</si>
  <si>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</si>
  <si>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</si>
  <si>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</si>
  <si>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</si>
  <si>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</si>
  <si>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</si>
  <si>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</si>
  <si>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</si>
  <si>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</si>
  <si>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</si>
  <si>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</si>
  <si>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</si>
  <si>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</si>
  <si>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</si>
  <si>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</si>
  <si>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</si>
  <si>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</si>
  <si>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</si>
  <si>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</si>
  <si>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</si>
  <si>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</si>
  <si>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</si>
  <si>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</si>
  <si>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</si>
  <si>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</si>
  <si>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</si>
  <si>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</si>
  <si>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</si>
  <si>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</si>
  <si>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</si>
  <si>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</si>
  <si>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</si>
  <si>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</si>
  <si>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</si>
  <si>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</si>
  <si>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</si>
  <si>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</si>
  <si>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</si>
  <si>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</si>
  <si>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</si>
  <si>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</si>
  <si>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</si>
  <si>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</si>
  <si>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</si>
  <si>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</si>
  <si>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</si>
  <si>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</si>
  <si>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</si>
  <si>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</si>
  <si>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</si>
  <si>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</si>
  <si>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</si>
  <si>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</si>
  <si>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</si>
  <si>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</si>
  <si>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</si>
  <si>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</si>
  <si>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</si>
  <si>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</si>
  <si>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</si>
  <si>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</si>
  <si>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</si>
  <si>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</si>
  <si>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</si>
  <si>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</si>
  <si>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</si>
  <si>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</si>
  <si>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</si>
  <si>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</si>
  <si>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</si>
  <si>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</si>
  <si>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</si>
  <si>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</si>
  <si>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</si>
  <si>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</si>
  <si>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</si>
  <si>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</si>
  <si>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</si>
  <si>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</si>
  <si>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</si>
  <si>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</si>
  <si>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</si>
  <si>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</si>
  <si>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</si>
  <si>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</si>
  <si>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</si>
  <si>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</si>
  <si>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</si>
  <si>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</si>
  <si>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</si>
  <si>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</si>
  <si>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</si>
  <si>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</si>
  <si>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</si>
  <si>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</si>
  <si>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</si>
  <si>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</si>
  <si>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</si>
  <si>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</si>
  <si>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</si>
  <si>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</si>
  <si>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</si>
  <si>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</si>
  <si>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</si>
  <si>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</si>
  <si>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</si>
  <si>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</si>
  <si>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</si>
  <si>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</si>
  <si>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</si>
  <si>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</si>
  <si>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</si>
  <si>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</si>
  <si>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</si>
  <si>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</si>
  <si>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</si>
  <si>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</si>
  <si>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</si>
  <si>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</si>
  <si>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</si>
  <si>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</si>
  <si>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</si>
  <si>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</si>
  <si>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</si>
  <si>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</si>
  <si>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</si>
  <si>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</si>
  <si>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</si>
  <si>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</si>
  <si>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</si>
  <si>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</si>
  <si>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</si>
  <si>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</si>
  <si>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</si>
  <si>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</si>
  <si>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</si>
  <si>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</si>
  <si>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</si>
  <si>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</si>
  <si>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</si>
  <si>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</si>
  <si>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</si>
  <si>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</si>
  <si>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</si>
  <si>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</si>
  <si>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</si>
  <si>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</si>
  <si>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</si>
  <si>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</si>
  <si>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</si>
  <si>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</si>
  <si>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</si>
  <si>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</si>
  <si>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</si>
  <si>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</si>
  <si>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</si>
  <si>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</si>
  <si>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</si>
  <si>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</si>
  <si>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</si>
  <si>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</si>
  <si>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</si>
  <si>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</si>
  <si>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</si>
  <si>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</si>
  <si>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</si>
  <si>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</si>
  <si>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</si>
  <si>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</si>
  <si>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</si>
  <si>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</si>
  <si>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</si>
  <si>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</si>
  <si>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</si>
  <si>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</si>
  <si>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</si>
  <si>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</si>
  <si>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</si>
  <si>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</si>
  <si>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</si>
  <si>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</si>
  <si>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</si>
  <si>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</si>
  <si>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</si>
  <si>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</si>
  <si>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</si>
  <si>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</si>
  <si>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</si>
  <si>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</si>
  <si>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</si>
  <si>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</si>
  <si>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</si>
  <si>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</si>
  <si>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</si>
  <si>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</si>
  <si>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</si>
  <si>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</si>
  <si>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</si>
  <si>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</si>
  <si>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</si>
  <si>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</si>
  <si>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</si>
  <si>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</si>
  <si>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</si>
  <si>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</si>
  <si>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</si>
  <si>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</si>
  <si>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</si>
  <si>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</si>
  <si>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</si>
  <si>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</si>
  <si>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</si>
  <si>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</si>
  <si>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</si>
  <si>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</si>
  <si>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</si>
  <si>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</si>
  <si>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</si>
  <si>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</si>
  <si>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</si>
  <si>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</si>
  <si>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</si>
  <si>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</si>
  <si>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</si>
  <si>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</si>
  <si>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</si>
  <si>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</si>
  <si>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</si>
  <si>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</si>
  <si>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</si>
  <si>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</si>
  <si>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</si>
  <si>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</si>
  <si>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</si>
  <si>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</si>
  <si>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</si>
  <si>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</si>
  <si>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</si>
  <si>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</si>
  <si>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</si>
  <si>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</si>
  <si>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</si>
  <si>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</si>
  <si>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</si>
  <si>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</si>
  <si>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</si>
  <si>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</si>
  <si>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</si>
  <si>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</si>
  <si>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</si>
  <si>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</si>
  <si>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</si>
  <si>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</si>
  <si>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</si>
  <si>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</si>
  <si>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</si>
  <si>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</si>
  <si>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</si>
  <si>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</si>
  <si>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</si>
  <si>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</si>
  <si>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</si>
  <si>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</si>
  <si>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</si>
  <si>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</si>
  <si>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</si>
  <si>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</si>
  <si>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</si>
  <si>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</si>
  <si>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</si>
  <si>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</si>
  <si>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</si>
  <si>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</si>
  <si>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</si>
  <si>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</si>
  <si>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</si>
  <si>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</si>
  <si>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</si>
  <si>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</si>
  <si>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</si>
  <si>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</si>
  <si>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</si>
  <si>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</si>
  <si>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</si>
  <si>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</si>
  <si>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</si>
  <si>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</si>
  <si>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</si>
  <si>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</si>
  <si>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</si>
  <si>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</si>
  <si>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</si>
  <si>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</si>
  <si>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</si>
  <si>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</si>
  <si>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</si>
  <si>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</si>
  <si>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</si>
  <si>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</si>
  <si>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</si>
  <si>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</si>
  <si>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</si>
  <si>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</si>
  <si>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</si>
  <si>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</si>
  <si>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</si>
  <si>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</si>
  <si>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</si>
  <si>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</si>
  <si>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</si>
  <si>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</si>
  <si>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</si>
  <si>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</si>
  <si>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</si>
  <si>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</si>
  <si>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</si>
  <si>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</si>
  <si>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</si>
  <si>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</si>
  <si>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</si>
  <si>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</si>
  <si>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</si>
  <si>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</si>
  <si>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</si>
  <si>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</si>
  <si>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</si>
  <si>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</si>
  <si>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</si>
  <si>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</si>
  <si>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</si>
  <si>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</si>
  <si>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</si>
  <si>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</si>
  <si>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</si>
  <si>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</si>
  <si>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</si>
  <si>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</si>
  <si>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</si>
  <si>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</si>
  <si>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</si>
  <si>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</si>
  <si>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</si>
  <si>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</si>
  <si>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</si>
  <si>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</si>
  <si>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</si>
  <si>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</si>
  <si>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</si>
  <si>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</si>
  <si>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</si>
  <si>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</si>
  <si>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</si>
  <si>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</si>
  <si>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</si>
  <si>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</si>
  <si>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</si>
  <si>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</si>
  <si>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</si>
  <si>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</si>
  <si>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</si>
  <si>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</si>
  <si>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</si>
  <si>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</si>
  <si>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</si>
  <si>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</si>
  <si>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</si>
  <si>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</si>
  <si>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</si>
  <si>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</si>
  <si>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</si>
  <si>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</si>
  <si>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</si>
  <si>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</si>
  <si>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</si>
  <si>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</si>
  <si>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</si>
  <si>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</si>
  <si>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</si>
  <si>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</si>
  <si>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</si>
  <si>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</si>
  <si>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</si>
  <si>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</si>
  <si>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</si>
  <si>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</si>
  <si>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</si>
  <si>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</si>
  <si>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</si>
  <si>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</si>
  <si>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</si>
  <si>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</si>
  <si>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</si>
  <si>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</si>
  <si>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</si>
  <si>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</si>
  <si>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</si>
  <si>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</si>
  <si>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</si>
  <si>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</si>
  <si>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</si>
  <si>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</si>
  <si>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</si>
  <si>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</si>
  <si>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</si>
  <si>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</si>
  <si>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</si>
  <si>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</si>
  <si>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</si>
  <si>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</si>
  <si>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</si>
  <si>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</si>
  <si>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</si>
  <si>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</si>
  <si>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</si>
  <si>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</si>
  <si>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</si>
  <si>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</si>
  <si>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</si>
  <si>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</si>
  <si>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</si>
  <si>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</si>
  <si>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</si>
  <si>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</si>
  <si>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</si>
  <si>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</si>
  <si>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</si>
  <si>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</si>
  <si>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</si>
  <si>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</si>
  <si>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</si>
  <si>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</si>
  <si>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</si>
  <si>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</si>
  <si>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</si>
  <si>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</si>
  <si>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</si>
  <si>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</si>
  <si>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</si>
  <si>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</si>
  <si>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</si>
  <si>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</si>
  <si>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</si>
  <si>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</si>
  <si>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</si>
  <si>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</si>
  <si>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</si>
  <si>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</si>
  <si>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</si>
  <si>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</si>
  <si>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</si>
  <si>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</si>
  <si>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</si>
  <si>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</si>
  <si>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</si>
  <si>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</si>
  <si>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</si>
  <si>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</si>
  <si>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</si>
  <si>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</si>
  <si>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</si>
  <si>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</si>
  <si>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</si>
  <si>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</si>
  <si>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</si>
  <si>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</si>
  <si>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</si>
  <si>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</si>
  <si>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</si>
  <si>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</si>
  <si>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</si>
  <si>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</si>
  <si>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</si>
  <si>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</si>
  <si>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</si>
  <si>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</si>
  <si>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</si>
  <si>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</si>
  <si>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</si>
  <si>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</si>
  <si>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</si>
  <si>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</si>
  <si>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</si>
  <si>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</si>
  <si>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</si>
  <si>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</si>
  <si>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</si>
  <si>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</si>
  <si>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</si>
  <si>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</si>
  <si>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</si>
  <si>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</si>
  <si>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</si>
  <si>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</si>
  <si>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</si>
  <si>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</si>
  <si>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</si>
  <si>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</si>
  <si>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</si>
  <si>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</si>
  <si>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</si>
  <si>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</si>
  <si>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</si>
  <si>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</si>
  <si>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</si>
  <si>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</si>
  <si>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</si>
  <si>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</si>
  <si>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</si>
  <si>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</si>
  <si>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</si>
  <si>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</si>
  <si>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</si>
  <si>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</si>
  <si>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</si>
  <si>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</si>
  <si>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</si>
  <si>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</si>
  <si>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</si>
  <si>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</si>
  <si>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</si>
  <si>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</si>
  <si>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</si>
  <si>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</si>
  <si>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</si>
  <si>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</si>
  <si>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</si>
  <si>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</si>
  <si>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</si>
  <si>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</si>
  <si>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</si>
  <si>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</si>
  <si>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</si>
  <si>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</si>
  <si>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</si>
  <si>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</si>
  <si>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</si>
  <si>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</si>
  <si>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</si>
  <si>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</si>
  <si>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</si>
  <si>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</si>
  <si>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</si>
  <si>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</si>
  <si>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</si>
  <si>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</si>
  <si>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</si>
  <si>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</si>
  <si>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</si>
  <si>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</si>
  <si>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</si>
  <si>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</si>
  <si>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</si>
  <si>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</si>
  <si>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</si>
  <si>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</si>
  <si>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</si>
  <si>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</si>
  <si>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</si>
  <si>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</si>
  <si>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</si>
  <si>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</si>
  <si>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</si>
  <si>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</si>
  <si>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</si>
  <si>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</si>
  <si>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</si>
  <si>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</si>
  <si>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</si>
  <si>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</si>
  <si>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</si>
  <si>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</si>
  <si>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</si>
  <si>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</si>
  <si>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</si>
  <si>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</si>
  <si>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</si>
  <si>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</si>
  <si>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</si>
  <si>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</si>
  <si>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</si>
  <si>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</si>
  <si>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</si>
  <si>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</si>
  <si>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</si>
  <si>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</si>
  <si>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</si>
  <si>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</si>
  <si>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</si>
  <si>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</si>
  <si>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</si>
  <si>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</si>
  <si>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</si>
  <si>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</si>
  <si>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</si>
  <si>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</si>
  <si>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</si>
  <si>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</si>
  <si>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</si>
  <si>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</si>
  <si>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</si>
  <si>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</si>
  <si>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</si>
  <si>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</si>
  <si>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</si>
  <si>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</si>
  <si>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</si>
  <si>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</si>
  <si>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</si>
  <si>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</si>
  <si>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</si>
  <si>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</si>
  <si>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</si>
  <si>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</si>
  <si>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</si>
  <si>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</si>
  <si>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</si>
  <si>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</si>
  <si>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</si>
  <si>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</si>
  <si>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</si>
  <si>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</si>
  <si>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</si>
  <si>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</si>
  <si>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</si>
  <si>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</si>
  <si>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</si>
  <si>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</si>
  <si>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</si>
  <si>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</si>
  <si>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</si>
  <si>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</si>
  <si>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</si>
  <si>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</si>
  <si>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</si>
  <si>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</si>
  <si>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</si>
  <si>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</si>
  <si>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</si>
  <si>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</si>
  <si>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</si>
  <si>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</si>
  <si>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</si>
  <si>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</si>
  <si>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</si>
  <si>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</si>
  <si>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</si>
  <si>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</si>
  <si>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</si>
  <si>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</si>
  <si>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</si>
  <si>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</si>
  <si>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</si>
  <si>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</si>
  <si>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</si>
  <si>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</si>
  <si>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</si>
  <si>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</si>
  <si>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</si>
  <si>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</si>
  <si>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</si>
  <si>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</si>
  <si>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</si>
  <si>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</si>
  <si>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</si>
  <si>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</si>
  <si>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</si>
  <si>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</si>
  <si>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</si>
  <si>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</si>
  <si>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</si>
  <si>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</si>
  <si>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</si>
  <si>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</si>
  <si>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</si>
  <si>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</si>
  <si>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</si>
  <si>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</si>
  <si>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</si>
  <si>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</si>
  <si>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</si>
  <si>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</si>
  <si>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</si>
  <si>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</si>
  <si>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</si>
  <si>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</si>
  <si>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</si>
  <si>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</si>
  <si>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</si>
  <si>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</si>
  <si>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</si>
  <si>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</si>
  <si>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</si>
  <si>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</si>
  <si>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</si>
  <si>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</si>
  <si>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</si>
  <si>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</si>
  <si>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</si>
  <si>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</si>
  <si>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</si>
  <si>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</si>
  <si>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</si>
  <si>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</si>
  <si>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</si>
  <si>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</si>
  <si>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</si>
  <si>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</si>
  <si>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</si>
  <si>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</si>
  <si>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</si>
  <si>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</si>
  <si>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</si>
  <si>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</si>
  <si>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</si>
  <si>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</si>
  <si>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</si>
  <si>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</si>
  <si>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</si>
  <si>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</si>
  <si>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</si>
  <si>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</si>
  <si>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</si>
  <si>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</si>
  <si>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</si>
  <si>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</si>
  <si>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</si>
  <si>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</si>
  <si>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</si>
  <si>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</si>
  <si>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</si>
  <si>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</si>
  <si>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</si>
  <si>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</si>
  <si>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</si>
  <si>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</si>
  <si>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</si>
  <si>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</si>
  <si>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</si>
  <si>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</si>
  <si>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</si>
  <si>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</si>
  <si>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</si>
  <si>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</si>
  <si>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</si>
  <si>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</si>
  <si>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</si>
  <si>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</si>
  <si>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</si>
  <si>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</si>
  <si>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</si>
  <si>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</si>
  <si>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</si>
  <si>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</si>
  <si>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</si>
  <si>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</si>
  <si>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</si>
  <si>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</si>
  <si>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</si>
  <si>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</si>
  <si>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</si>
  <si>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</si>
  <si>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</si>
  <si>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</si>
  <si>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</si>
  <si>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</si>
  <si>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</si>
  <si>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</si>
  <si>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</si>
  <si>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</si>
  <si>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</si>
  <si>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</si>
  <si>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</si>
  <si>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</si>
  <si>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</si>
  <si>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</si>
  <si>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</si>
  <si>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</si>
  <si>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</si>
  <si>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</si>
  <si>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</si>
  <si>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</si>
  <si>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</si>
  <si>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</si>
  <si>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</si>
  <si>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</si>
  <si>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</si>
  <si>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</si>
  <si>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</si>
  <si>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</si>
  <si>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</si>
  <si>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</si>
  <si>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</si>
  <si>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</si>
  <si>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</si>
  <si>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</si>
  <si>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</si>
  <si>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</si>
  <si>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</si>
  <si>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</si>
  <si>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</si>
  <si>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</si>
  <si>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</si>
  <si>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</si>
  <si>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</si>
  <si>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</si>
  <si>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</si>
  <si>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</si>
  <si>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</si>
  <si>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</si>
  <si>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</si>
  <si>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</si>
  <si>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</si>
  <si>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</si>
  <si>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</si>
  <si>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</si>
  <si>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</si>
  <si>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</si>
  <si>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</si>
  <si>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</si>
  <si>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</si>
  <si>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</si>
  <si>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</si>
  <si>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</si>
  <si>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</si>
  <si>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</si>
  <si>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</si>
  <si>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</si>
  <si>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</si>
  <si>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</si>
  <si>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</si>
  <si>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</si>
  <si>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</si>
  <si>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</si>
  <si>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</si>
  <si>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</si>
  <si>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</si>
  <si>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</si>
  <si>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</si>
  <si>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</si>
  <si>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</si>
  <si>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</si>
  <si>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</si>
  <si>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</si>
  <si>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</si>
  <si>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</si>
  <si>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</si>
  <si>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</si>
  <si>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</si>
  <si>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</si>
  <si>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</si>
  <si>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</si>
  <si>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</si>
  <si>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</si>
  <si>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</si>
  <si>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</si>
  <si>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</si>
  <si>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</si>
  <si>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</si>
  <si>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</si>
  <si>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</si>
  <si>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</si>
  <si>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</si>
  <si>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</si>
  <si>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</si>
  <si>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</si>
  <si>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</si>
  <si>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</si>
  <si>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</si>
  <si>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</si>
  <si>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</si>
  <si>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</si>
  <si>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</si>
  <si>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</si>
  <si>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</si>
  <si>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</si>
  <si>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</si>
  <si>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</si>
  <si>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</si>
  <si>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</si>
  <si>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</si>
  <si>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</si>
  <si>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</si>
  <si>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</si>
  <si>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</si>
  <si>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</si>
  <si>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</si>
  <si>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</si>
  <si>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</si>
  <si>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</si>
  <si>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</si>
  <si>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</si>
  <si>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</si>
  <si>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</si>
  <si>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</si>
  <si>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</si>
  <si>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</si>
  <si>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</si>
  <si>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</si>
  <si>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</si>
  <si>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</si>
  <si>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</si>
  <si>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</si>
  <si>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</si>
  <si>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</si>
  <si>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</si>
  <si>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</si>
  <si>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</si>
  <si>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</si>
  <si>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</si>
  <si>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</si>
  <si>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</si>
  <si>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</si>
  <si>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</si>
  <si>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</si>
  <si>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</si>
  <si>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</si>
  <si>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</si>
  <si>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</si>
  <si>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</si>
  <si>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</si>
  <si>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</si>
  <si>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</si>
  <si>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</si>
  <si>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</si>
  <si>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</si>
  <si>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</si>
  <si>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</si>
  <si>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</si>
  <si>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</si>
  <si>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</si>
  <si>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</si>
  <si>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</si>
  <si>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</si>
  <si>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</si>
  <si>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</si>
  <si>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</si>
  <si>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</si>
  <si>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</si>
  <si>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</si>
  <si>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</si>
  <si>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</si>
  <si>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</si>
  <si>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</si>
  <si>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</si>
  <si>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</si>
  <si>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</si>
  <si>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</si>
  <si>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</si>
  <si>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</si>
  <si>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</si>
  <si>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</si>
  <si>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</si>
  <si>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</si>
  <si>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</si>
  <si>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</si>
  <si>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</si>
  <si>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</si>
  <si>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</si>
  <si>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</si>
  <si>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</si>
  <si>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</si>
  <si>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</si>
  <si>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</si>
  <si>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</si>
  <si>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</si>
  <si>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</si>
  <si>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</si>
  <si>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</si>
  <si>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</si>
  <si>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</si>
  <si>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</si>
  <si>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</si>
  <si>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</si>
  <si>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</si>
  <si>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</si>
  <si>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</si>
  <si>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</si>
  <si>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</si>
  <si>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</si>
  <si>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</si>
  <si>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</si>
  <si>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</si>
  <si>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</si>
  <si>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</si>
  <si>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</si>
  <si>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</si>
  <si>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</si>
  <si>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</si>
  <si>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</si>
  <si>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</si>
  <si>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</si>
  <si>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</si>
  <si>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</si>
  <si>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</si>
  <si>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</si>
  <si>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</si>
  <si>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</si>
  <si>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</si>
  <si>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</si>
  <si>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</si>
  <si>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</si>
  <si>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</si>
  <si>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</si>
  <si>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</si>
  <si>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</si>
  <si>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</si>
  <si>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</si>
  <si>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</si>
  <si>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</si>
  <si>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</si>
  <si>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</si>
  <si>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</si>
  <si>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</si>
  <si>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</si>
  <si>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</si>
  <si>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</si>
  <si>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</si>
  <si>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</si>
  <si>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</si>
  <si>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</si>
  <si>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</si>
  <si>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</si>
  <si>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</si>
  <si>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</si>
  <si>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</si>
  <si>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</si>
  <si>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</si>
  <si>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</si>
  <si>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</si>
  <si>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</si>
  <si>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</si>
  <si>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</si>
  <si>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</si>
  <si>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</si>
  <si>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</si>
  <si>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</si>
  <si>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</si>
  <si>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</si>
  <si>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</si>
  <si>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</si>
  <si>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</si>
  <si>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</si>
  <si>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</si>
  <si>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</si>
  <si>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</si>
  <si>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</si>
  <si>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</si>
  <si>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</si>
  <si>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</si>
  <si>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</si>
  <si>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</si>
  <si>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</si>
  <si>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</si>
  <si>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</si>
  <si>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</si>
  <si>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</si>
  <si>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</si>
  <si>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</si>
  <si>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</si>
  <si>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</si>
  <si>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</si>
  <si>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</si>
  <si>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</si>
  <si>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</si>
  <si>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</si>
  <si>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</si>
  <si>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</si>
  <si>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</si>
  <si>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</si>
  <si>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</si>
  <si>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</si>
  <si>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</si>
  <si>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</si>
  <si>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</si>
  <si>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</si>
  <si>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</si>
  <si>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</si>
  <si>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</si>
  <si>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</si>
  <si>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</si>
  <si>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</si>
  <si>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</si>
  <si>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</si>
  <si>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</si>
  <si>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</si>
  <si>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</si>
  <si>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</si>
  <si>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</si>
  <si>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</si>
  <si>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</si>
  <si>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</si>
  <si>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</si>
  <si>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</si>
  <si>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</si>
  <si>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</si>
  <si>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</si>
  <si>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</si>
  <si>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</si>
  <si>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</si>
  <si>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</si>
  <si>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</si>
  <si>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</si>
  <si>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</si>
  <si>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</si>
  <si>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</si>
  <si>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</si>
  <si>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</si>
  <si>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</si>
  <si>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</si>
  <si>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</si>
  <si>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</si>
  <si>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</si>
  <si>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</si>
  <si>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</si>
  <si>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</si>
  <si>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</si>
  <si>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</si>
  <si>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</si>
  <si>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</si>
  <si>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</si>
  <si>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</si>
  <si>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</si>
  <si>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</si>
  <si>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</si>
  <si>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</si>
  <si>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</si>
  <si>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</si>
  <si>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</si>
  <si>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</si>
  <si>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</si>
  <si>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</si>
  <si>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</si>
  <si>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</si>
  <si>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</si>
  <si>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</si>
  <si>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</si>
  <si>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</si>
  <si>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</si>
  <si>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</si>
  <si>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</si>
  <si>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</si>
  <si>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</si>
  <si>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</si>
  <si>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</si>
  <si>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</si>
  <si>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</si>
  <si>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</si>
  <si>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</si>
  <si>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</si>
  <si>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</si>
  <si>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</si>
  <si>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</si>
  <si>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</si>
  <si>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</si>
  <si>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</si>
  <si>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</si>
  <si>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</si>
  <si>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</si>
  <si>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</si>
  <si>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</si>
  <si>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</si>
  <si>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</si>
  <si>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</si>
  <si>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</si>
  <si>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</si>
  <si>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</si>
  <si>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</si>
  <si>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</si>
  <si>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</si>
  <si>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</si>
  <si>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</si>
  <si>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</si>
  <si>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</si>
  <si>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</si>
  <si>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</si>
  <si>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</si>
  <si>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</si>
  <si>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</si>
  <si>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</si>
  <si>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</si>
  <si>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</si>
  <si>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</si>
  <si>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</si>
  <si>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</si>
  <si>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</si>
  <si>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</si>
  <si>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</si>
  <si>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</si>
  <si>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</si>
  <si>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</si>
  <si>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</si>
  <si>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</si>
  <si>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</si>
  <si>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</si>
  <si>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</si>
  <si>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</si>
  <si>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</si>
  <si>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</si>
  <si>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</si>
  <si>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</si>
  <si>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</si>
  <si>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</si>
  <si>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</si>
  <si>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</si>
  <si>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</si>
  <si>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</si>
  <si>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</si>
  <si>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</si>
  <si>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</si>
  <si>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</si>
  <si>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</si>
  <si>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</si>
  <si>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</si>
  <si>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</si>
  <si>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</si>
  <si>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</si>
  <si>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</si>
  <si>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</si>
  <si>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</si>
  <si>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</si>
  <si>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</si>
  <si>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</si>
  <si>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</si>
  <si>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</si>
  <si>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</si>
  <si>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</si>
  <si>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</si>
  <si>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</si>
  <si>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</si>
  <si>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</si>
  <si>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</si>
  <si>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</si>
  <si>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</si>
  <si>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</si>
  <si>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</si>
  <si>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</si>
  <si>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</si>
  <si>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</si>
  <si>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</si>
  <si>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</si>
  <si>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</si>
  <si>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</si>
  <si>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</si>
  <si>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</si>
  <si>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</si>
  <si>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</si>
  <si>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</si>
  <si>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</si>
  <si>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</si>
  <si>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</si>
  <si>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</si>
  <si>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</si>
  <si>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</si>
  <si>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</si>
  <si>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</si>
  <si>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</si>
  <si>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</si>
  <si>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</si>
  <si>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</si>
  <si>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</si>
  <si>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</si>
  <si>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</si>
  <si>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</si>
  <si>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</si>
  <si>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</si>
  <si>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</si>
  <si>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</si>
  <si>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</si>
  <si>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</si>
  <si>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</si>
  <si>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</si>
  <si>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</si>
  <si>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</si>
  <si>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</si>
  <si>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</si>
  <si>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</si>
  <si>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</si>
  <si>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</si>
  <si>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</si>
  <si>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</si>
  <si>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</si>
  <si>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</si>
  <si>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</si>
  <si>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</si>
  <si>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</si>
  <si>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</si>
  <si>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</si>
  <si>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</si>
  <si>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</si>
  <si>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</si>
  <si>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</si>
  <si>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</si>
  <si>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</si>
  <si>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</si>
  <si>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</si>
  <si>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</si>
  <si>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</si>
  <si>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</si>
  <si>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</si>
  <si>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</si>
  <si>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</si>
  <si>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</si>
  <si>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</si>
  <si>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</si>
  <si>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</si>
  <si>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</si>
  <si>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</si>
  <si>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</si>
  <si>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</si>
  <si>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</si>
  <si>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</si>
  <si>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</si>
  <si>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</si>
  <si>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</si>
  <si>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</si>
  <si>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</si>
  <si>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</si>
  <si>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</si>
  <si>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</si>
  <si>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</si>
  <si>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</si>
  <si>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</si>
  <si>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</si>
  <si>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</si>
  <si>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</si>
  <si>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</si>
  <si>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</si>
  <si>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</si>
  <si>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</si>
  <si>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</si>
  <si>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</si>
  <si>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</si>
  <si>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</si>
  <si>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</si>
  <si>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</si>
  <si>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</si>
  <si>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</si>
  <si>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</si>
  <si>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</si>
  <si>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</si>
  <si>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</si>
  <si>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</si>
  <si>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</si>
  <si>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</si>
  <si>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</si>
  <si>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</si>
  <si>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</si>
  <si>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</si>
  <si>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</si>
  <si>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</si>
  <si>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</si>
  <si>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</si>
  <si>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</si>
  <si>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</si>
  <si>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</si>
  <si>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</si>
  <si>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</si>
  <si>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</si>
  <si>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</si>
  <si>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</si>
  <si>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</si>
  <si>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</si>
  <si>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</si>
  <si>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</si>
  <si>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</si>
  <si>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</si>
  <si>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</si>
  <si>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</si>
  <si>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</si>
  <si>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</si>
  <si>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</si>
  <si>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</si>
  <si>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</si>
  <si>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</si>
  <si>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</si>
  <si>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</si>
  <si>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</si>
  <si>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</si>
  <si>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</si>
  <si>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</si>
  <si>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</si>
  <si>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</si>
  <si>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</si>
  <si>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</si>
  <si>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</si>
  <si>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</si>
  <si>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</si>
  <si>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</si>
  <si>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</si>
  <si>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</si>
  <si>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</si>
  <si>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</si>
  <si>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</si>
  <si>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</si>
  <si>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</si>
  <si>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</si>
  <si>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</si>
  <si>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</si>
  <si>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</si>
  <si>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</si>
  <si>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</si>
  <si>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</si>
  <si>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</si>
  <si>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</si>
  <si>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</si>
  <si>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</si>
  <si>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</si>
  <si>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</si>
  <si>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</si>
  <si>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</si>
  <si>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</si>
  <si>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</si>
  <si>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</si>
  <si>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</si>
  <si>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</si>
  <si>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</si>
  <si>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</si>
  <si>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</si>
  <si>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</si>
  <si>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</si>
  <si>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</si>
  <si>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</si>
  <si>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</si>
  <si>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</si>
  <si>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</si>
  <si>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</si>
  <si>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</si>
  <si>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</si>
  <si>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</si>
  <si>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</si>
  <si>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</si>
  <si>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</si>
  <si>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</si>
  <si>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</si>
  <si>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</si>
  <si>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</si>
  <si>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</si>
  <si>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</si>
  <si>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</si>
  <si>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</si>
  <si>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</si>
  <si>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</si>
  <si>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</si>
  <si>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</si>
  <si>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</si>
  <si>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</si>
  <si>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</si>
  <si>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</si>
  <si>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</si>
  <si>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</si>
  <si>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</si>
  <si>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</si>
  <si>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</si>
  <si>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</si>
  <si>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</si>
  <si>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</si>
  <si>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</si>
  <si>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</si>
  <si>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</si>
  <si>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</si>
  <si>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</si>
  <si>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</si>
  <si>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</si>
  <si>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</si>
  <si>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</si>
  <si>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</si>
  <si>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</si>
  <si>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</si>
  <si>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</si>
  <si>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</si>
  <si>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</si>
  <si>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</si>
  <si>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</si>
  <si>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</si>
  <si>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</si>
  <si>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</si>
  <si>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</si>
  <si>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</si>
  <si>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</si>
  <si>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</si>
  <si>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</si>
  <si>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</si>
  <si>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</si>
  <si>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</si>
  <si>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</si>
  <si>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</si>
  <si>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</si>
  <si>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</si>
  <si>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</si>
  <si>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</si>
  <si>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</si>
  <si>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</si>
  <si>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</si>
  <si>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</si>
  <si>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</si>
  <si>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</si>
  <si>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</si>
  <si>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</si>
  <si>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</si>
  <si>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</si>
  <si>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</si>
  <si>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</si>
  <si>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</si>
  <si>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</si>
  <si>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</si>
  <si>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</si>
  <si>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</si>
  <si>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</si>
  <si>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</si>
  <si>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</si>
  <si>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</si>
  <si>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</si>
  <si>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</si>
  <si>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</si>
  <si>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</si>
  <si>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</si>
  <si>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</si>
  <si>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</si>
  <si>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</si>
  <si>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</si>
  <si>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</si>
  <si>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</si>
  <si>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</si>
  <si>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</si>
  <si>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</si>
  <si>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</si>
  <si>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</si>
  <si>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</si>
  <si>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</si>
  <si>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</si>
  <si>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</si>
  <si>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</si>
  <si>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</si>
  <si>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</si>
  <si>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</si>
  <si>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</si>
  <si>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</si>
  <si>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</si>
  <si>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</si>
  <si>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</si>
  <si>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</si>
  <si>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</si>
  <si>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</si>
  <si>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</si>
  <si>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</si>
  <si>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</si>
  <si>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</si>
  <si>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</si>
  <si>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</si>
  <si>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</si>
  <si>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</si>
  <si>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</si>
  <si>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</si>
  <si>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</si>
  <si>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</si>
  <si>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</si>
  <si>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</si>
  <si>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</si>
  <si>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</si>
  <si>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</si>
  <si>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</si>
  <si>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</si>
  <si>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</si>
  <si>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</si>
  <si>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</si>
  <si>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</si>
  <si>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</si>
  <si>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</si>
  <si>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</si>
  <si>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</si>
  <si>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</si>
  <si>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</si>
  <si>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</si>
  <si>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</si>
  <si>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</si>
  <si>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</si>
  <si>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</si>
  <si>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</si>
  <si>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</si>
  <si>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</si>
  <si>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</si>
  <si>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</si>
  <si>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</si>
  <si>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</si>
  <si>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</si>
  <si>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</si>
  <si>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</si>
  <si>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</si>
  <si>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</si>
  <si>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</si>
  <si>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</si>
  <si>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</si>
  <si>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</si>
  <si>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</si>
  <si>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</si>
  <si>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</si>
  <si>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</si>
  <si>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</si>
  <si>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</si>
  <si>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</si>
  <si>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</si>
  <si>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</si>
  <si>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</si>
  <si>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</si>
  <si>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</si>
  <si>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</si>
  <si>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</si>
  <si>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</si>
  <si>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</si>
  <si>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</si>
  <si>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</si>
  <si>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</si>
  <si>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</si>
  <si>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</si>
  <si>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</si>
  <si>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</si>
  <si>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</si>
  <si>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</si>
  <si>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</si>
  <si>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</si>
  <si>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</si>
  <si>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</si>
  <si>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</si>
  <si>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</si>
  <si>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</si>
  <si>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</si>
  <si>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</si>
  <si>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</si>
  <si>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</si>
  <si>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</si>
  <si>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</si>
  <si>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</si>
  <si>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</si>
  <si>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</si>
  <si>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</si>
  <si>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</si>
  <si>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</si>
  <si>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</si>
  <si>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</si>
  <si>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</si>
  <si>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</si>
  <si>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</si>
  <si>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</si>
  <si>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</si>
  <si>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</si>
  <si>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</si>
  <si>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</si>
  <si>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</si>
  <si>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</si>
  <si>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</si>
  <si>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</si>
  <si>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</si>
  <si>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</si>
  <si>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</si>
  <si>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</si>
  <si>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</si>
  <si>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</si>
  <si>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</si>
  <si>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</si>
  <si>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</si>
  <si>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</si>
  <si>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</si>
  <si>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</si>
  <si>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</si>
  <si>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</si>
  <si>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</si>
  <si>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</si>
  <si>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</si>
  <si>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</si>
  <si>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</si>
  <si>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</si>
  <si>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</si>
  <si>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</si>
  <si>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</si>
  <si>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</si>
  <si>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</si>
  <si>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</si>
  <si>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</si>
  <si>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</si>
  <si>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</si>
  <si>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</si>
  <si>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</si>
  <si>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</si>
  <si>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</si>
  <si>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</si>
  <si>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</si>
  <si>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</si>
  <si>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</si>
  <si>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</si>
  <si>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</si>
  <si>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</si>
  <si>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</si>
  <si>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</si>
  <si>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</si>
  <si>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</si>
  <si>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</si>
  <si>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</si>
  <si>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</si>
  <si>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</si>
  <si>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</si>
  <si>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</si>
  <si>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</si>
  <si>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</si>
  <si>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</si>
  <si>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</si>
  <si>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</si>
  <si>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</si>
  <si>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</si>
  <si>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</si>
  <si>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</si>
  <si>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</si>
  <si>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</si>
  <si>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</si>
  <si>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</si>
  <si>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</si>
  <si>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</si>
  <si>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</si>
  <si>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</si>
  <si>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</si>
  <si>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</si>
  <si>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</si>
  <si>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</si>
  <si>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</si>
  <si>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</si>
  <si>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</si>
  <si>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</si>
  <si>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</si>
  <si>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</si>
  <si>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</si>
  <si>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</si>
  <si>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</si>
  <si>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</si>
  <si>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</si>
  <si>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</si>
  <si>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</si>
  <si>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</si>
  <si>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</si>
  <si>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</si>
  <si>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</si>
  <si>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</si>
  <si>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</si>
  <si>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</si>
  <si>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</si>
  <si>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</si>
  <si>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</si>
  <si>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</si>
  <si>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</si>
  <si>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</si>
  <si>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</si>
  <si>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</si>
  <si>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</si>
  <si>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</si>
  <si>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</si>
  <si>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</si>
  <si>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</si>
  <si>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</si>
  <si>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</si>
  <si>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</si>
  <si>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</si>
  <si>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</si>
  <si>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</si>
  <si>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</si>
  <si>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</si>
  <si>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</si>
  <si>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</si>
  <si>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</si>
  <si>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</si>
  <si>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</si>
  <si>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</si>
  <si>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</si>
  <si>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</si>
  <si>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</si>
  <si>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</si>
  <si>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</si>
  <si>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</si>
  <si>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</si>
  <si>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</si>
  <si>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</si>
  <si>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</si>
  <si>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</si>
  <si>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</si>
  <si>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</si>
  <si>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</si>
  <si>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</si>
  <si>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</si>
  <si>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</si>
  <si>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</si>
  <si>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</si>
  <si>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</si>
  <si>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</si>
  <si>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</si>
  <si>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</si>
  <si>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</si>
  <si>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</si>
  <si>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</si>
  <si>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</si>
  <si>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</si>
  <si>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</si>
  <si>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</si>
  <si>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</si>
  <si>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</si>
  <si>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</si>
  <si>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</si>
  <si>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</si>
  <si>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</si>
  <si>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</si>
  <si>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</si>
  <si>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</si>
  <si>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</si>
  <si>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</si>
  <si>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</si>
  <si>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</si>
  <si>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</si>
  <si>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</si>
  <si>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</si>
  <si>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</si>
  <si>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</si>
  <si>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</si>
  <si>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</si>
  <si>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</si>
  <si>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</si>
  <si>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</si>
  <si>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</si>
  <si>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</si>
  <si>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</si>
  <si>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</si>
  <si>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</si>
  <si>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</si>
  <si>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</si>
  <si>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</si>
  <si>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</si>
  <si>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</si>
  <si>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</si>
  <si>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</si>
  <si>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</si>
  <si>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</si>
  <si>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</si>
  <si>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</si>
  <si>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</si>
  <si>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</si>
  <si>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</si>
  <si>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</si>
  <si>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</si>
  <si>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</si>
  <si>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</si>
  <si>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</si>
  <si>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</si>
  <si>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</si>
  <si>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</si>
  <si>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</si>
  <si>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</si>
  <si>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</si>
  <si>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</si>
  <si>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</si>
  <si>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</si>
  <si>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</si>
  <si>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</si>
  <si>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</si>
  <si>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</si>
  <si>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</si>
  <si>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</si>
  <si>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</si>
  <si>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</si>
  <si>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</si>
  <si>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</si>
  <si>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</si>
  <si>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</si>
  <si>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</si>
  <si>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</si>
  <si>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</si>
  <si>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</si>
  <si>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</si>
  <si>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</si>
  <si>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</si>
  <si>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</si>
  <si>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</si>
  <si>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</si>
  <si>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</si>
  <si>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</si>
  <si>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</si>
  <si>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</si>
  <si>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</si>
  <si>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</si>
  <si>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</si>
  <si>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</si>
  <si>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</si>
  <si>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</si>
  <si>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</si>
  <si>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</si>
  <si>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</si>
  <si>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</si>
  <si>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</si>
  <si>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</si>
  <si>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</si>
  <si>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</si>
  <si>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</si>
  <si>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</si>
  <si>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</si>
  <si>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</si>
  <si>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</si>
  <si>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</si>
  <si>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</si>
  <si>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</si>
  <si>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</si>
  <si>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</si>
  <si>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</si>
  <si>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</si>
  <si>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</si>
  <si>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</si>
  <si>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</si>
  <si>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</si>
  <si>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</si>
  <si>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</si>
  <si>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</si>
  <si>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</si>
  <si>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</si>
  <si>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</si>
  <si>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</si>
  <si>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</si>
  <si>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</si>
  <si>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</si>
  <si>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</si>
  <si>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</si>
  <si>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</si>
  <si>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</si>
  <si>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</si>
  <si>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</si>
  <si>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</si>
  <si>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</si>
  <si>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</si>
  <si>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</si>
  <si>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</si>
  <si>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</si>
  <si>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</si>
  <si>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</si>
  <si>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</si>
  <si>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</si>
  <si>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</si>
  <si>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</si>
  <si>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</si>
  <si>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</si>
  <si>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</si>
  <si>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</si>
  <si>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</si>
  <si>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</si>
  <si>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</si>
  <si>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</si>
  <si>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</si>
  <si>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</si>
  <si>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</si>
  <si>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</si>
  <si>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</si>
  <si>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</si>
  <si>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</si>
  <si>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</si>
  <si>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</si>
  <si>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</si>
  <si>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</si>
  <si>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</si>
  <si>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</si>
  <si>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</si>
  <si>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</si>
  <si>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</si>
  <si>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</si>
  <si>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</si>
  <si>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</si>
  <si>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</si>
  <si>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</si>
  <si>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</si>
  <si>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</si>
  <si>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</si>
  <si>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</si>
  <si>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</si>
  <si>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</si>
  <si>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</si>
  <si>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</si>
  <si>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</si>
  <si>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</si>
  <si>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</si>
  <si>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</si>
  <si>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</si>
  <si>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</si>
  <si>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</si>
  <si>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</si>
  <si>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</si>
  <si>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</si>
  <si>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</si>
  <si>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</si>
  <si>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</si>
  <si>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</si>
  <si>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</si>
  <si>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</si>
  <si>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</si>
  <si>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</si>
  <si>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</si>
  <si>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</si>
  <si>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</si>
  <si>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</si>
  <si>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</si>
  <si>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</si>
  <si>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</si>
  <si>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</si>
  <si>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</si>
  <si>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</si>
  <si>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</si>
  <si>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</si>
  <si>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</si>
  <si>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</si>
  <si>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</si>
  <si>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</si>
  <si>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</si>
  <si>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</si>
  <si>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</si>
  <si>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</si>
  <si>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</si>
  <si>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</si>
  <si>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</si>
  <si>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</si>
  <si>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</si>
  <si>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</si>
  <si>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</si>
  <si>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</si>
  <si>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</si>
  <si>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</si>
  <si>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</si>
  <si>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</si>
  <si>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</si>
  <si>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</si>
  <si>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</si>
  <si>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</si>
  <si>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</si>
  <si>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</si>
  <si>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</si>
  <si>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</si>
  <si>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</si>
  <si>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</si>
  <si>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</si>
  <si>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</si>
  <si>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</si>
  <si>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</si>
  <si>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</si>
  <si>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</si>
  <si>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</si>
  <si>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</si>
  <si>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</si>
  <si>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</si>
  <si>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</si>
  <si>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</si>
  <si>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</si>
  <si>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</si>
  <si>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</si>
  <si>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</si>
  <si>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</si>
  <si>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</si>
  <si>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</si>
  <si>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</si>
  <si>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</si>
  <si>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</si>
  <si>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</si>
  <si>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</si>
  <si>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</si>
  <si>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</si>
  <si>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</si>
  <si>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</si>
  <si>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</si>
  <si>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</si>
  <si>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</si>
  <si>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</si>
  <si>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</si>
  <si>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</si>
  <si>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</si>
  <si>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</si>
  <si>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</si>
  <si>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</si>
  <si>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</si>
  <si>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</si>
  <si>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</si>
  <si>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</si>
  <si>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</si>
  <si>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</si>
  <si>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</si>
  <si>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</si>
  <si>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</si>
  <si>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</si>
  <si>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</si>
  <si>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</si>
  <si>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</si>
  <si>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</si>
  <si>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</si>
  <si>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</si>
  <si>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</si>
  <si>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</si>
  <si>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</si>
  <si>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</si>
  <si>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</si>
  <si>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</si>
  <si>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</si>
  <si>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</si>
  <si>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</si>
  <si>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</si>
  <si>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</si>
  <si>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</si>
  <si>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</si>
  <si>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</si>
  <si>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</si>
  <si>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</si>
  <si>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</si>
  <si>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</si>
  <si>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</si>
  <si>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</si>
  <si>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</si>
  <si>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</si>
  <si>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</si>
  <si>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</si>
  <si>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</si>
  <si>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</si>
  <si>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</si>
  <si>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</si>
  <si>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</si>
  <si>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</si>
  <si>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</si>
  <si>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</si>
  <si>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</si>
  <si>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</si>
  <si>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</si>
  <si>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</si>
  <si>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</si>
  <si>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</si>
  <si>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</si>
  <si>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</si>
  <si>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</si>
  <si>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</si>
  <si>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</si>
  <si>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</si>
  <si>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</si>
  <si>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</si>
  <si>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</si>
  <si>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</si>
  <si>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</si>
  <si>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</si>
  <si>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</si>
  <si>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</si>
  <si>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</si>
  <si>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</si>
  <si>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</si>
  <si>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</si>
  <si>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</si>
  <si>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</si>
  <si>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</si>
  <si>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</si>
  <si>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</si>
  <si>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</si>
  <si>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</si>
  <si>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</si>
  <si>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</si>
  <si>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</si>
  <si>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</si>
  <si>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</si>
  <si>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</si>
  <si>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</si>
  <si>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</si>
  <si>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</si>
  <si>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</si>
  <si>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</si>
  <si>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</si>
  <si>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</si>
  <si>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</si>
  <si>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</si>
  <si>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</si>
  <si>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</si>
  <si>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</si>
  <si>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</si>
  <si>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</si>
  <si>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</si>
  <si>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</si>
  <si>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</si>
  <si>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</si>
  <si>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</si>
  <si>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</si>
  <si>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</si>
  <si>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</si>
  <si>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</si>
  <si>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</si>
  <si>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</si>
  <si>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</si>
  <si>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</si>
  <si>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</si>
  <si>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</si>
  <si>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</si>
  <si>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</si>
  <si>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</si>
  <si>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</si>
  <si>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</si>
  <si>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</si>
  <si>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</si>
  <si>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</si>
  <si>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</si>
  <si>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</si>
  <si>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</si>
  <si>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</si>
  <si>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</si>
  <si>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</si>
  <si>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</si>
  <si>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</si>
  <si>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</si>
  <si>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</si>
  <si>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</si>
  <si>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</si>
  <si>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</si>
  <si>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</si>
  <si>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</si>
  <si>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</si>
  <si>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</si>
  <si>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</si>
  <si>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</si>
  <si>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</si>
  <si>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</si>
  <si>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</si>
  <si>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</si>
  <si>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</si>
  <si>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</si>
  <si>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</si>
  <si>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</si>
  <si>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</si>
  <si>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</si>
  <si>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</si>
  <si>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</si>
  <si>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</si>
  <si>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</si>
  <si>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</si>
  <si>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</si>
  <si>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</si>
  <si>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</si>
  <si>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</si>
  <si>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</si>
  <si>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</si>
  <si>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</si>
  <si>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</si>
  <si>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</si>
  <si>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</si>
  <si>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</si>
  <si>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</si>
  <si>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</si>
  <si>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</si>
  <si>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</si>
  <si>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</si>
  <si>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</si>
  <si>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</si>
  <si>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</si>
  <si>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</si>
  <si>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</si>
  <si>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</si>
  <si>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</si>
  <si>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</si>
  <si>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</si>
  <si>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</si>
  <si>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</si>
  <si>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</si>
  <si>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</si>
  <si>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</si>
  <si>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</si>
  <si>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</si>
  <si>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</si>
  <si>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</si>
  <si>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</si>
  <si>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</si>
  <si>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</si>
  <si>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</si>
  <si>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</si>
  <si>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</si>
  <si>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</si>
  <si>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</si>
  <si>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</si>
  <si>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</si>
  <si>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</si>
  <si>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</si>
  <si>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</si>
  <si>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</si>
  <si>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</si>
  <si>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</si>
  <si>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</si>
  <si>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</si>
  <si>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</si>
  <si>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</si>
  <si>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</si>
  <si>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</si>
  <si>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</si>
  <si>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</si>
  <si>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</si>
  <si>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</si>
  <si>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</si>
  <si>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</si>
  <si>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</si>
  <si>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</si>
  <si>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</si>
  <si>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</si>
  <si>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</si>
  <si>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</si>
  <si>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</si>
  <si>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</si>
  <si>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</si>
  <si>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</si>
  <si>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</si>
  <si>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</si>
  <si>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</si>
  <si>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</si>
  <si>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</si>
  <si>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</si>
  <si>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</si>
  <si>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</si>
  <si>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</si>
  <si>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</si>
  <si>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</si>
  <si>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</si>
  <si>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</si>
  <si>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</si>
  <si>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</si>
  <si>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</si>
  <si>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</si>
  <si>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</si>
  <si>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</si>
  <si>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</si>
  <si>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</si>
  <si>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</si>
  <si>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</si>
  <si>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</si>
  <si>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</si>
  <si>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</si>
  <si>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</si>
  <si>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</si>
  <si>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</si>
  <si>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</si>
  <si>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</si>
  <si>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</si>
  <si>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</si>
  <si>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</si>
  <si>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</si>
  <si>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</si>
  <si>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</si>
  <si>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</si>
  <si>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</si>
  <si>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</si>
  <si>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</si>
  <si>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</si>
  <si>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</si>
  <si>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</si>
  <si>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</si>
  <si>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</si>
  <si>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</si>
  <si>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</si>
  <si>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</si>
  <si>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</si>
  <si>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</si>
  <si>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</si>
  <si>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</si>
  <si>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</si>
  <si>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</si>
  <si>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</si>
  <si>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</si>
  <si>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</si>
  <si>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</si>
  <si>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</si>
  <si>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</si>
  <si>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</si>
  <si>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</si>
  <si>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</si>
  <si>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</si>
  <si>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</si>
  <si>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</si>
  <si>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</si>
  <si>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</si>
  <si>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</si>
  <si>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</si>
  <si>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</si>
  <si>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</si>
  <si>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</si>
  <si>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</si>
  <si>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</si>
  <si>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</si>
  <si>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</si>
  <si>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</si>
  <si>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</si>
  <si>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</si>
  <si>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</si>
  <si>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</si>
  <si>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</si>
  <si>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</si>
  <si>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</si>
  <si>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</si>
  <si>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</si>
  <si>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</si>
  <si>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</si>
  <si>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</si>
  <si>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</si>
  <si>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</si>
  <si>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</si>
  <si>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</si>
  <si>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</si>
  <si>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</si>
  <si>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</si>
  <si>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</si>
  <si>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</si>
  <si>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</si>
  <si>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</si>
  <si>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</si>
  <si>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</si>
  <si>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</si>
  <si>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</si>
  <si>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</si>
  <si>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</si>
  <si>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</si>
  <si>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</si>
  <si>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</si>
  <si>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</si>
  <si>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</si>
  <si>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</si>
  <si>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</si>
  <si>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</si>
  <si>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</si>
  <si>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</si>
  <si>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</si>
  <si>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</si>
  <si>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</si>
  <si>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</si>
  <si>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</si>
  <si>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</si>
  <si>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</si>
  <si>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</si>
  <si>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</si>
  <si>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</si>
  <si>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</si>
  <si>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</si>
  <si>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</si>
  <si>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</si>
  <si>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</si>
  <si>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</si>
  <si>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</si>
  <si>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</si>
  <si>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</si>
  <si>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</si>
  <si>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</si>
  <si>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</si>
  <si>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</si>
  <si>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</si>
  <si>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</si>
  <si>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</si>
  <si>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</si>
  <si>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</si>
  <si>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</si>
  <si>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</si>
  <si>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</si>
  <si>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</si>
  <si>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</si>
  <si>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</si>
  <si>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</si>
  <si>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</si>
  <si>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</si>
  <si>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</si>
  <si>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</si>
  <si>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</si>
  <si>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</si>
  <si>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</si>
  <si>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</si>
  <si>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</si>
  <si>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</si>
  <si>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</si>
  <si>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</si>
  <si>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</si>
  <si>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</si>
  <si>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</si>
  <si>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</si>
  <si>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</si>
  <si>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</si>
  <si>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</si>
  <si>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</si>
  <si>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</si>
  <si>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</si>
  <si>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</si>
  <si>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</si>
  <si>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</si>
  <si>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</si>
  <si>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</si>
  <si>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</si>
  <si>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</si>
  <si>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</si>
  <si>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</si>
  <si>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</si>
  <si>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</si>
  <si>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</si>
  <si>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</si>
  <si>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</si>
  <si>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</si>
  <si>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</si>
  <si>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</si>
  <si>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</si>
  <si>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</si>
  <si>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</si>
  <si>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</si>
  <si>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</si>
  <si>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</si>
  <si>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</si>
  <si>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</si>
  <si>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</si>
  <si>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</si>
  <si>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</si>
  <si>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</si>
  <si>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</si>
  <si>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</si>
  <si>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</si>
  <si>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</si>
  <si>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</si>
  <si>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</si>
  <si>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</si>
  <si>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</si>
  <si>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</si>
  <si>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</si>
  <si>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</si>
  <si>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</si>
  <si>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</si>
  <si>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</si>
  <si>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</si>
  <si>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</si>
  <si>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</si>
  <si>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</si>
  <si>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</si>
  <si>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</si>
  <si>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</si>
  <si>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</si>
  <si>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</si>
  <si>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</si>
  <si>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</si>
  <si>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</si>
  <si>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</si>
  <si>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</si>
  <si>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</si>
  <si>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</si>
  <si>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</si>
  <si>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</si>
  <si>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</si>
  <si>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</si>
  <si>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</si>
  <si>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</si>
  <si>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</si>
  <si>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</si>
  <si>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</si>
  <si>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</si>
  <si>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</si>
  <si>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</si>
  <si>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</si>
  <si>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</si>
  <si>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</si>
  <si>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</si>
  <si>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</si>
  <si>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</si>
  <si>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</si>
  <si>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</si>
  <si>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</si>
  <si>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</si>
  <si>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</si>
  <si>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</si>
  <si>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</si>
  <si>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</si>
  <si>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</si>
  <si>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</si>
  <si>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</si>
  <si>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</si>
  <si>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</si>
  <si>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</si>
  <si>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</si>
  <si>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</si>
  <si>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</si>
  <si>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</si>
  <si>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</si>
  <si>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</si>
  <si>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</si>
  <si>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</si>
  <si>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</si>
  <si>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</si>
  <si>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</si>
  <si>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</si>
  <si>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</si>
  <si>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</si>
  <si>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</si>
  <si>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</si>
  <si>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</si>
  <si>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</si>
  <si>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</si>
  <si>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</si>
  <si>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</si>
  <si>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</si>
  <si>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</si>
  <si>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</si>
  <si>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</si>
  <si>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</si>
  <si>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</si>
  <si>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</si>
  <si>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</si>
  <si>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</si>
  <si>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</si>
  <si>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</si>
  <si>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</si>
  <si>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</si>
  <si>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</si>
  <si>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</si>
  <si>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</si>
  <si>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</si>
  <si>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</si>
  <si>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</si>
  <si>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</si>
  <si>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</si>
  <si>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</si>
  <si>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</si>
  <si>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</si>
  <si>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</si>
  <si>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</si>
  <si>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</si>
  <si>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</si>
  <si>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</si>
  <si>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</si>
  <si>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</si>
  <si>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</si>
  <si>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</si>
  <si>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</si>
  <si>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</si>
  <si>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</si>
  <si>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</si>
  <si>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</si>
  <si>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</si>
  <si>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</si>
  <si>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</si>
  <si>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</si>
  <si>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</si>
  <si>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</si>
  <si>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</si>
  <si>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</si>
  <si>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</si>
  <si>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</si>
  <si>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</si>
  <si>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</si>
  <si>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</si>
  <si>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</si>
  <si>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</si>
  <si>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</si>
  <si>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</si>
  <si>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</si>
  <si>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</si>
  <si>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</si>
  <si>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</si>
  <si>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</si>
  <si>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</si>
  <si>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</si>
  <si>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</si>
  <si>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</si>
  <si>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</si>
  <si>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</si>
  <si>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</si>
  <si>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</si>
  <si>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</si>
  <si>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</si>
  <si>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</si>
  <si>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</si>
  <si>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</si>
  <si>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</si>
  <si>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</si>
  <si>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</si>
  <si>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</si>
  <si>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</si>
  <si>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</si>
  <si>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</si>
  <si>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</si>
  <si>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</si>
  <si>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</si>
  <si>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</si>
  <si>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</si>
  <si>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</si>
  <si>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</si>
  <si>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</si>
  <si>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</si>
  <si>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</si>
  <si>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</si>
  <si>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</si>
  <si>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</si>
  <si>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</si>
  <si>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</si>
  <si>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</si>
  <si>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</si>
  <si>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</si>
  <si>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</si>
  <si>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</si>
  <si>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</si>
  <si>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</si>
  <si>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</si>
  <si>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</si>
  <si>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</si>
  <si>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</si>
  <si>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</si>
  <si>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</si>
  <si>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</si>
  <si>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</si>
  <si>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</si>
  <si>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</si>
  <si>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</si>
  <si>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</si>
  <si>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</si>
  <si>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</si>
  <si>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</si>
  <si>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</si>
  <si>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</si>
  <si>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</si>
  <si>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</si>
  <si>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</si>
  <si>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</si>
  <si>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</si>
  <si>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</si>
  <si>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</si>
  <si>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</si>
  <si>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</si>
  <si>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</si>
  <si>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</si>
  <si>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</si>
  <si>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</si>
  <si>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</si>
  <si>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</si>
  <si>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</si>
  <si>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</si>
  <si>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</si>
  <si>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</si>
  <si>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</si>
  <si>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</si>
  <si>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</si>
  <si>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</si>
  <si>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</si>
  <si>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</si>
  <si>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</si>
  <si>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</si>
  <si>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</si>
  <si>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</si>
  <si>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</si>
  <si>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</si>
  <si>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</si>
  <si>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</si>
  <si>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</si>
  <si>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</si>
  <si>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</si>
  <si>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</si>
  <si>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</si>
  <si>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</si>
  <si>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</si>
  <si>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</si>
  <si>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</si>
  <si>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</si>
  <si>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</si>
  <si>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</si>
  <si>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</si>
  <si>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</si>
  <si>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</si>
  <si>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</si>
  <si>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</si>
  <si>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</si>
  <si>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</si>
  <si>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</si>
  <si>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</si>
  <si>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</si>
  <si>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</si>
  <si>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</si>
  <si>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</si>
  <si>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</si>
  <si>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</si>
  <si>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</si>
  <si>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</si>
  <si>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</si>
  <si>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</si>
  <si>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</si>
  <si>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</si>
  <si>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</si>
  <si>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</si>
  <si>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</si>
  <si>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</si>
  <si>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</si>
  <si>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</si>
  <si>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</si>
  <si>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</si>
  <si>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</si>
  <si>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</si>
  <si>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</si>
  <si>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</si>
  <si>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</si>
  <si>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</si>
  <si>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</si>
  <si>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</si>
  <si>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</si>
  <si>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</si>
  <si>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</si>
  <si>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</si>
  <si>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</si>
  <si>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</si>
  <si>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</si>
  <si>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</si>
  <si>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</si>
  <si>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</si>
  <si>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</si>
  <si>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</si>
  <si>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</si>
  <si>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</si>
  <si>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</si>
  <si>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</si>
  <si>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</si>
  <si>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</si>
  <si>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</si>
  <si>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</si>
  <si>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</si>
  <si>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</si>
  <si>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</si>
  <si>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</si>
  <si>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</si>
  <si>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</si>
  <si>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</si>
  <si>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</si>
  <si>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</si>
  <si>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</si>
  <si>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</si>
  <si>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</si>
  <si>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</si>
  <si>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</si>
  <si>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</si>
  <si>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</si>
  <si>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</si>
  <si>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</si>
  <si>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</si>
  <si>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</si>
  <si>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</si>
  <si>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</si>
  <si>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</si>
  <si>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</si>
  <si>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</si>
  <si>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</si>
  <si>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</si>
  <si>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</si>
  <si>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</si>
  <si>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</si>
  <si>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</si>
  <si>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</si>
  <si>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</si>
  <si>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</si>
  <si>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</si>
  <si>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</si>
  <si>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</si>
  <si>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</si>
  <si>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</si>
  <si>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</si>
  <si>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</si>
  <si>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</si>
  <si>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</si>
  <si>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</si>
  <si>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</si>
  <si>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</si>
  <si>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</si>
  <si>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</si>
  <si>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</si>
  <si>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</si>
  <si>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</si>
  <si>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</si>
  <si>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</si>
  <si>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</si>
  <si>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</si>
  <si>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</si>
  <si>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</si>
  <si>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</si>
  <si>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</si>
  <si>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</si>
  <si>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</si>
  <si>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</si>
  <si>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</si>
  <si>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</si>
  <si>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</si>
  <si>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</si>
  <si>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</si>
  <si>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</si>
  <si>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</si>
  <si>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</si>
  <si>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</si>
  <si>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</si>
  <si>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</si>
  <si>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</si>
  <si>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</si>
  <si>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</si>
  <si>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</si>
  <si>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</si>
  <si>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</si>
  <si>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</si>
  <si>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</si>
  <si>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</si>
  <si>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</si>
  <si>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</si>
  <si>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</si>
  <si>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</si>
  <si>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</si>
  <si>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</si>
  <si>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</si>
  <si>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</si>
  <si>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</si>
  <si>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</si>
  <si>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</si>
  <si>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</si>
  <si>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</si>
  <si>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</si>
  <si>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</si>
  <si>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</si>
  <si>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</si>
  <si>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</si>
  <si>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</si>
  <si>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</si>
  <si>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</si>
  <si>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</si>
  <si>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</si>
  <si>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</si>
  <si>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</si>
  <si>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</si>
  <si>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</si>
  <si>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</si>
  <si>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</si>
  <si>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</si>
  <si>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</si>
  <si>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</si>
  <si>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</si>
  <si>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</si>
  <si>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</si>
  <si>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</si>
  <si>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</si>
  <si>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</si>
  <si>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</si>
  <si>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</si>
  <si>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</si>
  <si>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</si>
  <si>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</si>
  <si>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</si>
  <si>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</si>
  <si>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</si>
  <si>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</si>
  <si>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</si>
  <si>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</si>
  <si>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</si>
  <si>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</si>
  <si>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</si>
  <si>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</si>
  <si>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</si>
  <si>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</si>
  <si>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</si>
  <si>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</si>
  <si>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</si>
  <si>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</si>
  <si>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</si>
  <si>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</si>
  <si>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</si>
  <si>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</si>
  <si>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</si>
  <si>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</si>
  <si>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</si>
  <si>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</si>
  <si>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</si>
  <si>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</si>
  <si>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</si>
  <si>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</si>
  <si>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</si>
  <si>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</si>
  <si>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</si>
  <si>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</si>
  <si>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</si>
  <si>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</si>
  <si>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</si>
  <si>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</si>
  <si>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</si>
  <si>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</si>
  <si>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</si>
  <si>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</si>
  <si>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</si>
  <si>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</si>
  <si>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</si>
  <si>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</si>
  <si>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</si>
  <si>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</si>
  <si>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</si>
  <si>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</si>
  <si>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</si>
  <si>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</si>
  <si>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</si>
  <si>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</si>
  <si>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</si>
  <si>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</si>
  <si>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</si>
  <si>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</si>
  <si>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</si>
  <si>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</si>
  <si>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</si>
  <si>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</si>
  <si>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</si>
  <si>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</si>
  <si>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</si>
  <si>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</si>
  <si>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</si>
  <si>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</si>
  <si>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</si>
  <si>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</si>
  <si>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</si>
  <si>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</si>
  <si>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</si>
  <si>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</si>
  <si>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</si>
  <si>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</si>
  <si>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</si>
  <si>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</si>
  <si>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</si>
  <si>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</si>
  <si>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</si>
  <si>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</si>
  <si>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</si>
  <si>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</si>
  <si>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</si>
  <si>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</si>
  <si>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</si>
  <si>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</si>
  <si>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</si>
  <si>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</si>
  <si>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</si>
  <si>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</si>
  <si>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</si>
  <si>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</si>
  <si>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</si>
  <si>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</si>
  <si>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</si>
  <si>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</si>
  <si>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</si>
  <si>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</si>
  <si>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</si>
  <si>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</si>
  <si>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</si>
  <si>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</si>
  <si>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</si>
  <si>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</si>
  <si>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</si>
  <si>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</si>
  <si>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</si>
  <si>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</si>
  <si>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</si>
  <si>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</si>
  <si>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</si>
  <si>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</si>
  <si>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</si>
  <si>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</si>
  <si>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</si>
  <si>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</si>
  <si>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</si>
  <si>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</si>
  <si>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</si>
  <si>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</si>
  <si>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</si>
  <si>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</si>
  <si>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</si>
  <si>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</si>
  <si>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</si>
  <si>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</si>
  <si>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</si>
  <si>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</si>
  <si>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</si>
  <si>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</si>
  <si>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</si>
  <si>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</si>
  <si>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</si>
  <si>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</si>
  <si>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</si>
  <si>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</si>
  <si>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</si>
  <si>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</si>
  <si>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</si>
  <si>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</si>
  <si>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</si>
  <si>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</si>
  <si>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</si>
  <si>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</si>
  <si>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</si>
  <si>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</si>
  <si>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</si>
  <si>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</si>
  <si>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</si>
  <si>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</si>
  <si>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</si>
  <si>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</si>
  <si>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</si>
  <si>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</si>
  <si>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</si>
  <si>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</si>
  <si>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</si>
  <si>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</si>
  <si>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</si>
  <si>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</si>
  <si>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</si>
  <si>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</si>
  <si>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</si>
  <si>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</si>
  <si>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</si>
  <si>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</si>
  <si>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</si>
  <si>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</si>
  <si>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</si>
  <si>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</si>
  <si>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</si>
  <si>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</si>
  <si>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</si>
  <si>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</si>
  <si>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</si>
  <si>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</si>
  <si>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</si>
  <si>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</si>
  <si>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</si>
  <si>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</si>
  <si>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</si>
  <si>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</si>
  <si>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</si>
  <si>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</si>
  <si>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</si>
  <si>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</si>
  <si>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</si>
  <si>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</si>
  <si>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</si>
  <si>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</si>
  <si>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</si>
  <si>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</si>
  <si>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</si>
  <si>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</si>
  <si>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</si>
  <si>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</si>
  <si>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</si>
  <si>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</si>
  <si>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</si>
  <si>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</si>
  <si>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</si>
  <si>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</si>
  <si>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</si>
  <si>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</si>
  <si>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</si>
  <si>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</si>
  <si>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</si>
  <si>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</si>
  <si>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</si>
  <si>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</si>
  <si>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</si>
  <si>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</si>
  <si>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</si>
  <si>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</si>
  <si>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</si>
  <si>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</si>
  <si>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</si>
  <si>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</si>
  <si>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</si>
  <si>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</si>
  <si>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</si>
  <si>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</si>
  <si>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</si>
  <si>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</si>
  <si>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</si>
  <si>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</si>
  <si>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</si>
  <si>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</si>
  <si>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</si>
  <si>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</si>
  <si>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</si>
  <si>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</si>
  <si>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</si>
  <si>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</si>
  <si>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</si>
  <si>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</si>
  <si>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</si>
  <si>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</si>
  <si>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</si>
  <si>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</si>
  <si>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</si>
  <si>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</si>
  <si>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</si>
  <si>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</si>
  <si>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</si>
  <si>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</si>
  <si>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</si>
  <si>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</si>
  <si>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</si>
  <si>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</si>
  <si>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</si>
  <si>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</si>
  <si>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</si>
  <si>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</si>
  <si>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</si>
  <si>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</si>
  <si>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</si>
  <si>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</si>
  <si>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</si>
  <si>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</si>
  <si>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</si>
  <si>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</si>
  <si>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</si>
  <si>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</si>
  <si>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</si>
  <si>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</si>
  <si>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</si>
  <si>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</si>
  <si>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</si>
  <si>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</si>
  <si>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</si>
  <si>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</si>
  <si>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</si>
  <si>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</si>
  <si>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</si>
  <si>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</si>
  <si>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</si>
  <si>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</si>
  <si>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</si>
  <si>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</si>
  <si>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</si>
  <si>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</si>
  <si>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</si>
  <si>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</si>
  <si>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</si>
  <si>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</si>
  <si>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</si>
  <si>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</si>
  <si>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</si>
  <si>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</si>
  <si>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</si>
  <si>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</si>
  <si>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</si>
  <si>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</si>
  <si>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</si>
  <si>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</si>
  <si>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</si>
  <si>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</si>
  <si>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</si>
  <si>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</si>
  <si>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</si>
  <si>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</si>
  <si>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</si>
  <si>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</si>
  <si>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</si>
  <si>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</si>
  <si>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</si>
  <si>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</si>
  <si>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</si>
  <si>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</si>
  <si>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</si>
  <si>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</si>
  <si>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</si>
  <si>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</si>
  <si>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</si>
  <si>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</si>
  <si>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</si>
  <si>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</si>
  <si>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</si>
  <si>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</si>
  <si>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</si>
  <si>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</si>
  <si>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</si>
  <si>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</si>
  <si>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</si>
  <si>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</si>
  <si>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</si>
  <si>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</si>
  <si>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</si>
  <si>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</si>
  <si>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</si>
  <si>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</si>
  <si>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</si>
  <si>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</si>
  <si>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</si>
  <si>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</si>
  <si>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</si>
  <si>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</si>
  <si>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</si>
  <si>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</si>
  <si>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</si>
  <si>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</si>
  <si>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</si>
  <si>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</si>
  <si>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</si>
  <si>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</si>
  <si>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</si>
  <si>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</si>
  <si>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</si>
  <si>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</si>
  <si>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</si>
  <si>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</si>
  <si>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</si>
  <si>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</si>
  <si>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</si>
  <si>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</si>
  <si>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</si>
  <si>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</si>
  <si>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</si>
  <si>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</si>
  <si>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</si>
  <si>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</si>
  <si>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</si>
  <si>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</si>
  <si>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</si>
  <si>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</si>
  <si>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</si>
  <si>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</si>
  <si>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</si>
  <si>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</si>
  <si>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</si>
  <si>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</si>
  <si>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</si>
  <si>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</si>
  <si>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</si>
  <si>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</si>
  <si>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</si>
  <si>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</si>
  <si>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</si>
  <si>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</si>
  <si>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</si>
  <si>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</si>
  <si>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</si>
  <si>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</si>
  <si>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</si>
  <si>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</si>
  <si>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</si>
  <si>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</si>
  <si>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</si>
  <si>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</si>
  <si>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</si>
  <si>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</si>
  <si>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</si>
  <si>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</si>
  <si>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</si>
  <si>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</si>
  <si>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</si>
  <si>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</si>
  <si>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</si>
  <si>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</si>
  <si>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</si>
  <si>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</si>
  <si>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</si>
  <si>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</si>
  <si>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</si>
  <si>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</si>
  <si>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</si>
  <si>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</si>
  <si>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</si>
  <si>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</si>
  <si>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</si>
  <si>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</si>
  <si>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</si>
  <si>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</si>
  <si>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</si>
  <si>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</si>
  <si>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</si>
  <si>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</si>
  <si>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</si>
  <si>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</si>
  <si>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</si>
  <si>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</si>
  <si>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</si>
  <si>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</si>
  <si>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</si>
  <si>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</si>
  <si>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</si>
  <si>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</si>
  <si>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</si>
  <si>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</si>
  <si>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</si>
  <si>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</si>
  <si>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</si>
  <si>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</si>
  <si>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</si>
  <si>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</si>
  <si>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</si>
  <si>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</si>
  <si>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</si>
  <si>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</si>
  <si>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</si>
  <si>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</si>
  <si>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</si>
  <si>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</si>
  <si>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</si>
  <si>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</si>
  <si>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</si>
  <si>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</si>
  <si>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</si>
  <si>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</si>
  <si>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</si>
  <si>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</si>
  <si>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</si>
  <si>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</si>
  <si>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</si>
  <si>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</si>
  <si>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</si>
  <si>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</si>
  <si>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</si>
  <si>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</si>
  <si>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</si>
  <si>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</si>
  <si>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</si>
  <si>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</si>
  <si>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</si>
  <si>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</si>
  <si>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</si>
  <si>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</si>
  <si>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</si>
  <si>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</si>
  <si>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</si>
  <si>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</si>
  <si>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</si>
  <si>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</si>
  <si>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</si>
  <si>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</si>
  <si>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</si>
  <si>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</si>
  <si>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</si>
  <si>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</si>
  <si>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</si>
  <si>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</si>
  <si>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</si>
  <si>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</si>
  <si>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</si>
  <si>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</si>
  <si>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</si>
  <si>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</si>
  <si>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</si>
  <si>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</si>
  <si>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</si>
  <si>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</si>
  <si>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</si>
  <si>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</si>
  <si>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</si>
  <si>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</si>
  <si>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</si>
  <si>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</si>
  <si>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</si>
  <si>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</si>
  <si>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</si>
  <si>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</si>
  <si>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</si>
  <si>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</si>
  <si>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</si>
  <si>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</si>
  <si>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</si>
  <si>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</si>
  <si>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</si>
  <si>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</si>
  <si>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</si>
  <si>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</si>
  <si>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</si>
  <si>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</si>
  <si>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</si>
  <si>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</si>
  <si>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</si>
  <si>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</si>
  <si>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</si>
  <si>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</si>
  <si>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</si>
  <si>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</si>
  <si>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</si>
  <si>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</si>
  <si>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</si>
  <si>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</si>
  <si>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</si>
  <si>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</si>
  <si>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</si>
  <si>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</si>
  <si>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</si>
  <si>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</si>
  <si>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</si>
  <si>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</si>
  <si>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</si>
  <si>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</si>
  <si>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</si>
  <si>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</si>
  <si>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</si>
  <si>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</si>
  <si>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</si>
  <si>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</si>
  <si>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</si>
  <si>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</si>
  <si>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</si>
  <si>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</si>
  <si>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</si>
  <si>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</si>
  <si>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</si>
  <si>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</si>
  <si>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</si>
  <si>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</si>
  <si>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</si>
  <si>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</si>
  <si>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</si>
  <si>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</si>
  <si>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</si>
  <si>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</si>
  <si>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</si>
  <si>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</si>
  <si>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</si>
  <si>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</si>
  <si>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</si>
  <si>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</si>
  <si>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</si>
  <si>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</si>
  <si>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</si>
  <si>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</si>
  <si>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</si>
  <si>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</si>
  <si>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</si>
  <si>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</si>
  <si>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</si>
  <si>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</si>
  <si>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</si>
  <si>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</si>
  <si>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</si>
  <si>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</si>
  <si>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</si>
  <si>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</si>
  <si>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</si>
  <si>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</si>
  <si>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</si>
  <si>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</si>
  <si>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</si>
  <si>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</si>
  <si>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</si>
  <si>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</si>
  <si>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</si>
  <si>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</si>
  <si>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</si>
  <si>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</si>
  <si>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</si>
  <si>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</si>
  <si>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</si>
  <si>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</si>
  <si>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</si>
  <si>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</si>
  <si>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</si>
  <si>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</si>
  <si>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</si>
  <si>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</si>
  <si>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</si>
  <si>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</si>
  <si>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</si>
  <si>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</si>
  <si>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</si>
  <si>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</si>
  <si>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</si>
  <si>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</si>
  <si>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</si>
  <si>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</si>
  <si>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</si>
  <si>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</si>
  <si>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</si>
  <si>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</si>
  <si>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</si>
  <si>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</si>
  <si>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</si>
  <si>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</si>
  <si>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</si>
  <si>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</si>
  <si>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</si>
  <si>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</si>
  <si>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</si>
  <si>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</si>
  <si>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</si>
  <si>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</si>
  <si>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</si>
  <si>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</si>
  <si>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</si>
  <si>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</si>
  <si>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</si>
  <si>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</si>
  <si>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</si>
  <si>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</si>
  <si>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</si>
  <si>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</si>
  <si>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</si>
  <si>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</si>
  <si>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</si>
  <si>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</si>
  <si>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</si>
  <si>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</si>
  <si>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</si>
  <si>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</si>
  <si>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</si>
  <si>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</si>
  <si>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</si>
  <si>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</si>
  <si>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</si>
  <si>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</si>
  <si>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</si>
  <si>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</si>
  <si>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</si>
  <si>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</si>
  <si>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</si>
  <si>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</si>
  <si>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</si>
  <si>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</si>
  <si>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</si>
  <si>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</si>
  <si>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</si>
  <si>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</si>
  <si>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</si>
  <si>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</si>
  <si>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</si>
  <si>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</si>
  <si>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</si>
  <si>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</si>
  <si>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</si>
  <si>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</si>
  <si>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</si>
  <si>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</si>
  <si>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</si>
  <si>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</si>
  <si>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</si>
  <si>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</si>
  <si>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</si>
  <si>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</si>
  <si>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</si>
  <si>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</si>
  <si>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</si>
  <si>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</si>
  <si>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</si>
  <si>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</si>
  <si>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</si>
  <si>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</si>
  <si>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</si>
  <si>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</si>
  <si>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</si>
  <si>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</si>
  <si>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</si>
  <si>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</si>
  <si>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</si>
  <si>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</si>
  <si>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</si>
  <si>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</si>
  <si>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</si>
  <si>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</si>
  <si>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</si>
  <si>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</si>
  <si>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</si>
  <si>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</si>
  <si>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</si>
  <si>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</si>
  <si>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</si>
  <si>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</si>
  <si>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</si>
  <si>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</si>
  <si>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</si>
  <si>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</si>
  <si>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</si>
  <si>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</si>
  <si>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</si>
  <si>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</si>
  <si>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</si>
  <si>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</si>
  <si>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</si>
  <si>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</si>
  <si>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</si>
  <si>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</si>
  <si>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</si>
  <si>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</si>
  <si>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</si>
  <si>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</si>
  <si>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</si>
  <si>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</si>
  <si>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</si>
  <si>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</si>
  <si>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</si>
  <si>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</si>
  <si>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</si>
  <si>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</si>
  <si>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</si>
  <si>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</si>
  <si>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</si>
  <si>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</si>
  <si>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</si>
  <si>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</si>
  <si>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</si>
  <si>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</si>
  <si>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</si>
  <si>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</si>
  <si>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</si>
  <si>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</si>
  <si>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</si>
  <si>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</si>
  <si>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</si>
  <si>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</si>
  <si>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</si>
  <si>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</si>
  <si>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</si>
  <si>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</si>
  <si>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</si>
  <si>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</si>
  <si>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</si>
  <si>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</si>
  <si>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</si>
  <si>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</si>
  <si>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</si>
  <si>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</si>
  <si>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</si>
  <si>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</si>
  <si>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</si>
  <si>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</si>
  <si>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</si>
  <si>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</si>
  <si>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</si>
  <si>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</si>
  <si>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</si>
  <si>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</si>
  <si>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</si>
  <si>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</si>
  <si>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</si>
  <si>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</si>
  <si>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</si>
  <si>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</si>
  <si>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</si>
  <si>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</si>
  <si>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</si>
  <si>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</si>
  <si>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</si>
  <si>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</si>
  <si>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</si>
  <si>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</si>
  <si>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</si>
  <si>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</si>
  <si>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</si>
  <si>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</si>
  <si>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</si>
  <si>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</si>
  <si>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</si>
  <si>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</si>
  <si>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</si>
  <si>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</si>
  <si>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</si>
  <si>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</si>
  <si>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</si>
  <si>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</si>
  <si>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</si>
  <si>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</si>
  <si>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</si>
  <si>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</si>
  <si>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</si>
  <si>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</si>
  <si>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</si>
  <si>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</si>
  <si>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</si>
  <si>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</si>
  <si>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</si>
  <si>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</si>
  <si>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</si>
  <si>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</si>
  <si>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</si>
  <si>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</si>
  <si>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</si>
  <si>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</si>
  <si>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</si>
  <si>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</si>
  <si>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</si>
  <si>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</si>
  <si>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</si>
  <si>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</si>
  <si>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</si>
  <si>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</si>
  <si>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</si>
  <si>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</si>
  <si>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</si>
  <si>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</si>
  <si>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</si>
  <si>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</si>
  <si>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</si>
  <si>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</si>
  <si>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</si>
  <si>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</si>
  <si>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</si>
  <si>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</si>
  <si>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</si>
  <si>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</si>
  <si>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</si>
  <si>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</si>
  <si>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</si>
  <si>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</si>
  <si>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</si>
  <si>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</si>
  <si>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</si>
  <si>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</si>
  <si>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</si>
  <si>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</si>
  <si>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</si>
  <si>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</si>
  <si>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</si>
  <si>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</si>
  <si>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</si>
  <si>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</si>
  <si>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</si>
  <si>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</si>
  <si>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</si>
  <si>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</si>
  <si>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</si>
  <si>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</si>
  <si>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</si>
  <si>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</si>
  <si>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</si>
  <si>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</si>
  <si>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</si>
  <si>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</si>
  <si>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</si>
  <si>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</si>
  <si>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</si>
  <si>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</si>
  <si>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</si>
  <si>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</si>
  <si>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</si>
  <si>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</si>
  <si>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</si>
  <si>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</si>
  <si>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</si>
  <si>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</si>
  <si>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</si>
  <si>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</si>
  <si>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</si>
  <si>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</si>
  <si>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</si>
  <si>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</si>
  <si>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</si>
  <si>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</si>
  <si>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</si>
  <si>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</si>
  <si>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</si>
  <si>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</si>
  <si>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</si>
  <si>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</si>
  <si>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</si>
  <si>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</si>
  <si>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</si>
  <si>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</si>
  <si>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</si>
  <si>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</si>
  <si>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</si>
  <si>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</si>
  <si>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</si>
  <si>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</si>
  <si>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</si>
  <si>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</si>
  <si>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</si>
  <si>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</si>
  <si>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</si>
  <si>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</si>
  <si>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</si>
  <si>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</si>
  <si>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</si>
  <si>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</si>
  <si>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</si>
  <si>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</si>
  <si>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</si>
  <si>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</si>
  <si>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</si>
  <si>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</si>
  <si>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</si>
  <si>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</si>
  <si>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</si>
  <si>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</si>
  <si>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</si>
  <si>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</si>
  <si>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</si>
  <si>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</si>
  <si>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</si>
  <si>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</si>
  <si>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</si>
  <si>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</si>
  <si>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</si>
  <si>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</si>
  <si>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</si>
  <si>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</si>
  <si>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</si>
  <si>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</si>
  <si>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</si>
  <si>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</si>
  <si>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</si>
  <si>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</si>
  <si>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</si>
  <si>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</si>
  <si>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</si>
  <si>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</si>
  <si>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</si>
  <si>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</si>
  <si>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</si>
  <si>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</si>
  <si>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</si>
  <si>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</si>
  <si>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</si>
  <si>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</si>
  <si>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</si>
  <si>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</si>
  <si>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</si>
  <si>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</si>
  <si>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</si>
  <si>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</si>
  <si>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</si>
  <si>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</si>
  <si>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</si>
  <si>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</si>
  <si>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</si>
  <si>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</si>
  <si>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</si>
  <si>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</si>
  <si>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</si>
  <si>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</si>
  <si>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</si>
  <si>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</si>
  <si>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</si>
  <si>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</si>
  <si>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</si>
  <si>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</si>
  <si>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</si>
  <si>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</si>
  <si>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</si>
  <si>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</si>
  <si>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</si>
  <si>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</si>
  <si>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</si>
  <si>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</si>
  <si>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</si>
  <si>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</si>
  <si>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</si>
  <si>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</si>
  <si>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</si>
  <si>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</si>
  <si>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</si>
  <si>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</si>
  <si>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</si>
  <si>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</si>
  <si>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</si>
  <si>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</si>
  <si>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</si>
  <si>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</si>
  <si>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</si>
  <si>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</si>
  <si>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</si>
  <si>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</si>
  <si>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</si>
  <si>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</si>
  <si>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</si>
  <si>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</si>
  <si>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</si>
  <si>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</si>
  <si>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</si>
  <si>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</si>
  <si>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</si>
  <si>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</si>
  <si>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</si>
  <si>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</si>
  <si>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</si>
  <si>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</si>
  <si>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</si>
  <si>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</si>
  <si>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</si>
  <si>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</si>
  <si>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</si>
  <si>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</si>
  <si>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</si>
  <si>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</si>
  <si>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</si>
  <si>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</si>
  <si>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</si>
  <si>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</si>
  <si>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</si>
  <si>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</si>
  <si>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</si>
  <si>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</si>
  <si>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</si>
  <si>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</si>
  <si>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</si>
  <si>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</si>
  <si>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</si>
  <si>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</si>
  <si>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</si>
  <si>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</si>
  <si>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</si>
  <si>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</si>
  <si>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</si>
  <si>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</si>
  <si>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</si>
  <si>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</si>
  <si>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</si>
  <si>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</si>
  <si>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</si>
  <si>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</si>
  <si>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</si>
  <si>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</si>
  <si>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</si>
  <si>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</si>
  <si>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</si>
  <si>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</si>
  <si>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</si>
  <si>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</si>
  <si>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</si>
  <si>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</si>
  <si>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</si>
  <si>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</si>
  <si>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</si>
  <si>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</si>
  <si>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</si>
  <si>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</si>
  <si>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</si>
  <si>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</si>
  <si>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</si>
  <si>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</si>
  <si>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</si>
  <si>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</si>
  <si>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</si>
  <si>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</si>
  <si>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</si>
  <si>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</si>
  <si>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</si>
  <si>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</si>
  <si>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</si>
  <si>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</si>
  <si>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</si>
  <si>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</si>
  <si>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</si>
  <si>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</si>
  <si>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</si>
  <si>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</si>
  <si>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</si>
  <si>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</si>
  <si>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</si>
  <si>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</si>
  <si>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</si>
  <si>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</si>
  <si>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</si>
  <si>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</si>
  <si>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</si>
  <si>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</si>
  <si>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</si>
  <si>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</si>
  <si>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</si>
  <si>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</si>
  <si>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</si>
  <si>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</si>
  <si>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</si>
  <si>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</si>
  <si>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</si>
  <si>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</si>
  <si>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</si>
  <si>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</si>
  <si>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</si>
  <si>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</si>
  <si>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</si>
  <si>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</si>
  <si>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</si>
  <si>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</si>
  <si>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</si>
  <si>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</si>
  <si>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</si>
  <si>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</si>
  <si>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</si>
  <si>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</si>
  <si>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</si>
  <si>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</si>
  <si>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</si>
  <si>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</si>
  <si>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</si>
  <si>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</si>
  <si>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</si>
  <si>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</si>
  <si>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</si>
  <si>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</si>
  <si>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</si>
  <si>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</si>
  <si>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</si>
  <si>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</si>
  <si>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</si>
  <si>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</si>
  <si>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</si>
  <si>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</si>
  <si>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</si>
  <si>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</si>
  <si>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</si>
  <si>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</si>
  <si>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</si>
  <si>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</si>
  <si>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</si>
  <si>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</si>
  <si>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</si>
  <si>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</si>
  <si>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</si>
  <si>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</si>
  <si>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</si>
  <si>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</si>
  <si>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</si>
  <si>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</si>
  <si>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</si>
  <si>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</si>
  <si>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</si>
  <si>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</si>
  <si>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</si>
  <si>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</si>
  <si>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</si>
  <si>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</si>
  <si>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</si>
  <si>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Parent Category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</si>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</sst>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2" fillId="0" borderId="1" xfId="0" applyFont="1" applyBorder="1"/>
    <xf numFmtId="0" fontId="3" fillId="0" borderId="1" xfId="0" applyFont="1" applyBorder="1"/>
    <xf numFmtId="10" fontId="3" fillId="0" borderId="1" xfId="0" applyNumberFormat="1" applyFont="1" applyBorder="1"/>
    <xf numFmtId="0" fontId="4" fillId="0" borderId="1" xfId="0" applyFont="1" applyBorder="1"/>
  </cellXfs>
  <cellStyles count="1">
    <cellStyle name="Normal" xfId="0" builtinId="0"/>
  </cellStyles>
  <dxfs count="4"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Theater Outcomes Based on Launch Date</a:t>
            </a:r>
          </a:p>
        </c:rich>
      </c:tx>
      <c:layout>
        <c:manualLayout>
          <c:xMode val="edge"/>
          <c:yMode val="edge"/>
          <c:x val="0.36870551181102362"/>
          <c:y val="1.984126984126984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881226858962954E-2"/>
          <c:y val="7.5908798876421282E-2"/>
          <c:w val="0.83910499765558055"/>
          <c:h val="0.879890182133305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05-9742-8FD7-2B7797047F3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05-9742-8FD7-2B7797047F3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05-9742-8FD7-2B7797047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5097888"/>
        <c:axId val="1782723552"/>
      </c:lineChart>
      <c:catAx>
        <c:axId val="162509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723552"/>
        <c:crosses val="autoZero"/>
        <c:auto val="1"/>
        <c:lblAlgn val="ctr"/>
        <c:lblOffset val="100"/>
        <c:noMultiLvlLbl val="0"/>
      </c:catAx>
      <c:valAx>
        <c:axId val="178272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0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AF-6842-BCEE-FEBC0A54D6D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AF-6842-BCEE-FEBC0A54D6D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AF-6842-BCEE-FEBC0A54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321952"/>
        <c:axId val="123323600"/>
      </c:lineChart>
      <c:catAx>
        <c:axId val="1233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23600"/>
        <c:crosses val="autoZero"/>
        <c:auto val="1"/>
        <c:lblAlgn val="ctr"/>
        <c:lblOffset val="100"/>
        <c:noMultiLvlLbl val="0"/>
      </c:catAx>
      <c:valAx>
        <c:axId val="12332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2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010767884783632E-2"/>
          <c:y val="0.15764242218935645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E-4D42-B6BF-4B3BD950EB8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CE-4D42-B6BF-4B3BD950EB8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CE-4D42-B6BF-4B3BD950E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6272431"/>
        <c:axId val="224628847"/>
      </c:barChart>
      <c:catAx>
        <c:axId val="153627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628847"/>
        <c:crosses val="autoZero"/>
        <c:auto val="1"/>
        <c:lblAlgn val="ctr"/>
        <c:lblOffset val="100"/>
        <c:noMultiLvlLbl val="0"/>
      </c:catAx>
      <c:valAx>
        <c:axId val="22462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27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846721082941557"/>
          <c:y val="0.39846353413588254"/>
          <c:w val="0.11833376597156127"/>
          <c:h val="0.31639910436169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4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739351478702939E-2"/>
          <c:y val="0.15485752770871963"/>
          <c:w val="0.76525110050220091"/>
          <c:h val="0.78438899467028078"/>
        </c:manualLayout>
      </c:layout>
      <c:lineChart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9B-684E-A7D8-2C6B76C6500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49B-684E-A7D8-2C6B76C6500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49B-684E-A7D8-2C6B76C65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4854463"/>
        <c:axId val="1537038527"/>
      </c:lineChart>
      <c:catAx>
        <c:axId val="114485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038527"/>
        <c:crosses val="autoZero"/>
        <c:auto val="1"/>
        <c:lblAlgn val="ctr"/>
        <c:lblOffset val="100"/>
        <c:noMultiLvlLbl val="0"/>
      </c:catAx>
      <c:valAx>
        <c:axId val="153703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85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2B-EE4C-8BEA-12883BD26F1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32B-EE4C-8BEA-12883BD26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2422799"/>
        <c:axId val="1473632671"/>
      </c:barChart>
      <c:catAx>
        <c:axId val="118242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632671"/>
        <c:crosses val="autoZero"/>
        <c:auto val="1"/>
        <c:lblAlgn val="ctr"/>
        <c:lblOffset val="100"/>
        <c:noMultiLvlLbl val="0"/>
      </c:catAx>
      <c:valAx>
        <c:axId val="147363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2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solidFill>
                  <a:schemeClr val="tx1"/>
                </a:solidFill>
              </a:rPr>
              <a:t>Outomes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745564699149447E-2"/>
          <c:y val="5.445026178010471E-2"/>
          <c:w val="0.84092090462376412"/>
          <c:h val="0.8969842931937173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65-4840-8454-432DDCEB71A6}"/>
            </c:ext>
          </c:extLst>
        </c:ser>
        <c:ser>
          <c:idx val="1"/>
          <c:order val="1"/>
          <c:tx>
            <c:strRef>
              <c:f>'Outcomes Baed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965-4840-8454-432DDCEB71A6}"/>
            </c:ext>
          </c:extLst>
        </c:ser>
        <c:ser>
          <c:idx val="2"/>
          <c:order val="2"/>
          <c:tx>
            <c:strRef>
              <c:f>'Outcomes Baed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965-4840-8454-432DDCEB7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5073327"/>
        <c:axId val="1458026943"/>
      </c:lineChart>
      <c:catAx>
        <c:axId val="115507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026943"/>
        <c:crosses val="autoZero"/>
        <c:auto val="1"/>
        <c:lblAlgn val="ctr"/>
        <c:lblOffset val="100"/>
        <c:noMultiLvlLbl val="0"/>
      </c:catAx>
      <c:valAx>
        <c:axId val="145802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07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749300</xdr:colOff>
      <xdr:row>4</xdr:row>
      <xdr:rowOff>177800</xdr:rowOff>
    </xdr:from>
    <xdr:to>
      <xdr:col>22</xdr:col>
      <xdr:colOff>736600</xdr:colOff>
      <xdr:row>40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83FFAB-D19D-D44E-A24E-DF3A6ED7B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258535</xdr:colOff>
      <xdr:row>15</xdr:row>
      <xdr:rowOff>52613</xdr:rowOff>
    </xdr:from>
    <xdr:to>
      <xdr:col>9</xdr:col>
      <xdr:colOff>644072</xdr:colOff>
      <xdr:row>37</xdr:row>
      <xdr:rowOff>126998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45E519-9725-7346-8994-2D1B04D329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184150</xdr:rowOff>
    </xdr:from>
    <xdr:to>
      <xdr:col>20</xdr:col>
      <xdr:colOff>800100</xdr:colOff>
      <xdr:row>33</xdr:row>
      <xdr:rowOff>139700</xdr:rowOff>
    </xdr:to>
    <xdr:graphicFrame macro="">
      <xdr:nvGraphicFramePr>
        <xdr:cNvPr id="2" name="Chart 1Parent Category Outcomes">
          <a:extLst>
            <a:ext uri="{FF2B5EF4-FFF2-40B4-BE49-F238E27FC236}">
              <a16:creationId xmlns:a16="http://schemas.microsoft.com/office/drawing/2014/main" id="{C390E270-323C-864E-B354-17A1A2FD7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584200</xdr:colOff>
      <xdr:row>2</xdr:row>
      <xdr:rowOff>6350</xdr:rowOff>
    </xdr:from>
    <xdr:to>
      <xdr:col>33</xdr:col>
      <xdr:colOff>355600</xdr:colOff>
      <xdr:row>33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F88114-0D02-BB4B-A7EF-55DCE2BBB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431800</xdr:colOff>
      <xdr:row>2</xdr:row>
      <xdr:rowOff>184150</xdr:rowOff>
    </xdr:from>
    <xdr:to>
      <xdr:col>22</xdr:col>
      <xdr:colOff>127000</xdr:colOff>
      <xdr:row>41</xdr:row>
      <xdr:rowOff>12700</xdr:rowOff>
    </xdr:to>
    <xdr:graphicFrame macro="">
      <xdr:nvGraphicFramePr>
        <xdr:cNvPr id="2" name="SubCategory Statistics">
          <a:extLst>
            <a:ext uri="{FF2B5EF4-FFF2-40B4-BE49-F238E27FC236}">
              <a16:creationId xmlns:a16="http://schemas.microsoft.com/office/drawing/2014/main" id="{919B7BD1-42A9-EF4E-B5DF-CAA5413C1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368300</xdr:colOff>
      <xdr:row>3</xdr:row>
      <xdr:rowOff>44450</xdr:rowOff>
    </xdr:from>
    <xdr:to>
      <xdr:col>20</xdr:col>
      <xdr:colOff>596900</xdr:colOff>
      <xdr:row>35</xdr:row>
      <xdr:rowOff>12700</xdr:rowOff>
    </xdr:to>
    <xdr:graphicFrame macro="">
      <xdr:nvGraphicFramePr>
        <xdr:cNvPr id="2" name="OutComes Based on Launch date&#13;&#10;">
          <a:extLst>
            <a:ext uri="{FF2B5EF4-FFF2-40B4-BE49-F238E27FC236}">
              <a16:creationId xmlns:a16="http://schemas.microsoft.com/office/drawing/2014/main" id="{9D7F351A-95DE-3647-83FA-E752E43135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70.450669791666" createdVersion="7" refreshedVersion="7" minRefreshableVersion="3" recordCount="4114" xr:uid="{F15FB789-213F-884B-8A8F-3100A612C01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70.526487037037" createdVersion="7" refreshedVersion="7" minRefreshableVersion="3" recordCount="4114" xr:uid="{1922B578-538F-E04F-856D-2CE897A27E1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70.63862766204" createdVersion="7" refreshedVersion="7" minRefreshableVersion="3" recordCount="4114" xr:uid="{EDBC00A9-A9A5-6C45-A8E1-ED0F7B762BA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81C80A-6000-874C-AE3D-437B8397B131}" name="PivotTable5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68E0C8-1B82-CF4D-B18A-0BEEF8171306}" name="PivotTable1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5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5DEC36-B38D-6C4B-B194-DEEA3AA32213}" name="PivotTable2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D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A52DCD-24EB-9E44-9DDB-4D263EDE89AC}" name="PivotTable3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-0.249977111117893"/>
  </sheetPr>
  <dimension ref="A1:U4115"/>
  <sheetViews>
    <sheetView zoomScale="140" zoomScaleNormal="140" workbookViewId="0">
      <pane xSplit="3" ySplit="1" topLeftCell="N4110" activePane="bottomRight" state="frozen"/>
      <selection pane="topRight" activeCell="D1" sqref="D1"/>
      <selection pane="bottomLeft" activeCell="A2" sqref="A2"/>
      <selection pane="bottomRight" activeCell="B4149" sqref="B4149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1.1640625" style="6" bestFit="1" customWidth="1"/>
    <col min="5" max="5" width="12.6640625" style="6" bestFit="1" customWidth="1"/>
    <col min="6" max="6" width="13.83203125" bestFit="1" customWidth="1"/>
    <col min="7" max="7" width="12.1640625" bestFit="1" customWidth="1"/>
    <col min="8" max="8" width="13" bestFit="1" customWidth="1"/>
    <col min="9" max="9" width="11.1640625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0.5" bestFit="1" customWidth="1"/>
    <col min="20" max="20" width="17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8365</v>
      </c>
      <c r="R1" s="1" t="s">
        <v>8359</v>
      </c>
      <c r="S1" s="1" t="s">
        <v>8366</v>
      </c>
      <c r="T1" s="1" t="s">
        <v>8367</v>
      </c>
      <c r="U1" s="1" t="s">
        <v>8380</v>
      </c>
    </row>
    <row r="2" spans="1:21" ht="49" customHeight="1" x14ac:dyDescent="0.2">
      <c r="A2">
        <v>0</v>
      </c>
      <c r="B2" s="3" t="s">
        <v>2</v>
      </c>
      <c r="C2" s="3" t="s">
        <v>4111</v>
      </c>
      <c r="D2" s="7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7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7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7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7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7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7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7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7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7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7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7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7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7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7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7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7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7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7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7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7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7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7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7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7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7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7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7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7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7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7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7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7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7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7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7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7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7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7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7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7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7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7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7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7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7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7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7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7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7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7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7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7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7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7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7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7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7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7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7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7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7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7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7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7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7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9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7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7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7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7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7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7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7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7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7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7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7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7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7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7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7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7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7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7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7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7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7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7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7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7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7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7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7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7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7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7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7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7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7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7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7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7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7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7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7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7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7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7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7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7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7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7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7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7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7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7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7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7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7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7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7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7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7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7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7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7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7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7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7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9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7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9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7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7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7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7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7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7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7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7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7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7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7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7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7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7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7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7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7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7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7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7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7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7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7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7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7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7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7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7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7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7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7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7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7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7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7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7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7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7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7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7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7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7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7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7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7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7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7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7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7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7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7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7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7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7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7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7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7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7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7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7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7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7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7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9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7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9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7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7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7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7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7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7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7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7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7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7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7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7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7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7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7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7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7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7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7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7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7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7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7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7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7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7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7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7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7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7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7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7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7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7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7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7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7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7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7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7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7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7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7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7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7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7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7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7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7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7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7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7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7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7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7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7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7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7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7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7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7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7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7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9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7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7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7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7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7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7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7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7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7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7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7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7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7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7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7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7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7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7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7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7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7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7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7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7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7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7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7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7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7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7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7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7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7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7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7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7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7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7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7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7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7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7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7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7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7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7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7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7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7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7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7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7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7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7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7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7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7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7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7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7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7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7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7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7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9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7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9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7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7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7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7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7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7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7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7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7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7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7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7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7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7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7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7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7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7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7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7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7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7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7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7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7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7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7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7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7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7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7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7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7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7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7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7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7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7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7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7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7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7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7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7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7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7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7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7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7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7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7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7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7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7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7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7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7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7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7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7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7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7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7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9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7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9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7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7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7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7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7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7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7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7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7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7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7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7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7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7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7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7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7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7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7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7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7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7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7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7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7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7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7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7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7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7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7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7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7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7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7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7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7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7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7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7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7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7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7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7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7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7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7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7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7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7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7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7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7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7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7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7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7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7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7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7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7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7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7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9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7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9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7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7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7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7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7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7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7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7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7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7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7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7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7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7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7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7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7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7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7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7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7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7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7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7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7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7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7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7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7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7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7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7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7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7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7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7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7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7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7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7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7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7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7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7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7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7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7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7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7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7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7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7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7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7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7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7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7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7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7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7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7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7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7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9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7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9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7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7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7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7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7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7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7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7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7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7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7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7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7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7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7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7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7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7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7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7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7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7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7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7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7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7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7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7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7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7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7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7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7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7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7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7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7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7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7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7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7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7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7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7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7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7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7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7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7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7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7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7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7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7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7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7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7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7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7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7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7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7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7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9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7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7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7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7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7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7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7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7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7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7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7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7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7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7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7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7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7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7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7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7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7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7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7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7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7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7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7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7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7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7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7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7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7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7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7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7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7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7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7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7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7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7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7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7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7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7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7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7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7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7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7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7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7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7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7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7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7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7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7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7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7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7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7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7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9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7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9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7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7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7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7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7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7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7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7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7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7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7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7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7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7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7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7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7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7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7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7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7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7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7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7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7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7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7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7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7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7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7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7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7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7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7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7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7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7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7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7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7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7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7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7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7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7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7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7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7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7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7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7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7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7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7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7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7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7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7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7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7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7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7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9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7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9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7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7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7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7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7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7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7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7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7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7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7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7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7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7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7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7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7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7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7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7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7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7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7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7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7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7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7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7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7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7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7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7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7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7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7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7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7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7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7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7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7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7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7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7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7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7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7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7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7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7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7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7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7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7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7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7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7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7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7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7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7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7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7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9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7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9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7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7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7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7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7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7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7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7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7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7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7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7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7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7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7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7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7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7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7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7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7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7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7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7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7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7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7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7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7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7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7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7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7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7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7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7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7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7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7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7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7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7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7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7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7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7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7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7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7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7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7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7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7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7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7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7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7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7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7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7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7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7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7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9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7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9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7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7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7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7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7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7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7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7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7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7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7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7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7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7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7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7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7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7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7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7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7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7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7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7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7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7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7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7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7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7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7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7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7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7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7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7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7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7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7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7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7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7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7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7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7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7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7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7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7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7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7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7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7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7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7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7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7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7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7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7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7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7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7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9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7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7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7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7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7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7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7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7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7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7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7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7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7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7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7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7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7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7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7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7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7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7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7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7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7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7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7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7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7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7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7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7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7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7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7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7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7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7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7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7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7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7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7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7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7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7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7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7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7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7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7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7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7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7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7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7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7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7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7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7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7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7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7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7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9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7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9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7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7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7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7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7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7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7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7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7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7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7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7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7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7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7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7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7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7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7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7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7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7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7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7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7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7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7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7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7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7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7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7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7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7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7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7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7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7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7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7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7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7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7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7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7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7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7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7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7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7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7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7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7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7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7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7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7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7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7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7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7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7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7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9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7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9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7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7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7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7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7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7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7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7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7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7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7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7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7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7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7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7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7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7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7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7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7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7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7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7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7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7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7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7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7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7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7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7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7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7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7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7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7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7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7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7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7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7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7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7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7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7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7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7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7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7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7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7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7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7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7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7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7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7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7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7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7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7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7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9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7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9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7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7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7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7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7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7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7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7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7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7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7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7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7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7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7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7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7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7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7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7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7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7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7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7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7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7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7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7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7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7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7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7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7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7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7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7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7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7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7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7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7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7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7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7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7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7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7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7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7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7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7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7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7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7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7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7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7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7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7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7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7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7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7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9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7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9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7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7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7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7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7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7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7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7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7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7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7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7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7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7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7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7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7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7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7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7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7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7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7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7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7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7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7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7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7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7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7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7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7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7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7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7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7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7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7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7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7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7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7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7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7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7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7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7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7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7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7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7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7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7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7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7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7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7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7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7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7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7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7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9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7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7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7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7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7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7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7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7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7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7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7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7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7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7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7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7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7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7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7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7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7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7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7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7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7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7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7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7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7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7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7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7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7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7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7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7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7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7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7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7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7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7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7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7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7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7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7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7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7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7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7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7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7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7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7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7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7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7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7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7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7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7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7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7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9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7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9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7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7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7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7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7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7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7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7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7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7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7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7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7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7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7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7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7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7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7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7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7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7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7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7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7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7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7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7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7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7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7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7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7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7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7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7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7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7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7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7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7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7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7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7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7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7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7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7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7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7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7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7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7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7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7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7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7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7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7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7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7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7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7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9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7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9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7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7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7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7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7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7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7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7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7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7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7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7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7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7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7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7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7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7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7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7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7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7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7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7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7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7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7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7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7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7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7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7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7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7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7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7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7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7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7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7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7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7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7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7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7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7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7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7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7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7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7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7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7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7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7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7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7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7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7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7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7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7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7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9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7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9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7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7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7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7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7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7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7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7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7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7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7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7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7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7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7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7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7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7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7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7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7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7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7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7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7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7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7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7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7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7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7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7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7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7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7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7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7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7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7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7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7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7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7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7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7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7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7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7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7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7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7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7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7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7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7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7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7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7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7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7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7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7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7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9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7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9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7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7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7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7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7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7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7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7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7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7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7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7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7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7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7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7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7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7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7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7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7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7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7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7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7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7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7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7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7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7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7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7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7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7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7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7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7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7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7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7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7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7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7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7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7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7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7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7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7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7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7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7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7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7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7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7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7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7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7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7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7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7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7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9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7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7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7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7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7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7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7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7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7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7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7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7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7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7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7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7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7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7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7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7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7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7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7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7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7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7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7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7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7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7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7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7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7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7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7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7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7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7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7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7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7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7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7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7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7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7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7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7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7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7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7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7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7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7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7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7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7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7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7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7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7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7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7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7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9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7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9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7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7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7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7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7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7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7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7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7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7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7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7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7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7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7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7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7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7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7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7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7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7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7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7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7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7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7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7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7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7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7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7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7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7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7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7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7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7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7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7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7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7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7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7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7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7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7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7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7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7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7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7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7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7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7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7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7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7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7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7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7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7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7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9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7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9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7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7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7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7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7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7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7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7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7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7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7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7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7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7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7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7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7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7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7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7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7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7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7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7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7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7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7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7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7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7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7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7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7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7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7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7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7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7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7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7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7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7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7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7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7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7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7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7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7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7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7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7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7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7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7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7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7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7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7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7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7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7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7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9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7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9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7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7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7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7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7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7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7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7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7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7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7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7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7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7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7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7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7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7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7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7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7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7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7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7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7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7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7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7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7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7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7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7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7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7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7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7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7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7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7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7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7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7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7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7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7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7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7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7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7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7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7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7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7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7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7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7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7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7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7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7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7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7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7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9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7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9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7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7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7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7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7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7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7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7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7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7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7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7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7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7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7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7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7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7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7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7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7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7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7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7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7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7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7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7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7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7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7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7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7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7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7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7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7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7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7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7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7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7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7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7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7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7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7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7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7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7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7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7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7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7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7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7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7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7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7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7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7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7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7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9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7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7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7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7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7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7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7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7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7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7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7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7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7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7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7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7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7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7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7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7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7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7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7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7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7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7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7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7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7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7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7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7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7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7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7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7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7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7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7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7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7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7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7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7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7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7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7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7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7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7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7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7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7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7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7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7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7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7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7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7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7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7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7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7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9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7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9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7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7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7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7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7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7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7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7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7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7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7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7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7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7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7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7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7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7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7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7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7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7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7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7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7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7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7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7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7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7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7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7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7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7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7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7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7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7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7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7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7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7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7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7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7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7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7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7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7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7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7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7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7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7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7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7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7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7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7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7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7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7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7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9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7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9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7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7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7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7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7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7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7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7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7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7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7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7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7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7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7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7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7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7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7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7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7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7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7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7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7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7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7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7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7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7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7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7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7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7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7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7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7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7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7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7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7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7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7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7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7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7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7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7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7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7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7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7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7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7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7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7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7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7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7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7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7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7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7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9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7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9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7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7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7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7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7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7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7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7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7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7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7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7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7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7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7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7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7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7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7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7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7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7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7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7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7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7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7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7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7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7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7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7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7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7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7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7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7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7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7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7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7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7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7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7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7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7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7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7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7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7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7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7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7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7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7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7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7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7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7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7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7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7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7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9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7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9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7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7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7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7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7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7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7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7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7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7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7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7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7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7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7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7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7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7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7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7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7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7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7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7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7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7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7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7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7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7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7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7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7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7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7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7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7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7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7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7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7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7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7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7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7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7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7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7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7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7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7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7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7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7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7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7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7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7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7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7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7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7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7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9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7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7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7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7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7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7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7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7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7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7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7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7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7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7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7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7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7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7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7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7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7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7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7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7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7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7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7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7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7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7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7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7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7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7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7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7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7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7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7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7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7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7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7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7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7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7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7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7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7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7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7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7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7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7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7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7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7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7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7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7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7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7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7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7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9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7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9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7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7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7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7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7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7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7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7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7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7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7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7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7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7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7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7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7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7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7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7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7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7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7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7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7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7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7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7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7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7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7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7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7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7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7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7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7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7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7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7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7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7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7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7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7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7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7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7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7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7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7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7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7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7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7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7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7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7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7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7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7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7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7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9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7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9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7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7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7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7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7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7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7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7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7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7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7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7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7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7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7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7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7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7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7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7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7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7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7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7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7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7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7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7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7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7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7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7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7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7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7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7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7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7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7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7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7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7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7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7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7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7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7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7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7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7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7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7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7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7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7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7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7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7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7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7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7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7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7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9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7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9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7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7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7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7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7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7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7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7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7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7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7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7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7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7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7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7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7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7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7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7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7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7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7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7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7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7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7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7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7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7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7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7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7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7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7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7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7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7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7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7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7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7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7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7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7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7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7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7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7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7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7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7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7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7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7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7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7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7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7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7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7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7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7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9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7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9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7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7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7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7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7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7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7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7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7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7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7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7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7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7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7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7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7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7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7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7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7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7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7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7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7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7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7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7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7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7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7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7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7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7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7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7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7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7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7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7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7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7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7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7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7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7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7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7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7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7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7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7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7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7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7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7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7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7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7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7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7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7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7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9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7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7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7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7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7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7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7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7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7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7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7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7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7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7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7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7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7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7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7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7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7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7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7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7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7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7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7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7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7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7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7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7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7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7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7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7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7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7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7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7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7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7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7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7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7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7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7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7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7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7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7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7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7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7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7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7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7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7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7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7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7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7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7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7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9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7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9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7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7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7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7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7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7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7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7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7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7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7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7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7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7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7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7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7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7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7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7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7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7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7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7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7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7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7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7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7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7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7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7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7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7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7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7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7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7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7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7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7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7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7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7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7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7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7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7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7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7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7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7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7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7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7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7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7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7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7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7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7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7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7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9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7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9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7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7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7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7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7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7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7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7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7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7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7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7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7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7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7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7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7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7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7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7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7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7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7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7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7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7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7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7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7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7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7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7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7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7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7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7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7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7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7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7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7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7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7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7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7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7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7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7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7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7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7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7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7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7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7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7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7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7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7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7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7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7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7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9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7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9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7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7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7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7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7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7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7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7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7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7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7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7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7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7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7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7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7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7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7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7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7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7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7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7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7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7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7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7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7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7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7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7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7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7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7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7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7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7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7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7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7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7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7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7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7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7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7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7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7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7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7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7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7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7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7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7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7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7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7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7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7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7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7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9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7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9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7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7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7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7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7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7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7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7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7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7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7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7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7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7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7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7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7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7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7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7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7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7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7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7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7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7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7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7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7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7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7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7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7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7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7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7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7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7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7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7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7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7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7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7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7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7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7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7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7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7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7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7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7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7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7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7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7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7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7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7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7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7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7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9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7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7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7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7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7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7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7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7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7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7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7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7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7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7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7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7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7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7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7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7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7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7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7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7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7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7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7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7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7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7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7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7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7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7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7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7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7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9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9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7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7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7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7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7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7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7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7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7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7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7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7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7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7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7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7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7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7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7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7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7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7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7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7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7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7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7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9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7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9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7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7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7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7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7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7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7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7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7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7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7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7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7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7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7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7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7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7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7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7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7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7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7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7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7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7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7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7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7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7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7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7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7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7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7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7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7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7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7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7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7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7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7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7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7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7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7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7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7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7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7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7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7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7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7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7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7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7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7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7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7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7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7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9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7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9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7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7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7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7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7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7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7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7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7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7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7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7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7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7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7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7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7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7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7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7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7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7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7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7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7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7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7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7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7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7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7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7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7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7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7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7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7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7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7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7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7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7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7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7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7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7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7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7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7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7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7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7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7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7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7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7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7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7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7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7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7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7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7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9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7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9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7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7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7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7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7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7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7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7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7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7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7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7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7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7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7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7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7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7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7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7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7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7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7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7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7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7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7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7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7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7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7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7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7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7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7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7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7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7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7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7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7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7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7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7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7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7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7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7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7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7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7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7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7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7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7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7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7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7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7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7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7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7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7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9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7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7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7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7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7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7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7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7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7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7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7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7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7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7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7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7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7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7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7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7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7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7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7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7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7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7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7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7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7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7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7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7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7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7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7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7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7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7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7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7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7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7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7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7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7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7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7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7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7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7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7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7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7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7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7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7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7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7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7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7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7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9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9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7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7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7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7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7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7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7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7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7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7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7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7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7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7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7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7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7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7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7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7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7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7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7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7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7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7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7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7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7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7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7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7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7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7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7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7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7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7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7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7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7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7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7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7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7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7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7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7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7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7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7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7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7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7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7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7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7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7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7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7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7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7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9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7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9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7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7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7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7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7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7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7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7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7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7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7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7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7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7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7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7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7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7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7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7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7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7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7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7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7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7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7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7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7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7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7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7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7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7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7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7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7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7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7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7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7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7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7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7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7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7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7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7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7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7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7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7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7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7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7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7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7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7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7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7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7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7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7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9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7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9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7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7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7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7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7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7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7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7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7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7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7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7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7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7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7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7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7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7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7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7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7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7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7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7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7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7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7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7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7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7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7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7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7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7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7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7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7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7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7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7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7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7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7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7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7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7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7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7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7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7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7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7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7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7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7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7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7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7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7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7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7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7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7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9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7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9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7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7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7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7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7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7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7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7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7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7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7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7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7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7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7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7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7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7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7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7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7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7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7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7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7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7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7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7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7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7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7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7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7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7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7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7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7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7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7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7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7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7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7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7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7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7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7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7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7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7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7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7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7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7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7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7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7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7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7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7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7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7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7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9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7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7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7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7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7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7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7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7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7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7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7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7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7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7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7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7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7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7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7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7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7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7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7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7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7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7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7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7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7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7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7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7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7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7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7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7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7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7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7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7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7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7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7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7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7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7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7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7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7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7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7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7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7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7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7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7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7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7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7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7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7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7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7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7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9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7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9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7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7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7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7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7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7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7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7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7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7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7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7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7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7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7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7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7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7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7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7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7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7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7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7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7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7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7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7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7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7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7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7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7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7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7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7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7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7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7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7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7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7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7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7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7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7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7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7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7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7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7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7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7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7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7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7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7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7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7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7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7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7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7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9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7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9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7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7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7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7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7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7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7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7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7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7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7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7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7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7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7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7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7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7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7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7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7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7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7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7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7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7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7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7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7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7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7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7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7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7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7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7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7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7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7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7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7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7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7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7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7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7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7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7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7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7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7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7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7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7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7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7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7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7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7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7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9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7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9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7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7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7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7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7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7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7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7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7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7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7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7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7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7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7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7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7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7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7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7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7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7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7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7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7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7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7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7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7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7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7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7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7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7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7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7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7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7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7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7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7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7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7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7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7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7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7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7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7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7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7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7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7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7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7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7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7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7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7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7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7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7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7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9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7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9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7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7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7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7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7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7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7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7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7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7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7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7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7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7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7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7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7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7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7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7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7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7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7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7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7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7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7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7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7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7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7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7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7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7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7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7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7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7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7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7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7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7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7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7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9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7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7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7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7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7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7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7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7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7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7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7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7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7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7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7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7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7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7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7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7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7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7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7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7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7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7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7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7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7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7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7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7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7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7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7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7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7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7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7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7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7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7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7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7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7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7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7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7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7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7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7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7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7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7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7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7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7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7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7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9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9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7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7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7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7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7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7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7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7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7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7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7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7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7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7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7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7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7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7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7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7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7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7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7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7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9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7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9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7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7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7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7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7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7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7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7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7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7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7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7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7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7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7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7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7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7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7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7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7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7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9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9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7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7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7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7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7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7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7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7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7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7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7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7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7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7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7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7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7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9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7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9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7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7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7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7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7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7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7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7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7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7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7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7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7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7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7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7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7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7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7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7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7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7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9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7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7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7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7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7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7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conditionalFormatting sqref="F1:F1048576">
    <cfRule type="containsText" dxfId="3" priority="4" operator="containsText" text="failed">
      <formula>NOT(ISERROR(SEARCH("failed",F1)))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percentile" val="90"/>
        <color rgb="FFFF7128"/>
        <color theme="4"/>
      </colorScale>
    </cfRule>
    <cfRule type="colorScale" priority="3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605E0-4C93-A947-A8AB-22B7B1895998}">
  <sheetPr>
    <tabColor rgb="FF00B050"/>
  </sheetPr>
  <dimension ref="A1:E18"/>
  <sheetViews>
    <sheetView workbookViewId="0">
      <selection activeCell="AE29" sqref="AE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8365</v>
      </c>
      <c r="B1" t="s">
        <v>8315</v>
      </c>
    </row>
    <row r="2" spans="1:5" x14ac:dyDescent="0.2">
      <c r="A2" s="10" t="s">
        <v>8380</v>
      </c>
      <c r="B2" t="s">
        <v>8362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8364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4" t="s">
        <v>8374</v>
      </c>
      <c r="B6" s="11">
        <v>7</v>
      </c>
      <c r="C6" s="11">
        <v>33</v>
      </c>
      <c r="D6" s="11">
        <v>56</v>
      </c>
      <c r="E6" s="11">
        <v>96</v>
      </c>
    </row>
    <row r="7" spans="1:5" x14ac:dyDescent="0.2">
      <c r="A7" s="14" t="s">
        <v>8375</v>
      </c>
      <c r="B7" s="11">
        <v>3</v>
      </c>
      <c r="C7" s="11">
        <v>39</v>
      </c>
      <c r="D7" s="11">
        <v>71</v>
      </c>
      <c r="E7" s="11">
        <v>113</v>
      </c>
    </row>
    <row r="8" spans="1:5" x14ac:dyDescent="0.2">
      <c r="A8" s="14" t="s">
        <v>8376</v>
      </c>
      <c r="B8" s="11">
        <v>3</v>
      </c>
      <c r="C8" s="11">
        <v>33</v>
      </c>
      <c r="D8" s="11">
        <v>56</v>
      </c>
      <c r="E8" s="11">
        <v>92</v>
      </c>
    </row>
    <row r="9" spans="1:5" x14ac:dyDescent="0.2">
      <c r="A9" s="14" t="s">
        <v>8377</v>
      </c>
      <c r="B9" s="11">
        <v>2</v>
      </c>
      <c r="C9" s="11">
        <v>40</v>
      </c>
      <c r="D9" s="11">
        <v>71</v>
      </c>
      <c r="E9" s="11">
        <v>113</v>
      </c>
    </row>
    <row r="10" spans="1:5" x14ac:dyDescent="0.2">
      <c r="A10" s="14" t="s">
        <v>8368</v>
      </c>
      <c r="B10" s="11">
        <v>3</v>
      </c>
      <c r="C10" s="11">
        <v>52</v>
      </c>
      <c r="D10" s="11">
        <v>111</v>
      </c>
      <c r="E10" s="11">
        <v>166</v>
      </c>
    </row>
    <row r="11" spans="1:5" x14ac:dyDescent="0.2">
      <c r="A11" s="14" t="s">
        <v>8378</v>
      </c>
      <c r="B11" s="11">
        <v>4</v>
      </c>
      <c r="C11" s="11">
        <v>49</v>
      </c>
      <c r="D11" s="11">
        <v>100</v>
      </c>
      <c r="E11" s="11">
        <v>153</v>
      </c>
    </row>
    <row r="12" spans="1:5" x14ac:dyDescent="0.2">
      <c r="A12" s="14" t="s">
        <v>8369</v>
      </c>
      <c r="B12" s="11">
        <v>1</v>
      </c>
      <c r="C12" s="11">
        <v>50</v>
      </c>
      <c r="D12" s="11">
        <v>87</v>
      </c>
      <c r="E12" s="11">
        <v>138</v>
      </c>
    </row>
    <row r="13" spans="1:5" x14ac:dyDescent="0.2">
      <c r="A13" s="14" t="s">
        <v>8370</v>
      </c>
      <c r="B13" s="11">
        <v>4</v>
      </c>
      <c r="C13" s="11">
        <v>47</v>
      </c>
      <c r="D13" s="11">
        <v>72</v>
      </c>
      <c r="E13" s="11">
        <v>123</v>
      </c>
    </row>
    <row r="14" spans="1:5" x14ac:dyDescent="0.2">
      <c r="A14" s="14" t="s">
        <v>8371</v>
      </c>
      <c r="B14" s="11">
        <v>4</v>
      </c>
      <c r="C14" s="11">
        <v>34</v>
      </c>
      <c r="D14" s="11">
        <v>59</v>
      </c>
      <c r="E14" s="11">
        <v>97</v>
      </c>
    </row>
    <row r="15" spans="1:5" x14ac:dyDescent="0.2">
      <c r="A15" s="14" t="s">
        <v>8372</v>
      </c>
      <c r="B15" s="11"/>
      <c r="C15" s="11">
        <v>50</v>
      </c>
      <c r="D15" s="11">
        <v>65</v>
      </c>
      <c r="E15" s="11">
        <v>115</v>
      </c>
    </row>
    <row r="16" spans="1:5" x14ac:dyDescent="0.2">
      <c r="A16" s="14" t="s">
        <v>8373</v>
      </c>
      <c r="B16" s="11">
        <v>3</v>
      </c>
      <c r="C16" s="11">
        <v>31</v>
      </c>
      <c r="D16" s="11">
        <v>54</v>
      </c>
      <c r="E16" s="11">
        <v>88</v>
      </c>
    </row>
    <row r="17" spans="1:5" x14ac:dyDescent="0.2">
      <c r="A17" s="14" t="s">
        <v>8379</v>
      </c>
      <c r="B17" s="11">
        <v>3</v>
      </c>
      <c r="C17" s="11">
        <v>35</v>
      </c>
      <c r="D17" s="11">
        <v>37</v>
      </c>
      <c r="E17" s="11">
        <v>75</v>
      </c>
    </row>
    <row r="18" spans="1:5" x14ac:dyDescent="0.2">
      <c r="A18" s="14" t="s">
        <v>8361</v>
      </c>
      <c r="B18" s="11">
        <v>37</v>
      </c>
      <c r="C18" s="11">
        <v>493</v>
      </c>
      <c r="D18" s="11">
        <v>839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56BF2-FB9A-BD4B-AA7E-A58B6AC5B6A5}">
  <sheetPr>
    <tabColor rgb="FF00B050"/>
  </sheetPr>
  <dimension ref="A1:H13"/>
  <sheetViews>
    <sheetView tabSelected="1" zoomScale="140" zoomScaleNormal="140" workbookViewId="0">
      <selection activeCell="L27" sqref="L27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ht="16" x14ac:dyDescent="0.2">
      <c r="A1" s="19" t="s">
        <v>8383</v>
      </c>
      <c r="B1" s="16" t="s">
        <v>8386</v>
      </c>
      <c r="C1" s="16" t="s">
        <v>8387</v>
      </c>
      <c r="D1" s="16" t="s">
        <v>8388</v>
      </c>
      <c r="E1" s="16" t="s">
        <v>8389</v>
      </c>
      <c r="F1" s="16" t="s">
        <v>8390</v>
      </c>
      <c r="G1" s="16" t="s">
        <v>8391</v>
      </c>
      <c r="H1" s="16" t="s">
        <v>8392</v>
      </c>
    </row>
    <row r="2" spans="1:8" ht="16" x14ac:dyDescent="0.2">
      <c r="A2" s="19" t="s">
        <v>8393</v>
      </c>
      <c r="B2" s="17">
        <f>COUNTIFS(Kickstarter!$F:$F,"successful",Kickstarter!$R:$R,"plays",Kickstarter!$D:$D,"&lt;1000")</f>
        <v>141</v>
      </c>
      <c r="C2" s="17">
        <f>COUNTIFS(Kickstarter!$F:$F,"failed",Kickstarter!$R:$R,"plays",Kickstarter!$D:$D,"&lt;1000")</f>
        <v>45</v>
      </c>
      <c r="D2" s="17">
        <f>COUNTIFS(Kickstarter!$F:$F,"cancelled",Kickstarter!$R:$R,"plays",Kickstarter!$D:$D,"&lt;1000")</f>
        <v>0</v>
      </c>
      <c r="E2" s="17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ht="16" x14ac:dyDescent="0.2">
      <c r="A3" s="19" t="s">
        <v>8394</v>
      </c>
      <c r="B3" s="17">
        <f>COUNTIFS(Kickstarter!$F:$F,"successful",Kickstarter!$R:$R,"plays",Kickstarter!$D:$D,"&gt;=1000",Kickstarter!$D:$D,"&lt;=4999")</f>
        <v>388</v>
      </c>
      <c r="C3" s="17">
        <f>COUNTIFS(Kickstarter!$F:$F,"failed",Kickstarter!$R:$R,"plays",Kickstarter!$D:$D,"&gt;=1000",Kickstarter!$D:$D,"&lt;=4999")</f>
        <v>146</v>
      </c>
      <c r="D3" s="17">
        <f>COUNTIFS(Kickstarter!$F:$F,"cancelled",Kickstarter!$R:$R,"plays",Kickstarter!$D:$D,"&gt;=1000",Kickstarter!$D:$D,"&lt;=4999")</f>
        <v>0</v>
      </c>
      <c r="E3" s="17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ht="16" x14ac:dyDescent="0.2">
      <c r="A4" s="19" t="s">
        <v>8395</v>
      </c>
      <c r="B4" s="17">
        <f>COUNTIFS(Kickstarter!$F:$F,"successful",Kickstarter!$R:$R,"plays",Kickstarter!$D:$D,"&gt;=5000",Kickstarter!$D:$D,"&lt;=9999")</f>
        <v>93</v>
      </c>
      <c r="C4" s="17">
        <f>COUNTIFS(Kickstarter!$F:$F,"failed",Kickstarter!$R:$R,"plays",Kickstarter!$D:$D,"&gt;=5000",Kickstarter!$D:$D,"&lt;=9999")</f>
        <v>76</v>
      </c>
      <c r="D4" s="17">
        <f>COUNTIFS(Kickstarter!$F:$F,"cancelled",Kickstarter!$R:$R,"plays",Kickstarter!$D:$D,"&gt;=5000",Kickstarter!$D:$D,"&lt;=9999")</f>
        <v>0</v>
      </c>
      <c r="E4" s="17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ht="16" x14ac:dyDescent="0.2">
      <c r="A5" s="19" t="s">
        <v>8396</v>
      </c>
      <c r="B5" s="17">
        <f>COUNTIFS(Kickstarter!$F:$F,"successful",Kickstarter!$R:$R,"plays",Kickstarter!$D:$D,"&gt;=10000",Kickstarter!$D:$D,"&lt;=14999")</f>
        <v>39</v>
      </c>
      <c r="C5" s="17">
        <f>COUNTIFS(Kickstarter!$F:$F,"failed",Kickstarter!$R:$R,"plays",Kickstarter!$D:$D,"&gt;=10000",Kickstarter!$D:$D,"&lt;=14999")</f>
        <v>33</v>
      </c>
      <c r="D5" s="17">
        <f>COUNTIFS(Kickstarter!$F:$F,"cancelled",Kickstarter!$R:$R,"plays",Kickstarter!$D:$D,"&gt;=10000",Kickstarter!$D:$D,"&lt;=14999")</f>
        <v>0</v>
      </c>
      <c r="E5" s="17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ht="16" x14ac:dyDescent="0.2">
      <c r="A6" s="19" t="s">
        <v>8397</v>
      </c>
      <c r="B6" s="17">
        <f>COUNTIFS(Kickstarter!$F:$F,"successful",Kickstarter!$R:$R,"plays",Kickstarter!$D:$D,"&gt;=15000",Kickstarter!$D:$D,"&lt;=19999")</f>
        <v>12</v>
      </c>
      <c r="C6" s="17">
        <f>COUNTIFS(Kickstarter!$F:$F,"failed",Kickstarter!$R:$R,"plays",Kickstarter!$D:$D,"&gt;=15000",Kickstarter!$D:$D,"&lt;=19999")</f>
        <v>12</v>
      </c>
      <c r="D6" s="17">
        <f>COUNTIFS(Kickstarter!$F:$F,"cancelled",Kickstarter!$R:$R,"plays",Kickstarter!$D:$D,"&gt;=15000",Kickstarter!$D:$D,"&lt;=19999")</f>
        <v>0</v>
      </c>
      <c r="E6" s="17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ht="16" x14ac:dyDescent="0.2">
      <c r="A7" s="19" t="s">
        <v>8398</v>
      </c>
      <c r="B7" s="17">
        <f>COUNTIFS(Kickstarter!$F:$F,"successful",Kickstarter!$R:$R,"plays",Kickstarter!$D:$D,"&gt;=20000",Kickstarter!$D:$D,"&lt;=24999")</f>
        <v>9</v>
      </c>
      <c r="C7" s="17">
        <f>COUNTIFS(Kickstarter!$F:$F,"failed",Kickstarter!$R:$R,"plays",Kickstarter!$D:$D,"&gt;=20000",Kickstarter!$D:$D,"&lt;=24999")</f>
        <v>11</v>
      </c>
      <c r="D7" s="17">
        <f>COUNTIFS(Kickstarter!$F:$F,"cancelled",Kickstarter!$R:$R,"plays",Kickstarter!$D:$D,"&gt;=20000",Kickstarter!$D:$D,"&lt;=24999")</f>
        <v>0</v>
      </c>
      <c r="E7" s="1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ht="16" x14ac:dyDescent="0.2">
      <c r="A8" s="19" t="s">
        <v>8399</v>
      </c>
      <c r="B8" s="17">
        <f>COUNTIFS(Kickstarter!$F:$F,"successful",Kickstarter!$R:$R,"plays",Kickstarter!$D:$D,"&gt;=25000",Kickstarter!$D:$D,"&lt;=29999")</f>
        <v>1</v>
      </c>
      <c r="C8" s="17">
        <f>COUNTIFS(Kickstarter!$F:$F,"failed",Kickstarter!$R:$R,"plays",Kickstarter!$D:$D,"&gt;=25000",Kickstarter!$D:$D,"&lt;=29999")</f>
        <v>4</v>
      </c>
      <c r="D8" s="17">
        <f>COUNTIFS(Kickstarter!$F:$F,"cancelled",Kickstarter!$R:$R,"plays",Kickstarter!$D:$D,"&gt;=25000",Kickstarter!$D:$D,"&lt;=29999")</f>
        <v>0</v>
      </c>
      <c r="E8" s="17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ht="16" x14ac:dyDescent="0.2">
      <c r="A9" s="19" t="s">
        <v>8400</v>
      </c>
      <c r="B9" s="17">
        <f>COUNTIFS(Kickstarter!$F:$F,"successful",Kickstarter!$R:$R,"plays",Kickstarter!$D:$D,"&gt;=30000",Kickstarter!$D:$D,"&lt;=34999")</f>
        <v>3</v>
      </c>
      <c r="C9" s="17">
        <f>COUNTIFS(Kickstarter!$F:$F,"failed",Kickstarter!$R:$R,"plays",Kickstarter!$D:$D,"&gt;=30000",Kickstarter!$D:$D,"&lt;=34999")</f>
        <v>8</v>
      </c>
      <c r="D9" s="17">
        <f>COUNTIFS(Kickstarter!$F:$F,"cancelled",Kickstarter!$R:$R,"plays",Kickstarter!$D:$D,"&gt;=30000",Kickstarter!$D:$D,"&lt;=34999")</f>
        <v>0</v>
      </c>
      <c r="E9" s="17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ht="16" x14ac:dyDescent="0.2">
      <c r="A10" s="19" t="s">
        <v>8401</v>
      </c>
      <c r="B10" s="17">
        <f>COUNTIFS(Kickstarter!$F:$F,"successful",Kickstarter!$R:$R,"plays",Kickstarter!$D:$D,"&gt;=35000",Kickstarter!$D:$D,"&lt;=39999")</f>
        <v>4</v>
      </c>
      <c r="C10" s="17">
        <f>COUNTIFS(Kickstarter!$F:$F,"failed",Kickstarter!$R:$R,"plays",Kickstarter!$D:$D,"&gt;=35000",Kickstarter!$D:$D,"&lt;=39999")</f>
        <v>2</v>
      </c>
      <c r="D10" s="17">
        <f>COUNTIFS(Kickstarter!$F:$F,"cancelled",Kickstarter!$R:$R,"plays",Kickstarter!$D:$D,"&gt;=35000",Kickstarter!$D:$D,"&lt;=39999")</f>
        <v>0</v>
      </c>
      <c r="E10" s="17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ht="16" x14ac:dyDescent="0.2">
      <c r="A11" s="19" t="s">
        <v>8402</v>
      </c>
      <c r="B11" s="17">
        <f>COUNTIFS(Kickstarter!$F:$F,"successful",Kickstarter!$R:$R,"plays",Kickstarter!$D:$D,"&gt;=40000",Kickstarter!$D:$D,"&lt;=44999")</f>
        <v>2</v>
      </c>
      <c r="C11" s="17">
        <f>COUNTIFS(Kickstarter!$F:$F,"failed",Kickstarter!$R:$R,"plays",Kickstarter!$D:$D,"&gt;=40000",Kickstarter!$D:$D,"&lt;=44999")</f>
        <v>1</v>
      </c>
      <c r="D11" s="17">
        <f>COUNTIFS(Kickstarter!$F:$F,"cancelled",Kickstarter!$R:$R,"plays",Kickstarter!$D:$D,"&gt;=40000",Kickstarter!$D:$D,"&lt;=44999")</f>
        <v>0</v>
      </c>
      <c r="E11" s="17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ht="16" x14ac:dyDescent="0.2">
      <c r="A12" s="19" t="s">
        <v>8403</v>
      </c>
      <c r="B12" s="17">
        <f>COUNTIFS(Kickstarter!$F:$F,"successful",Kickstarter!$R:$R,"plays",Kickstarter!$D:$D,"&gt;=45000",Kickstarter!$D:$D,"&lt;=49999")</f>
        <v>0</v>
      </c>
      <c r="C12" s="17">
        <f>COUNTIFS(Kickstarter!$F:$F,"failed",Kickstarter!$R:$R,"plays",Kickstarter!$D:$D,"&gt;=45000",Kickstarter!$D:$D,"&lt;=49999")</f>
        <v>1</v>
      </c>
      <c r="D12" s="17">
        <f>COUNTIFS(Kickstarter!$F:$F,"cancelled",Kickstarter!$R:$R,"plays",Kickstarter!$D:$D,"&gt;=45000",Kickstarter!$D:$D,"&lt;=49999")</f>
        <v>0</v>
      </c>
      <c r="E12" s="17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ht="16" x14ac:dyDescent="0.2">
      <c r="A13" s="19" t="s">
        <v>8404</v>
      </c>
      <c r="B13" s="17">
        <f>COUNTIFS(Kickstarter!$F:$F,"successful",Kickstarter!$R:$R,"plays",Kickstarter!$D:$D,"&gt;=50000")</f>
        <v>2</v>
      </c>
      <c r="C13" s="17">
        <f>COUNTIFS(Kickstarter!$F:$F,"failed",Kickstarter!$R:$R,"plays",Kickstarter!$D:$D,"&gt;=50000")</f>
        <v>14</v>
      </c>
      <c r="D13" s="17">
        <f>COUNTIFS(Kickstarter!$F:$F,"cancelled",Kickstarter!$R:$R,"plays",Kickstarter!$D:$D,"&gt;=50000")</f>
        <v>0</v>
      </c>
      <c r="E13" s="17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ignoredErrors>
    <ignoredError sqref="B3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97DF9-4901-1E4B-9F2C-82132CCBB1F2}">
  <dimension ref="A2:E15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2" spans="1:5" x14ac:dyDescent="0.2">
      <c r="A2" s="10" t="s">
        <v>8222</v>
      </c>
      <c r="B2" t="s">
        <v>8362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8364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2" t="s">
        <v>8308</v>
      </c>
      <c r="B6" s="11">
        <v>40</v>
      </c>
      <c r="C6" s="11">
        <v>180</v>
      </c>
      <c r="D6" s="11">
        <v>300</v>
      </c>
      <c r="E6" s="11">
        <v>520</v>
      </c>
    </row>
    <row r="7" spans="1:5" x14ac:dyDescent="0.2">
      <c r="A7" s="12" t="s">
        <v>8334</v>
      </c>
      <c r="B7" s="11">
        <v>20</v>
      </c>
      <c r="C7" s="11">
        <v>140</v>
      </c>
      <c r="D7" s="11">
        <v>34</v>
      </c>
      <c r="E7" s="11">
        <v>194</v>
      </c>
    </row>
    <row r="8" spans="1:5" x14ac:dyDescent="0.2">
      <c r="A8" s="12" t="s">
        <v>8331</v>
      </c>
      <c r="B8" s="11"/>
      <c r="C8" s="11">
        <v>140</v>
      </c>
      <c r="D8" s="11">
        <v>80</v>
      </c>
      <c r="E8" s="11">
        <v>220</v>
      </c>
    </row>
    <row r="9" spans="1:5" x14ac:dyDescent="0.2">
      <c r="A9" s="12" t="s">
        <v>8329</v>
      </c>
      <c r="B9" s="11">
        <v>24</v>
      </c>
      <c r="C9" s="11"/>
      <c r="D9" s="11"/>
      <c r="E9" s="11">
        <v>24</v>
      </c>
    </row>
    <row r="10" spans="1:5" x14ac:dyDescent="0.2">
      <c r="A10" s="12" t="s">
        <v>8323</v>
      </c>
      <c r="B10" s="11">
        <v>20</v>
      </c>
      <c r="C10" s="11">
        <v>120</v>
      </c>
      <c r="D10" s="11">
        <v>540</v>
      </c>
      <c r="E10" s="11">
        <v>680</v>
      </c>
    </row>
    <row r="11" spans="1:5" x14ac:dyDescent="0.2">
      <c r="A11" s="12" t="s">
        <v>8336</v>
      </c>
      <c r="B11" s="11"/>
      <c r="C11" s="11">
        <v>117</v>
      </c>
      <c r="D11" s="11">
        <v>103</v>
      </c>
      <c r="E11" s="11">
        <v>220</v>
      </c>
    </row>
    <row r="12" spans="1:5" x14ac:dyDescent="0.2">
      <c r="A12" s="12" t="s">
        <v>8320</v>
      </c>
      <c r="B12" s="11">
        <v>30</v>
      </c>
      <c r="C12" s="11">
        <v>127</v>
      </c>
      <c r="D12" s="11">
        <v>80</v>
      </c>
      <c r="E12" s="11">
        <v>237</v>
      </c>
    </row>
    <row r="13" spans="1:5" x14ac:dyDescent="0.2">
      <c r="A13" s="12" t="s">
        <v>8317</v>
      </c>
      <c r="B13" s="11">
        <v>178</v>
      </c>
      <c r="C13" s="11">
        <v>213</v>
      </c>
      <c r="D13" s="11">
        <v>209</v>
      </c>
      <c r="E13" s="11">
        <v>600</v>
      </c>
    </row>
    <row r="14" spans="1:5" x14ac:dyDescent="0.2">
      <c r="A14" s="12" t="s">
        <v>8315</v>
      </c>
      <c r="B14" s="11">
        <v>37</v>
      </c>
      <c r="C14" s="11">
        <v>493</v>
      </c>
      <c r="D14" s="11">
        <v>839</v>
      </c>
      <c r="E14" s="11">
        <v>1369</v>
      </c>
    </row>
    <row r="15" spans="1:5" x14ac:dyDescent="0.2">
      <c r="A15" s="12" t="s">
        <v>8361</v>
      </c>
      <c r="B15" s="11">
        <v>349</v>
      </c>
      <c r="C15" s="11">
        <v>1530</v>
      </c>
      <c r="D15" s="11">
        <v>2185</v>
      </c>
      <c r="E15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8478E-850E-8940-BC8B-B3522B2AB4E0}">
  <dimension ref="A1:D7"/>
  <sheetViews>
    <sheetView workbookViewId="0">
      <selection activeCell="A6" sqref="A6"/>
      <pivotSelection pane="bottomRight" showHeader="1" axis="axisRow" activeRow="5" previousRow="5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83203125" bestFit="1" customWidth="1"/>
    <col min="4" max="6" width="10" bestFit="1" customWidth="1"/>
  </cols>
  <sheetData>
    <row r="1" spans="1:4" x14ac:dyDescent="0.2">
      <c r="A1" s="10" t="s">
        <v>8222</v>
      </c>
      <c r="B1" t="s">
        <v>8224</v>
      </c>
    </row>
    <row r="2" spans="1:4" x14ac:dyDescent="0.2">
      <c r="A2" s="10" t="s">
        <v>8358</v>
      </c>
      <c r="B2" t="s">
        <v>8315</v>
      </c>
    </row>
    <row r="4" spans="1:4" x14ac:dyDescent="0.2">
      <c r="A4" s="10" t="s">
        <v>8363</v>
      </c>
      <c r="B4" s="10" t="s">
        <v>8360</v>
      </c>
    </row>
    <row r="5" spans="1:4" x14ac:dyDescent="0.2">
      <c r="A5" s="10" t="s">
        <v>8364</v>
      </c>
      <c r="B5" t="s">
        <v>8220</v>
      </c>
      <c r="C5" t="s">
        <v>8218</v>
      </c>
      <c r="D5" t="s">
        <v>8361</v>
      </c>
    </row>
    <row r="6" spans="1:4" x14ac:dyDescent="0.2">
      <c r="A6" s="12" t="s">
        <v>8316</v>
      </c>
      <c r="B6" s="11">
        <v>70</v>
      </c>
      <c r="C6" s="11">
        <v>238</v>
      </c>
      <c r="D6" s="11">
        <v>308</v>
      </c>
    </row>
    <row r="7" spans="1:4" x14ac:dyDescent="0.2">
      <c r="A7" s="12" t="s">
        <v>8361</v>
      </c>
      <c r="B7" s="11">
        <v>70</v>
      </c>
      <c r="C7" s="11">
        <v>238</v>
      </c>
      <c r="D7" s="11">
        <v>308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D966C-C2E3-9442-86C4-D06FC0664087}">
  <dimension ref="A1:E18"/>
  <sheetViews>
    <sheetView workbookViewId="0">
      <selection activeCell="X24" sqref="X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8365</v>
      </c>
      <c r="B1" t="s">
        <v>8315</v>
      </c>
    </row>
    <row r="2" spans="1:5" x14ac:dyDescent="0.2">
      <c r="A2" s="10" t="s">
        <v>8380</v>
      </c>
      <c r="B2" t="s">
        <v>8362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8364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4" t="s">
        <v>8374</v>
      </c>
      <c r="B6" s="11">
        <v>7</v>
      </c>
      <c r="C6" s="11">
        <v>33</v>
      </c>
      <c r="D6" s="11">
        <v>56</v>
      </c>
      <c r="E6" s="11">
        <v>96</v>
      </c>
    </row>
    <row r="7" spans="1:5" x14ac:dyDescent="0.2">
      <c r="A7" s="14" t="s">
        <v>8375</v>
      </c>
      <c r="B7" s="11">
        <v>3</v>
      </c>
      <c r="C7" s="11">
        <v>39</v>
      </c>
      <c r="D7" s="11">
        <v>71</v>
      </c>
      <c r="E7" s="11">
        <v>113</v>
      </c>
    </row>
    <row r="8" spans="1:5" x14ac:dyDescent="0.2">
      <c r="A8" s="14" t="s">
        <v>8376</v>
      </c>
      <c r="B8" s="11">
        <v>3</v>
      </c>
      <c r="C8" s="11">
        <v>33</v>
      </c>
      <c r="D8" s="11">
        <v>56</v>
      </c>
      <c r="E8" s="11">
        <v>92</v>
      </c>
    </row>
    <row r="9" spans="1:5" x14ac:dyDescent="0.2">
      <c r="A9" s="14" t="s">
        <v>8377</v>
      </c>
      <c r="B9" s="11">
        <v>2</v>
      </c>
      <c r="C9" s="11">
        <v>40</v>
      </c>
      <c r="D9" s="11">
        <v>71</v>
      </c>
      <c r="E9" s="11">
        <v>113</v>
      </c>
    </row>
    <row r="10" spans="1:5" x14ac:dyDescent="0.2">
      <c r="A10" s="14" t="s">
        <v>8368</v>
      </c>
      <c r="B10" s="11">
        <v>3</v>
      </c>
      <c r="C10" s="11">
        <v>52</v>
      </c>
      <c r="D10" s="11">
        <v>111</v>
      </c>
      <c r="E10" s="11">
        <v>166</v>
      </c>
    </row>
    <row r="11" spans="1:5" x14ac:dyDescent="0.2">
      <c r="A11" s="14" t="s">
        <v>8378</v>
      </c>
      <c r="B11" s="11">
        <v>4</v>
      </c>
      <c r="C11" s="11">
        <v>49</v>
      </c>
      <c r="D11" s="11">
        <v>100</v>
      </c>
      <c r="E11" s="11">
        <v>153</v>
      </c>
    </row>
    <row r="12" spans="1:5" x14ac:dyDescent="0.2">
      <c r="A12" s="14" t="s">
        <v>8369</v>
      </c>
      <c r="B12" s="11">
        <v>1</v>
      </c>
      <c r="C12" s="11">
        <v>50</v>
      </c>
      <c r="D12" s="11">
        <v>87</v>
      </c>
      <c r="E12" s="11">
        <v>138</v>
      </c>
    </row>
    <row r="13" spans="1:5" x14ac:dyDescent="0.2">
      <c r="A13" s="14" t="s">
        <v>8370</v>
      </c>
      <c r="B13" s="11">
        <v>4</v>
      </c>
      <c r="C13" s="11">
        <v>47</v>
      </c>
      <c r="D13" s="11">
        <v>72</v>
      </c>
      <c r="E13" s="11">
        <v>123</v>
      </c>
    </row>
    <row r="14" spans="1:5" x14ac:dyDescent="0.2">
      <c r="A14" s="14" t="s">
        <v>8371</v>
      </c>
      <c r="B14" s="11">
        <v>4</v>
      </c>
      <c r="C14" s="11">
        <v>34</v>
      </c>
      <c r="D14" s="11">
        <v>59</v>
      </c>
      <c r="E14" s="11">
        <v>97</v>
      </c>
    </row>
    <row r="15" spans="1:5" x14ac:dyDescent="0.2">
      <c r="A15" s="14" t="s">
        <v>8372</v>
      </c>
      <c r="B15" s="11"/>
      <c r="C15" s="11">
        <v>50</v>
      </c>
      <c r="D15" s="11">
        <v>65</v>
      </c>
      <c r="E15" s="11">
        <v>115</v>
      </c>
    </row>
    <row r="16" spans="1:5" x14ac:dyDescent="0.2">
      <c r="A16" s="14" t="s">
        <v>8373</v>
      </c>
      <c r="B16" s="11">
        <v>3</v>
      </c>
      <c r="C16" s="11">
        <v>31</v>
      </c>
      <c r="D16" s="11">
        <v>54</v>
      </c>
      <c r="E16" s="11">
        <v>88</v>
      </c>
    </row>
    <row r="17" spans="1:5" x14ac:dyDescent="0.2">
      <c r="A17" s="14" t="s">
        <v>8379</v>
      </c>
      <c r="B17" s="11">
        <v>3</v>
      </c>
      <c r="C17" s="11">
        <v>35</v>
      </c>
      <c r="D17" s="11">
        <v>37</v>
      </c>
      <c r="E17" s="11">
        <v>75</v>
      </c>
    </row>
    <row r="18" spans="1:5" x14ac:dyDescent="0.2">
      <c r="A18" s="14" t="s">
        <v>8361</v>
      </c>
      <c r="B18" s="11">
        <v>37</v>
      </c>
      <c r="C18" s="11">
        <v>493</v>
      </c>
      <c r="D18" s="11">
        <v>839</v>
      </c>
      <c r="E18" s="11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698C2-FDBF-A741-B5B9-5B7EA154C6AB}">
  <dimension ref="A1:F6"/>
  <sheetViews>
    <sheetView zoomScale="140" zoomScaleNormal="140" workbookViewId="0">
      <selection activeCell="A2" sqref="A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x14ac:dyDescent="0.2">
      <c r="A1" s="15" t="s">
        <v>8381</v>
      </c>
      <c r="B1" s="15" t="s">
        <v>8382</v>
      </c>
      <c r="C1" s="15" t="s">
        <v>8383</v>
      </c>
      <c r="D1" s="15" t="s">
        <v>8384</v>
      </c>
      <c r="E1" s="15" t="s">
        <v>8307</v>
      </c>
      <c r="F1" s="15" t="s">
        <v>8385</v>
      </c>
    </row>
    <row r="2" spans="1:6" ht="16" customHeight="1" x14ac:dyDescent="0.2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VLOOKUP(A2,Kickstarter!B:P, 15, FALSE)</f>
        <v>51.79</v>
      </c>
      <c r="F2">
        <f>VLOOKUP(A2,Kickstarter!B:L, 11, FALSE)</f>
        <v>39</v>
      </c>
    </row>
    <row r="3" spans="1:6" x14ac:dyDescent="0.2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VLOOKUP(A3,Kickstarter!B:P, 15, FALSE)</f>
        <v>36.07</v>
      </c>
      <c r="F3">
        <f>VLOOKUP(A3,Kickstarter!B:L, 11, FALSE)</f>
        <v>56</v>
      </c>
    </row>
    <row r="4" spans="1:6" x14ac:dyDescent="0.2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VLOOKUP(A4,Kickstarter!B:P, 15, FALSE)</f>
        <v>33.03</v>
      </c>
      <c r="F4">
        <f>VLOOKUP(A4,Kickstarter!B:L, 11, FALSE)</f>
        <v>78</v>
      </c>
    </row>
    <row r="5" spans="1:6" x14ac:dyDescent="0.2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VLOOKUP(A5,Kickstarter!B:P, 15, FALSE)</f>
        <v>44.92</v>
      </c>
      <c r="F5">
        <f>VLOOKUP(A5,Kickstarter!B:L, 11, FALSE)</f>
        <v>26</v>
      </c>
    </row>
    <row r="6" spans="1:6" x14ac:dyDescent="0.2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2022-01-09T21:33:41Z</dcterms:modified>
</cp:coreProperties>
</file>