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2435" windowHeight="7500" activeTab="3"/>
  </bookViews>
  <sheets>
    <sheet name="EARCUP_WITH PINNA" sheetId="6" r:id="rId1"/>
    <sheet name="EARCUP_LOW-PROFILE" sheetId="1" r:id="rId2"/>
    <sheet name="EARCUP_FULL-PROFILE" sheetId="4" r:id="rId3"/>
    <sheet name="TYMPAN" sheetId="5" r:id="rId4"/>
  </sheets>
  <calcPr calcId="145621"/>
</workbook>
</file>

<file path=xl/calcChain.xml><?xml version="1.0" encoding="utf-8"?>
<calcChain xmlns="http://schemas.openxmlformats.org/spreadsheetml/2006/main">
  <c r="J9" i="5" l="1"/>
  <c r="J12" i="5"/>
  <c r="J8" i="5"/>
  <c r="J10" i="5"/>
  <c r="J14" i="5" s="1"/>
  <c r="J24" i="6"/>
  <c r="H23" i="6"/>
  <c r="J23" i="6" s="1"/>
  <c r="H22" i="6"/>
  <c r="J22" i="6" s="1"/>
  <c r="J21" i="6"/>
  <c r="J20" i="6"/>
  <c r="H20" i="6"/>
  <c r="H19" i="6"/>
  <c r="J19" i="6" s="1"/>
  <c r="J18" i="6"/>
  <c r="J17" i="6"/>
  <c r="J16" i="6"/>
  <c r="H15" i="6"/>
  <c r="J15" i="6" s="1"/>
  <c r="J14" i="6"/>
  <c r="J13" i="6"/>
  <c r="H12" i="6"/>
  <c r="J12" i="6" s="1"/>
  <c r="H11" i="6"/>
  <c r="J11" i="6" s="1"/>
  <c r="J10" i="6"/>
  <c r="J9" i="6"/>
  <c r="J26" i="1"/>
  <c r="J11" i="5"/>
  <c r="J7" i="5"/>
  <c r="J24" i="4"/>
  <c r="H23" i="4"/>
  <c r="J23" i="4" s="1"/>
  <c r="H22" i="4"/>
  <c r="J22" i="4" s="1"/>
  <c r="J21" i="4"/>
  <c r="H20" i="4"/>
  <c r="J20" i="4" s="1"/>
  <c r="H19" i="4"/>
  <c r="J19" i="4" s="1"/>
  <c r="J18" i="4"/>
  <c r="J17" i="4"/>
  <c r="J16" i="4"/>
  <c r="H15" i="4"/>
  <c r="J15" i="4" s="1"/>
  <c r="J14" i="4"/>
  <c r="J13" i="4"/>
  <c r="H12" i="4"/>
  <c r="J12" i="4" s="1"/>
  <c r="H11" i="4"/>
  <c r="J11" i="4" s="1"/>
  <c r="J10" i="4"/>
  <c r="J9" i="4"/>
  <c r="J26" i="4" s="1"/>
  <c r="H23" i="1"/>
  <c r="J23" i="1" s="1"/>
  <c r="J17" i="1"/>
  <c r="J14" i="1"/>
  <c r="J26" i="6" l="1"/>
  <c r="J24" i="1"/>
  <c r="J22" i="1"/>
  <c r="H21" i="1"/>
  <c r="J21" i="1" s="1"/>
  <c r="H20" i="1"/>
  <c r="J20" i="1" s="1"/>
  <c r="J15" i="1"/>
  <c r="J18" i="1"/>
  <c r="J19" i="1"/>
  <c r="H13" i="1"/>
  <c r="J13" i="1" s="1"/>
  <c r="H12" i="1"/>
  <c r="J12" i="1" s="1"/>
  <c r="J9" i="1"/>
  <c r="J10" i="1"/>
  <c r="H11" i="1"/>
  <c r="J11" i="1" s="1"/>
  <c r="H16" i="1"/>
  <c r="J16" i="1" s="1"/>
</calcChain>
</file>

<file path=xl/sharedStrings.xml><?xml version="1.0" encoding="utf-8"?>
<sst xmlns="http://schemas.openxmlformats.org/spreadsheetml/2006/main" count="430" uniqueCount="114">
  <si>
    <t>Title:</t>
  </si>
  <si>
    <t xml:space="preserve">Date Created: </t>
  </si>
  <si>
    <t>Description</t>
  </si>
  <si>
    <t>Line #</t>
  </si>
  <si>
    <t>Manufacturer</t>
  </si>
  <si>
    <t>Manuf. Part #</t>
  </si>
  <si>
    <t>Vendor</t>
  </si>
  <si>
    <t>Vendor Part #</t>
  </si>
  <si>
    <t>Quantity</t>
  </si>
  <si>
    <t xml:space="preserve">Unit Cost </t>
  </si>
  <si>
    <t>Subtotal</t>
  </si>
  <si>
    <t>EARCUP_BODY_LEFT_LOW_PROFILE_REV-C</t>
  </si>
  <si>
    <t>EARCUP_BODY_RIGHT_LOW_PROFILE_REV-C</t>
  </si>
  <si>
    <t>MOUNT_FOR_40MM_SPEAKER</t>
  </si>
  <si>
    <t>PCB_COVER_LOW_PROFILE</t>
  </si>
  <si>
    <t>Notes:</t>
  </si>
  <si>
    <t>PROTOLABS</t>
  </si>
  <si>
    <t>Notes</t>
  </si>
  <si>
    <t>Title</t>
  </si>
  <si>
    <t>Selective Laser Sintering; PA 12 40% Glass Filled Nylon; 0.004" layers</t>
  </si>
  <si>
    <t>3D-printed earcup - Left</t>
  </si>
  <si>
    <t>3D-printed earcup - Right</t>
  </si>
  <si>
    <t>3D-printed cover</t>
  </si>
  <si>
    <t>N/A</t>
  </si>
  <si>
    <t>99461A282</t>
  </si>
  <si>
    <t>McMaster</t>
  </si>
  <si>
    <t>PLASTITE SCREW_SZ-4_0250-LG_SS</t>
  </si>
  <si>
    <t>Screws for mouning PCB and speaker mounts</t>
  </si>
  <si>
    <t>90295A059</t>
  </si>
  <si>
    <t>WASHER_SZ-4_NYLON</t>
  </si>
  <si>
    <t>Screw</t>
  </si>
  <si>
    <t>Plastic Washer</t>
  </si>
  <si>
    <t>MIC_ELECTRET_6MM-OD</t>
  </si>
  <si>
    <t>Digikey</t>
  </si>
  <si>
    <t>668-1598-ND</t>
  </si>
  <si>
    <t>POM-2730L-HD-R</t>
  </si>
  <si>
    <t>PUI Audio</t>
  </si>
  <si>
    <t>Microphone</t>
  </si>
  <si>
    <t>Speaker</t>
  </si>
  <si>
    <t>C</t>
  </si>
  <si>
    <t>Earcup Revision:</t>
  </si>
  <si>
    <t>Parts from retail earmuffs</t>
  </si>
  <si>
    <t>3M</t>
  </si>
  <si>
    <t>X4A</t>
  </si>
  <si>
    <t>Amazon</t>
  </si>
  <si>
    <t>B00CPCHADQ</t>
  </si>
  <si>
    <t>HEADBAND &amp; 2_EARSEALS_27DB</t>
  </si>
  <si>
    <t>IXCC</t>
  </si>
  <si>
    <t>B077VPB1WZ</t>
  </si>
  <si>
    <t>B06XWWY7NW</t>
  </si>
  <si>
    <t xml:space="preserve">Project: </t>
  </si>
  <si>
    <t>OpenTact</t>
  </si>
  <si>
    <t>Bill of Materials for EARCUP_LOW PROFILE</t>
  </si>
  <si>
    <t>Mic Cable</t>
  </si>
  <si>
    <t>Speaker Cable</t>
  </si>
  <si>
    <t>AUDIO_CABLE_3.5MM_TRS_MALE-MALE_3FT_BLK</t>
  </si>
  <si>
    <t>AUDIO_CABLE_3.5MM_TRS_MALE-MALE_3FT_RED</t>
  </si>
  <si>
    <t>Left-Right Cable</t>
  </si>
  <si>
    <t>AUDIO_CABLE_3.5MM_TRRS_MALE-MALE_?FT_WHT</t>
  </si>
  <si>
    <t>Cable requires shortening to fit between right and left earcup</t>
  </si>
  <si>
    <t>AUDIO_JACK_3.5MM_TRRS_RA</t>
  </si>
  <si>
    <t>NEWARK</t>
  </si>
  <si>
    <t>LUMBERG</t>
  </si>
  <si>
    <t>1503 13 VP3</t>
  </si>
  <si>
    <t>54M1764</t>
  </si>
  <si>
    <t>Audio Jack (TRRS)</t>
  </si>
  <si>
    <t>TOTAL</t>
  </si>
  <si>
    <t>Tympan</t>
  </si>
  <si>
    <t>Audio Processor</t>
  </si>
  <si>
    <t>Tympan Rev D</t>
  </si>
  <si>
    <t>Speaker mount</t>
  </si>
  <si>
    <t>Selective Laser Sintering; PA 12 40% Glass Filled Nylon; 0.004" layers
NOTE! BOTTOM SPEAKER MOUNT MUST BE TRIMMED</t>
  </si>
  <si>
    <t>SPEAKER_40MM-OD</t>
  </si>
  <si>
    <t>Beats</t>
  </si>
  <si>
    <t xml:space="preserve">Studio 2.0 </t>
  </si>
  <si>
    <t>EarPhoneDIYLabs</t>
  </si>
  <si>
    <t>POLYURETHANE_FOAM_24x24x0500-THK</t>
  </si>
  <si>
    <t>Foam for diffusing sound</t>
  </si>
  <si>
    <t>86225K15</t>
  </si>
  <si>
    <t xml:space="preserve"> CAB-14164</t>
  </si>
  <si>
    <t>Sparkfun</t>
  </si>
  <si>
    <t>SEALING_PUTTY</t>
  </si>
  <si>
    <t>Putty for sealing the earcup</t>
  </si>
  <si>
    <t>Parker</t>
  </si>
  <si>
    <t>PP-22</t>
  </si>
  <si>
    <t>Grainger</t>
  </si>
  <si>
    <t>4E307</t>
  </si>
  <si>
    <t xml:space="preserve">BOM captures a full headset (left and right). </t>
  </si>
  <si>
    <t>Breakout Board</t>
  </si>
  <si>
    <t>SHORT_BREAKOUT_BOARD</t>
  </si>
  <si>
    <t>OSH Park</t>
  </si>
  <si>
    <t>2-Layer FR4</t>
  </si>
  <si>
    <t>LONG_BREAKOUT_BOARD</t>
  </si>
  <si>
    <t>Optional 2-Layer FR4</t>
  </si>
  <si>
    <t>Audio Shield PCB</t>
  </si>
  <si>
    <t>Tympan AIC Shield</t>
  </si>
  <si>
    <t>Optional audio shield that adds two additonal channels</t>
  </si>
  <si>
    <t>Bill of Materials for Tympan Assy</t>
  </si>
  <si>
    <t>EARCUP_BODY_LEFT_FULL_PROFILE_REV-C</t>
  </si>
  <si>
    <t>EARCUP_BODY_RIGHT_FULL_PROFILE_REV-C</t>
  </si>
  <si>
    <t>Bill of Materials for EARCUP_FULL-PROFILE</t>
  </si>
  <si>
    <t>Bill of Materials for EARCUP_WITH PINNA</t>
  </si>
  <si>
    <t>TYMPAN PCB</t>
  </si>
  <si>
    <t>Enclosure</t>
  </si>
  <si>
    <t>Selective Laser Sintering; PA 12 in Black; 0.004" layers</t>
  </si>
  <si>
    <t>Protolabs</t>
  </si>
  <si>
    <t>TYMPAN AIC SHIELD</t>
  </si>
  <si>
    <t>ENCLOSURE FOR TYMPAN_TOP_REV-B</t>
  </si>
  <si>
    <t>ENCLOSURE FOR TYMPAN_BOTTOM_REV-B</t>
  </si>
  <si>
    <t>ENCLOSURE FOR TYMPAN WITH SHIELD_TOP_REV-B</t>
  </si>
  <si>
    <t>ENCLOSURE FOR TYMPAN WITH SHIELD_BOTTOM_REV-B</t>
  </si>
  <si>
    <t>EARCUP_BODY_LEFT_WITH_PINNA_REV-C</t>
  </si>
  <si>
    <t>EARCUP_BODY_RIGHT_WITH_PINNA_REV-C</t>
  </si>
  <si>
    <t>Optional; Selective Laser Sintering; PA 12 in Black; 0.004"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</si>
</sst>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44" fontId="2" fillId="2" borderId="1" xfId="1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NumberFormat="1" applyFont="1" applyBorder="1"/>
    <xf numFmtId="44" fontId="0" fillId="0" borderId="1" xfId="1" applyFont="1" applyBorder="1"/>
    <xf numFmtId="0" fontId="3" fillId="0" borderId="1" xfId="2" applyBorder="1" applyAlignment="1">
      <alignment horizontal="center"/>
    </xf>
    <xf numFmtId="0" fontId="3" fillId="0" borderId="1" xfId="2" applyBorder="1"/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NumberFormat="1" applyFont="1" applyFill="1"/>
    <xf numFmtId="44" fontId="0" fillId="0" borderId="0" xfId="1" applyFont="1" applyFill="1"/>
    <xf numFmtId="0" fontId="0" fillId="0" borderId="4" xfId="0" applyFill="1" applyBorder="1"/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44" fontId="0" fillId="3" borderId="6" xfId="1" applyNumberFormat="1" applyFont="1" applyFill="1" applyBorder="1"/>
    <xf numFmtId="44" fontId="2" fillId="3" borderId="7" xfId="1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3" fillId="0" borderId="1" xfId="2" applyFill="1" applyBorder="1" applyAlignment="1">
      <alignment horizontal="center"/>
    </xf>
    <xf numFmtId="44" fontId="0" fillId="0" borderId="1" xfId="1" applyNumberFormat="1" applyFont="1" applyFill="1" applyBorder="1"/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2" applyFont="1" applyBorder="1" applyAlignment="1">
      <alignment horizontal="center"/>
    </xf>
    <xf numFmtId="44" fontId="4" fillId="0" borderId="1" xfId="1" applyNumberFormat="1" applyFont="1" applyBorder="1" applyAlignment="1">
      <alignment horizontal="left" indent="1"/>
    </xf>
    <xf numFmtId="44" fontId="4" fillId="0" borderId="1" xfId="1" applyFont="1" applyBorder="1" applyAlignment="1">
      <alignment horizontal="left" indent="2"/>
    </xf>
    <xf numFmtId="0" fontId="4" fillId="0" borderId="0" xfId="0" applyFont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2" applyBorder="1" applyAlignment="1">
      <alignment horizontal="center"/>
    </xf>
    <xf numFmtId="44" fontId="0" fillId="0" borderId="0" xfId="1" applyNumberFormat="1" applyFont="1" applyFill="1" applyBorder="1"/>
    <xf numFmtId="44" fontId="0" fillId="0" borderId="0" xfId="1" applyFont="1" applyBorder="1"/>
    <xf numFmtId="0" fontId="0" fillId="0" borderId="3" xfId="0" applyBorder="1"/>
    <xf numFmtId="0" fontId="0" fillId="2" borderId="1" xfId="0" applyFill="1" applyBorder="1" applyAlignment="1">
      <alignment horizontal="left" indent="1"/>
    </xf>
    <xf numFmtId="14" fontId="0" fillId="2" borderId="1" xfId="0" applyNumberFormat="1" applyFill="1" applyBorder="1" applyAlignment="1">
      <alignment horizontal="left" indent="1"/>
    </xf>
    <xf numFmtId="14" fontId="0" fillId="0" borderId="2" xfId="0" applyNumberFormat="1" applyFill="1" applyBorder="1"/>
    <xf numFmtId="14" fontId="0" fillId="0" borderId="0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rphonediylabs.com/index.php/product-category/headphone-driver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295A059" TargetMode="External"/><Relationship Id="rId7" Type="http://schemas.openxmlformats.org/officeDocument/2006/relationships/hyperlink" Target="https://www.newark.com/lumberg/1503-13-vp3/connector-rca-phono-jack-4-position/dp/54M1764" TargetMode="External"/><Relationship Id="rId12" Type="http://schemas.openxmlformats.org/officeDocument/2006/relationships/hyperlink" Target="https://oshpark.com/" TargetMode="External"/><Relationship Id="rId2" Type="http://schemas.openxmlformats.org/officeDocument/2006/relationships/hyperlink" Target="https://www.mcmaster.com/99461a282" TargetMode="External"/><Relationship Id="rId1" Type="http://schemas.openxmlformats.org/officeDocument/2006/relationships/hyperlink" Target="https://www.digikey.com/product-detail/en/pui-audio-inc/POM-2730L-HD-R/668-1598-ND/7898330" TargetMode="External"/><Relationship Id="rId6" Type="http://schemas.openxmlformats.org/officeDocument/2006/relationships/hyperlink" Target="https://www.amazon.com/iXCC-Nylon-Braided-Connectors-Tangle-Free-Smartphones/dp/B06XWWY7NW/ref=sr_1_fkmrnull_2?keywords=IXCC%2BRED%2B3FT&amp;qid=1555000215&amp;s=electronics&amp;sr=1-2-fkmrnull&amp;th=1" TargetMode="External"/><Relationship Id="rId11" Type="http://schemas.openxmlformats.org/officeDocument/2006/relationships/hyperlink" Target="https://oshpark.com/" TargetMode="External"/><Relationship Id="rId5" Type="http://schemas.openxmlformats.org/officeDocument/2006/relationships/hyperlink" Target="https://www.amazon.com/iXCC-Nylon-Braided-Connectors-Tangle-Free-Smartphones/dp/B077VPB1WZ/ref=sr_1_fkmrnull_2?keywords=IXCC+RED+3FT&amp;qid=1555000215&amp;s=electronics&amp;sr=1-2-fkmrnull" TargetMode="External"/><Relationship Id="rId10" Type="http://schemas.openxmlformats.org/officeDocument/2006/relationships/hyperlink" Target="https://www.sparkfun.com/products/14164" TargetMode="External"/><Relationship Id="rId4" Type="http://schemas.openxmlformats.org/officeDocument/2006/relationships/hyperlink" Target="https://www.amazon.com/Peltor-Over-Head-Earmuffs-Black/dp/B00CPCHADQ/ref=sr_1_fkmrnull_1?keywords=EARCUP+X4A&amp;qid=1554999904&amp;s=gateway&amp;sr=8-1-fkmrnull" TargetMode="External"/><Relationship Id="rId9" Type="http://schemas.openxmlformats.org/officeDocument/2006/relationships/hyperlink" Target="https://www.mcmaster.com/86225K1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rphonediylabs.com/index.php/product-category/headphone-drivers/" TargetMode="External"/><Relationship Id="rId3" Type="http://schemas.openxmlformats.org/officeDocument/2006/relationships/hyperlink" Target="https://www.mcmaster.com/90295A059" TargetMode="External"/><Relationship Id="rId7" Type="http://schemas.openxmlformats.org/officeDocument/2006/relationships/hyperlink" Target="https://www.newark.com/lumberg/1503-13-vp3/connector-rca-phono-jack-4-position/dp/54M1764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cmaster.com/99461a282" TargetMode="External"/><Relationship Id="rId1" Type="http://schemas.openxmlformats.org/officeDocument/2006/relationships/hyperlink" Target="https://www.digikey.com/product-detail/en/pui-audio-inc/POM-2730L-HD-R/668-1598-ND/7898330" TargetMode="External"/><Relationship Id="rId6" Type="http://schemas.openxmlformats.org/officeDocument/2006/relationships/hyperlink" Target="https://www.amazon.com/iXCC-Nylon-Braided-Connectors-Tangle-Free-Smartphones/dp/B06XWWY7NW/ref=sr_1_fkmrnull_2?keywords=IXCC%2BRED%2B3FT&amp;qid=1555000215&amp;s=electronics&amp;sr=1-2-fkmrnull&amp;th=1" TargetMode="External"/><Relationship Id="rId11" Type="http://schemas.openxmlformats.org/officeDocument/2006/relationships/hyperlink" Target="https://oshpark.com/" TargetMode="External"/><Relationship Id="rId5" Type="http://schemas.openxmlformats.org/officeDocument/2006/relationships/hyperlink" Target="https://www.amazon.com/iXCC-Nylon-Braided-Connectors-Tangle-Free-Smartphones/dp/B077VPB1WZ/ref=sr_1_fkmrnull_2?keywords=IXCC+RED+3FT&amp;qid=1555000215&amp;s=electronics&amp;sr=1-2-fkmrnull" TargetMode="External"/><Relationship Id="rId10" Type="http://schemas.openxmlformats.org/officeDocument/2006/relationships/hyperlink" Target="https://www.sparkfun.com/products/14164" TargetMode="External"/><Relationship Id="rId4" Type="http://schemas.openxmlformats.org/officeDocument/2006/relationships/hyperlink" Target="https://www.amazon.com/Peltor-Over-Head-Earmuffs-Black/dp/B00CPCHADQ/ref=sr_1_fkmrnull_1?keywords=EARCUP+X4A&amp;qid=1554999904&amp;s=gateway&amp;sr=8-1-fkmrnull" TargetMode="External"/><Relationship Id="rId9" Type="http://schemas.openxmlformats.org/officeDocument/2006/relationships/hyperlink" Target="https://www.mcmaster.com/86225K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rphonediylabs.com/index.php/product-category/headphone-drivers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mcmaster.com/90295A059" TargetMode="External"/><Relationship Id="rId7" Type="http://schemas.openxmlformats.org/officeDocument/2006/relationships/hyperlink" Target="https://www.newark.com/lumberg/1503-13-vp3/connector-rca-phono-jack-4-position/dp/54M1764" TargetMode="External"/><Relationship Id="rId12" Type="http://schemas.openxmlformats.org/officeDocument/2006/relationships/hyperlink" Target="https://oshpark.com/" TargetMode="External"/><Relationship Id="rId2" Type="http://schemas.openxmlformats.org/officeDocument/2006/relationships/hyperlink" Target="https://www.mcmaster.com/99461a282" TargetMode="External"/><Relationship Id="rId1" Type="http://schemas.openxmlformats.org/officeDocument/2006/relationships/hyperlink" Target="https://www.digikey.com/product-detail/en/pui-audio-inc/POM-2730L-HD-R/668-1598-ND/7898330" TargetMode="External"/><Relationship Id="rId6" Type="http://schemas.openxmlformats.org/officeDocument/2006/relationships/hyperlink" Target="https://www.amazon.com/iXCC-Nylon-Braided-Connectors-Tangle-Free-Smartphones/dp/B06XWWY7NW/ref=sr_1_fkmrnull_2?keywords=IXCC%2BRED%2B3FT&amp;qid=1555000215&amp;s=electronics&amp;sr=1-2-fkmrnull&amp;th=1" TargetMode="External"/><Relationship Id="rId11" Type="http://schemas.openxmlformats.org/officeDocument/2006/relationships/hyperlink" Target="https://oshpark.com/" TargetMode="External"/><Relationship Id="rId5" Type="http://schemas.openxmlformats.org/officeDocument/2006/relationships/hyperlink" Target="https://www.amazon.com/iXCC-Nylon-Braided-Connectors-Tangle-Free-Smartphones/dp/B077VPB1WZ/ref=sr_1_fkmrnull_2?keywords=IXCC+RED+3FT&amp;qid=1555000215&amp;s=electronics&amp;sr=1-2-fkmrnull" TargetMode="External"/><Relationship Id="rId10" Type="http://schemas.openxmlformats.org/officeDocument/2006/relationships/hyperlink" Target="https://www.sparkfun.com/products/14164" TargetMode="External"/><Relationship Id="rId4" Type="http://schemas.openxmlformats.org/officeDocument/2006/relationships/hyperlink" Target="https://www.amazon.com/Peltor-Over-Head-Earmuffs-Black/dp/B00CPCHADQ/ref=sr_1_fkmrnull_1?keywords=EARCUP+X4A&amp;qid=1554999904&amp;s=gateway&amp;sr=8-1-fkmrnull" TargetMode="External"/><Relationship Id="rId9" Type="http://schemas.openxmlformats.org/officeDocument/2006/relationships/hyperlink" Target="https://www.mcmaster.com/86225K1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hop.tympan.org/" TargetMode="External"/><Relationship Id="rId1" Type="http://schemas.openxmlformats.org/officeDocument/2006/relationships/hyperlink" Target="https://shop.tympa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B25" sqref="B25"/>
    </sheetView>
  </sheetViews>
  <sheetFormatPr defaultRowHeight="15" x14ac:dyDescent="0.25"/>
  <cols>
    <col min="1" max="1" width="15.140625" style="1" customWidth="1"/>
    <col min="2" max="2" width="47.85546875" bestFit="1" customWidth="1"/>
    <col min="3" max="3" width="24.7109375" bestFit="1" customWidth="1"/>
    <col min="4" max="4" width="13.140625" style="1" customWidth="1"/>
    <col min="5" max="5" width="16.140625" bestFit="1" customWidth="1"/>
    <col min="6" max="6" width="9.7109375" bestFit="1" customWidth="1"/>
    <col min="7" max="7" width="14.42578125" bestFit="1" customWidth="1"/>
    <col min="8" max="8" width="9.42578125" style="4" bestFit="1" customWidth="1"/>
    <col min="9" max="9" width="8.7109375" style="1" bestFit="1" customWidth="1"/>
    <col min="10" max="10" width="10.85546875" style="3" customWidth="1"/>
    <col min="11" max="11" width="62.42578125" bestFit="1" customWidth="1"/>
  </cols>
  <sheetData>
    <row r="1" spans="1:11" x14ac:dyDescent="0.25">
      <c r="A1" s="24" t="s">
        <v>50</v>
      </c>
      <c r="B1" s="48" t="s">
        <v>51</v>
      </c>
      <c r="C1" s="48"/>
    </row>
    <row r="2" spans="1:11" x14ac:dyDescent="0.25">
      <c r="A2" s="25" t="s">
        <v>0</v>
      </c>
      <c r="B2" s="48" t="s">
        <v>101</v>
      </c>
      <c r="C2" s="48"/>
    </row>
    <row r="3" spans="1:11" x14ac:dyDescent="0.25">
      <c r="A3" s="25" t="s">
        <v>1</v>
      </c>
      <c r="B3" s="49">
        <v>43566</v>
      </c>
      <c r="C3" s="49"/>
    </row>
    <row r="4" spans="1:11" x14ac:dyDescent="0.25">
      <c r="A4" s="25" t="s">
        <v>40</v>
      </c>
      <c r="B4" s="49" t="s">
        <v>39</v>
      </c>
      <c r="C4" s="49"/>
    </row>
    <row r="5" spans="1:11" s="14" customFormat="1" x14ac:dyDescent="0.25">
      <c r="A5" s="18"/>
      <c r="B5" s="50"/>
      <c r="C5" s="51"/>
      <c r="D5" s="15"/>
      <c r="H5" s="16"/>
      <c r="I5" s="15"/>
      <c r="J5" s="17"/>
    </row>
    <row r="6" spans="1:11" s="14" customFormat="1" x14ac:dyDescent="0.25">
      <c r="A6" s="25" t="s">
        <v>15</v>
      </c>
      <c r="B6" s="52" t="s">
        <v>87</v>
      </c>
      <c r="C6" s="53"/>
      <c r="D6" s="15"/>
      <c r="H6" s="16"/>
      <c r="I6" s="15"/>
      <c r="J6" s="17"/>
    </row>
    <row r="7" spans="1:11" x14ac:dyDescent="0.25">
      <c r="A7"/>
      <c r="B7" s="47"/>
      <c r="C7" s="47"/>
    </row>
    <row r="8" spans="1:11" s="2" customFormat="1" x14ac:dyDescent="0.25">
      <c r="A8" s="5" t="s">
        <v>3</v>
      </c>
      <c r="B8" s="5" t="s">
        <v>18</v>
      </c>
      <c r="C8" s="5" t="s">
        <v>2</v>
      </c>
      <c r="D8" s="5" t="s">
        <v>4</v>
      </c>
      <c r="E8" s="5" t="s">
        <v>5</v>
      </c>
      <c r="F8" s="5" t="s">
        <v>6</v>
      </c>
      <c r="G8" s="5" t="s">
        <v>7</v>
      </c>
      <c r="H8" s="6" t="s">
        <v>9</v>
      </c>
      <c r="I8" s="5" t="s">
        <v>8</v>
      </c>
      <c r="J8" s="7" t="s">
        <v>10</v>
      </c>
      <c r="K8" s="5" t="s">
        <v>17</v>
      </c>
    </row>
    <row r="9" spans="1:11" x14ac:dyDescent="0.25">
      <c r="A9" s="8">
        <v>1</v>
      </c>
      <c r="B9" s="9" t="s">
        <v>111</v>
      </c>
      <c r="C9" s="9" t="s">
        <v>20</v>
      </c>
      <c r="D9" s="8" t="s">
        <v>16</v>
      </c>
      <c r="E9" s="8" t="s">
        <v>23</v>
      </c>
      <c r="F9" s="8" t="s">
        <v>23</v>
      </c>
      <c r="G9" s="8" t="s">
        <v>23</v>
      </c>
      <c r="H9" s="10">
        <v>128</v>
      </c>
      <c r="I9" s="8">
        <v>1</v>
      </c>
      <c r="J9" s="11">
        <f t="shared" ref="J9:J10" si="0">I9*H9</f>
        <v>128</v>
      </c>
      <c r="K9" s="9" t="s">
        <v>19</v>
      </c>
    </row>
    <row r="10" spans="1:11" x14ac:dyDescent="0.25">
      <c r="A10" s="8">
        <v>2</v>
      </c>
      <c r="B10" s="9" t="s">
        <v>112</v>
      </c>
      <c r="C10" s="9" t="s">
        <v>21</v>
      </c>
      <c r="D10" s="8" t="s">
        <v>16</v>
      </c>
      <c r="E10" s="8" t="s">
        <v>23</v>
      </c>
      <c r="F10" s="8" t="s">
        <v>23</v>
      </c>
      <c r="G10" s="8" t="s">
        <v>23</v>
      </c>
      <c r="H10" s="10">
        <v>128</v>
      </c>
      <c r="I10" s="8">
        <v>1</v>
      </c>
      <c r="J10" s="11">
        <f t="shared" si="0"/>
        <v>128</v>
      </c>
      <c r="K10" s="9" t="s">
        <v>19</v>
      </c>
    </row>
    <row r="11" spans="1:11" x14ac:dyDescent="0.25">
      <c r="A11" s="8">
        <v>4</v>
      </c>
      <c r="B11" s="9" t="s">
        <v>26</v>
      </c>
      <c r="C11" s="9" t="s">
        <v>30</v>
      </c>
      <c r="D11" s="8" t="s">
        <v>23</v>
      </c>
      <c r="E11" s="8" t="s">
        <v>23</v>
      </c>
      <c r="F11" s="8" t="s">
        <v>25</v>
      </c>
      <c r="G11" s="12" t="s">
        <v>24</v>
      </c>
      <c r="H11" s="10">
        <f>9.38/25</f>
        <v>0.37520000000000003</v>
      </c>
      <c r="I11" s="8">
        <v>10</v>
      </c>
      <c r="J11" s="11">
        <f t="shared" ref="J11:J16" si="1">I11*H11</f>
        <v>3.7520000000000002</v>
      </c>
      <c r="K11" s="9" t="s">
        <v>27</v>
      </c>
    </row>
    <row r="12" spans="1:11" x14ac:dyDescent="0.25">
      <c r="A12" s="8">
        <v>5</v>
      </c>
      <c r="B12" s="9" t="s">
        <v>29</v>
      </c>
      <c r="C12" s="9" t="s">
        <v>31</v>
      </c>
      <c r="D12" s="8" t="s">
        <v>23</v>
      </c>
      <c r="E12" s="8" t="s">
        <v>23</v>
      </c>
      <c r="F12" s="8" t="s">
        <v>25</v>
      </c>
      <c r="G12" s="12" t="s">
        <v>28</v>
      </c>
      <c r="H12" s="10">
        <f>4.88/100</f>
        <v>4.8799999999999996E-2</v>
      </c>
      <c r="I12" s="8">
        <v>4</v>
      </c>
      <c r="J12" s="11">
        <f t="shared" si="1"/>
        <v>0.19519999999999998</v>
      </c>
      <c r="K12" s="9"/>
    </row>
    <row r="13" spans="1:11" x14ac:dyDescent="0.25">
      <c r="A13" s="8">
        <v>6</v>
      </c>
      <c r="B13" s="9" t="s">
        <v>76</v>
      </c>
      <c r="C13" s="9" t="s">
        <v>77</v>
      </c>
      <c r="D13" s="8" t="s">
        <v>23</v>
      </c>
      <c r="E13" s="8" t="s">
        <v>23</v>
      </c>
      <c r="F13" s="8" t="s">
        <v>25</v>
      </c>
      <c r="G13" s="12" t="s">
        <v>78</v>
      </c>
      <c r="H13" s="10">
        <v>13.86</v>
      </c>
      <c r="I13" s="8">
        <v>0.1</v>
      </c>
      <c r="J13" s="11">
        <f t="shared" si="1"/>
        <v>1.3860000000000001</v>
      </c>
      <c r="K13" s="9"/>
    </row>
    <row r="14" spans="1:11" x14ac:dyDescent="0.25">
      <c r="A14" s="8">
        <v>7</v>
      </c>
      <c r="B14" s="9" t="s">
        <v>46</v>
      </c>
      <c r="C14" s="9" t="s">
        <v>41</v>
      </c>
      <c r="D14" s="8" t="s">
        <v>42</v>
      </c>
      <c r="E14" s="8" t="s">
        <v>43</v>
      </c>
      <c r="F14" s="8" t="s">
        <v>44</v>
      </c>
      <c r="G14" s="13" t="s">
        <v>45</v>
      </c>
      <c r="H14" s="10">
        <v>25.94</v>
      </c>
      <c r="I14" s="8">
        <v>1</v>
      </c>
      <c r="J14" s="11">
        <f t="shared" si="1"/>
        <v>25.94</v>
      </c>
      <c r="K14" s="9"/>
    </row>
    <row r="15" spans="1:11" x14ac:dyDescent="0.25">
      <c r="A15" s="8">
        <v>8</v>
      </c>
      <c r="B15" s="9" t="s">
        <v>13</v>
      </c>
      <c r="C15" s="9" t="s">
        <v>70</v>
      </c>
      <c r="D15" s="8" t="s">
        <v>16</v>
      </c>
      <c r="E15" s="8" t="s">
        <v>23</v>
      </c>
      <c r="F15" s="8" t="s">
        <v>23</v>
      </c>
      <c r="G15" s="8" t="s">
        <v>23</v>
      </c>
      <c r="H15" s="10">
        <f>68.89/2</f>
        <v>34.445</v>
      </c>
      <c r="I15" s="8">
        <v>2</v>
      </c>
      <c r="J15" s="11">
        <f t="shared" si="1"/>
        <v>68.89</v>
      </c>
      <c r="K15" s="27" t="s">
        <v>19</v>
      </c>
    </row>
    <row r="16" spans="1:11" x14ac:dyDescent="0.25">
      <c r="A16" s="8">
        <v>9</v>
      </c>
      <c r="B16" s="9" t="s">
        <v>81</v>
      </c>
      <c r="C16" s="9" t="s">
        <v>82</v>
      </c>
      <c r="D16" s="8" t="s">
        <v>83</v>
      </c>
      <c r="E16" s="8" t="s">
        <v>84</v>
      </c>
      <c r="F16" s="8" t="s">
        <v>85</v>
      </c>
      <c r="G16" s="34" t="s">
        <v>86</v>
      </c>
      <c r="H16" s="10">
        <v>14.68</v>
      </c>
      <c r="I16" s="8">
        <v>0.1</v>
      </c>
      <c r="J16" s="11">
        <f t="shared" si="1"/>
        <v>1.468</v>
      </c>
      <c r="K16" s="27"/>
    </row>
    <row r="17" spans="1:11" x14ac:dyDescent="0.25">
      <c r="A17" s="8">
        <v>10</v>
      </c>
      <c r="B17" s="9" t="s">
        <v>72</v>
      </c>
      <c r="C17" s="28" t="s">
        <v>38</v>
      </c>
      <c r="D17" s="29" t="s">
        <v>73</v>
      </c>
      <c r="E17" s="29" t="s">
        <v>74</v>
      </c>
      <c r="F17" s="30" t="s">
        <v>75</v>
      </c>
      <c r="G17" s="33" t="s">
        <v>23</v>
      </c>
      <c r="H17" s="31">
        <v>16.989999999999998</v>
      </c>
      <c r="I17" s="8">
        <v>2</v>
      </c>
      <c r="J17" s="11">
        <f t="shared" ref="J17:J21" si="2">I17*H17</f>
        <v>33.979999999999997</v>
      </c>
      <c r="K17" s="9"/>
    </row>
    <row r="18" spans="1:11" x14ac:dyDescent="0.25">
      <c r="A18" s="8">
        <v>11</v>
      </c>
      <c r="B18" s="9" t="s">
        <v>32</v>
      </c>
      <c r="C18" s="9" t="s">
        <v>37</v>
      </c>
      <c r="D18" s="8" t="s">
        <v>36</v>
      </c>
      <c r="E18" s="8" t="s">
        <v>35</v>
      </c>
      <c r="F18" s="8" t="s">
        <v>33</v>
      </c>
      <c r="G18" s="12" t="s">
        <v>34</v>
      </c>
      <c r="H18" s="10">
        <v>3.14</v>
      </c>
      <c r="I18" s="8">
        <v>2</v>
      </c>
      <c r="J18" s="11">
        <f t="shared" si="2"/>
        <v>6.28</v>
      </c>
      <c r="K18" s="9"/>
    </row>
    <row r="19" spans="1:11" x14ac:dyDescent="0.25">
      <c r="A19" s="8">
        <v>12</v>
      </c>
      <c r="B19" s="9" t="s">
        <v>56</v>
      </c>
      <c r="C19" s="9" t="s">
        <v>53</v>
      </c>
      <c r="D19" s="8" t="s">
        <v>47</v>
      </c>
      <c r="E19" s="8" t="s">
        <v>23</v>
      </c>
      <c r="F19" s="8" t="s">
        <v>44</v>
      </c>
      <c r="G19" s="12" t="s">
        <v>48</v>
      </c>
      <c r="H19" s="10">
        <f>6.99/2</f>
        <v>3.4950000000000001</v>
      </c>
      <c r="I19" s="8">
        <v>1</v>
      </c>
      <c r="J19" s="11">
        <f t="shared" si="2"/>
        <v>3.4950000000000001</v>
      </c>
      <c r="K19" s="9"/>
    </row>
    <row r="20" spans="1:11" x14ac:dyDescent="0.25">
      <c r="A20" s="8">
        <v>13</v>
      </c>
      <c r="B20" s="9" t="s">
        <v>55</v>
      </c>
      <c r="C20" s="9" t="s">
        <v>54</v>
      </c>
      <c r="D20" s="8" t="s">
        <v>47</v>
      </c>
      <c r="E20" s="8" t="s">
        <v>23</v>
      </c>
      <c r="F20" s="8" t="s">
        <v>44</v>
      </c>
      <c r="G20" s="12" t="s">
        <v>49</v>
      </c>
      <c r="H20" s="10">
        <f>7.99/2</f>
        <v>3.9950000000000001</v>
      </c>
      <c r="I20" s="8">
        <v>1</v>
      </c>
      <c r="J20" s="11">
        <f t="shared" si="2"/>
        <v>3.9950000000000001</v>
      </c>
      <c r="K20" s="9"/>
    </row>
    <row r="21" spans="1:11" x14ac:dyDescent="0.25">
      <c r="A21" s="8">
        <v>14</v>
      </c>
      <c r="B21" s="9" t="s">
        <v>58</v>
      </c>
      <c r="C21" s="9" t="s">
        <v>57</v>
      </c>
      <c r="D21" s="8" t="s">
        <v>23</v>
      </c>
      <c r="E21" s="8" t="s">
        <v>23</v>
      </c>
      <c r="F21" s="29" t="s">
        <v>80</v>
      </c>
      <c r="G21" s="30" t="s">
        <v>79</v>
      </c>
      <c r="H21" s="31">
        <v>2.5</v>
      </c>
      <c r="I21" s="8">
        <v>1</v>
      </c>
      <c r="J21" s="11">
        <f t="shared" si="2"/>
        <v>2.5</v>
      </c>
      <c r="K21" s="9" t="s">
        <v>59</v>
      </c>
    </row>
    <row r="22" spans="1:11" x14ac:dyDescent="0.25">
      <c r="A22" s="8">
        <v>15</v>
      </c>
      <c r="B22" s="9" t="s">
        <v>89</v>
      </c>
      <c r="C22" s="9" t="s">
        <v>88</v>
      </c>
      <c r="D22" s="12" t="s">
        <v>90</v>
      </c>
      <c r="E22" s="8" t="s">
        <v>23</v>
      </c>
      <c r="F22" s="8" t="s">
        <v>23</v>
      </c>
      <c r="G22" s="8" t="s">
        <v>23</v>
      </c>
      <c r="H22" s="11">
        <f>44/12</f>
        <v>3.6666666666666665</v>
      </c>
      <c r="I22" s="8">
        <v>2</v>
      </c>
      <c r="J22" s="40">
        <f>I22*H22</f>
        <v>7.333333333333333</v>
      </c>
      <c r="K22" s="9" t="s">
        <v>91</v>
      </c>
    </row>
    <row r="23" spans="1:11" x14ac:dyDescent="0.25">
      <c r="A23" s="8">
        <v>16</v>
      </c>
      <c r="B23" s="9" t="s">
        <v>92</v>
      </c>
      <c r="C23" s="9" t="s">
        <v>88</v>
      </c>
      <c r="D23" s="12" t="s">
        <v>90</v>
      </c>
      <c r="E23" s="8" t="s">
        <v>23</v>
      </c>
      <c r="F23" s="8" t="s">
        <v>23</v>
      </c>
      <c r="G23" s="8" t="s">
        <v>23</v>
      </c>
      <c r="H23" s="11">
        <f>73.6/12</f>
        <v>6.1333333333333329</v>
      </c>
      <c r="I23" s="8">
        <v>0</v>
      </c>
      <c r="J23" s="40">
        <f>I23*H23</f>
        <v>0</v>
      </c>
      <c r="K23" s="9" t="s">
        <v>93</v>
      </c>
    </row>
    <row r="24" spans="1:11" s="41" customFormat="1" x14ac:dyDescent="0.25">
      <c r="A24" s="8">
        <v>17</v>
      </c>
      <c r="B24" s="36" t="s">
        <v>60</v>
      </c>
      <c r="C24" s="37" t="s">
        <v>65</v>
      </c>
      <c r="D24" s="35" t="s">
        <v>62</v>
      </c>
      <c r="E24" s="35" t="s">
        <v>63</v>
      </c>
      <c r="F24" s="37" t="s">
        <v>61</v>
      </c>
      <c r="G24" s="38" t="s">
        <v>64</v>
      </c>
      <c r="H24" s="39">
        <v>1.2</v>
      </c>
      <c r="I24" s="35">
        <v>4</v>
      </c>
      <c r="J24" s="40">
        <f>I24*H24</f>
        <v>4.8</v>
      </c>
      <c r="K24" s="37"/>
    </row>
    <row r="25" spans="1:11" ht="15.75" thickBot="1" x14ac:dyDescent="0.3"/>
    <row r="26" spans="1:11" ht="15.75" thickBot="1" x14ac:dyDescent="0.3">
      <c r="A26" s="19" t="s">
        <v>66</v>
      </c>
      <c r="B26" s="20"/>
      <c r="C26" s="20"/>
      <c r="D26" s="21"/>
      <c r="E26" s="20"/>
      <c r="F26" s="20"/>
      <c r="G26" s="20"/>
      <c r="H26" s="22"/>
      <c r="I26" s="21"/>
      <c r="J26" s="23">
        <f xml:space="preserve"> SUM(J9:J24)</f>
        <v>420.01453333333336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G18" r:id="rId1"/>
    <hyperlink ref="G11" r:id="rId2"/>
    <hyperlink ref="G12" r:id="rId3"/>
    <hyperlink ref="G14" r:id="rId4"/>
    <hyperlink ref="G19" r:id="rId5"/>
    <hyperlink ref="G20" r:id="rId6"/>
    <hyperlink ref="G24" r:id="rId7"/>
    <hyperlink ref="F17" r:id="rId8"/>
    <hyperlink ref="G13" r:id="rId9"/>
    <hyperlink ref="G21" r:id="rId10"/>
    <hyperlink ref="D22" r:id="rId11"/>
    <hyperlink ref="D23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K9" sqref="K9"/>
    </sheetView>
  </sheetViews>
  <sheetFormatPr defaultRowHeight="15" x14ac:dyDescent="0.25"/>
  <cols>
    <col min="1" max="1" width="15.140625" style="1" customWidth="1"/>
    <col min="2" max="2" width="47.85546875" bestFit="1" customWidth="1"/>
    <col min="3" max="3" width="24.7109375" bestFit="1" customWidth="1"/>
    <col min="4" max="4" width="13.140625" style="1" customWidth="1"/>
    <col min="5" max="5" width="16.140625" bestFit="1" customWidth="1"/>
    <col min="6" max="6" width="9.7109375" bestFit="1" customWidth="1"/>
    <col min="7" max="7" width="14.42578125" bestFit="1" customWidth="1"/>
    <col min="8" max="8" width="9.42578125" style="4" bestFit="1" customWidth="1"/>
    <col min="9" max="9" width="8.7109375" style="1" bestFit="1" customWidth="1"/>
    <col min="10" max="10" width="10.85546875" style="3" customWidth="1"/>
    <col min="11" max="11" width="62.42578125" bestFit="1" customWidth="1"/>
  </cols>
  <sheetData>
    <row r="1" spans="1:11" x14ac:dyDescent="0.25">
      <c r="A1" s="24" t="s">
        <v>50</v>
      </c>
      <c r="B1" s="48" t="s">
        <v>51</v>
      </c>
      <c r="C1" s="48"/>
    </row>
    <row r="2" spans="1:11" x14ac:dyDescent="0.25">
      <c r="A2" s="25" t="s">
        <v>0</v>
      </c>
      <c r="B2" s="48" t="s">
        <v>52</v>
      </c>
      <c r="C2" s="48"/>
    </row>
    <row r="3" spans="1:11" x14ac:dyDescent="0.25">
      <c r="A3" s="25" t="s">
        <v>1</v>
      </c>
      <c r="B3" s="49">
        <v>43566</v>
      </c>
      <c r="C3" s="49"/>
    </row>
    <row r="4" spans="1:11" x14ac:dyDescent="0.25">
      <c r="A4" s="25" t="s">
        <v>40</v>
      </c>
      <c r="B4" s="49" t="s">
        <v>39</v>
      </c>
      <c r="C4" s="49"/>
    </row>
    <row r="5" spans="1:11" s="14" customFormat="1" x14ac:dyDescent="0.25">
      <c r="A5" s="18"/>
      <c r="B5" s="50"/>
      <c r="C5" s="51"/>
      <c r="D5" s="15"/>
      <c r="H5" s="16"/>
      <c r="I5" s="15"/>
      <c r="J5" s="17"/>
    </row>
    <row r="6" spans="1:11" s="14" customFormat="1" x14ac:dyDescent="0.25">
      <c r="A6" s="25" t="s">
        <v>15</v>
      </c>
      <c r="B6" s="52" t="s">
        <v>87</v>
      </c>
      <c r="C6" s="53"/>
      <c r="D6" s="15"/>
      <c r="H6" s="16"/>
      <c r="I6" s="15"/>
      <c r="J6" s="17"/>
    </row>
    <row r="7" spans="1:11" x14ac:dyDescent="0.25">
      <c r="A7"/>
      <c r="B7" s="47"/>
      <c r="C7" s="47"/>
    </row>
    <row r="8" spans="1:11" s="2" customFormat="1" x14ac:dyDescent="0.25">
      <c r="A8" s="5" t="s">
        <v>3</v>
      </c>
      <c r="B8" s="5" t="s">
        <v>18</v>
      </c>
      <c r="C8" s="5" t="s">
        <v>2</v>
      </c>
      <c r="D8" s="5" t="s">
        <v>4</v>
      </c>
      <c r="E8" s="5" t="s">
        <v>5</v>
      </c>
      <c r="F8" s="5" t="s">
        <v>6</v>
      </c>
      <c r="G8" s="5" t="s">
        <v>7</v>
      </c>
      <c r="H8" s="6" t="s">
        <v>9</v>
      </c>
      <c r="I8" s="5" t="s">
        <v>8</v>
      </c>
      <c r="J8" s="7" t="s">
        <v>10</v>
      </c>
      <c r="K8" s="5" t="s">
        <v>17</v>
      </c>
    </row>
    <row r="9" spans="1:11" x14ac:dyDescent="0.25">
      <c r="A9" s="8">
        <v>1</v>
      </c>
      <c r="B9" s="9" t="s">
        <v>11</v>
      </c>
      <c r="C9" s="9" t="s">
        <v>20</v>
      </c>
      <c r="D9" s="8" t="s">
        <v>16</v>
      </c>
      <c r="E9" s="8" t="s">
        <v>23</v>
      </c>
      <c r="F9" s="8" t="s">
        <v>23</v>
      </c>
      <c r="G9" s="8" t="s">
        <v>23</v>
      </c>
      <c r="H9" s="10">
        <v>135.97</v>
      </c>
      <c r="I9" s="8">
        <v>1</v>
      </c>
      <c r="J9" s="11">
        <f t="shared" ref="J9:J10" si="0">I9*H9</f>
        <v>135.97</v>
      </c>
      <c r="K9" s="9" t="s">
        <v>19</v>
      </c>
    </row>
    <row r="10" spans="1:11" x14ac:dyDescent="0.25">
      <c r="A10" s="8">
        <v>2</v>
      </c>
      <c r="B10" s="9" t="s">
        <v>12</v>
      </c>
      <c r="C10" s="9" t="s">
        <v>21</v>
      </c>
      <c r="D10" s="8" t="s">
        <v>16</v>
      </c>
      <c r="E10" s="8" t="s">
        <v>23</v>
      </c>
      <c r="F10" s="8" t="s">
        <v>23</v>
      </c>
      <c r="G10" s="8" t="s">
        <v>23</v>
      </c>
      <c r="H10" s="10">
        <v>135.97</v>
      </c>
      <c r="I10" s="8">
        <v>1</v>
      </c>
      <c r="J10" s="11">
        <f t="shared" si="0"/>
        <v>135.97</v>
      </c>
      <c r="K10" s="9" t="s">
        <v>19</v>
      </c>
    </row>
    <row r="11" spans="1:11" x14ac:dyDescent="0.25">
      <c r="A11" s="8">
        <v>3</v>
      </c>
      <c r="B11" s="9" t="s">
        <v>14</v>
      </c>
      <c r="C11" s="9" t="s">
        <v>22</v>
      </c>
      <c r="D11" s="8" t="s">
        <v>16</v>
      </c>
      <c r="E11" s="8" t="s">
        <v>23</v>
      </c>
      <c r="F11" s="8" t="s">
        <v>23</v>
      </c>
      <c r="G11" s="8" t="s">
        <v>23</v>
      </c>
      <c r="H11" s="10">
        <f>56.7/2</f>
        <v>28.35</v>
      </c>
      <c r="I11" s="8">
        <v>2</v>
      </c>
      <c r="J11" s="11">
        <f t="shared" ref="J11:J17" si="1">I11*H11</f>
        <v>56.7</v>
      </c>
      <c r="K11" s="9" t="s">
        <v>19</v>
      </c>
    </row>
    <row r="12" spans="1:11" x14ac:dyDescent="0.25">
      <c r="A12" s="8">
        <v>4</v>
      </c>
      <c r="B12" s="9" t="s">
        <v>26</v>
      </c>
      <c r="C12" s="9" t="s">
        <v>30</v>
      </c>
      <c r="D12" s="8" t="s">
        <v>23</v>
      </c>
      <c r="E12" s="8" t="s">
        <v>23</v>
      </c>
      <c r="F12" s="8" t="s">
        <v>25</v>
      </c>
      <c r="G12" s="12" t="s">
        <v>24</v>
      </c>
      <c r="H12" s="10">
        <f>9.38/25</f>
        <v>0.37520000000000003</v>
      </c>
      <c r="I12" s="8">
        <v>10</v>
      </c>
      <c r="J12" s="11">
        <f t="shared" si="1"/>
        <v>3.7520000000000002</v>
      </c>
      <c r="K12" s="9" t="s">
        <v>27</v>
      </c>
    </row>
    <row r="13" spans="1:11" x14ac:dyDescent="0.25">
      <c r="A13" s="8">
        <v>5</v>
      </c>
      <c r="B13" s="9" t="s">
        <v>29</v>
      </c>
      <c r="C13" s="9" t="s">
        <v>31</v>
      </c>
      <c r="D13" s="8" t="s">
        <v>23</v>
      </c>
      <c r="E13" s="8" t="s">
        <v>23</v>
      </c>
      <c r="F13" s="8" t="s">
        <v>25</v>
      </c>
      <c r="G13" s="12" t="s">
        <v>28</v>
      </c>
      <c r="H13" s="10">
        <f>4.88/100</f>
        <v>4.8799999999999996E-2</v>
      </c>
      <c r="I13" s="8">
        <v>4</v>
      </c>
      <c r="J13" s="11">
        <f t="shared" si="1"/>
        <v>0.19519999999999998</v>
      </c>
      <c r="K13" s="9"/>
    </row>
    <row r="14" spans="1:11" x14ac:dyDescent="0.25">
      <c r="A14" s="8">
        <v>6</v>
      </c>
      <c r="B14" s="9" t="s">
        <v>76</v>
      </c>
      <c r="C14" s="9" t="s">
        <v>77</v>
      </c>
      <c r="D14" s="8" t="s">
        <v>23</v>
      </c>
      <c r="E14" s="8" t="s">
        <v>23</v>
      </c>
      <c r="F14" s="8" t="s">
        <v>25</v>
      </c>
      <c r="G14" s="12" t="s">
        <v>78</v>
      </c>
      <c r="H14" s="10">
        <v>13.86</v>
      </c>
      <c r="I14" s="8">
        <v>0.1</v>
      </c>
      <c r="J14" s="11">
        <f t="shared" si="1"/>
        <v>1.3860000000000001</v>
      </c>
      <c r="K14" s="9"/>
    </row>
    <row r="15" spans="1:11" x14ac:dyDescent="0.25">
      <c r="A15" s="8">
        <v>7</v>
      </c>
      <c r="B15" s="9" t="s">
        <v>46</v>
      </c>
      <c r="C15" s="9" t="s">
        <v>41</v>
      </c>
      <c r="D15" s="8" t="s">
        <v>42</v>
      </c>
      <c r="E15" s="8" t="s">
        <v>43</v>
      </c>
      <c r="F15" s="8" t="s">
        <v>44</v>
      </c>
      <c r="G15" s="13" t="s">
        <v>45</v>
      </c>
      <c r="H15" s="10">
        <v>25.94</v>
      </c>
      <c r="I15" s="8">
        <v>1</v>
      </c>
      <c r="J15" s="11">
        <f t="shared" si="1"/>
        <v>25.94</v>
      </c>
      <c r="K15" s="9"/>
    </row>
    <row r="16" spans="1:11" ht="30" x14ac:dyDescent="0.25">
      <c r="A16" s="8">
        <v>8</v>
      </c>
      <c r="B16" s="9" t="s">
        <v>13</v>
      </c>
      <c r="C16" s="9" t="s">
        <v>70</v>
      </c>
      <c r="D16" s="8" t="s">
        <v>16</v>
      </c>
      <c r="E16" s="8" t="s">
        <v>23</v>
      </c>
      <c r="F16" s="8" t="s">
        <v>23</v>
      </c>
      <c r="G16" s="8" t="s">
        <v>23</v>
      </c>
      <c r="H16" s="10">
        <f>68.89/2</f>
        <v>34.445</v>
      </c>
      <c r="I16" s="8">
        <v>2</v>
      </c>
      <c r="J16" s="11">
        <f t="shared" si="1"/>
        <v>68.89</v>
      </c>
      <c r="K16" s="27" t="s">
        <v>71</v>
      </c>
    </row>
    <row r="17" spans="1:11" x14ac:dyDescent="0.25">
      <c r="A17" s="8">
        <v>9</v>
      </c>
      <c r="B17" s="9" t="s">
        <v>81</v>
      </c>
      <c r="C17" s="9" t="s">
        <v>82</v>
      </c>
      <c r="D17" s="8" t="s">
        <v>83</v>
      </c>
      <c r="E17" s="8" t="s">
        <v>84</v>
      </c>
      <c r="F17" s="8" t="s">
        <v>85</v>
      </c>
      <c r="G17" s="34" t="s">
        <v>86</v>
      </c>
      <c r="H17" s="10">
        <v>14.68</v>
      </c>
      <c r="I17" s="8">
        <v>0.1</v>
      </c>
      <c r="J17" s="11">
        <f t="shared" si="1"/>
        <v>1.468</v>
      </c>
      <c r="K17" s="27"/>
    </row>
    <row r="18" spans="1:11" x14ac:dyDescent="0.25">
      <c r="A18" s="8">
        <v>10</v>
      </c>
      <c r="B18" s="9" t="s">
        <v>72</v>
      </c>
      <c r="C18" s="28" t="s">
        <v>38</v>
      </c>
      <c r="D18" s="29" t="s">
        <v>73</v>
      </c>
      <c r="E18" s="29" t="s">
        <v>74</v>
      </c>
      <c r="F18" s="30" t="s">
        <v>75</v>
      </c>
      <c r="G18" s="33" t="s">
        <v>23</v>
      </c>
      <c r="H18" s="31">
        <v>16.989999999999998</v>
      </c>
      <c r="I18" s="8">
        <v>2</v>
      </c>
      <c r="J18" s="11">
        <f t="shared" ref="J18:J22" si="2">I18*H18</f>
        <v>33.979999999999997</v>
      </c>
      <c r="K18" s="9"/>
    </row>
    <row r="19" spans="1:11" x14ac:dyDescent="0.25">
      <c r="A19" s="8">
        <v>11</v>
      </c>
      <c r="B19" s="9" t="s">
        <v>32</v>
      </c>
      <c r="C19" s="9" t="s">
        <v>37</v>
      </c>
      <c r="D19" s="8" t="s">
        <v>36</v>
      </c>
      <c r="E19" s="8" t="s">
        <v>35</v>
      </c>
      <c r="F19" s="8" t="s">
        <v>33</v>
      </c>
      <c r="G19" s="12" t="s">
        <v>34</v>
      </c>
      <c r="H19" s="10">
        <v>3.14</v>
      </c>
      <c r="I19" s="8">
        <v>2</v>
      </c>
      <c r="J19" s="11">
        <f t="shared" si="2"/>
        <v>6.28</v>
      </c>
      <c r="K19" s="9"/>
    </row>
    <row r="20" spans="1:11" x14ac:dyDescent="0.25">
      <c r="A20" s="8">
        <v>12</v>
      </c>
      <c r="B20" s="9" t="s">
        <v>56</v>
      </c>
      <c r="C20" s="9" t="s">
        <v>53</v>
      </c>
      <c r="D20" s="8" t="s">
        <v>47</v>
      </c>
      <c r="E20" s="8" t="s">
        <v>23</v>
      </c>
      <c r="F20" s="8" t="s">
        <v>44</v>
      </c>
      <c r="G20" s="12" t="s">
        <v>48</v>
      </c>
      <c r="H20" s="10">
        <f>6.99/2</f>
        <v>3.4950000000000001</v>
      </c>
      <c r="I20" s="8">
        <v>1</v>
      </c>
      <c r="J20" s="11">
        <f t="shared" si="2"/>
        <v>3.4950000000000001</v>
      </c>
      <c r="K20" s="9"/>
    </row>
    <row r="21" spans="1:11" x14ac:dyDescent="0.25">
      <c r="A21" s="8">
        <v>13</v>
      </c>
      <c r="B21" s="9" t="s">
        <v>55</v>
      </c>
      <c r="C21" s="9" t="s">
        <v>54</v>
      </c>
      <c r="D21" s="8" t="s">
        <v>47</v>
      </c>
      <c r="E21" s="8" t="s">
        <v>23</v>
      </c>
      <c r="F21" s="8" t="s">
        <v>44</v>
      </c>
      <c r="G21" s="12" t="s">
        <v>49</v>
      </c>
      <c r="H21" s="10">
        <f>7.99/2</f>
        <v>3.9950000000000001</v>
      </c>
      <c r="I21" s="8">
        <v>1</v>
      </c>
      <c r="J21" s="11">
        <f t="shared" si="2"/>
        <v>3.9950000000000001</v>
      </c>
      <c r="K21" s="9"/>
    </row>
    <row r="22" spans="1:11" x14ac:dyDescent="0.25">
      <c r="A22" s="8">
        <v>14</v>
      </c>
      <c r="B22" s="9" t="s">
        <v>58</v>
      </c>
      <c r="C22" s="9" t="s">
        <v>57</v>
      </c>
      <c r="D22" s="8" t="s">
        <v>23</v>
      </c>
      <c r="E22" s="8" t="s">
        <v>23</v>
      </c>
      <c r="F22" s="29" t="s">
        <v>80</v>
      </c>
      <c r="G22" s="30" t="s">
        <v>79</v>
      </c>
      <c r="H22" s="31">
        <v>2.5</v>
      </c>
      <c r="I22" s="8">
        <v>1</v>
      </c>
      <c r="J22" s="11">
        <f t="shared" si="2"/>
        <v>2.5</v>
      </c>
      <c r="K22" s="9" t="s">
        <v>59</v>
      </c>
    </row>
    <row r="23" spans="1:11" x14ac:dyDescent="0.25">
      <c r="A23" s="8">
        <v>15</v>
      </c>
      <c r="B23" s="9" t="s">
        <v>89</v>
      </c>
      <c r="C23" s="9" t="s">
        <v>88</v>
      </c>
      <c r="D23" s="12" t="s">
        <v>90</v>
      </c>
      <c r="E23" s="8" t="s">
        <v>23</v>
      </c>
      <c r="F23" s="8" t="s">
        <v>23</v>
      </c>
      <c r="G23" s="8" t="s">
        <v>23</v>
      </c>
      <c r="H23" s="11">
        <f>44/12</f>
        <v>3.6666666666666665</v>
      </c>
      <c r="I23" s="8">
        <v>2</v>
      </c>
      <c r="J23" s="40">
        <f>I23*H23</f>
        <v>7.333333333333333</v>
      </c>
      <c r="K23" s="9" t="s">
        <v>91</v>
      </c>
    </row>
    <row r="24" spans="1:11" s="41" customFormat="1" x14ac:dyDescent="0.25">
      <c r="A24" s="8">
        <v>16</v>
      </c>
      <c r="B24" s="36" t="s">
        <v>60</v>
      </c>
      <c r="C24" s="37" t="s">
        <v>65</v>
      </c>
      <c r="D24" s="35" t="s">
        <v>62</v>
      </c>
      <c r="E24" s="35" t="s">
        <v>63</v>
      </c>
      <c r="F24" s="37" t="s">
        <v>61</v>
      </c>
      <c r="G24" s="38" t="s">
        <v>64</v>
      </c>
      <c r="H24" s="39">
        <v>1.2</v>
      </c>
      <c r="I24" s="35">
        <v>4</v>
      </c>
      <c r="J24" s="40">
        <f>I24*H24</f>
        <v>4.8</v>
      </c>
      <c r="K24" s="37"/>
    </row>
    <row r="25" spans="1:11" ht="15.75" thickBot="1" x14ac:dyDescent="0.3"/>
    <row r="26" spans="1:11" ht="15.75" thickBot="1" x14ac:dyDescent="0.3">
      <c r="A26" s="19" t="s">
        <v>66</v>
      </c>
      <c r="B26" s="20"/>
      <c r="C26" s="20"/>
      <c r="D26" s="21"/>
      <c r="E26" s="20"/>
      <c r="F26" s="20"/>
      <c r="G26" s="20"/>
      <c r="H26" s="22"/>
      <c r="I26" s="21"/>
      <c r="J26" s="23">
        <f xml:space="preserve"> SUM(J9:J24)</f>
        <v>492.65453333333335</v>
      </c>
    </row>
  </sheetData>
  <mergeCells count="7">
    <mergeCell ref="B4:C4"/>
    <mergeCell ref="B5:C5"/>
    <mergeCell ref="B6:C6"/>
    <mergeCell ref="B7:C7"/>
    <mergeCell ref="B1:C1"/>
    <mergeCell ref="B2:C2"/>
    <mergeCell ref="B3:C3"/>
  </mergeCells>
  <hyperlinks>
    <hyperlink ref="G19" r:id="rId1"/>
    <hyperlink ref="G12" r:id="rId2"/>
    <hyperlink ref="G13" r:id="rId3"/>
    <hyperlink ref="G15" r:id="rId4"/>
    <hyperlink ref="G20" r:id="rId5"/>
    <hyperlink ref="G21" r:id="rId6"/>
    <hyperlink ref="G24" r:id="rId7"/>
    <hyperlink ref="F18" r:id="rId8"/>
    <hyperlink ref="G14" r:id="rId9"/>
    <hyperlink ref="G22" r:id="rId10"/>
    <hyperlink ref="D23" r:id="rId11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K17" sqref="K17:K18"/>
    </sheetView>
  </sheetViews>
  <sheetFormatPr defaultRowHeight="15" x14ac:dyDescent="0.25"/>
  <cols>
    <col min="1" max="1" width="15.140625" style="1" customWidth="1"/>
    <col min="2" max="2" width="47.85546875" bestFit="1" customWidth="1"/>
    <col min="3" max="3" width="24.7109375" bestFit="1" customWidth="1"/>
    <col min="4" max="4" width="13.140625" style="1" customWidth="1"/>
    <col min="5" max="5" width="16.140625" bestFit="1" customWidth="1"/>
    <col min="6" max="6" width="9.7109375" bestFit="1" customWidth="1"/>
    <col min="7" max="7" width="14.42578125" bestFit="1" customWidth="1"/>
    <col min="8" max="8" width="9.42578125" style="4" bestFit="1" customWidth="1"/>
    <col min="9" max="9" width="8.7109375" style="1" bestFit="1" customWidth="1"/>
    <col min="10" max="10" width="10.85546875" style="3" customWidth="1"/>
    <col min="11" max="11" width="62.42578125" bestFit="1" customWidth="1"/>
  </cols>
  <sheetData>
    <row r="1" spans="1:11" x14ac:dyDescent="0.25">
      <c r="A1" s="24" t="s">
        <v>50</v>
      </c>
      <c r="B1" s="48" t="s">
        <v>51</v>
      </c>
      <c r="C1" s="48"/>
    </row>
    <row r="2" spans="1:11" x14ac:dyDescent="0.25">
      <c r="A2" s="25" t="s">
        <v>0</v>
      </c>
      <c r="B2" s="48" t="s">
        <v>100</v>
      </c>
      <c r="C2" s="48"/>
    </row>
    <row r="3" spans="1:11" x14ac:dyDescent="0.25">
      <c r="A3" s="25" t="s">
        <v>1</v>
      </c>
      <c r="B3" s="49">
        <v>43566</v>
      </c>
      <c r="C3" s="49"/>
    </row>
    <row r="4" spans="1:11" x14ac:dyDescent="0.25">
      <c r="A4" s="25" t="s">
        <v>40</v>
      </c>
      <c r="B4" s="49" t="s">
        <v>39</v>
      </c>
      <c r="C4" s="49"/>
    </row>
    <row r="5" spans="1:11" s="14" customFormat="1" x14ac:dyDescent="0.25">
      <c r="A5" s="18"/>
      <c r="B5" s="50"/>
      <c r="C5" s="51"/>
      <c r="D5" s="15"/>
      <c r="H5" s="16"/>
      <c r="I5" s="15"/>
      <c r="J5" s="17"/>
    </row>
    <row r="6" spans="1:11" s="14" customFormat="1" x14ac:dyDescent="0.25">
      <c r="A6" s="25" t="s">
        <v>15</v>
      </c>
      <c r="B6" s="52" t="s">
        <v>87</v>
      </c>
      <c r="C6" s="53"/>
      <c r="D6" s="15"/>
      <c r="H6" s="16"/>
      <c r="I6" s="15"/>
      <c r="J6" s="17"/>
    </row>
    <row r="7" spans="1:11" x14ac:dyDescent="0.25">
      <c r="A7"/>
      <c r="B7" s="47"/>
      <c r="C7" s="47"/>
    </row>
    <row r="8" spans="1:11" s="2" customFormat="1" x14ac:dyDescent="0.25">
      <c r="A8" s="5" t="s">
        <v>3</v>
      </c>
      <c r="B8" s="5" t="s">
        <v>18</v>
      </c>
      <c r="C8" s="5" t="s">
        <v>2</v>
      </c>
      <c r="D8" s="5" t="s">
        <v>4</v>
      </c>
      <c r="E8" s="5" t="s">
        <v>5</v>
      </c>
      <c r="F8" s="5" t="s">
        <v>6</v>
      </c>
      <c r="G8" s="5" t="s">
        <v>7</v>
      </c>
      <c r="H8" s="6" t="s">
        <v>9</v>
      </c>
      <c r="I8" s="5" t="s">
        <v>8</v>
      </c>
      <c r="J8" s="7" t="s">
        <v>10</v>
      </c>
      <c r="K8" s="5" t="s">
        <v>17</v>
      </c>
    </row>
    <row r="9" spans="1:11" x14ac:dyDescent="0.25">
      <c r="A9" s="8">
        <v>1</v>
      </c>
      <c r="B9" s="9" t="s">
        <v>98</v>
      </c>
      <c r="C9" s="9" t="s">
        <v>20</v>
      </c>
      <c r="D9" s="8" t="s">
        <v>16</v>
      </c>
      <c r="E9" s="8" t="s">
        <v>23</v>
      </c>
      <c r="F9" s="8" t="s">
        <v>23</v>
      </c>
      <c r="G9" s="8" t="s">
        <v>23</v>
      </c>
      <c r="H9" s="10">
        <v>165</v>
      </c>
      <c r="I9" s="8">
        <v>1</v>
      </c>
      <c r="J9" s="11">
        <f t="shared" ref="J9:J10" si="0">I9*H9</f>
        <v>165</v>
      </c>
      <c r="K9" s="9" t="s">
        <v>19</v>
      </c>
    </row>
    <row r="10" spans="1:11" x14ac:dyDescent="0.25">
      <c r="A10" s="8">
        <v>2</v>
      </c>
      <c r="B10" s="9" t="s">
        <v>99</v>
      </c>
      <c r="C10" s="9" t="s">
        <v>21</v>
      </c>
      <c r="D10" s="8" t="s">
        <v>16</v>
      </c>
      <c r="E10" s="8" t="s">
        <v>23</v>
      </c>
      <c r="F10" s="8" t="s">
        <v>23</v>
      </c>
      <c r="G10" s="8" t="s">
        <v>23</v>
      </c>
      <c r="H10" s="10">
        <v>165</v>
      </c>
      <c r="I10" s="8">
        <v>1</v>
      </c>
      <c r="J10" s="11">
        <f t="shared" si="0"/>
        <v>165</v>
      </c>
      <c r="K10" s="9" t="s">
        <v>19</v>
      </c>
    </row>
    <row r="11" spans="1:11" x14ac:dyDescent="0.25">
      <c r="A11" s="8">
        <v>4</v>
      </c>
      <c r="B11" s="9" t="s">
        <v>26</v>
      </c>
      <c r="C11" s="9" t="s">
        <v>30</v>
      </c>
      <c r="D11" s="8" t="s">
        <v>23</v>
      </c>
      <c r="E11" s="8" t="s">
        <v>23</v>
      </c>
      <c r="F11" s="8" t="s">
        <v>25</v>
      </c>
      <c r="G11" s="12" t="s">
        <v>24</v>
      </c>
      <c r="H11" s="10">
        <f>9.38/25</f>
        <v>0.37520000000000003</v>
      </c>
      <c r="I11" s="8">
        <v>10</v>
      </c>
      <c r="J11" s="11">
        <f t="shared" ref="J11:J16" si="1">I11*H11</f>
        <v>3.7520000000000002</v>
      </c>
      <c r="K11" s="9" t="s">
        <v>27</v>
      </c>
    </row>
    <row r="12" spans="1:11" x14ac:dyDescent="0.25">
      <c r="A12" s="8">
        <v>5</v>
      </c>
      <c r="B12" s="9" t="s">
        <v>29</v>
      </c>
      <c r="C12" s="9" t="s">
        <v>31</v>
      </c>
      <c r="D12" s="8" t="s">
        <v>23</v>
      </c>
      <c r="E12" s="8" t="s">
        <v>23</v>
      </c>
      <c r="F12" s="8" t="s">
        <v>25</v>
      </c>
      <c r="G12" s="12" t="s">
        <v>28</v>
      </c>
      <c r="H12" s="10">
        <f>4.88/100</f>
        <v>4.8799999999999996E-2</v>
      </c>
      <c r="I12" s="8">
        <v>4</v>
      </c>
      <c r="J12" s="11">
        <f t="shared" si="1"/>
        <v>0.19519999999999998</v>
      </c>
      <c r="K12" s="9"/>
    </row>
    <row r="13" spans="1:11" x14ac:dyDescent="0.25">
      <c r="A13" s="8">
        <v>6</v>
      </c>
      <c r="B13" s="9" t="s">
        <v>76</v>
      </c>
      <c r="C13" s="9" t="s">
        <v>77</v>
      </c>
      <c r="D13" s="8" t="s">
        <v>23</v>
      </c>
      <c r="E13" s="8" t="s">
        <v>23</v>
      </c>
      <c r="F13" s="8" t="s">
        <v>25</v>
      </c>
      <c r="G13" s="12" t="s">
        <v>78</v>
      </c>
      <c r="H13" s="10">
        <v>13.86</v>
      </c>
      <c r="I13" s="8">
        <v>0.1</v>
      </c>
      <c r="J13" s="11">
        <f t="shared" si="1"/>
        <v>1.3860000000000001</v>
      </c>
      <c r="K13" s="9"/>
    </row>
    <row r="14" spans="1:11" x14ac:dyDescent="0.25">
      <c r="A14" s="8">
        <v>7</v>
      </c>
      <c r="B14" s="9" t="s">
        <v>46</v>
      </c>
      <c r="C14" s="9" t="s">
        <v>41</v>
      </c>
      <c r="D14" s="8" t="s">
        <v>42</v>
      </c>
      <c r="E14" s="8" t="s">
        <v>43</v>
      </c>
      <c r="F14" s="8" t="s">
        <v>44</v>
      </c>
      <c r="G14" s="13" t="s">
        <v>45</v>
      </c>
      <c r="H14" s="10">
        <v>25.94</v>
      </c>
      <c r="I14" s="8">
        <v>1</v>
      </c>
      <c r="J14" s="11">
        <f t="shared" si="1"/>
        <v>25.94</v>
      </c>
      <c r="K14" s="9"/>
    </row>
    <row r="15" spans="1:11" x14ac:dyDescent="0.25">
      <c r="A15" s="8">
        <v>8</v>
      </c>
      <c r="B15" s="9" t="s">
        <v>13</v>
      </c>
      <c r="C15" s="9" t="s">
        <v>70</v>
      </c>
      <c r="D15" s="8" t="s">
        <v>16</v>
      </c>
      <c r="E15" s="8" t="s">
        <v>23</v>
      </c>
      <c r="F15" s="8" t="s">
        <v>23</v>
      </c>
      <c r="G15" s="8" t="s">
        <v>23</v>
      </c>
      <c r="H15" s="10">
        <f>68.89/2</f>
        <v>34.445</v>
      </c>
      <c r="I15" s="8">
        <v>2</v>
      </c>
      <c r="J15" s="11">
        <f t="shared" si="1"/>
        <v>68.89</v>
      </c>
      <c r="K15" s="27" t="s">
        <v>19</v>
      </c>
    </row>
    <row r="16" spans="1:11" x14ac:dyDescent="0.25">
      <c r="A16" s="8">
        <v>9</v>
      </c>
      <c r="B16" s="9" t="s">
        <v>81</v>
      </c>
      <c r="C16" s="9" t="s">
        <v>82</v>
      </c>
      <c r="D16" s="8" t="s">
        <v>83</v>
      </c>
      <c r="E16" s="8" t="s">
        <v>84</v>
      </c>
      <c r="F16" s="8" t="s">
        <v>85</v>
      </c>
      <c r="G16" s="34" t="s">
        <v>86</v>
      </c>
      <c r="H16" s="10">
        <v>14.68</v>
      </c>
      <c r="I16" s="8">
        <v>0.1</v>
      </c>
      <c r="J16" s="11">
        <f t="shared" si="1"/>
        <v>1.468</v>
      </c>
      <c r="K16" s="27"/>
    </row>
    <row r="17" spans="1:11" x14ac:dyDescent="0.25">
      <c r="A17" s="8">
        <v>10</v>
      </c>
      <c r="B17" s="9" t="s">
        <v>72</v>
      </c>
      <c r="C17" s="28" t="s">
        <v>38</v>
      </c>
      <c r="D17" s="29" t="s">
        <v>73</v>
      </c>
      <c r="E17" s="29" t="s">
        <v>74</v>
      </c>
      <c r="F17" s="30" t="s">
        <v>75</v>
      </c>
      <c r="G17" s="33" t="s">
        <v>23</v>
      </c>
      <c r="H17" s="31">
        <v>16.989999999999998</v>
      </c>
      <c r="I17" s="8">
        <v>2</v>
      </c>
      <c r="J17" s="11">
        <f t="shared" ref="J17:J21" si="2">I17*H17</f>
        <v>33.979999999999997</v>
      </c>
      <c r="K17" s="9"/>
    </row>
    <row r="18" spans="1:11" x14ac:dyDescent="0.25">
      <c r="A18" s="8">
        <v>11</v>
      </c>
      <c r="B18" s="9" t="s">
        <v>32</v>
      </c>
      <c r="C18" s="9" t="s">
        <v>37</v>
      </c>
      <c r="D18" s="8" t="s">
        <v>36</v>
      </c>
      <c r="E18" s="8" t="s">
        <v>35</v>
      </c>
      <c r="F18" s="8" t="s">
        <v>33</v>
      </c>
      <c r="G18" s="12" t="s">
        <v>34</v>
      </c>
      <c r="H18" s="10">
        <v>3.14</v>
      </c>
      <c r="I18" s="8">
        <v>2</v>
      </c>
      <c r="J18" s="11">
        <f t="shared" si="2"/>
        <v>6.28</v>
      </c>
      <c r="K18" s="9"/>
    </row>
    <row r="19" spans="1:11" x14ac:dyDescent="0.25">
      <c r="A19" s="8">
        <v>12</v>
      </c>
      <c r="B19" s="9" t="s">
        <v>56</v>
      </c>
      <c r="C19" s="9" t="s">
        <v>53</v>
      </c>
      <c r="D19" s="8" t="s">
        <v>47</v>
      </c>
      <c r="E19" s="8" t="s">
        <v>23</v>
      </c>
      <c r="F19" s="8" t="s">
        <v>44</v>
      </c>
      <c r="G19" s="12" t="s">
        <v>48</v>
      </c>
      <c r="H19" s="10">
        <f>6.99/2</f>
        <v>3.4950000000000001</v>
      </c>
      <c r="I19" s="8">
        <v>1</v>
      </c>
      <c r="J19" s="11">
        <f t="shared" si="2"/>
        <v>3.4950000000000001</v>
      </c>
      <c r="K19" s="9"/>
    </row>
    <row r="20" spans="1:11" x14ac:dyDescent="0.25">
      <c r="A20" s="8">
        <v>13</v>
      </c>
      <c r="B20" s="9" t="s">
        <v>55</v>
      </c>
      <c r="C20" s="9" t="s">
        <v>54</v>
      </c>
      <c r="D20" s="8" t="s">
        <v>47</v>
      </c>
      <c r="E20" s="8" t="s">
        <v>23</v>
      </c>
      <c r="F20" s="8" t="s">
        <v>44</v>
      </c>
      <c r="G20" s="12" t="s">
        <v>49</v>
      </c>
      <c r="H20" s="10">
        <f>7.99/2</f>
        <v>3.9950000000000001</v>
      </c>
      <c r="I20" s="8">
        <v>1</v>
      </c>
      <c r="J20" s="11">
        <f t="shared" si="2"/>
        <v>3.9950000000000001</v>
      </c>
      <c r="K20" s="9"/>
    </row>
    <row r="21" spans="1:11" x14ac:dyDescent="0.25">
      <c r="A21" s="8">
        <v>14</v>
      </c>
      <c r="B21" s="9" t="s">
        <v>58</v>
      </c>
      <c r="C21" s="9" t="s">
        <v>57</v>
      </c>
      <c r="D21" s="8" t="s">
        <v>23</v>
      </c>
      <c r="E21" s="8" t="s">
        <v>23</v>
      </c>
      <c r="F21" s="29" t="s">
        <v>80</v>
      </c>
      <c r="G21" s="30" t="s">
        <v>79</v>
      </c>
      <c r="H21" s="31">
        <v>2.5</v>
      </c>
      <c r="I21" s="8">
        <v>1</v>
      </c>
      <c r="J21" s="11">
        <f t="shared" si="2"/>
        <v>2.5</v>
      </c>
      <c r="K21" s="9" t="s">
        <v>59</v>
      </c>
    </row>
    <row r="22" spans="1:11" x14ac:dyDescent="0.25">
      <c r="A22" s="8">
        <v>15</v>
      </c>
      <c r="B22" s="9" t="s">
        <v>89</v>
      </c>
      <c r="C22" s="9" t="s">
        <v>88</v>
      </c>
      <c r="D22" s="12" t="s">
        <v>90</v>
      </c>
      <c r="E22" s="8" t="s">
        <v>23</v>
      </c>
      <c r="F22" s="8" t="s">
        <v>23</v>
      </c>
      <c r="G22" s="8" t="s">
        <v>23</v>
      </c>
      <c r="H22" s="11">
        <f>44/12</f>
        <v>3.6666666666666665</v>
      </c>
      <c r="I22" s="8">
        <v>2</v>
      </c>
      <c r="J22" s="40">
        <f>I22*H22</f>
        <v>7.333333333333333</v>
      </c>
      <c r="K22" s="9" t="s">
        <v>91</v>
      </c>
    </row>
    <row r="23" spans="1:11" x14ac:dyDescent="0.25">
      <c r="A23" s="8">
        <v>16</v>
      </c>
      <c r="B23" s="9" t="s">
        <v>92</v>
      </c>
      <c r="C23" s="9" t="s">
        <v>88</v>
      </c>
      <c r="D23" s="12" t="s">
        <v>90</v>
      </c>
      <c r="E23" s="8" t="s">
        <v>23</v>
      </c>
      <c r="F23" s="8" t="s">
        <v>23</v>
      </c>
      <c r="G23" s="8" t="s">
        <v>23</v>
      </c>
      <c r="H23" s="11">
        <f>73.6/12</f>
        <v>6.1333333333333329</v>
      </c>
      <c r="I23" s="8">
        <v>0</v>
      </c>
      <c r="J23" s="40">
        <f>I23*H23</f>
        <v>0</v>
      </c>
      <c r="K23" s="9" t="s">
        <v>93</v>
      </c>
    </row>
    <row r="24" spans="1:11" s="41" customFormat="1" x14ac:dyDescent="0.25">
      <c r="A24" s="8">
        <v>17</v>
      </c>
      <c r="B24" s="36" t="s">
        <v>60</v>
      </c>
      <c r="C24" s="37" t="s">
        <v>65</v>
      </c>
      <c r="D24" s="35" t="s">
        <v>62</v>
      </c>
      <c r="E24" s="35" t="s">
        <v>63</v>
      </c>
      <c r="F24" s="37" t="s">
        <v>61</v>
      </c>
      <c r="G24" s="38" t="s">
        <v>64</v>
      </c>
      <c r="H24" s="39">
        <v>1.2</v>
      </c>
      <c r="I24" s="35">
        <v>4</v>
      </c>
      <c r="J24" s="40">
        <f>I24*H24</f>
        <v>4.8</v>
      </c>
      <c r="K24" s="37"/>
    </row>
    <row r="25" spans="1:11" ht="15.75" thickBot="1" x14ac:dyDescent="0.3"/>
    <row r="26" spans="1:11" ht="15.75" thickBot="1" x14ac:dyDescent="0.3">
      <c r="A26" s="19" t="s">
        <v>66</v>
      </c>
      <c r="B26" s="20"/>
      <c r="C26" s="20"/>
      <c r="D26" s="21"/>
      <c r="E26" s="20"/>
      <c r="F26" s="20"/>
      <c r="G26" s="20"/>
      <c r="H26" s="22"/>
      <c r="I26" s="21"/>
      <c r="J26" s="23">
        <f xml:space="preserve"> SUM(J9:J24)</f>
        <v>494.01453333333336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G18" r:id="rId1"/>
    <hyperlink ref="G11" r:id="rId2"/>
    <hyperlink ref="G12" r:id="rId3"/>
    <hyperlink ref="G14" r:id="rId4"/>
    <hyperlink ref="G19" r:id="rId5"/>
    <hyperlink ref="G20" r:id="rId6"/>
    <hyperlink ref="G24" r:id="rId7"/>
    <hyperlink ref="F17" r:id="rId8"/>
    <hyperlink ref="G13" r:id="rId9"/>
    <hyperlink ref="G21" r:id="rId10"/>
    <hyperlink ref="D22" r:id="rId11"/>
    <hyperlink ref="D2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K17" sqref="K17"/>
    </sheetView>
  </sheetViews>
  <sheetFormatPr defaultRowHeight="15" x14ac:dyDescent="0.25"/>
  <cols>
    <col min="1" max="1" width="15.140625" style="1" customWidth="1"/>
    <col min="2" max="2" width="51.28515625" bestFit="1" customWidth="1"/>
    <col min="3" max="3" width="16.28515625" bestFit="1" customWidth="1"/>
    <col min="4" max="4" width="13.140625" style="1" customWidth="1"/>
    <col min="5" max="5" width="16.140625" bestFit="1" customWidth="1"/>
    <col min="6" max="6" width="9.7109375" bestFit="1" customWidth="1"/>
    <col min="7" max="7" width="17.7109375" bestFit="1" customWidth="1"/>
    <col min="8" max="8" width="9.42578125" style="4" bestFit="1" customWidth="1"/>
    <col min="9" max="9" width="8.7109375" style="1" bestFit="1" customWidth="1"/>
    <col min="10" max="10" width="10.85546875" style="3" customWidth="1"/>
    <col min="11" max="11" width="62.42578125" bestFit="1" customWidth="1"/>
  </cols>
  <sheetData>
    <row r="1" spans="1:11" x14ac:dyDescent="0.25">
      <c r="A1" s="24" t="s">
        <v>50</v>
      </c>
      <c r="B1" s="48" t="s">
        <v>51</v>
      </c>
      <c r="C1" s="48"/>
    </row>
    <row r="2" spans="1:11" x14ac:dyDescent="0.25">
      <c r="A2" s="25" t="s">
        <v>0</v>
      </c>
      <c r="B2" s="48" t="s">
        <v>97</v>
      </c>
      <c r="C2" s="48"/>
    </row>
    <row r="3" spans="1:11" x14ac:dyDescent="0.25">
      <c r="A3" s="25" t="s">
        <v>1</v>
      </c>
      <c r="B3" s="49">
        <v>43566</v>
      </c>
      <c r="C3" s="49"/>
    </row>
    <row r="4" spans="1:11" s="14" customFormat="1" x14ac:dyDescent="0.25">
      <c r="A4" s="18"/>
      <c r="B4" s="50"/>
      <c r="C4" s="51"/>
      <c r="D4" s="15"/>
      <c r="H4" s="16"/>
      <c r="I4" s="15"/>
      <c r="J4" s="17"/>
    </row>
    <row r="5" spans="1:11" x14ac:dyDescent="0.25">
      <c r="A5"/>
      <c r="B5" s="47"/>
      <c r="C5" s="47"/>
    </row>
    <row r="6" spans="1:11" s="2" customFormat="1" x14ac:dyDescent="0.25">
      <c r="A6" s="5" t="s">
        <v>3</v>
      </c>
      <c r="B6" s="5" t="s">
        <v>18</v>
      </c>
      <c r="C6" s="5" t="s">
        <v>2</v>
      </c>
      <c r="D6" s="5" t="s">
        <v>4</v>
      </c>
      <c r="E6" s="5" t="s">
        <v>5</v>
      </c>
      <c r="F6" s="5" t="s">
        <v>6</v>
      </c>
      <c r="G6" s="5" t="s">
        <v>7</v>
      </c>
      <c r="H6" s="6" t="s">
        <v>9</v>
      </c>
      <c r="I6" s="5" t="s">
        <v>8</v>
      </c>
      <c r="J6" s="7" t="s">
        <v>10</v>
      </c>
      <c r="K6" s="5" t="s">
        <v>17</v>
      </c>
    </row>
    <row r="7" spans="1:11" x14ac:dyDescent="0.25">
      <c r="A7" s="8">
        <v>1</v>
      </c>
      <c r="B7" s="26" t="s">
        <v>102</v>
      </c>
      <c r="C7" s="9" t="s">
        <v>68</v>
      </c>
      <c r="D7" s="8" t="s">
        <v>67</v>
      </c>
      <c r="E7" s="12" t="s">
        <v>69</v>
      </c>
      <c r="F7" s="8" t="s">
        <v>67</v>
      </c>
      <c r="G7" s="12" t="s">
        <v>69</v>
      </c>
      <c r="H7" s="31">
        <v>299</v>
      </c>
      <c r="I7" s="8">
        <v>1</v>
      </c>
      <c r="J7" s="11">
        <f t="shared" ref="J7:J12" si="0">I7*H7</f>
        <v>299</v>
      </c>
      <c r="K7" s="9"/>
    </row>
    <row r="8" spans="1:11" x14ac:dyDescent="0.25">
      <c r="A8" s="8">
        <v>2</v>
      </c>
      <c r="B8" s="26" t="s">
        <v>107</v>
      </c>
      <c r="C8" s="9" t="s">
        <v>103</v>
      </c>
      <c r="D8" s="8" t="s">
        <v>105</v>
      </c>
      <c r="E8" s="8" t="s">
        <v>23</v>
      </c>
      <c r="F8" s="8" t="s">
        <v>23</v>
      </c>
      <c r="G8" s="8" t="s">
        <v>23</v>
      </c>
      <c r="H8" s="31">
        <v>55.58</v>
      </c>
      <c r="I8" s="8">
        <v>1</v>
      </c>
      <c r="J8" s="11">
        <f t="shared" si="0"/>
        <v>55.58</v>
      </c>
      <c r="K8" s="9" t="s">
        <v>104</v>
      </c>
    </row>
    <row r="9" spans="1:11" x14ac:dyDescent="0.25">
      <c r="A9" s="8">
        <v>3</v>
      </c>
      <c r="B9" s="26" t="s">
        <v>108</v>
      </c>
      <c r="C9" s="9" t="s">
        <v>103</v>
      </c>
      <c r="D9" s="8" t="s">
        <v>105</v>
      </c>
      <c r="E9" s="8" t="s">
        <v>23</v>
      </c>
      <c r="F9" s="8" t="s">
        <v>23</v>
      </c>
      <c r="G9" s="8" t="s">
        <v>23</v>
      </c>
      <c r="H9" s="31">
        <v>64.430000000000007</v>
      </c>
      <c r="I9" s="8">
        <v>1</v>
      </c>
      <c r="J9" s="11">
        <f t="shared" si="0"/>
        <v>64.430000000000007</v>
      </c>
      <c r="K9" s="9" t="s">
        <v>104</v>
      </c>
    </row>
    <row r="10" spans="1:11" x14ac:dyDescent="0.25">
      <c r="A10" s="8">
        <v>4</v>
      </c>
      <c r="B10" s="26" t="s">
        <v>106</v>
      </c>
      <c r="C10" s="9" t="s">
        <v>94</v>
      </c>
      <c r="D10" s="8" t="s">
        <v>67</v>
      </c>
      <c r="E10" s="8" t="s">
        <v>95</v>
      </c>
      <c r="F10" s="8" t="s">
        <v>23</v>
      </c>
      <c r="G10" s="8" t="s">
        <v>95</v>
      </c>
      <c r="H10" s="31">
        <v>0</v>
      </c>
      <c r="I10" s="8">
        <v>0</v>
      </c>
      <c r="J10" s="11">
        <f t="shared" si="0"/>
        <v>0</v>
      </c>
      <c r="K10" s="9" t="s">
        <v>96</v>
      </c>
    </row>
    <row r="11" spans="1:11" x14ac:dyDescent="0.25">
      <c r="A11" s="8">
        <v>5</v>
      </c>
      <c r="B11" s="26" t="s">
        <v>109</v>
      </c>
      <c r="C11" s="9" t="s">
        <v>103</v>
      </c>
      <c r="D11" s="8" t="s">
        <v>67</v>
      </c>
      <c r="E11" s="8" t="s">
        <v>23</v>
      </c>
      <c r="F11" s="8" t="s">
        <v>23</v>
      </c>
      <c r="G11" s="8" t="s">
        <v>23</v>
      </c>
      <c r="H11" s="31">
        <v>77.73</v>
      </c>
      <c r="I11" s="8">
        <v>0</v>
      </c>
      <c r="J11" s="11">
        <f t="shared" si="0"/>
        <v>0</v>
      </c>
      <c r="K11" s="9" t="s">
        <v>113</v>
      </c>
    </row>
    <row r="12" spans="1:11" x14ac:dyDescent="0.25">
      <c r="A12" s="8">
        <v>6</v>
      </c>
      <c r="B12" s="26" t="s">
        <v>110</v>
      </c>
      <c r="C12" s="9" t="s">
        <v>103</v>
      </c>
      <c r="D12" s="8" t="s">
        <v>67</v>
      </c>
      <c r="E12" s="8" t="s">
        <v>23</v>
      </c>
      <c r="F12" s="8" t="s">
        <v>23</v>
      </c>
      <c r="G12" s="8" t="s">
        <v>23</v>
      </c>
      <c r="H12" s="31">
        <v>87.08</v>
      </c>
      <c r="I12" s="8">
        <v>0</v>
      </c>
      <c r="J12" s="11">
        <f t="shared" si="0"/>
        <v>0</v>
      </c>
      <c r="K12" s="9" t="s">
        <v>113</v>
      </c>
    </row>
    <row r="13" spans="1:11" ht="15.75" thickBot="1" x14ac:dyDescent="0.3">
      <c r="A13" s="32"/>
      <c r="B13" s="42"/>
      <c r="C13" s="43"/>
      <c r="D13" s="32"/>
      <c r="E13" s="44"/>
      <c r="F13" s="32"/>
      <c r="G13" s="32"/>
      <c r="H13" s="45"/>
      <c r="I13" s="32"/>
      <c r="J13" s="46"/>
      <c r="K13" s="43"/>
    </row>
    <row r="14" spans="1:11" ht="15.75" thickBot="1" x14ac:dyDescent="0.3">
      <c r="A14" s="19" t="s">
        <v>66</v>
      </c>
      <c r="B14" s="20"/>
      <c r="C14" s="20"/>
      <c r="D14" s="21"/>
      <c r="E14" s="20"/>
      <c r="F14" s="20"/>
      <c r="G14" s="20"/>
      <c r="H14" s="22"/>
      <c r="I14" s="21"/>
      <c r="J14" s="23">
        <f>SUM(J7:J12)</f>
        <v>419.01</v>
      </c>
    </row>
  </sheetData>
  <mergeCells count="5">
    <mergeCell ref="B5:C5"/>
    <mergeCell ref="B1:C1"/>
    <mergeCell ref="B2:C2"/>
    <mergeCell ref="B3:C3"/>
    <mergeCell ref="B4:C4"/>
  </mergeCells>
  <hyperlinks>
    <hyperlink ref="E7" r:id="rId1"/>
    <hyperlink ref="G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EARCUP_WITH PINNA</vt:lpstr>
      <vt:lpstr>EARCUP_LOW-PROFILE</vt:lpstr>
      <vt:lpstr>EARCUP_FULL-PROFILE</vt:lpstr>
      <vt:lpstr>TYMPAN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Yuan</dc:creator>
  <cp:lastModifiedBy>Eric Yuan</cp:lastModifiedBy>
  <dcterms:created xsi:type="dcterms:W3CDTF">2019-04-11T15:56:16Z</dcterms:created>
  <dcterms:modified xsi:type="dcterms:W3CDTF">2019-04-13T23:22:51Z</dcterms:modified>
</cp:coreProperties>
</file>