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ichael Balsamo\Downloads\"/>
    </mc:Choice>
  </mc:AlternateContent>
  <xr:revisionPtr revIDLastSave="0" documentId="13_ncr:1_{393A3D36-C1A6-4C4A-B231-B57A3093B2BE}" xr6:coauthVersionLast="45" xr6:coauthVersionMax="45" xr10:uidLastSave="{00000000-0000-0000-0000-000000000000}"/>
  <bookViews>
    <workbookView xWindow="1560" yWindow="1560" windowWidth="21600" windowHeight="11385" activeTab="2" xr2:uid="{00000000-000D-0000-FFFF-FFFF00000000}"/>
  </bookViews>
  <sheets>
    <sheet name="Flattened BOM - Barrier Conveyo" sheetId="2" r:id="rId1"/>
    <sheet name="Alternative Parts" sheetId="6" r:id="rId2"/>
    <sheet name="Processes &amp; Tools" sheetId="3" r:id="rId3"/>
  </sheets>
  <definedNames>
    <definedName name="_xlnm._FilterDatabase" localSheetId="0" hidden="1">'Flattened BOM - Barrier Conveyo'!$A$1:$R$96</definedName>
    <definedName name="Z_415564D1_0036_4DC0_B158_D91EC2E7C4AF_.wvu.FilterData" localSheetId="0" hidden="1">'Flattened BOM - Barrier Conveyo'!$B$48:$B$186</definedName>
  </definedNames>
  <calcPr calcId="191029"/>
  <customWorkbookViews>
    <customWorkbookView name="Filter 1" guid="{415564D1-0036-4DC0-B158-D91EC2E7C4A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6" l="1"/>
  <c r="L22" i="6"/>
  <c r="L21" i="6"/>
  <c r="L18" i="6"/>
  <c r="L11" i="6"/>
  <c r="L8" i="6"/>
  <c r="L7" i="6"/>
  <c r="E55" i="3"/>
  <c r="E54" i="3"/>
  <c r="E53" i="3"/>
  <c r="E52" i="3"/>
  <c r="E51" i="3"/>
  <c r="E50" i="3"/>
  <c r="E47" i="3"/>
  <c r="E44" i="3"/>
  <c r="E43" i="3"/>
  <c r="E42" i="3"/>
  <c r="E39" i="3"/>
  <c r="E37" i="3"/>
  <c r="E36" i="3"/>
  <c r="E35" i="3"/>
  <c r="E34" i="3"/>
  <c r="E33" i="3"/>
  <c r="J27" i="3"/>
  <c r="G26" i="3"/>
  <c r="J25" i="3"/>
  <c r="G25" i="3"/>
  <c r="F25" i="3"/>
  <c r="G24" i="3"/>
  <c r="F24" i="3"/>
  <c r="E19" i="3"/>
  <c r="N96" i="2"/>
  <c r="N95" i="2"/>
  <c r="N94" i="2"/>
  <c r="N93" i="2"/>
  <c r="K92" i="2"/>
  <c r="K91" i="2"/>
  <c r="K90" i="2"/>
  <c r="K89" i="2"/>
  <c r="K87" i="2"/>
  <c r="K85" i="2"/>
  <c r="K84" i="2"/>
  <c r="K83" i="2"/>
  <c r="K81" i="2"/>
  <c r="K79" i="2"/>
  <c r="N78" i="2"/>
  <c r="K78" i="2"/>
  <c r="N77" i="2"/>
  <c r="K77" i="2"/>
  <c r="N76" i="2"/>
  <c r="K76" i="2"/>
  <c r="N75" i="2"/>
  <c r="K75" i="2"/>
  <c r="N74" i="2"/>
  <c r="K74" i="2"/>
  <c r="N73" i="2"/>
  <c r="K73" i="2"/>
  <c r="N72" i="2"/>
  <c r="K72" i="2"/>
  <c r="K71" i="2"/>
  <c r="N69" i="2"/>
  <c r="K69" i="2"/>
  <c r="N68" i="2"/>
  <c r="K68" i="2"/>
  <c r="N67" i="2"/>
  <c r="K67" i="2"/>
  <c r="N66" i="2"/>
  <c r="K66" i="2"/>
  <c r="N65" i="2"/>
  <c r="K65" i="2"/>
  <c r="K64" i="2"/>
  <c r="K63" i="2"/>
  <c r="K62" i="2"/>
  <c r="K61" i="2"/>
  <c r="K60" i="2"/>
  <c r="K58" i="2"/>
  <c r="K57" i="2"/>
  <c r="K56" i="2"/>
  <c r="N55" i="2"/>
  <c r="K55" i="2"/>
  <c r="K53" i="2"/>
  <c r="K52" i="2"/>
  <c r="N48" i="2"/>
  <c r="K48" i="2"/>
  <c r="N47" i="2"/>
  <c r="K47" i="2"/>
  <c r="N46" i="2"/>
  <c r="K46" i="2"/>
  <c r="N45" i="2"/>
  <c r="K45" i="2"/>
  <c r="N44" i="2"/>
  <c r="K44" i="2"/>
  <c r="N43" i="2"/>
  <c r="K43" i="2"/>
  <c r="M42" i="2"/>
  <c r="N42" i="2" s="1"/>
  <c r="K42" i="2"/>
  <c r="M41" i="2"/>
  <c r="N41" i="2" s="1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K33" i="2"/>
  <c r="G33" i="2"/>
  <c r="N33" i="2" s="1"/>
  <c r="N32" i="2"/>
  <c r="K32" i="2"/>
  <c r="N31" i="2"/>
  <c r="K31" i="2"/>
  <c r="N30" i="2"/>
  <c r="N29" i="2"/>
  <c r="N28" i="2"/>
  <c r="N27" i="2"/>
  <c r="N26" i="2"/>
  <c r="N25" i="2"/>
  <c r="N24" i="2"/>
  <c r="K24" i="2"/>
  <c r="N23" i="2"/>
  <c r="K23" i="2"/>
  <c r="N22" i="2"/>
  <c r="K22" i="2"/>
  <c r="N21" i="2"/>
  <c r="K21" i="2"/>
  <c r="N20" i="2"/>
  <c r="K20" i="2"/>
  <c r="N19" i="2"/>
  <c r="N18" i="2"/>
  <c r="N17" i="2"/>
  <c r="K17" i="2"/>
  <c r="N16" i="2"/>
  <c r="K16" i="2"/>
  <c r="N15" i="2"/>
  <c r="K15" i="2"/>
  <c r="N14" i="2"/>
  <c r="N13" i="2"/>
  <c r="K13" i="2"/>
  <c r="N12" i="2"/>
  <c r="K12" i="2"/>
  <c r="N11" i="2"/>
  <c r="N10" i="2"/>
  <c r="N9" i="2"/>
  <c r="N8" i="2"/>
  <c r="N7" i="2"/>
  <c r="K7" i="2"/>
  <c r="N6" i="2"/>
  <c r="K6" i="2"/>
  <c r="N5" i="2"/>
  <c r="K5" i="2"/>
  <c r="N4" i="2"/>
  <c r="K4" i="2"/>
  <c r="N3" i="2"/>
  <c r="K3" i="2"/>
  <c r="N2" i="2"/>
</calcChain>
</file>

<file path=xl/sharedStrings.xml><?xml version="1.0" encoding="utf-8"?>
<sst xmlns="http://schemas.openxmlformats.org/spreadsheetml/2006/main" count="841" uniqueCount="410">
  <si>
    <t>Easy</t>
  </si>
  <si>
    <t>Find Number</t>
  </si>
  <si>
    <t>Good</t>
  </si>
  <si>
    <t>Manual</t>
  </si>
  <si>
    <t>Notes</t>
  </si>
  <si>
    <t>Process</t>
  </si>
  <si>
    <t>Cutting 80-20</t>
  </si>
  <si>
    <t>Chop-Saw</t>
  </si>
  <si>
    <t>Band Saw + Acrylic Drill Bits</t>
  </si>
  <si>
    <t>Hacksaw + Acrylic Drill Bits</t>
  </si>
  <si>
    <t>Use Acrylic Drill bits to reduce likelihood of cracking; alt is make from PolyCarbonate - check with vendor before laser cutting.</t>
  </si>
  <si>
    <t>Acyrlic</t>
  </si>
  <si>
    <t>Laser</t>
  </si>
  <si>
    <t>Tablesaw</t>
  </si>
  <si>
    <t>Jigsaw / Hacksaw</t>
  </si>
  <si>
    <t>Beware of stress-concentrations when cutting</t>
  </si>
  <si>
    <t>Chopping Metal Shat + Tap</t>
  </si>
  <si>
    <t>Lathe + Tap</t>
  </si>
  <si>
    <t>Saw + Drill/Tap</t>
  </si>
  <si>
    <t>Specific Tools</t>
  </si>
  <si>
    <t>Imperial Allen Key Set</t>
  </si>
  <si>
    <t>10-32 Tap &amp; Tap-Drill</t>
  </si>
  <si>
    <t>Part Name and Description</t>
  </si>
  <si>
    <t>4-40 Tap &amp; Tap-Drill</t>
  </si>
  <si>
    <t>1/4 - 20 Tap &amp; Tap-Drill</t>
  </si>
  <si>
    <t>M5x0.8 Tap &amp; Tap-Drill</t>
  </si>
  <si>
    <t>Small Diam Wrench Set (Imperial)</t>
  </si>
  <si>
    <t>If modifying stock belt: Belt lacing kit -&gt; see alternative parts</t>
  </si>
  <si>
    <t>Fabrication Vendors:</t>
  </si>
  <si>
    <t>Laser Cutting Acrylic</t>
  </si>
  <si>
    <t>Lasercut.com</t>
  </si>
  <si>
    <t>Part Number</t>
  </si>
  <si>
    <t>Fab Method</t>
  </si>
  <si>
    <t>Cut</t>
  </si>
  <si>
    <t>Drill</t>
  </si>
  <si>
    <t>Qty</t>
  </si>
  <si>
    <t>UoM</t>
  </si>
  <si>
    <t>Vendor</t>
  </si>
  <si>
    <t>Vendor P/N</t>
  </si>
  <si>
    <t>Duplicates</t>
  </si>
  <si>
    <t>Duplicate Notes</t>
  </si>
  <si>
    <t>Cost</t>
  </si>
  <si>
    <t>Ext. Cost</t>
  </si>
  <si>
    <t>Material</t>
  </si>
  <si>
    <t>FDM</t>
  </si>
  <si>
    <t>3DHubs.com</t>
  </si>
  <si>
    <t>1 in x 5 in Pulley Block</t>
  </si>
  <si>
    <t>80-20 Extrusion Stock Recommendations</t>
  </si>
  <si>
    <t>McMaster Carr SKU</t>
  </si>
  <si>
    <t>each</t>
  </si>
  <si>
    <t>6" QTY</t>
  </si>
  <si>
    <t>1' QTY</t>
  </si>
  <si>
    <t>Custom</t>
  </si>
  <si>
    <t>2' QTY</t>
  </si>
  <si>
    <t>n/a</t>
  </si>
  <si>
    <t>3'QTY</t>
  </si>
  <si>
    <t>4' QTY</t>
  </si>
  <si>
    <t>8' QTY</t>
  </si>
  <si>
    <t>Extrusion Stock</t>
  </si>
  <si>
    <t>1x1" Black Anodized 80-20</t>
  </si>
  <si>
    <t>47065T503</t>
  </si>
  <si>
    <t>FDM Plastic, M5 Tapped Holes</t>
  </si>
  <si>
    <t>18-8 Stainless Steel Button Head Hex Drive Screw, 1/4"-20 Thread Size, 3/4" Long</t>
  </si>
  <si>
    <t>0044815</t>
  </si>
  <si>
    <t>1.5x1.5" Black Anodized 80-20</t>
  </si>
  <si>
    <t>47065T507</t>
  </si>
  <si>
    <t>COTS</t>
  </si>
  <si>
    <t>box (50)</t>
  </si>
  <si>
    <t>McMaster-Carr</t>
  </si>
  <si>
    <t>92949A540</t>
  </si>
  <si>
    <t>18-8</t>
  </si>
  <si>
    <t>2x1" Black Anodized 80-20</t>
  </si>
  <si>
    <t>47065T495</t>
  </si>
  <si>
    <t>3x1.5" Black Anodized 80-20</t>
  </si>
  <si>
    <t>47065T882</t>
  </si>
  <si>
    <t>316 Stainless Steel Washer, Oversized, 3/8" Screw Size, 0.406" ID, 1.5" OD</t>
  </si>
  <si>
    <t>80-20 Cuts (Unless specified on BOM)</t>
  </si>
  <si>
    <t>box (10)</t>
  </si>
  <si>
    <t>91525A140</t>
  </si>
  <si>
    <t>Cuts for SB04485-01</t>
  </si>
  <si>
    <t>Length (inches)</t>
  </si>
  <si>
    <t>QTY</t>
  </si>
  <si>
    <t>Front Verticals</t>
  </si>
  <si>
    <t>5 gallon bucket</t>
  </si>
  <si>
    <t>0044913</t>
  </si>
  <si>
    <t>3995T439</t>
  </si>
  <si>
    <t>Rear Verticals</t>
  </si>
  <si>
    <t>Alloy Steel Cup-Point Set Screw, M4 x 0.7 mm Thread, 6 mm Long</t>
  </si>
  <si>
    <t>Cross Beams</t>
  </si>
  <si>
    <t>box (100)</t>
  </si>
  <si>
    <t>91390A112</t>
  </si>
  <si>
    <t>Steel</t>
  </si>
  <si>
    <t>Longitudinal Beams</t>
  </si>
  <si>
    <t>Bearing,  6 mm ID x 16.3 mm OD x 7.2mm W, 17.5 mm flange</t>
  </si>
  <si>
    <t>Alternative Parts</t>
  </si>
  <si>
    <t>0044922</t>
  </si>
  <si>
    <t>Conveyor Top Drive Pulley Shaft</t>
  </si>
  <si>
    <t>Use this alteration to decrease cost and lead time of the top drive pulley shaft</t>
  </si>
  <si>
    <t>1293N500</t>
  </si>
  <si>
    <t>Longitudinal Bushing Mount</t>
  </si>
  <si>
    <t>Cross Beam (Rear)</t>
  </si>
  <si>
    <t>Bracket, Conveyor Shaft Mount, Barrier Conveyor</t>
  </si>
  <si>
    <t>Laser Cut</t>
  </si>
  <si>
    <t>Existing Part(s)</t>
  </si>
  <si>
    <t>Cuts for 044856</t>
  </si>
  <si>
    <t>Top Horizontal</t>
  </si>
  <si>
    <t>1/4" Acrylic Sheet</t>
  </si>
  <si>
    <t>Center Conveyor Pulley, 1 in</t>
  </si>
  <si>
    <t>Shaft, 6 mm x 130mm</t>
  </si>
  <si>
    <t>FDM Plastic</t>
  </si>
  <si>
    <t>Misumi</t>
  </si>
  <si>
    <t>SSFHRW6-130.0-M3-N3-WFC5-J50-V50-W5</t>
  </si>
  <si>
    <t>Bottom Horizontal</t>
  </si>
  <si>
    <t>Conveyor Pulley End Cap, 1in</t>
  </si>
  <si>
    <t>Verticals</t>
  </si>
  <si>
    <t>Cover, Front, Barrier Conveyor</t>
  </si>
  <si>
    <t>Cuts for 044777</t>
  </si>
  <si>
    <t>FHS, M3 x 8 mm, 18-8</t>
  </si>
  <si>
    <t>Horizontal</t>
  </si>
  <si>
    <t>0044920</t>
  </si>
  <si>
    <t>D-Profile Rotary Shaft, D-Profile on Both Ends, 303 Stainless Steel, 1/2" Diameter, 12" Long</t>
  </si>
  <si>
    <t>92010A118</t>
  </si>
  <si>
    <t>8632T870</t>
  </si>
  <si>
    <t>Cuts for SB044680-01</t>
  </si>
  <si>
    <t>Horizontal Ext Frame</t>
  </si>
  <si>
    <t>Alternative Part(s)</t>
  </si>
  <si>
    <t>Vertical Ext Frame Bottom</t>
  </si>
  <si>
    <t>6mm D, 1' L Tight-Tolerance 12L14 Carbon Steel Rod</t>
  </si>
  <si>
    <t>Vertical Ext Frame Top</t>
  </si>
  <si>
    <t>5544T252</t>
  </si>
  <si>
    <t>See alternate configuration here</t>
  </si>
  <si>
    <t>Horizontal Mid Span</t>
  </si>
  <si>
    <t>Vertical Support Bottom</t>
  </si>
  <si>
    <t>Link, Handle, Pass Through Conveyor</t>
  </si>
  <si>
    <t xml:space="preserve">12L14 </t>
  </si>
  <si>
    <t>Cut to 2x 130 mm</t>
  </si>
  <si>
    <t>0044808</t>
  </si>
  <si>
    <t>Drill Press</t>
  </si>
  <si>
    <t>Conveyor Belt</t>
  </si>
  <si>
    <t xml:space="preserve">Use this alteration to decrease lead time of the conveyor belt. Requires cutting 6 in belt to 5 in and splicing two belts together. </t>
  </si>
  <si>
    <t>Cross Member</t>
  </si>
  <si>
    <t>Make from McMaster-Carr PN 8975K707</t>
  </si>
  <si>
    <t>Medium-Strength Steel Nylon-Insert Locknut, Grade 5, Zinc-Plated, 1/4"-20 Thread Size</t>
  </si>
  <si>
    <t>White polyurethene conveyor belt, 2 ply, .060" thick, 11.1' long, laced</t>
  </si>
  <si>
    <t>95615A120</t>
  </si>
  <si>
    <t>1382N467</t>
  </si>
  <si>
    <t>PU</t>
  </si>
  <si>
    <t>Medium-Strength Steel Nylon-Insert Locknut, Grade 5, Zinc-Plated, 3/8"-16 Thread Size</t>
  </si>
  <si>
    <t>6" Wide Belt for 3 Feet Long Ready-to-Run Mini Belt Conveyor</t>
  </si>
  <si>
    <t>0044912</t>
  </si>
  <si>
    <t>5734K914</t>
  </si>
  <si>
    <t>95615A140</t>
  </si>
  <si>
    <t>Vise-Mount Lacer for Quick-Install Hook Lacing for Lace #'s 25, 25Ll, 25Lp, 7" Working Width</t>
  </si>
  <si>
    <t>6139K6</t>
  </si>
  <si>
    <t>Passivated 18-8 Stainless Steel Pan Head Phillips Screws, M5 x 0.8mm Thread, 12mm Long</t>
  </si>
  <si>
    <t>Quick-Install Cardboard Sheet Hook Lacing</t>
  </si>
  <si>
    <t>92000A322</t>
  </si>
  <si>
    <t>box (48)</t>
  </si>
  <si>
    <t>6123K31</t>
  </si>
  <si>
    <t>SST316</t>
  </si>
  <si>
    <t>Plate, Conveyor Shaft Mount, Pass Through Conveyor</t>
  </si>
  <si>
    <t>Make from McMaster-Carr PN 8983K113</t>
  </si>
  <si>
    <t>Plate, Drive Pulley, Barrier Conveyor</t>
  </si>
  <si>
    <t>0044807</t>
  </si>
  <si>
    <t>Make from McMaster-Carr PN 8573K35</t>
  </si>
  <si>
    <t>Rod, Threaded, 0.375 x 16, 7 in L</t>
  </si>
  <si>
    <t>0044806</t>
  </si>
  <si>
    <t>box (5)</t>
  </si>
  <si>
    <t>91565A650</t>
  </si>
  <si>
    <t>Roller, Drive, 1/2" ID, 1" OD</t>
  </si>
  <si>
    <t>0044911</t>
  </si>
  <si>
    <t>2473K290</t>
  </si>
  <si>
    <t>Steel/rubber</t>
  </si>
  <si>
    <t>Roller, PVC</t>
  </si>
  <si>
    <t>0044813</t>
  </si>
  <si>
    <t>2297T150</t>
  </si>
  <si>
    <t>Steel/PVC</t>
  </si>
  <si>
    <t>Set-Screw, M4 x 8 mm, Flat Point</t>
  </si>
  <si>
    <t>0044925</t>
  </si>
  <si>
    <t>box (25)</t>
  </si>
  <si>
    <t>92605A113</t>
  </si>
  <si>
    <t>Shaft, 9 mm D, 150 mm L</t>
  </si>
  <si>
    <t>0044811</t>
  </si>
  <si>
    <t>Bandsaw</t>
  </si>
  <si>
    <t>Make from McMaster-Carr PN 4634T35 (1ft)</t>
  </si>
  <si>
    <t>Shaft, Hollow, 0.5 in OD, 0.402 in ID, 5.5 in L</t>
  </si>
  <si>
    <t>Make from McMaster-Carr PN 9056K65 (6 in)</t>
  </si>
  <si>
    <t>Shaft, Hollow, 1.25 in OD, 0.75 in ID, 5.25 in L</t>
  </si>
  <si>
    <t>Make from McMaster-Carr PN 1830T199 (1 ft)</t>
  </si>
  <si>
    <t>Spacer, Hollow, 0.875 in OD, 0.625 in ID, 1 in L</t>
  </si>
  <si>
    <t>Make from McMaster-Carr PN 8627K229 (1 ft)</t>
  </si>
  <si>
    <t>Spacer, Hollow, 0.875 in OD, 0.625 in ID, 1.5 in L</t>
  </si>
  <si>
    <t>Can be made from 1" spacer raw material</t>
  </si>
  <si>
    <t>Spacer, Top, Pass Through Conveyor</t>
  </si>
  <si>
    <t>Support, Center Rails, Architectural AL U Channel</t>
  </si>
  <si>
    <t>Bandsaw/Drill Press</t>
  </si>
  <si>
    <t>4592T140</t>
  </si>
  <si>
    <t>Make from McMaster-Carr PN 4592T140</t>
  </si>
  <si>
    <t>T-Slotted Framing, Antislip Leveling Mount for 1" High Single Rail</t>
  </si>
  <si>
    <t>0044910</t>
  </si>
  <si>
    <t>47065T341</t>
  </si>
  <si>
    <t>T-Slotted Framing, Black Corner Bracket, 1" Long, for 1" High Rail</t>
  </si>
  <si>
    <t>0044794/0044809</t>
  </si>
  <si>
    <t>47065T831</t>
  </si>
  <si>
    <t>Aluminum</t>
  </si>
  <si>
    <t>T-Slotted Framing, Black Corner Surface Bracket for 1" High Single Rail</t>
  </si>
  <si>
    <t>0044904</t>
  </si>
  <si>
    <t>47065T317</t>
  </si>
  <si>
    <t>T-Slotted Framing, End-Feed Nut with Flanged-Button Head, 1/4"-20 Thread Size</t>
  </si>
  <si>
    <t>box (4)</t>
  </si>
  <si>
    <t>47065T142</t>
  </si>
  <si>
    <t>T-Slotted Framing, End-Feed Single Nut with Button Head 1/4"-20 Thread Size</t>
  </si>
  <si>
    <t>47065T139</t>
  </si>
  <si>
    <t>T-Slotted Framing, End-Feed Single Nut, 1/4"-20 Thread</t>
  </si>
  <si>
    <t>0044900</t>
  </si>
  <si>
    <t>47065T905</t>
  </si>
  <si>
    <t>T-Slotted Framing, Single Four Slot Rail, Black, 1" High x 1" Wide, Solid, 12 in</t>
  </si>
  <si>
    <t>T-Slotted Framing, Single Four Slot Rail, Black, 1" High x 1" Wide, Solid, 24 in</t>
  </si>
  <si>
    <t>0044909</t>
  </si>
  <si>
    <t>ok MCM same</t>
  </si>
  <si>
    <t>T-Slotted Framing, Single Four Slot Rail, Black, 1" High x 1" Wide, Solid, 48 in</t>
  </si>
  <si>
    <t>T-Slotted Framing, Single Four Slot Rail, Black, 1" High x 1" Wide, Solid, Cut to 43 in</t>
  </si>
  <si>
    <t>0044914</t>
  </si>
  <si>
    <t>47065T807</t>
  </si>
  <si>
    <t>T-Slotted Framing, Single Four Slot Rail, Black, 1" High x 1" Wide, Solid, Cut to 6 in</t>
  </si>
  <si>
    <t>Mounted Linear Sleeve Bearing</t>
  </si>
  <si>
    <t>0044864</t>
  </si>
  <si>
    <t>6374K126</t>
  </si>
  <si>
    <t>4-40 Bolts or Metric Equivalent (Diam &lt; 0.125")</t>
  </si>
  <si>
    <t>10-32 Rod End - Right Handed</t>
  </si>
  <si>
    <t>0044868</t>
  </si>
  <si>
    <t>60645K11</t>
  </si>
  <si>
    <t xml:space="preserve">1" 80-20 Linear Slide </t>
  </si>
  <si>
    <t>0044862</t>
  </si>
  <si>
    <t>5537T293</t>
  </si>
  <si>
    <t>Need to replace M6 with longer bolt and nyloc (1/4-20 + Washer + Nyloc Nut</t>
  </si>
  <si>
    <t>Black Plastic Pull Handle, 4-1/2" Long for T-Slotted Framing</t>
  </si>
  <si>
    <t>0044863</t>
  </si>
  <si>
    <t>47065T54</t>
  </si>
  <si>
    <t>80-20: 1 to 1.5" face mount bracket</t>
  </si>
  <si>
    <t>0044690</t>
  </si>
  <si>
    <t>47065T298</t>
  </si>
  <si>
    <t>Conveyor + Transfer Encl Asy</t>
  </si>
  <si>
    <t>0044779</t>
  </si>
  <si>
    <t>ASY</t>
  </si>
  <si>
    <t>-</t>
  </si>
  <si>
    <t>Barrier Conveyor V4, Export 20200321</t>
  </si>
  <si>
    <t>0044803</t>
  </si>
  <si>
    <t>Chamber Assembly</t>
  </si>
  <si>
    <t>0044844</t>
  </si>
  <si>
    <t>|SB044686-01 |Food Zone Direct (SB044686-01.1)</t>
  </si>
  <si>
    <t>Enclosure Frame Structure</t>
  </si>
  <si>
    <t>0044845</t>
  </si>
  <si>
    <t>Extrusions (Various)</t>
  </si>
  <si>
    <t>Various</t>
  </si>
  <si>
    <t>3' 1x2 80-20 Extrusion, Black</t>
  </si>
  <si>
    <t>4-40 Tap &amp; Tap Drill Needed</t>
  </si>
  <si>
    <t>Enclosure.Panel.LHS</t>
  </si>
  <si>
    <t>0044846</t>
  </si>
  <si>
    <t>Cut Acyrlic</t>
  </si>
  <si>
    <t>1/8" Acrylic</t>
  </si>
  <si>
    <t>Enclosure.Panel.Asy.RHS</t>
  </si>
  <si>
    <t>0044847</t>
  </si>
  <si>
    <t>Blower_97x33_9BMC</t>
  </si>
  <si>
    <t>0044848</t>
  </si>
  <si>
    <t>Sanyo Denki</t>
  </si>
  <si>
    <t>Octopart</t>
  </si>
  <si>
    <t>9BMC24P2G001</t>
  </si>
  <si>
    <t>9BMC24P2G001 Sanyo Denki</t>
  </si>
  <si>
    <t>Enclosure.Panel.RHS</t>
  </si>
  <si>
    <t>0044849</t>
  </si>
  <si>
    <t>Cut Acrylic</t>
  </si>
  <si>
    <t>1/4" Acrylic</t>
  </si>
  <si>
    <t>Fan Adapter</t>
  </si>
  <si>
    <t>0044850</t>
  </si>
  <si>
    <t>Enclosure.Panel.TOP</t>
  </si>
  <si>
    <t>0044852</t>
  </si>
  <si>
    <t>Customer Front Door Asy</t>
  </si>
  <si>
    <t>0044853</t>
  </si>
  <si>
    <t>LINKAGE DOOR - COVID</t>
  </si>
  <si>
    <t>0044854</t>
  </si>
  <si>
    <t>FRONT DOOR GLASS</t>
  </si>
  <si>
    <t>0044855</t>
  </si>
  <si>
    <t>FRONT DOOR FRAME</t>
  </si>
  <si>
    <t>0044856</t>
  </si>
  <si>
    <t>80-20, 10 Series (Black)</t>
  </si>
  <si>
    <t>Bottom Frame Bar -  SB044777-01</t>
  </si>
  <si>
    <t>0044858</t>
  </si>
  <si>
    <t>80-20, 10 Series (Black), 1'</t>
  </si>
  <si>
    <t>REAR VERTICAL DOOR</t>
  </si>
  <si>
    <t>0044859</t>
  </si>
  <si>
    <t>Rail-to-Rail Hinge for 1" High Rail, Black</t>
  </si>
  <si>
    <t>0044860</t>
  </si>
  <si>
    <t>47065T347</t>
  </si>
  <si>
    <t>18-8 Stainless Steel Thin Nylon-Insert Locknut 10-32 Thread Size</t>
  </si>
  <si>
    <t>0044869</t>
  </si>
  <si>
    <t>90101A225</t>
  </si>
  <si>
    <t>18-8 Stainless Steel Button Head Hex Drive Screw, 1/4"-20 Thread Size, 1-1/4" Long</t>
  </si>
  <si>
    <t>0044870</t>
  </si>
  <si>
    <t>92949A544</t>
  </si>
  <si>
    <t>18-8 Stainless Steel Washer for 1/4" Screw Size, 0.281" ID, 0.625" OD</t>
  </si>
  <si>
    <t>0044871</t>
  </si>
  <si>
    <t>92141A029</t>
  </si>
  <si>
    <t>18-8 Stainless Steel Nylon-Insert Locknut 1/4"-20 Thread Size</t>
  </si>
  <si>
    <t>0044872</t>
  </si>
  <si>
    <t>91831A029</t>
  </si>
  <si>
    <t>Assy, Pulley, Top Side, Pass Through Conveyor</t>
  </si>
  <si>
    <t>0044919</t>
  </si>
  <si>
    <t>Thin 1.5-1" adapter (8020 Adapter)</t>
  </si>
  <si>
    <t>0044957</t>
  </si>
  <si>
    <t>www.8020.net</t>
  </si>
  <si>
    <t>https://8020.net/4509.html</t>
  </si>
  <si>
    <t>Black Gusset Bracket 3" Long for 1-1/2" High Rail T-Slotted Framing</t>
  </si>
  <si>
    <t>0044958</t>
  </si>
  <si>
    <t>47065T798</t>
  </si>
  <si>
    <t>T-Slotted Framing Black Surface Bracket, 6" Long for 1-1/2" High Single Rail</t>
  </si>
  <si>
    <t>0044959</t>
  </si>
  <si>
    <t>47065T314</t>
  </si>
  <si>
    <t>PHMS 8-32 x 1" Passivated 18-8 Stainless Steel Pan Head Phillips Screw 8-32 Thread, 1-3/4" Long</t>
  </si>
  <si>
    <t>0044960</t>
  </si>
  <si>
    <t>91772A204</t>
  </si>
  <si>
    <t>Low-Strength Steel Nylon-Insert Locknut, Zinc Plated, 8-32 Thread Size</t>
  </si>
  <si>
    <t>0044961</t>
  </si>
  <si>
    <t>90631A009</t>
  </si>
  <si>
    <t>PHMS 8-32 x 3/4" Passivated 18-8 Stainless Steel Pan Head Phillips Screw, 8-32 Thread, 3/4" Long</t>
  </si>
  <si>
    <t>0044962</t>
  </si>
  <si>
    <t>91772A197</t>
  </si>
  <si>
    <t>10-32 x 1" External Hex Bolt, SS18-8</t>
  </si>
  <si>
    <t>0044964</t>
  </si>
  <si>
    <t>92314A833</t>
  </si>
  <si>
    <t>18-8 Stainless Steel Washer for Number 10 Screw Size, 0.203" ID, 0.438" OD</t>
  </si>
  <si>
    <t>0044965</t>
  </si>
  <si>
    <t>92141A011</t>
  </si>
  <si>
    <t>PHMS 4-40 x 1/2", Passivated 18-8 Stainless Steel Pan Head Phillips Screw 4-40 Thread, 1/2" Long</t>
  </si>
  <si>
    <t>0044969</t>
  </si>
  <si>
    <t>91772A110</t>
  </si>
  <si>
    <t>Creator Grab ’N Go Transfer Chamber Top Level Asy</t>
  </si>
  <si>
    <t>RT044383-01</t>
  </si>
  <si>
    <t>Link for Linear Push Rod Asy</t>
  </si>
  <si>
    <t>SB044384-01</t>
  </si>
  <si>
    <t>Transfer Chamber OuterFrame+Acrylic</t>
  </si>
  <si>
    <t>SB044598-01</t>
  </si>
  <si>
    <t>Full Vert Acrylic Panel</t>
  </si>
  <si>
    <t>SB044599-01</t>
  </si>
  <si>
    <t>3/8" Acrylic Sheet</t>
  </si>
  <si>
    <t>Door-Side Acrylic Panel</t>
  </si>
  <si>
    <t>SB044600-01</t>
  </si>
  <si>
    <t>Full Width Horizontal Panel</t>
  </si>
  <si>
    <t>SB044601-01</t>
  </si>
  <si>
    <t>FrameMembers_8020</t>
  </si>
  <si>
    <t>SB044680-01</t>
  </si>
  <si>
    <t>ASY-8020 Frame</t>
  </si>
  <si>
    <t>1.5" 80-20 Extrusions, Black, Various</t>
  </si>
  <si>
    <t>Rear Vertical Door Acrylic Panel</t>
  </si>
  <si>
    <t>SB044861-01</t>
  </si>
  <si>
    <t>Linear Push Rod Asy</t>
  </si>
  <si>
    <t>SB044865-01</t>
  </si>
  <si>
    <t>Linear Push Rod</t>
  </si>
  <si>
    <t>SB044866-01</t>
  </si>
  <si>
    <t>Cut &amp; Tap</t>
  </si>
  <si>
    <t>8934K31</t>
  </si>
  <si>
    <t>304 SS, 6' Length</t>
  </si>
  <si>
    <t>10-32 Tap Required</t>
  </si>
  <si>
    <t>BARRIER BAFFLE RHS</t>
  </si>
  <si>
    <t>SB044873-01</t>
  </si>
  <si>
    <t>BARRIER BAFFLE LHS</t>
  </si>
  <si>
    <t>SB044874-01</t>
  </si>
  <si>
    <t>Enclosure Panel Bottom</t>
  </si>
  <si>
    <t>SB044875-01</t>
  </si>
  <si>
    <t>5/16 Washer for Soft Material</t>
  </si>
  <si>
    <t>0044972</t>
  </si>
  <si>
    <t>92217A495</t>
  </si>
  <si>
    <t>T-Slotted Framing Drop-in Nut with Spring Tab, 5/16"-18 Thread Size</t>
  </si>
  <si>
    <t>0044973</t>
  </si>
  <si>
    <t xml:space="preserve">47065T229
</t>
  </si>
  <si>
    <t>1/4" Screw Size, Regular ASME Designation</t>
  </si>
  <si>
    <t>0044974</t>
  </si>
  <si>
    <t>92217A475</t>
  </si>
  <si>
    <t>T-Slotted Framing End-Feed Spring Tab Nut, 1/4"-20 Thread Size</t>
  </si>
  <si>
    <t>0044975</t>
  </si>
  <si>
    <t>47065T383</t>
  </si>
  <si>
    <t>Part Number in Model</t>
  </si>
  <si>
    <t>Various (See Alt Parts Tab)</t>
  </si>
  <si>
    <t>YES</t>
  </si>
  <si>
    <t>0044907</t>
  </si>
  <si>
    <t>0044915</t>
  </si>
  <si>
    <t>0044908</t>
  </si>
  <si>
    <t>0044810</t>
  </si>
  <si>
    <t>0044926</t>
  </si>
  <si>
    <t>0044805</t>
  </si>
  <si>
    <t>0044804</t>
  </si>
  <si>
    <t>0044921</t>
  </si>
  <si>
    <t>0044812</t>
  </si>
  <si>
    <t>0044814</t>
  </si>
  <si>
    <t>Sealant (RTV) and Caulking gun/tools for sealing interfaces</t>
  </si>
  <si>
    <t>0044924</t>
  </si>
  <si>
    <t>0044923</t>
  </si>
  <si>
    <t>0044899</t>
  </si>
  <si>
    <t>0044901</t>
  </si>
  <si>
    <t>0044898</t>
  </si>
  <si>
    <t>0044917</t>
  </si>
  <si>
    <t>0044906</t>
  </si>
  <si>
    <t>0044905</t>
  </si>
  <si>
    <t>0044896</t>
  </si>
  <si>
    <t>0044916</t>
  </si>
  <si>
    <t>0044902</t>
  </si>
  <si>
    <t>0044903</t>
  </si>
  <si>
    <t>0044897</t>
  </si>
  <si>
    <t>0044918</t>
  </si>
  <si>
    <t>5/8" Diam. or greater drill bit (aluminum)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</si>
</sst>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666666"/>
      <name val="Arial"/>
      <family val="2"/>
    </font>
    <font>
      <sz val="10"/>
      <color rgb="FF990000"/>
      <name val="Arial"/>
      <family val="2"/>
    </font>
    <font>
      <sz val="10"/>
      <color rgb="FF990000"/>
      <name val="Arial"/>
      <family val="2"/>
    </font>
    <font>
      <sz val="10"/>
      <color rgb="FF38761D"/>
      <name val="Arial"/>
      <family val="2"/>
    </font>
    <font>
      <sz val="10"/>
      <color rgb="FF38761D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sz val="9"/>
      <color rgb="FF333333"/>
      <name val="HelveticaNeueeTextPro-Roman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16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8" fillId="0" borderId="0" xfId="0" applyFont="1" applyAlignment="1"/>
    <xf numFmtId="0" fontId="3" fillId="0" borderId="2" xfId="0" applyFont="1" applyBorder="1"/>
    <xf numFmtId="0" fontId="3" fillId="0" borderId="0" xfId="0" applyFont="1" applyAlignment="1"/>
    <xf numFmtId="0" fontId="5" fillId="3" borderId="0" xfId="0" applyFont="1" applyFill="1"/>
    <xf numFmtId="164" fontId="3" fillId="0" borderId="0" xfId="0" applyNumberFormat="1" applyFont="1" applyAlignment="1"/>
    <xf numFmtId="0" fontId="1" fillId="3" borderId="0" xfId="0" applyFont="1" applyFill="1" applyAlignment="1"/>
    <xf numFmtId="164" fontId="5" fillId="0" borderId="0" xfId="0" applyNumberFormat="1" applyFont="1" applyAlignment="1"/>
    <xf numFmtId="4" fontId="5" fillId="0" borderId="0" xfId="0" applyNumberFormat="1" applyFont="1" applyAlignme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2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horizontal="left"/>
    </xf>
    <xf numFmtId="164" fontId="10" fillId="0" borderId="0" xfId="0" applyNumberFormat="1" applyFont="1" applyAlignment="1"/>
    <xf numFmtId="164" fontId="11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164" fontId="12" fillId="0" borderId="0" xfId="0" applyNumberFormat="1" applyFont="1" applyAlignment="1"/>
    <xf numFmtId="164" fontId="13" fillId="0" borderId="0" xfId="0" applyNumberFormat="1" applyFont="1"/>
    <xf numFmtId="164" fontId="5" fillId="0" borderId="0" xfId="0" applyNumberFormat="1" applyFont="1"/>
    <xf numFmtId="0" fontId="14" fillId="0" borderId="0" xfId="0" applyFont="1" applyAlignment="1"/>
    <xf numFmtId="0" fontId="10" fillId="0" borderId="0" xfId="0" applyFont="1"/>
    <xf numFmtId="0" fontId="5" fillId="0" borderId="0" xfId="0" applyFont="1" applyAlignment="1"/>
    <xf numFmtId="0" fontId="13" fillId="0" borderId="0" xfId="0" applyFont="1" applyAlignment="1">
      <alignment horizontal="right"/>
    </xf>
    <xf numFmtId="164" fontId="12" fillId="0" borderId="0" xfId="0" applyNumberFormat="1" applyFont="1"/>
    <xf numFmtId="4" fontId="16" fillId="2" borderId="0" xfId="0" applyNumberFormat="1" applyFont="1" applyFill="1" applyAlignment="1"/>
    <xf numFmtId="164" fontId="16" fillId="2" borderId="0" xfId="0" applyNumberFormat="1" applyFont="1" applyFill="1" applyAlignment="1"/>
    <xf numFmtId="0" fontId="5" fillId="0" borderId="0" xfId="0" applyFont="1" applyAlignment="1"/>
    <xf numFmtId="0" fontId="5" fillId="0" borderId="0" xfId="0" applyFont="1"/>
    <xf numFmtId="4" fontId="5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7" fillId="2" borderId="0" xfId="0" applyFont="1" applyFill="1" applyAlignment="1"/>
    <xf numFmtId="0" fontId="3" fillId="0" borderId="0" xfId="0" applyFont="1" applyAlignment="1">
      <alignment horizontal="right"/>
    </xf>
    <xf numFmtId="0" fontId="3" fillId="5" borderId="0" xfId="0" applyFont="1" applyFill="1" applyAlignment="1"/>
    <xf numFmtId="0" fontId="3" fillId="6" borderId="0" xfId="0" applyFont="1" applyFill="1" applyAlignment="1"/>
    <xf numFmtId="0" fontId="15" fillId="2" borderId="0" xfId="0" applyFont="1" applyFill="1" applyAlignment="1">
      <alignment horizontal="left"/>
    </xf>
    <xf numFmtId="0" fontId="5" fillId="5" borderId="0" xfId="0" applyFont="1" applyFill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/>
    <xf numFmtId="0" fontId="18" fillId="0" borderId="0" xfId="0" applyFont="1" applyAlignment="1"/>
    <xf numFmtId="0" fontId="3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3" fillId="0" borderId="0" xfId="0" applyNumberFormat="1" applyFont="1" applyAlignment="1"/>
    <xf numFmtId="49" fontId="3" fillId="0" borderId="0" xfId="0" applyNumberFormat="1" applyFont="1"/>
    <xf numFmtId="49" fontId="15" fillId="0" borderId="0" xfId="0" applyNumberFormat="1" applyFont="1" applyAlignment="1">
      <alignment horizontal="left"/>
    </xf>
    <xf numFmtId="49" fontId="5" fillId="0" borderId="0" xfId="0" applyNumberFormat="1" applyFont="1"/>
    <xf numFmtId="49" fontId="3" fillId="5" borderId="0" xfId="0" applyNumberFormat="1" applyFont="1" applyFill="1"/>
    <xf numFmtId="49" fontId="3" fillId="6" borderId="0" xfId="0" applyNumberFormat="1" applyFont="1" applyFill="1"/>
    <xf numFmtId="49" fontId="5" fillId="5" borderId="0" xfId="0" applyNumberFormat="1" applyFont="1" applyFill="1"/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9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8020.net/4509.html" TargetMode="External"/><Relationship Id="rId1" Type="http://schemas.openxmlformats.org/officeDocument/2006/relationships/hyperlink" Target="http://www.8020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3dhubs.com/" TargetMode="External"/><Relationship Id="rId1" Type="http://schemas.openxmlformats.org/officeDocument/2006/relationships/hyperlink" Target="http://lasercu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Q189"/>
  <sheetViews>
    <sheetView zoomScale="130" zoomScaleNormal="130" workbookViewId="0">
      <pane ySplit="1" topLeftCell="A45" activePane="bottomLeft" state="frozen"/>
      <selection pane="bottomLeft" activeCell="A53" sqref="A53"/>
    </sheetView>
  </sheetViews>
  <sheetFormatPr defaultColWidth="14.42578125" defaultRowHeight="15.75" customHeight="1"/>
  <cols>
    <col min="1" max="1" width="12.5703125" customWidth="1"/>
    <col min="2" max="2" width="88.42578125" customWidth="1"/>
    <col min="3" max="3" width="23.5703125" customWidth="1"/>
    <col min="4" max="4" width="11.5703125" customWidth="1"/>
    <col min="5" max="6" width="7.28515625" style="72" customWidth="1"/>
    <col min="7" max="7" width="4.28515625" customWidth="1"/>
    <col min="8" max="8" width="12.140625" customWidth="1"/>
    <col min="9" max="10" width="21.5703125" customWidth="1"/>
    <col min="11" max="11" width="10.5703125" hidden="1" customWidth="1"/>
    <col min="12" max="12" width="14.7109375" hidden="1" customWidth="1"/>
    <col min="13" max="13" width="7.28515625" customWidth="1"/>
    <col min="14" max="14" width="9.140625" customWidth="1"/>
    <col min="15" max="15" width="39.28515625" customWidth="1"/>
    <col min="16" max="16" width="36.7109375" customWidth="1"/>
  </cols>
  <sheetData>
    <row r="1" spans="1:17" ht="12.75">
      <c r="A1" s="4" t="s">
        <v>1</v>
      </c>
      <c r="B1" s="6" t="s">
        <v>22</v>
      </c>
      <c r="C1" s="7" t="s">
        <v>381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8" t="s">
        <v>38</v>
      </c>
      <c r="K1" s="9" t="s">
        <v>39</v>
      </c>
      <c r="L1" s="10" t="s">
        <v>40</v>
      </c>
      <c r="M1" s="12" t="s">
        <v>41</v>
      </c>
      <c r="N1" s="7" t="s">
        <v>42</v>
      </c>
      <c r="O1" s="13" t="s">
        <v>43</v>
      </c>
      <c r="P1" s="7" t="s">
        <v>4</v>
      </c>
      <c r="Q1" s="15"/>
    </row>
    <row r="2" spans="1:17" ht="12.75">
      <c r="A2" s="16">
        <v>1</v>
      </c>
      <c r="B2" s="16" t="s">
        <v>46</v>
      </c>
      <c r="C2" s="73" t="s">
        <v>391</v>
      </c>
      <c r="D2" s="3" t="s">
        <v>44</v>
      </c>
      <c r="E2" s="71"/>
      <c r="F2" s="71"/>
      <c r="G2" s="3">
        <v>2</v>
      </c>
      <c r="H2" s="3" t="s">
        <v>49</v>
      </c>
      <c r="I2" s="3" t="s">
        <v>52</v>
      </c>
      <c r="J2" s="70" t="s">
        <v>54</v>
      </c>
      <c r="K2" s="20"/>
      <c r="L2" s="21"/>
      <c r="M2" s="18">
        <v>0</v>
      </c>
      <c r="N2" s="22">
        <f>G2*M2</f>
        <v>0</v>
      </c>
      <c r="O2" s="23" t="s">
        <v>61</v>
      </c>
    </row>
    <row r="3" spans="1:17" ht="12.75">
      <c r="A3" s="16">
        <v>2</v>
      </c>
      <c r="B3" s="16" t="s">
        <v>62</v>
      </c>
      <c r="C3" s="74" t="s">
        <v>63</v>
      </c>
      <c r="D3" s="3" t="s">
        <v>66</v>
      </c>
      <c r="E3" s="71"/>
      <c r="F3" s="71"/>
      <c r="G3" s="3">
        <v>20</v>
      </c>
      <c r="H3" s="3" t="s">
        <v>67</v>
      </c>
      <c r="I3" s="3" t="s">
        <v>68</v>
      </c>
      <c r="J3" s="70" t="s">
        <v>69</v>
      </c>
      <c r="K3" s="18" t="b">
        <f t="shared" ref="K3:K7" si="0">COUNTIF(J$2:J3,J3)&gt;1</f>
        <v>0</v>
      </c>
      <c r="L3" s="21"/>
      <c r="M3" s="18">
        <v>7.39</v>
      </c>
      <c r="N3" s="22">
        <f t="shared" ref="N3:N4" si="1">M3</f>
        <v>7.39</v>
      </c>
      <c r="O3" s="26" t="s">
        <v>70</v>
      </c>
      <c r="P3" s="24"/>
    </row>
    <row r="4" spans="1:17" ht="12.75">
      <c r="A4" s="16">
        <v>3</v>
      </c>
      <c r="B4" s="16" t="s">
        <v>75</v>
      </c>
      <c r="C4" s="73" t="s">
        <v>384</v>
      </c>
      <c r="D4" s="3" t="s">
        <v>66</v>
      </c>
      <c r="E4" s="71"/>
      <c r="F4" s="71"/>
      <c r="G4" s="3">
        <v>1</v>
      </c>
      <c r="H4" s="3" t="s">
        <v>77</v>
      </c>
      <c r="I4" s="3" t="s">
        <v>68</v>
      </c>
      <c r="J4" s="70" t="s">
        <v>78</v>
      </c>
      <c r="K4" s="18" t="b">
        <f t="shared" si="0"/>
        <v>0</v>
      </c>
      <c r="L4" s="21"/>
      <c r="M4" s="18">
        <v>6.25</v>
      </c>
      <c r="N4" s="22">
        <f t="shared" si="1"/>
        <v>6.25</v>
      </c>
      <c r="O4" s="26">
        <v>316</v>
      </c>
    </row>
    <row r="5" spans="1:17" ht="12.75">
      <c r="A5" s="16">
        <v>4</v>
      </c>
      <c r="B5" s="16" t="s">
        <v>83</v>
      </c>
      <c r="C5" s="74" t="s">
        <v>84</v>
      </c>
      <c r="D5" s="3" t="s">
        <v>66</v>
      </c>
      <c r="E5" s="71"/>
      <c r="F5" s="71"/>
      <c r="G5" s="3">
        <v>1</v>
      </c>
      <c r="H5" s="3" t="s">
        <v>49</v>
      </c>
      <c r="I5" s="3" t="s">
        <v>68</v>
      </c>
      <c r="J5" s="70" t="s">
        <v>85</v>
      </c>
      <c r="K5" s="18" t="b">
        <f t="shared" si="0"/>
        <v>0</v>
      </c>
      <c r="L5" s="21"/>
      <c r="M5" s="18">
        <v>13.78</v>
      </c>
      <c r="N5" s="22">
        <f>G5*M5</f>
        <v>13.78</v>
      </c>
      <c r="O5" s="26" t="s">
        <v>54</v>
      </c>
      <c r="P5" s="24"/>
    </row>
    <row r="6" spans="1:17" ht="12.75">
      <c r="A6" s="16">
        <v>5</v>
      </c>
      <c r="B6" s="16" t="s">
        <v>87</v>
      </c>
      <c r="C6" s="73" t="s">
        <v>385</v>
      </c>
      <c r="D6" s="3" t="s">
        <v>66</v>
      </c>
      <c r="E6" s="71"/>
      <c r="F6" s="71"/>
      <c r="G6" s="3">
        <v>1</v>
      </c>
      <c r="H6" s="3" t="s">
        <v>89</v>
      </c>
      <c r="I6" s="3" t="s">
        <v>68</v>
      </c>
      <c r="J6" s="70" t="s">
        <v>90</v>
      </c>
      <c r="K6" s="18" t="b">
        <f t="shared" si="0"/>
        <v>0</v>
      </c>
      <c r="L6" s="21"/>
      <c r="M6" s="18">
        <v>4.4000000000000004</v>
      </c>
      <c r="N6" s="22">
        <f>M6</f>
        <v>4.4000000000000004</v>
      </c>
      <c r="O6" s="26" t="s">
        <v>91</v>
      </c>
      <c r="P6" s="24"/>
    </row>
    <row r="7" spans="1:17" ht="12.75">
      <c r="A7" s="16">
        <v>6</v>
      </c>
      <c r="B7" s="16" t="s">
        <v>93</v>
      </c>
      <c r="C7" s="74" t="s">
        <v>95</v>
      </c>
      <c r="D7" s="3" t="s">
        <v>66</v>
      </c>
      <c r="E7" s="71"/>
      <c r="F7" s="71"/>
      <c r="G7" s="3">
        <v>4</v>
      </c>
      <c r="H7" s="3" t="s">
        <v>49</v>
      </c>
      <c r="I7" s="3" t="s">
        <v>68</v>
      </c>
      <c r="J7" s="70" t="s">
        <v>98</v>
      </c>
      <c r="K7" s="18" t="b">
        <f t="shared" si="0"/>
        <v>0</v>
      </c>
      <c r="L7" s="21"/>
      <c r="M7" s="18">
        <v>16.57</v>
      </c>
      <c r="N7" s="22">
        <f t="shared" ref="N7:N12" si="2">G7*M7</f>
        <v>66.28</v>
      </c>
      <c r="O7" s="26" t="s">
        <v>91</v>
      </c>
    </row>
    <row r="8" spans="1:17" ht="12.75">
      <c r="A8" s="16">
        <v>8</v>
      </c>
      <c r="B8" s="16" t="s">
        <v>101</v>
      </c>
      <c r="C8" s="73" t="s">
        <v>398</v>
      </c>
      <c r="D8" s="3" t="s">
        <v>102</v>
      </c>
      <c r="E8" s="71" t="s">
        <v>383</v>
      </c>
      <c r="F8" s="71"/>
      <c r="G8" s="3">
        <v>4</v>
      </c>
      <c r="H8" s="3" t="s">
        <v>49</v>
      </c>
      <c r="I8" s="3" t="s">
        <v>52</v>
      </c>
      <c r="J8" s="70" t="s">
        <v>54</v>
      </c>
      <c r="K8" s="20"/>
      <c r="L8" s="21"/>
      <c r="M8" s="18">
        <v>0</v>
      </c>
      <c r="N8" s="22">
        <f t="shared" si="2"/>
        <v>0</v>
      </c>
      <c r="O8" s="26" t="s">
        <v>106</v>
      </c>
    </row>
    <row r="9" spans="1:17" ht="12.75">
      <c r="A9" s="16">
        <v>9</v>
      </c>
      <c r="B9" s="16" t="s">
        <v>107</v>
      </c>
      <c r="C9" s="73" t="s">
        <v>395</v>
      </c>
      <c r="D9" s="3" t="s">
        <v>44</v>
      </c>
      <c r="E9" s="71"/>
      <c r="F9" s="71"/>
      <c r="G9" s="3">
        <v>2</v>
      </c>
      <c r="H9" s="3" t="s">
        <v>49</v>
      </c>
      <c r="I9" s="3" t="s">
        <v>52</v>
      </c>
      <c r="J9" s="70" t="s">
        <v>54</v>
      </c>
      <c r="K9" s="20"/>
      <c r="L9" s="21"/>
      <c r="M9" s="18">
        <v>0</v>
      </c>
      <c r="N9" s="22">
        <f t="shared" si="2"/>
        <v>0</v>
      </c>
      <c r="O9" s="34" t="s">
        <v>109</v>
      </c>
    </row>
    <row r="10" spans="1:17" ht="12.75">
      <c r="A10" s="16">
        <v>10</v>
      </c>
      <c r="B10" s="16" t="s">
        <v>113</v>
      </c>
      <c r="C10" s="73" t="s">
        <v>396</v>
      </c>
      <c r="D10" s="3" t="s">
        <v>44</v>
      </c>
      <c r="E10" s="71"/>
      <c r="F10" s="71"/>
      <c r="G10" s="3">
        <v>4</v>
      </c>
      <c r="H10" s="3" t="s">
        <v>49</v>
      </c>
      <c r="I10" s="3" t="s">
        <v>52</v>
      </c>
      <c r="J10" s="70" t="s">
        <v>54</v>
      </c>
      <c r="K10" s="20"/>
      <c r="L10" s="21"/>
      <c r="M10" s="18">
        <v>0</v>
      </c>
      <c r="N10" s="22">
        <f t="shared" si="2"/>
        <v>0</v>
      </c>
      <c r="O10" s="34" t="s">
        <v>109</v>
      </c>
    </row>
    <row r="11" spans="1:17" ht="12.75">
      <c r="A11" s="16">
        <v>11</v>
      </c>
      <c r="B11" s="16" t="s">
        <v>115</v>
      </c>
      <c r="C11" s="73" t="s">
        <v>397</v>
      </c>
      <c r="D11" s="3" t="s">
        <v>102</v>
      </c>
      <c r="E11" s="71" t="s">
        <v>383</v>
      </c>
      <c r="F11" s="71"/>
      <c r="G11" s="3">
        <v>1</v>
      </c>
      <c r="H11" s="3" t="s">
        <v>49</v>
      </c>
      <c r="I11" s="3" t="s">
        <v>52</v>
      </c>
      <c r="J11" s="70" t="s">
        <v>54</v>
      </c>
      <c r="K11" s="20"/>
      <c r="L11" s="21"/>
      <c r="M11" s="18">
        <v>0</v>
      </c>
      <c r="N11" s="22">
        <f t="shared" si="2"/>
        <v>0</v>
      </c>
      <c r="O11" s="26" t="s">
        <v>106</v>
      </c>
    </row>
    <row r="12" spans="1:17" ht="12.75">
      <c r="A12" s="16">
        <v>13</v>
      </c>
      <c r="B12" s="16" t="s">
        <v>120</v>
      </c>
      <c r="C12" s="73" t="s">
        <v>386</v>
      </c>
      <c r="D12" s="3" t="s">
        <v>66</v>
      </c>
      <c r="E12" s="71"/>
      <c r="F12" s="71"/>
      <c r="G12" s="3">
        <v>1</v>
      </c>
      <c r="H12" s="3" t="s">
        <v>49</v>
      </c>
      <c r="I12" s="3" t="s">
        <v>68</v>
      </c>
      <c r="J12" s="70" t="s">
        <v>122</v>
      </c>
      <c r="K12" s="18" t="b">
        <f t="shared" ref="K12:K13" si="3">COUNTIF(J$2:J12,J12)&gt;1</f>
        <v>0</v>
      </c>
      <c r="L12" s="21"/>
      <c r="M12" s="18">
        <v>18.29</v>
      </c>
      <c r="N12" s="22">
        <f t="shared" si="2"/>
        <v>18.29</v>
      </c>
      <c r="O12" s="26">
        <v>303</v>
      </c>
    </row>
    <row r="13" spans="1:17" ht="12.75">
      <c r="A13" s="16">
        <v>14</v>
      </c>
      <c r="B13" s="16" t="s">
        <v>117</v>
      </c>
      <c r="C13" s="74" t="s">
        <v>119</v>
      </c>
      <c r="D13" s="3" t="s">
        <v>66</v>
      </c>
      <c r="E13" s="71"/>
      <c r="F13" s="71"/>
      <c r="G13" s="3">
        <v>4</v>
      </c>
      <c r="H13" s="3" t="s">
        <v>89</v>
      </c>
      <c r="I13" s="3" t="s">
        <v>68</v>
      </c>
      <c r="J13" s="70" t="s">
        <v>121</v>
      </c>
      <c r="K13" s="18" t="b">
        <f t="shared" si="3"/>
        <v>0</v>
      </c>
      <c r="L13" s="21"/>
      <c r="M13" s="18">
        <v>4.57</v>
      </c>
      <c r="N13" s="22">
        <f>M13</f>
        <v>4.57</v>
      </c>
      <c r="O13" s="26" t="s">
        <v>70</v>
      </c>
      <c r="P13" s="14" t="s">
        <v>130</v>
      </c>
    </row>
    <row r="14" spans="1:17" ht="12.75">
      <c r="A14" s="16">
        <v>15</v>
      </c>
      <c r="B14" s="16" t="s">
        <v>133</v>
      </c>
      <c r="C14" s="74" t="s">
        <v>136</v>
      </c>
      <c r="D14" s="3" t="s">
        <v>137</v>
      </c>
      <c r="E14" s="71"/>
      <c r="F14" s="71" t="s">
        <v>383</v>
      </c>
      <c r="G14" s="3">
        <v>1</v>
      </c>
      <c r="H14" s="3" t="s">
        <v>49</v>
      </c>
      <c r="I14" s="3" t="s">
        <v>52</v>
      </c>
      <c r="J14" s="70" t="s">
        <v>54</v>
      </c>
      <c r="K14" s="20"/>
      <c r="L14" s="21"/>
      <c r="M14" s="22">
        <v>0.318</v>
      </c>
      <c r="N14" s="22">
        <f>G14*M14</f>
        <v>0.318</v>
      </c>
      <c r="O14" s="26" t="s">
        <v>141</v>
      </c>
    </row>
    <row r="15" spans="1:17" ht="12.75">
      <c r="A15" s="16">
        <v>17</v>
      </c>
      <c r="B15" s="16" t="s">
        <v>142</v>
      </c>
      <c r="C15" s="73" t="s">
        <v>387</v>
      </c>
      <c r="D15" s="3" t="s">
        <v>66</v>
      </c>
      <c r="E15" s="71"/>
      <c r="F15" s="71"/>
      <c r="G15" s="3">
        <v>8</v>
      </c>
      <c r="H15" s="3" t="s">
        <v>89</v>
      </c>
      <c r="I15" s="3" t="s">
        <v>68</v>
      </c>
      <c r="J15" s="70" t="s">
        <v>144</v>
      </c>
      <c r="K15" s="18" t="b">
        <f t="shared" ref="K15:K17" si="4">COUNTIF(J$2:J15,J15)&gt;1</f>
        <v>0</v>
      </c>
      <c r="L15" s="21"/>
      <c r="M15" s="18">
        <v>4.3899999999999997</v>
      </c>
      <c r="N15" s="22">
        <f t="shared" ref="N15:N17" si="5">M15</f>
        <v>4.3899999999999997</v>
      </c>
      <c r="O15" s="26" t="s">
        <v>91</v>
      </c>
      <c r="P15" s="24"/>
    </row>
    <row r="16" spans="1:17" ht="12.75">
      <c r="A16" s="16">
        <v>18</v>
      </c>
      <c r="B16" s="16" t="s">
        <v>147</v>
      </c>
      <c r="C16" s="74" t="s">
        <v>149</v>
      </c>
      <c r="D16" s="3" t="s">
        <v>66</v>
      </c>
      <c r="E16" s="71"/>
      <c r="F16" s="71"/>
      <c r="G16" s="3">
        <v>2</v>
      </c>
      <c r="H16" s="3" t="s">
        <v>89</v>
      </c>
      <c r="I16" s="3" t="s">
        <v>68</v>
      </c>
      <c r="J16" s="70" t="s">
        <v>151</v>
      </c>
      <c r="K16" s="18" t="b">
        <f t="shared" si="4"/>
        <v>0</v>
      </c>
      <c r="L16" s="21"/>
      <c r="M16" s="18">
        <v>8.9700000000000006</v>
      </c>
      <c r="N16" s="22">
        <f t="shared" si="5"/>
        <v>8.9700000000000006</v>
      </c>
      <c r="O16" s="26" t="s">
        <v>91</v>
      </c>
    </row>
    <row r="17" spans="1:16" ht="12.75">
      <c r="A17" s="48">
        <v>20</v>
      </c>
      <c r="B17" s="16" t="s">
        <v>154</v>
      </c>
      <c r="C17" s="75" t="s">
        <v>393</v>
      </c>
      <c r="D17" s="3" t="s">
        <v>66</v>
      </c>
      <c r="E17" s="71"/>
      <c r="F17" s="71"/>
      <c r="G17" s="3">
        <v>8</v>
      </c>
      <c r="H17" s="3" t="s">
        <v>67</v>
      </c>
      <c r="I17" s="3" t="s">
        <v>68</v>
      </c>
      <c r="J17" s="70" t="s">
        <v>156</v>
      </c>
      <c r="K17" s="18" t="b">
        <f t="shared" si="4"/>
        <v>0</v>
      </c>
      <c r="L17" s="21"/>
      <c r="M17" s="18">
        <v>7.6</v>
      </c>
      <c r="N17" s="22">
        <f t="shared" si="5"/>
        <v>7.6</v>
      </c>
      <c r="O17" s="26" t="s">
        <v>70</v>
      </c>
      <c r="P17" s="24"/>
    </row>
    <row r="18" spans="1:16" ht="12.75">
      <c r="A18" s="16">
        <v>21</v>
      </c>
      <c r="B18" s="16" t="s">
        <v>160</v>
      </c>
      <c r="C18" s="73" t="s">
        <v>392</v>
      </c>
      <c r="D18" s="3" t="s">
        <v>102</v>
      </c>
      <c r="E18" s="71" t="s">
        <v>383</v>
      </c>
      <c r="F18" s="71"/>
      <c r="G18" s="3">
        <v>4</v>
      </c>
      <c r="H18" s="3" t="s">
        <v>49</v>
      </c>
      <c r="I18" s="3" t="s">
        <v>52</v>
      </c>
      <c r="J18" s="70" t="s">
        <v>54</v>
      </c>
      <c r="K18" s="20"/>
      <c r="L18" s="21"/>
      <c r="M18" s="18">
        <v>4.0199999999999996</v>
      </c>
      <c r="N18" s="22">
        <f>G18*M18</f>
        <v>16.079999999999998</v>
      </c>
      <c r="O18" s="26" t="s">
        <v>161</v>
      </c>
    </row>
    <row r="19" spans="1:16" ht="12.75">
      <c r="A19" s="16">
        <v>22</v>
      </c>
      <c r="B19" s="16" t="s">
        <v>162</v>
      </c>
      <c r="C19" s="74" t="s">
        <v>163</v>
      </c>
      <c r="D19" s="3" t="s">
        <v>102</v>
      </c>
      <c r="E19" s="71" t="s">
        <v>383</v>
      </c>
      <c r="F19" s="71"/>
      <c r="G19" s="3">
        <v>8</v>
      </c>
      <c r="H19" s="3" t="s">
        <v>49</v>
      </c>
      <c r="I19" s="3" t="s">
        <v>52</v>
      </c>
      <c r="J19" s="70" t="s">
        <v>54</v>
      </c>
      <c r="K19" s="20"/>
      <c r="L19" s="21"/>
      <c r="M19" s="18">
        <v>50.49</v>
      </c>
      <c r="N19" s="22">
        <f>M19</f>
        <v>50.49</v>
      </c>
      <c r="O19" s="26" t="s">
        <v>164</v>
      </c>
    </row>
    <row r="20" spans="1:16" ht="12.75">
      <c r="A20" s="16">
        <v>23</v>
      </c>
      <c r="B20" s="16" t="s">
        <v>165</v>
      </c>
      <c r="C20" s="74" t="s">
        <v>166</v>
      </c>
      <c r="D20" s="3" t="s">
        <v>66</v>
      </c>
      <c r="E20" s="71"/>
      <c r="F20" s="71"/>
      <c r="G20" s="3">
        <v>1</v>
      </c>
      <c r="H20" s="3" t="s">
        <v>167</v>
      </c>
      <c r="I20" s="3" t="s">
        <v>68</v>
      </c>
      <c r="J20" s="70" t="s">
        <v>168</v>
      </c>
      <c r="K20" s="18" t="b">
        <f t="shared" ref="K20:K24" si="6">COUNTIF(J$2:J20,J20)&gt;1</f>
        <v>0</v>
      </c>
      <c r="L20" s="21"/>
      <c r="M20" s="18">
        <v>8.6199999999999992</v>
      </c>
      <c r="N20" s="22">
        <f t="shared" ref="N20:N22" si="7">G20*M20</f>
        <v>8.6199999999999992</v>
      </c>
      <c r="O20" s="26" t="s">
        <v>91</v>
      </c>
    </row>
    <row r="21" spans="1:16" ht="12.75">
      <c r="A21" s="16">
        <v>24</v>
      </c>
      <c r="B21" s="16" t="s">
        <v>169</v>
      </c>
      <c r="C21" s="74" t="s">
        <v>170</v>
      </c>
      <c r="D21" s="3" t="s">
        <v>66</v>
      </c>
      <c r="E21" s="71"/>
      <c r="F21" s="71"/>
      <c r="G21" s="3">
        <v>3</v>
      </c>
      <c r="H21" s="3" t="s">
        <v>49</v>
      </c>
      <c r="I21" s="3" t="s">
        <v>68</v>
      </c>
      <c r="J21" s="70" t="s">
        <v>171</v>
      </c>
      <c r="K21" s="18" t="b">
        <f t="shared" si="6"/>
        <v>0</v>
      </c>
      <c r="L21" s="21"/>
      <c r="M21" s="18">
        <v>24.64</v>
      </c>
      <c r="N21" s="22">
        <f t="shared" si="7"/>
        <v>73.92</v>
      </c>
      <c r="O21" s="26" t="s">
        <v>172</v>
      </c>
    </row>
    <row r="22" spans="1:16" ht="12.75">
      <c r="A22" s="16">
        <v>25</v>
      </c>
      <c r="B22" s="16" t="s">
        <v>173</v>
      </c>
      <c r="C22" s="74" t="s">
        <v>174</v>
      </c>
      <c r="D22" s="3" t="s">
        <v>66</v>
      </c>
      <c r="E22" s="71"/>
      <c r="F22" s="71"/>
      <c r="G22" s="3">
        <v>4</v>
      </c>
      <c r="H22" s="3" t="s">
        <v>49</v>
      </c>
      <c r="I22" s="3" t="s">
        <v>68</v>
      </c>
      <c r="J22" s="70" t="s">
        <v>175</v>
      </c>
      <c r="K22" s="18" t="b">
        <f t="shared" si="6"/>
        <v>0</v>
      </c>
      <c r="L22" s="51"/>
      <c r="M22" s="52">
        <v>8.44</v>
      </c>
      <c r="N22" s="22">
        <f t="shared" si="7"/>
        <v>33.76</v>
      </c>
      <c r="O22" s="26" t="s">
        <v>176</v>
      </c>
    </row>
    <row r="23" spans="1:16" ht="12.75">
      <c r="A23" s="16">
        <v>26</v>
      </c>
      <c r="B23" s="16" t="s">
        <v>177</v>
      </c>
      <c r="C23" s="74" t="s">
        <v>178</v>
      </c>
      <c r="D23" s="3" t="s">
        <v>66</v>
      </c>
      <c r="E23" s="71"/>
      <c r="F23" s="71"/>
      <c r="G23" s="3">
        <v>12</v>
      </c>
      <c r="H23" s="3" t="s">
        <v>179</v>
      </c>
      <c r="I23" s="3" t="s">
        <v>68</v>
      </c>
      <c r="J23" s="70" t="s">
        <v>180</v>
      </c>
      <c r="K23" s="18" t="b">
        <f t="shared" si="6"/>
        <v>0</v>
      </c>
      <c r="L23" s="21"/>
      <c r="M23" s="18">
        <v>3.64</v>
      </c>
      <c r="N23" s="22">
        <f>M23</f>
        <v>3.64</v>
      </c>
      <c r="O23" s="26" t="s">
        <v>70</v>
      </c>
    </row>
    <row r="24" spans="1:16" ht="12.75">
      <c r="A24" s="16">
        <v>27</v>
      </c>
      <c r="B24" s="16" t="s">
        <v>108</v>
      </c>
      <c r="C24" s="73" t="s">
        <v>388</v>
      </c>
      <c r="D24" s="3" t="s">
        <v>66</v>
      </c>
      <c r="E24" s="71"/>
      <c r="F24" s="71"/>
      <c r="G24" s="3">
        <v>2</v>
      </c>
      <c r="H24" s="3" t="s">
        <v>49</v>
      </c>
      <c r="I24" s="3" t="s">
        <v>110</v>
      </c>
      <c r="J24" s="70" t="s">
        <v>111</v>
      </c>
      <c r="K24" s="18" t="b">
        <f t="shared" si="6"/>
        <v>0</v>
      </c>
      <c r="L24" s="21"/>
      <c r="M24" s="18">
        <v>23.78</v>
      </c>
      <c r="N24" s="22">
        <f t="shared" ref="N24:N27" si="8">G24*M24</f>
        <v>47.56</v>
      </c>
      <c r="O24" s="26">
        <v>304</v>
      </c>
      <c r="P24" s="14" t="s">
        <v>130</v>
      </c>
    </row>
    <row r="25" spans="1:16" ht="12.75">
      <c r="A25" s="16">
        <v>28</v>
      </c>
      <c r="B25" s="16" t="s">
        <v>181</v>
      </c>
      <c r="C25" s="74" t="s">
        <v>182</v>
      </c>
      <c r="D25" s="3" t="s">
        <v>183</v>
      </c>
      <c r="E25" s="71" t="s">
        <v>383</v>
      </c>
      <c r="F25" s="71"/>
      <c r="G25" s="3">
        <v>2</v>
      </c>
      <c r="H25" s="3" t="s">
        <v>49</v>
      </c>
      <c r="I25" s="3" t="s">
        <v>52</v>
      </c>
      <c r="J25" s="70" t="s">
        <v>54</v>
      </c>
      <c r="K25" s="20"/>
      <c r="L25" s="21"/>
      <c r="M25" s="18">
        <v>1.63</v>
      </c>
      <c r="N25" s="22">
        <f t="shared" si="8"/>
        <v>3.26</v>
      </c>
      <c r="O25" s="26" t="s">
        <v>184</v>
      </c>
    </row>
    <row r="26" spans="1:16" ht="12.75">
      <c r="A26" s="16">
        <v>29</v>
      </c>
      <c r="B26" s="16" t="s">
        <v>185</v>
      </c>
      <c r="C26" s="73" t="s">
        <v>399</v>
      </c>
      <c r="D26" s="3" t="s">
        <v>183</v>
      </c>
      <c r="E26" s="71" t="s">
        <v>383</v>
      </c>
      <c r="F26" s="71"/>
      <c r="G26" s="3">
        <v>1</v>
      </c>
      <c r="H26" s="3" t="s">
        <v>49</v>
      </c>
      <c r="I26" s="3" t="s">
        <v>52</v>
      </c>
      <c r="J26" s="70" t="s">
        <v>54</v>
      </c>
      <c r="K26" s="20"/>
      <c r="L26" s="21"/>
      <c r="M26" s="18">
        <v>5</v>
      </c>
      <c r="N26" s="22">
        <f t="shared" si="8"/>
        <v>5</v>
      </c>
      <c r="O26" s="26" t="s">
        <v>186</v>
      </c>
    </row>
    <row r="27" spans="1:16" ht="12.75">
      <c r="A27" s="16">
        <v>30</v>
      </c>
      <c r="B27" s="16" t="s">
        <v>187</v>
      </c>
      <c r="C27" s="73" t="s">
        <v>400</v>
      </c>
      <c r="D27" s="3" t="s">
        <v>183</v>
      </c>
      <c r="E27" s="71" t="s">
        <v>383</v>
      </c>
      <c r="F27" s="71"/>
      <c r="G27" s="3">
        <v>1</v>
      </c>
      <c r="H27" s="3" t="s">
        <v>49</v>
      </c>
      <c r="I27" s="3" t="s">
        <v>52</v>
      </c>
      <c r="J27" s="70" t="s">
        <v>54</v>
      </c>
      <c r="K27" s="20"/>
      <c r="L27" s="21"/>
      <c r="M27" s="18">
        <v>10.53</v>
      </c>
      <c r="N27" s="22">
        <f t="shared" si="8"/>
        <v>10.53</v>
      </c>
      <c r="O27" s="26" t="s">
        <v>188</v>
      </c>
    </row>
    <row r="28" spans="1:16" ht="12.75">
      <c r="A28" s="16">
        <v>31</v>
      </c>
      <c r="B28" s="16" t="s">
        <v>189</v>
      </c>
      <c r="C28" s="73" t="s">
        <v>402</v>
      </c>
      <c r="D28" s="3" t="s">
        <v>183</v>
      </c>
      <c r="E28" s="71" t="s">
        <v>383</v>
      </c>
      <c r="F28" s="71"/>
      <c r="G28" s="3">
        <v>2</v>
      </c>
      <c r="H28" s="3" t="s">
        <v>49</v>
      </c>
      <c r="I28" s="3" t="s">
        <v>52</v>
      </c>
      <c r="J28" s="70" t="s">
        <v>54</v>
      </c>
      <c r="K28" s="20"/>
      <c r="L28" s="21"/>
      <c r="M28" s="18">
        <v>7.17</v>
      </c>
      <c r="N28" s="22">
        <f>M28</f>
        <v>7.17</v>
      </c>
      <c r="O28" s="34" t="s">
        <v>190</v>
      </c>
      <c r="P28" s="24"/>
    </row>
    <row r="29" spans="1:16" ht="12.75">
      <c r="A29" s="16">
        <v>32</v>
      </c>
      <c r="B29" s="16" t="s">
        <v>191</v>
      </c>
      <c r="C29" s="73" t="s">
        <v>401</v>
      </c>
      <c r="D29" s="3" t="s">
        <v>183</v>
      </c>
      <c r="E29" s="71" t="s">
        <v>383</v>
      </c>
      <c r="F29" s="71"/>
      <c r="G29" s="3">
        <v>2</v>
      </c>
      <c r="H29" s="3" t="s">
        <v>49</v>
      </c>
      <c r="I29" s="3" t="s">
        <v>52</v>
      </c>
      <c r="J29" s="70" t="s">
        <v>54</v>
      </c>
      <c r="K29" s="20"/>
      <c r="L29" s="21"/>
      <c r="M29" s="18">
        <v>0</v>
      </c>
      <c r="N29" s="22">
        <f t="shared" ref="N29:N34" si="9">G29*M29</f>
        <v>0</v>
      </c>
      <c r="O29" s="34" t="s">
        <v>190</v>
      </c>
      <c r="P29" s="3" t="s">
        <v>192</v>
      </c>
    </row>
    <row r="30" spans="1:16" ht="12.75">
      <c r="A30" s="16">
        <v>33</v>
      </c>
      <c r="B30" s="16" t="s">
        <v>193</v>
      </c>
      <c r="C30" s="73" t="s">
        <v>403</v>
      </c>
      <c r="D30" s="3" t="s">
        <v>102</v>
      </c>
      <c r="E30" s="71" t="s">
        <v>383</v>
      </c>
      <c r="F30" s="71"/>
      <c r="G30" s="3">
        <v>4</v>
      </c>
      <c r="H30" s="3" t="s">
        <v>49</v>
      </c>
      <c r="I30" s="3" t="s">
        <v>52</v>
      </c>
      <c r="J30" s="70" t="s">
        <v>54</v>
      </c>
      <c r="K30" s="20"/>
      <c r="L30" s="21"/>
      <c r="M30" s="18">
        <v>0</v>
      </c>
      <c r="N30" s="22">
        <f t="shared" si="9"/>
        <v>0</v>
      </c>
      <c r="O30" s="34" t="s">
        <v>106</v>
      </c>
    </row>
    <row r="31" spans="1:16" ht="12.75">
      <c r="A31" s="16">
        <v>34</v>
      </c>
      <c r="B31" s="16" t="s">
        <v>194</v>
      </c>
      <c r="C31" s="73" t="s">
        <v>404</v>
      </c>
      <c r="D31" s="3" t="s">
        <v>195</v>
      </c>
      <c r="E31" s="71" t="s">
        <v>383</v>
      </c>
      <c r="F31" s="71" t="s">
        <v>383</v>
      </c>
      <c r="G31" s="3">
        <v>2</v>
      </c>
      <c r="H31" s="3" t="s">
        <v>49</v>
      </c>
      <c r="I31" s="3" t="s">
        <v>52</v>
      </c>
      <c r="J31" s="70" t="s">
        <v>196</v>
      </c>
      <c r="K31" s="18" t="b">
        <f t="shared" ref="K31:K48" si="10">COUNTIF(J$2:J31,J31)&gt;1</f>
        <v>0</v>
      </c>
      <c r="L31" s="21"/>
      <c r="M31" s="18">
        <v>33.6</v>
      </c>
      <c r="N31" s="22">
        <f t="shared" si="9"/>
        <v>67.2</v>
      </c>
      <c r="O31" s="26" t="s">
        <v>197</v>
      </c>
    </row>
    <row r="32" spans="1:16" ht="12.75">
      <c r="A32" s="16">
        <v>35</v>
      </c>
      <c r="B32" s="16" t="s">
        <v>198</v>
      </c>
      <c r="C32" s="74" t="s">
        <v>199</v>
      </c>
      <c r="D32" s="3" t="s">
        <v>66</v>
      </c>
      <c r="E32" s="71"/>
      <c r="F32" s="71"/>
      <c r="G32" s="3">
        <v>2</v>
      </c>
      <c r="H32" s="3" t="s">
        <v>49</v>
      </c>
      <c r="I32" s="3" t="s">
        <v>68</v>
      </c>
      <c r="J32" s="70" t="s">
        <v>200</v>
      </c>
      <c r="K32" s="18" t="b">
        <f t="shared" si="10"/>
        <v>0</v>
      </c>
      <c r="L32" s="21"/>
      <c r="M32" s="18">
        <v>6.19</v>
      </c>
      <c r="N32" s="22">
        <f t="shared" si="9"/>
        <v>12.38</v>
      </c>
      <c r="O32" s="26" t="s">
        <v>54</v>
      </c>
      <c r="P32" s="24"/>
    </row>
    <row r="33" spans="1:16" ht="12.75">
      <c r="A33" s="16">
        <v>36</v>
      </c>
      <c r="B33" s="16" t="s">
        <v>201</v>
      </c>
      <c r="C33" s="73" t="s">
        <v>202</v>
      </c>
      <c r="D33" s="3" t="s">
        <v>66</v>
      </c>
      <c r="E33" s="71"/>
      <c r="F33" s="71"/>
      <c r="G33" s="3">
        <f>18+23</f>
        <v>41</v>
      </c>
      <c r="H33" s="3" t="s">
        <v>49</v>
      </c>
      <c r="I33" s="3" t="s">
        <v>68</v>
      </c>
      <c r="J33" s="70" t="s">
        <v>203</v>
      </c>
      <c r="K33" s="18" t="b">
        <f t="shared" si="10"/>
        <v>0</v>
      </c>
      <c r="L33" s="21"/>
      <c r="M33" s="18">
        <v>5.6</v>
      </c>
      <c r="N33" s="22">
        <f t="shared" si="9"/>
        <v>229.6</v>
      </c>
      <c r="O33" s="26" t="s">
        <v>204</v>
      </c>
      <c r="P33" s="24"/>
    </row>
    <row r="34" spans="1:16" ht="12.75">
      <c r="A34" s="53">
        <v>37</v>
      </c>
      <c r="B34" s="48" t="s">
        <v>205</v>
      </c>
      <c r="C34" s="76" t="s">
        <v>206</v>
      </c>
      <c r="D34" s="5" t="s">
        <v>66</v>
      </c>
      <c r="E34" s="71"/>
      <c r="F34" s="71"/>
      <c r="G34" s="5">
        <v>4</v>
      </c>
      <c r="H34" s="5" t="s">
        <v>49</v>
      </c>
      <c r="I34" s="5" t="s">
        <v>68</v>
      </c>
      <c r="J34" s="70" t="s">
        <v>207</v>
      </c>
      <c r="K34" s="18" t="b">
        <f t="shared" si="10"/>
        <v>0</v>
      </c>
      <c r="L34" s="55"/>
      <c r="M34" s="45">
        <v>12.04</v>
      </c>
      <c r="N34" s="22">
        <f t="shared" si="9"/>
        <v>48.16</v>
      </c>
      <c r="O34" s="23" t="s">
        <v>204</v>
      </c>
      <c r="P34" s="54"/>
    </row>
    <row r="35" spans="1:16" ht="12.75">
      <c r="A35" s="16">
        <v>38</v>
      </c>
      <c r="B35" s="16" t="s">
        <v>208</v>
      </c>
      <c r="C35" s="73" t="s">
        <v>389</v>
      </c>
      <c r="D35" s="3" t="s">
        <v>66</v>
      </c>
      <c r="E35" s="71"/>
      <c r="F35" s="71"/>
      <c r="G35" s="3">
        <v>20</v>
      </c>
      <c r="H35" s="3" t="s">
        <v>209</v>
      </c>
      <c r="I35" s="3" t="s">
        <v>68</v>
      </c>
      <c r="J35" s="70" t="s">
        <v>210</v>
      </c>
      <c r="K35" s="18" t="b">
        <f t="shared" si="10"/>
        <v>0</v>
      </c>
      <c r="L35" s="21"/>
      <c r="M35" s="18">
        <v>2.2999999999999998</v>
      </c>
      <c r="N35" s="22">
        <f>M35*5</f>
        <v>11.5</v>
      </c>
      <c r="O35" s="26" t="s">
        <v>91</v>
      </c>
      <c r="P35" s="24"/>
    </row>
    <row r="36" spans="1:16" ht="12.75">
      <c r="A36" s="16">
        <v>39</v>
      </c>
      <c r="B36" s="16" t="s">
        <v>211</v>
      </c>
      <c r="C36" s="73" t="s">
        <v>390</v>
      </c>
      <c r="D36" s="3" t="s">
        <v>66</v>
      </c>
      <c r="E36" s="71"/>
      <c r="F36" s="71"/>
      <c r="G36" s="3">
        <v>46</v>
      </c>
      <c r="H36" s="3" t="s">
        <v>209</v>
      </c>
      <c r="I36" s="3" t="s">
        <v>68</v>
      </c>
      <c r="J36" s="70" t="s">
        <v>212</v>
      </c>
      <c r="K36" s="18" t="b">
        <f t="shared" si="10"/>
        <v>0</v>
      </c>
      <c r="L36" s="21"/>
      <c r="M36" s="18">
        <v>1.85</v>
      </c>
      <c r="N36" s="22">
        <f>M36*12</f>
        <v>22.200000000000003</v>
      </c>
      <c r="O36" s="26" t="s">
        <v>91</v>
      </c>
      <c r="P36" s="24"/>
    </row>
    <row r="37" spans="1:16" ht="12.75">
      <c r="A37" s="16">
        <v>40</v>
      </c>
      <c r="B37" s="16" t="s">
        <v>213</v>
      </c>
      <c r="C37" s="74" t="s">
        <v>214</v>
      </c>
      <c r="D37" s="3" t="s">
        <v>66</v>
      </c>
      <c r="E37" s="71"/>
      <c r="F37" s="71"/>
      <c r="G37" s="3">
        <v>12</v>
      </c>
      <c r="H37" s="3" t="s">
        <v>179</v>
      </c>
      <c r="I37" s="3" t="s">
        <v>68</v>
      </c>
      <c r="J37" s="70" t="s">
        <v>215</v>
      </c>
      <c r="K37" s="18" t="b">
        <f t="shared" si="10"/>
        <v>0</v>
      </c>
      <c r="L37" s="21"/>
      <c r="M37" s="18">
        <v>5.62</v>
      </c>
      <c r="N37" s="22">
        <f>M37</f>
        <v>5.62</v>
      </c>
      <c r="O37" s="26" t="s">
        <v>91</v>
      </c>
      <c r="P37" s="24"/>
    </row>
    <row r="38" spans="1:16" ht="12.75">
      <c r="A38" s="16">
        <v>41</v>
      </c>
      <c r="B38" s="16" t="s">
        <v>216</v>
      </c>
      <c r="C38" s="73" t="s">
        <v>405</v>
      </c>
      <c r="D38" s="3" t="s">
        <v>66</v>
      </c>
      <c r="E38" s="71"/>
      <c r="F38" s="71"/>
      <c r="G38" s="3">
        <v>3</v>
      </c>
      <c r="H38" s="3" t="s">
        <v>49</v>
      </c>
      <c r="I38" s="3" t="s">
        <v>68</v>
      </c>
      <c r="J38" s="70" t="s">
        <v>60</v>
      </c>
      <c r="K38" s="18" t="b">
        <f t="shared" si="10"/>
        <v>0</v>
      </c>
      <c r="L38" s="21"/>
      <c r="M38" s="18">
        <v>6.73</v>
      </c>
      <c r="N38" s="22">
        <f t="shared" ref="N38:N43" si="11">G38*M38</f>
        <v>20.190000000000001</v>
      </c>
      <c r="O38" s="26" t="s">
        <v>204</v>
      </c>
    </row>
    <row r="39" spans="1:16" ht="12.75">
      <c r="A39" s="16">
        <v>42</v>
      </c>
      <c r="B39" s="16" t="s">
        <v>217</v>
      </c>
      <c r="C39" s="74" t="s">
        <v>218</v>
      </c>
      <c r="D39" s="3" t="s">
        <v>66</v>
      </c>
      <c r="E39" s="71"/>
      <c r="F39" s="71"/>
      <c r="G39" s="3">
        <v>2</v>
      </c>
      <c r="H39" s="3" t="s">
        <v>49</v>
      </c>
      <c r="I39" s="3" t="s">
        <v>68</v>
      </c>
      <c r="J39" s="70" t="s">
        <v>60</v>
      </c>
      <c r="K39" s="18" t="b">
        <f t="shared" si="10"/>
        <v>1</v>
      </c>
      <c r="L39" s="21" t="s">
        <v>219</v>
      </c>
      <c r="M39" s="18">
        <v>11.05</v>
      </c>
      <c r="N39" s="22">
        <f t="shared" si="11"/>
        <v>22.1</v>
      </c>
      <c r="O39" s="26" t="s">
        <v>204</v>
      </c>
    </row>
    <row r="40" spans="1:16" ht="12.75">
      <c r="A40" s="16">
        <v>43</v>
      </c>
      <c r="B40" s="16" t="s">
        <v>220</v>
      </c>
      <c r="C40" s="73" t="s">
        <v>406</v>
      </c>
      <c r="D40" s="3" t="s">
        <v>66</v>
      </c>
      <c r="E40" s="71"/>
      <c r="F40" s="71"/>
      <c r="G40" s="3">
        <v>4</v>
      </c>
      <c r="H40" s="3" t="s">
        <v>49</v>
      </c>
      <c r="I40" s="3" t="s">
        <v>68</v>
      </c>
      <c r="J40" s="70" t="s">
        <v>60</v>
      </c>
      <c r="K40" s="18" t="b">
        <f t="shared" si="10"/>
        <v>1</v>
      </c>
      <c r="L40" s="21" t="s">
        <v>219</v>
      </c>
      <c r="M40" s="18">
        <v>19.68</v>
      </c>
      <c r="N40" s="22">
        <f t="shared" si="11"/>
        <v>78.72</v>
      </c>
      <c r="O40" s="26" t="s">
        <v>204</v>
      </c>
    </row>
    <row r="41" spans="1:16" ht="12.75">
      <c r="A41" s="16">
        <v>44</v>
      </c>
      <c r="B41" s="16" t="s">
        <v>221</v>
      </c>
      <c r="C41" s="74" t="s">
        <v>222</v>
      </c>
      <c r="D41" s="3" t="s">
        <v>66</v>
      </c>
      <c r="E41" s="71"/>
      <c r="F41" s="71"/>
      <c r="G41" s="3">
        <v>2</v>
      </c>
      <c r="H41" s="3" t="s">
        <v>49</v>
      </c>
      <c r="I41" s="3" t="s">
        <v>68</v>
      </c>
      <c r="J41" s="70" t="s">
        <v>223</v>
      </c>
      <c r="K41" s="18" t="b">
        <f t="shared" si="10"/>
        <v>0</v>
      </c>
      <c r="L41" s="21" t="s">
        <v>219</v>
      </c>
      <c r="M41" s="22">
        <f>43*0.53</f>
        <v>22.790000000000003</v>
      </c>
      <c r="N41" s="22">
        <f t="shared" si="11"/>
        <v>45.580000000000005</v>
      </c>
      <c r="O41" s="26" t="s">
        <v>204</v>
      </c>
      <c r="P41" s="24"/>
    </row>
    <row r="42" spans="1:16" ht="12.75">
      <c r="A42" s="16">
        <v>45</v>
      </c>
      <c r="B42" s="5" t="s">
        <v>224</v>
      </c>
      <c r="C42" s="73" t="s">
        <v>407</v>
      </c>
      <c r="D42" s="3" t="s">
        <v>66</v>
      </c>
      <c r="E42" s="71"/>
      <c r="F42" s="71"/>
      <c r="G42" s="3">
        <v>2</v>
      </c>
      <c r="H42" s="3" t="s">
        <v>49</v>
      </c>
      <c r="I42" s="3" t="s">
        <v>68</v>
      </c>
      <c r="J42" s="70" t="s">
        <v>223</v>
      </c>
      <c r="K42" s="18" t="b">
        <f t="shared" si="10"/>
        <v>1</v>
      </c>
      <c r="L42" s="21" t="s">
        <v>219</v>
      </c>
      <c r="M42" s="22">
        <f>6*0.53</f>
        <v>3.18</v>
      </c>
      <c r="N42" s="22">
        <f t="shared" si="11"/>
        <v>6.36</v>
      </c>
      <c r="O42" s="26" t="s">
        <v>204</v>
      </c>
    </row>
    <row r="43" spans="1:16" ht="12.75">
      <c r="A43" s="16">
        <v>46</v>
      </c>
      <c r="B43" s="48" t="s">
        <v>143</v>
      </c>
      <c r="C43" s="73" t="s">
        <v>408</v>
      </c>
      <c r="D43" s="3" t="s">
        <v>66</v>
      </c>
      <c r="E43" s="71"/>
      <c r="F43" s="71"/>
      <c r="G43" s="3">
        <v>1</v>
      </c>
      <c r="H43" s="3" t="s">
        <v>49</v>
      </c>
      <c r="I43" s="3" t="s">
        <v>68</v>
      </c>
      <c r="J43" s="70" t="s">
        <v>145</v>
      </c>
      <c r="K43" s="18" t="b">
        <f t="shared" si="10"/>
        <v>0</v>
      </c>
      <c r="L43" s="21"/>
      <c r="M43" s="18">
        <v>116</v>
      </c>
      <c r="N43" s="22">
        <f t="shared" si="11"/>
        <v>116</v>
      </c>
      <c r="O43" s="26" t="s">
        <v>146</v>
      </c>
      <c r="P43" s="14" t="s">
        <v>130</v>
      </c>
    </row>
    <row r="44" spans="1:16" ht="12.75">
      <c r="A44" s="48">
        <v>47</v>
      </c>
      <c r="B44" s="56" t="s">
        <v>225</v>
      </c>
      <c r="C44" s="74" t="s">
        <v>226</v>
      </c>
      <c r="D44" s="3" t="s">
        <v>66</v>
      </c>
      <c r="E44" s="71"/>
      <c r="F44" s="71"/>
      <c r="G44" s="3">
        <v>2</v>
      </c>
      <c r="H44" s="3" t="s">
        <v>49</v>
      </c>
      <c r="I44" s="3" t="s">
        <v>68</v>
      </c>
      <c r="J44" s="70" t="s">
        <v>227</v>
      </c>
      <c r="K44" s="18" t="b">
        <f t="shared" si="10"/>
        <v>0</v>
      </c>
      <c r="L44" s="21"/>
      <c r="M44" s="18">
        <v>58</v>
      </c>
      <c r="N44" s="22">
        <f t="shared" ref="N44:N48" si="12">M44*G44</f>
        <v>116</v>
      </c>
      <c r="O44" s="57"/>
      <c r="P44" s="3" t="s">
        <v>228</v>
      </c>
    </row>
    <row r="45" spans="1:16" ht="12.75">
      <c r="A45" s="48">
        <v>48</v>
      </c>
      <c r="B45" s="16" t="s">
        <v>229</v>
      </c>
      <c r="C45" s="74" t="s">
        <v>230</v>
      </c>
      <c r="D45" s="3" t="s">
        <v>66</v>
      </c>
      <c r="E45" s="71"/>
      <c r="F45" s="71"/>
      <c r="G45" s="3">
        <v>2</v>
      </c>
      <c r="H45" s="3" t="s">
        <v>49</v>
      </c>
      <c r="I45" s="3" t="s">
        <v>68</v>
      </c>
      <c r="J45" s="70" t="s">
        <v>231</v>
      </c>
      <c r="K45" s="18" t="b">
        <f t="shared" si="10"/>
        <v>0</v>
      </c>
      <c r="L45" s="21"/>
      <c r="M45" s="18">
        <v>3.81</v>
      </c>
      <c r="N45" s="22">
        <f t="shared" si="12"/>
        <v>7.62</v>
      </c>
      <c r="O45" s="57"/>
    </row>
    <row r="46" spans="1:16" ht="12.75">
      <c r="A46" s="48">
        <v>49</v>
      </c>
      <c r="B46" s="16" t="s">
        <v>232</v>
      </c>
      <c r="C46" s="74" t="s">
        <v>233</v>
      </c>
      <c r="D46" s="3" t="s">
        <v>66</v>
      </c>
      <c r="E46" s="71"/>
      <c r="F46" s="71"/>
      <c r="G46" s="3">
        <v>3</v>
      </c>
      <c r="H46" s="3" t="s">
        <v>49</v>
      </c>
      <c r="I46" s="3" t="s">
        <v>68</v>
      </c>
      <c r="J46" s="70" t="s">
        <v>234</v>
      </c>
      <c r="K46" s="18" t="b">
        <f t="shared" si="10"/>
        <v>0</v>
      </c>
      <c r="L46" s="21"/>
      <c r="M46" s="18">
        <v>29.44</v>
      </c>
      <c r="N46" s="22">
        <f t="shared" si="12"/>
        <v>88.320000000000007</v>
      </c>
      <c r="O46" s="57"/>
      <c r="P46" s="3" t="s">
        <v>235</v>
      </c>
    </row>
    <row r="47" spans="1:16" ht="12.75">
      <c r="A47" s="48">
        <v>50</v>
      </c>
      <c r="B47" s="58" t="s">
        <v>236</v>
      </c>
      <c r="C47" s="74" t="s">
        <v>237</v>
      </c>
      <c r="D47" s="3" t="s">
        <v>66</v>
      </c>
      <c r="E47" s="71"/>
      <c r="F47" s="71"/>
      <c r="G47" s="3">
        <v>1</v>
      </c>
      <c r="H47" s="3" t="s">
        <v>49</v>
      </c>
      <c r="I47" s="3" t="s">
        <v>68</v>
      </c>
      <c r="J47" s="70" t="s">
        <v>238</v>
      </c>
      <c r="K47" s="18" t="b">
        <f t="shared" si="10"/>
        <v>0</v>
      </c>
      <c r="L47" s="21"/>
      <c r="M47" s="18">
        <v>7.52</v>
      </c>
      <c r="N47" s="22">
        <f t="shared" si="12"/>
        <v>7.52</v>
      </c>
      <c r="O47" s="57"/>
    </row>
    <row r="48" spans="1:16" ht="12.75">
      <c r="A48" s="48">
        <v>51</v>
      </c>
      <c r="B48" s="3" t="s">
        <v>239</v>
      </c>
      <c r="C48" s="74" t="s">
        <v>240</v>
      </c>
      <c r="D48" s="3" t="s">
        <v>66</v>
      </c>
      <c r="E48" s="71"/>
      <c r="F48" s="71"/>
      <c r="G48" s="59">
        <v>4</v>
      </c>
      <c r="H48" s="3" t="s">
        <v>49</v>
      </c>
      <c r="I48" s="3" t="s">
        <v>68</v>
      </c>
      <c r="J48" s="70" t="s">
        <v>241</v>
      </c>
      <c r="K48" s="18" t="b">
        <f t="shared" si="10"/>
        <v>0</v>
      </c>
      <c r="L48" s="21"/>
      <c r="M48" s="18">
        <v>6.39</v>
      </c>
      <c r="N48" s="22">
        <f t="shared" si="12"/>
        <v>25.56</v>
      </c>
      <c r="O48" s="57"/>
    </row>
    <row r="49" spans="1:16" ht="12.75">
      <c r="A49" s="48">
        <v>52</v>
      </c>
      <c r="B49" s="60" t="s">
        <v>242</v>
      </c>
      <c r="C49" s="77" t="s">
        <v>243</v>
      </c>
      <c r="D49" s="60" t="s">
        <v>244</v>
      </c>
      <c r="E49" s="71"/>
      <c r="F49" s="71"/>
      <c r="G49" s="59">
        <v>1</v>
      </c>
      <c r="I49" s="3" t="s">
        <v>245</v>
      </c>
      <c r="J49" s="70" t="s">
        <v>245</v>
      </c>
      <c r="K49" s="20"/>
      <c r="L49" s="21"/>
      <c r="M49" s="18">
        <v>0</v>
      </c>
      <c r="N49" s="3">
        <v>0</v>
      </c>
      <c r="O49" s="57"/>
    </row>
    <row r="50" spans="1:16" ht="12.75">
      <c r="A50" s="48">
        <v>53</v>
      </c>
      <c r="B50" s="60" t="s">
        <v>246</v>
      </c>
      <c r="C50" s="77" t="s">
        <v>247</v>
      </c>
      <c r="D50" s="60" t="s">
        <v>244</v>
      </c>
      <c r="E50" s="71"/>
      <c r="F50" s="71"/>
      <c r="G50" s="59">
        <v>1</v>
      </c>
      <c r="I50" s="3" t="s">
        <v>245</v>
      </c>
      <c r="J50" s="70" t="s">
        <v>245</v>
      </c>
      <c r="K50" s="20"/>
      <c r="L50" s="21"/>
      <c r="M50" s="18">
        <v>0</v>
      </c>
      <c r="N50" s="3">
        <v>0</v>
      </c>
      <c r="O50" s="3" t="s">
        <v>245</v>
      </c>
    </row>
    <row r="51" spans="1:16" ht="12.75">
      <c r="A51" s="48">
        <v>54</v>
      </c>
      <c r="B51" s="60" t="s">
        <v>248</v>
      </c>
      <c r="C51" s="77" t="s">
        <v>249</v>
      </c>
      <c r="D51" s="60" t="s">
        <v>244</v>
      </c>
      <c r="E51" s="71"/>
      <c r="F51" s="71"/>
      <c r="G51" s="59">
        <v>1</v>
      </c>
      <c r="I51" s="3" t="s">
        <v>245</v>
      </c>
      <c r="J51" s="70" t="s">
        <v>245</v>
      </c>
      <c r="K51" s="20"/>
      <c r="L51" s="21"/>
      <c r="M51" s="18">
        <v>0</v>
      </c>
      <c r="N51" s="3">
        <v>0</v>
      </c>
      <c r="O51" s="26" t="s">
        <v>250</v>
      </c>
    </row>
    <row r="52" spans="1:16" ht="12.75">
      <c r="A52" s="48">
        <v>55</v>
      </c>
      <c r="B52" s="3" t="s">
        <v>251</v>
      </c>
      <c r="C52" s="74" t="s">
        <v>252</v>
      </c>
      <c r="D52" s="3" t="s">
        <v>253</v>
      </c>
      <c r="E52" s="71"/>
      <c r="F52" s="71"/>
      <c r="G52" s="59">
        <v>1</v>
      </c>
      <c r="I52" s="3" t="s">
        <v>68</v>
      </c>
      <c r="J52" s="70" t="s">
        <v>254</v>
      </c>
      <c r="K52" s="18" t="b">
        <f t="shared" ref="K52:K53" si="13">COUNTIF(J$2:J52,J52)&gt;1</f>
        <v>0</v>
      </c>
      <c r="L52" s="55"/>
      <c r="M52" s="22"/>
      <c r="O52" s="23" t="s">
        <v>255</v>
      </c>
      <c r="P52" s="1" t="s">
        <v>256</v>
      </c>
    </row>
    <row r="53" spans="1:16" ht="12.75">
      <c r="A53" s="48">
        <v>56</v>
      </c>
      <c r="B53" s="3" t="s">
        <v>257</v>
      </c>
      <c r="C53" s="74" t="s">
        <v>258</v>
      </c>
      <c r="D53" s="3" t="s">
        <v>259</v>
      </c>
      <c r="E53" s="71"/>
      <c r="F53" s="71"/>
      <c r="G53" s="59">
        <v>1</v>
      </c>
      <c r="I53" s="3" t="s">
        <v>52</v>
      </c>
      <c r="J53" s="70" t="s">
        <v>245</v>
      </c>
      <c r="K53" s="18" t="b">
        <f t="shared" si="13"/>
        <v>1</v>
      </c>
      <c r="L53" s="21"/>
      <c r="M53" s="18"/>
      <c r="O53" s="23" t="s">
        <v>260</v>
      </c>
    </row>
    <row r="54" spans="1:16" ht="12.75">
      <c r="A54" s="48">
        <v>57</v>
      </c>
      <c r="B54" s="61" t="s">
        <v>261</v>
      </c>
      <c r="C54" s="78" t="s">
        <v>262</v>
      </c>
      <c r="D54" s="61" t="s">
        <v>244</v>
      </c>
      <c r="E54" s="71"/>
      <c r="F54" s="71"/>
      <c r="G54" s="59">
        <v>1</v>
      </c>
      <c r="I54" s="3" t="s">
        <v>245</v>
      </c>
      <c r="J54" s="70" t="s">
        <v>245</v>
      </c>
      <c r="K54" s="20"/>
      <c r="L54" s="21"/>
      <c r="M54" s="18">
        <v>0</v>
      </c>
      <c r="N54" s="3">
        <v>0</v>
      </c>
      <c r="O54" s="57"/>
    </row>
    <row r="55" spans="1:16" ht="12.75">
      <c r="A55" s="48">
        <v>58</v>
      </c>
      <c r="B55" s="3" t="s">
        <v>263</v>
      </c>
      <c r="C55" s="74" t="s">
        <v>264</v>
      </c>
      <c r="D55" s="3" t="s">
        <v>265</v>
      </c>
      <c r="E55" s="71"/>
      <c r="F55" s="71"/>
      <c r="G55" s="59">
        <v>1</v>
      </c>
      <c r="H55" s="3" t="s">
        <v>49</v>
      </c>
      <c r="I55" s="3" t="s">
        <v>266</v>
      </c>
      <c r="J55" s="70" t="s">
        <v>267</v>
      </c>
      <c r="K55" s="18" t="b">
        <f t="shared" ref="K55:K58" si="14">COUNTIF(J$2:J55,J55)&gt;1</f>
        <v>0</v>
      </c>
      <c r="L55" s="21"/>
      <c r="M55" s="18">
        <v>46.5</v>
      </c>
      <c r="N55" s="22">
        <f>M55*G55</f>
        <v>46.5</v>
      </c>
      <c r="O55" s="26" t="s">
        <v>268</v>
      </c>
    </row>
    <row r="56" spans="1:16" ht="12.75">
      <c r="A56" s="48">
        <v>59</v>
      </c>
      <c r="B56" s="3" t="s">
        <v>269</v>
      </c>
      <c r="C56" s="74" t="s">
        <v>270</v>
      </c>
      <c r="D56" s="3" t="s">
        <v>271</v>
      </c>
      <c r="E56" s="71"/>
      <c r="F56" s="71"/>
      <c r="G56" s="59">
        <v>1</v>
      </c>
      <c r="I56" s="3" t="s">
        <v>52</v>
      </c>
      <c r="J56" s="70" t="s">
        <v>245</v>
      </c>
      <c r="K56" s="18" t="b">
        <f t="shared" si="14"/>
        <v>1</v>
      </c>
      <c r="L56" s="55"/>
      <c r="M56" s="22"/>
      <c r="O56" s="23" t="s">
        <v>272</v>
      </c>
    </row>
    <row r="57" spans="1:16" ht="12.75">
      <c r="A57" s="48">
        <v>60</v>
      </c>
      <c r="B57" s="3" t="s">
        <v>273</v>
      </c>
      <c r="C57" s="74" t="s">
        <v>274</v>
      </c>
      <c r="D57" s="3" t="s">
        <v>44</v>
      </c>
      <c r="E57" s="71"/>
      <c r="F57" s="71"/>
      <c r="G57" s="59">
        <v>1</v>
      </c>
      <c r="I57" s="3" t="s">
        <v>52</v>
      </c>
      <c r="J57" s="70" t="s">
        <v>245</v>
      </c>
      <c r="K57" s="18" t="b">
        <f t="shared" si="14"/>
        <v>1</v>
      </c>
      <c r="L57" s="55"/>
      <c r="M57" s="22"/>
      <c r="O57" s="57"/>
    </row>
    <row r="58" spans="1:16" ht="12.75">
      <c r="A58" s="48">
        <v>61</v>
      </c>
      <c r="B58" s="3" t="s">
        <v>275</v>
      </c>
      <c r="C58" s="74" t="s">
        <v>276</v>
      </c>
      <c r="D58" s="5" t="s">
        <v>271</v>
      </c>
      <c r="E58" s="71"/>
      <c r="F58" s="71"/>
      <c r="G58" s="59">
        <v>1</v>
      </c>
      <c r="I58" s="3" t="s">
        <v>52</v>
      </c>
      <c r="J58" s="70" t="s">
        <v>245</v>
      </c>
      <c r="K58" s="18" t="b">
        <f t="shared" si="14"/>
        <v>1</v>
      </c>
      <c r="L58" s="55"/>
      <c r="M58" s="22"/>
      <c r="O58" s="23" t="s">
        <v>260</v>
      </c>
    </row>
    <row r="59" spans="1:16" ht="12.75">
      <c r="A59" s="48">
        <v>62</v>
      </c>
      <c r="B59" s="60" t="s">
        <v>277</v>
      </c>
      <c r="C59" s="77" t="s">
        <v>278</v>
      </c>
      <c r="D59" s="60" t="s">
        <v>244</v>
      </c>
      <c r="E59" s="71"/>
      <c r="F59" s="71"/>
      <c r="G59" s="59">
        <v>1</v>
      </c>
      <c r="I59" s="3" t="s">
        <v>245</v>
      </c>
      <c r="J59" s="70" t="s">
        <v>245</v>
      </c>
      <c r="K59" s="20"/>
      <c r="L59" s="21"/>
      <c r="M59" s="18">
        <v>0</v>
      </c>
      <c r="N59" s="3">
        <v>0</v>
      </c>
      <c r="O59" s="57"/>
    </row>
    <row r="60" spans="1:16" ht="12.75">
      <c r="A60" s="48">
        <v>63</v>
      </c>
      <c r="B60" s="3" t="s">
        <v>279</v>
      </c>
      <c r="C60" s="74" t="s">
        <v>280</v>
      </c>
      <c r="D60" s="3" t="s">
        <v>44</v>
      </c>
      <c r="E60" s="71"/>
      <c r="F60" s="71"/>
      <c r="G60" s="59">
        <v>1</v>
      </c>
      <c r="I60" s="3" t="s">
        <v>52</v>
      </c>
      <c r="J60" s="70" t="s">
        <v>245</v>
      </c>
      <c r="K60" s="18" t="b">
        <f t="shared" ref="K60:K69" si="15">COUNTIF(J$2:J60,J60)&gt;1</f>
        <v>1</v>
      </c>
      <c r="L60" s="55"/>
      <c r="M60" s="22"/>
      <c r="O60" s="57"/>
    </row>
    <row r="61" spans="1:16" ht="12.75">
      <c r="A61" s="48">
        <v>64</v>
      </c>
      <c r="B61" s="3" t="s">
        <v>281</v>
      </c>
      <c r="C61" s="74" t="s">
        <v>282</v>
      </c>
      <c r="D61" s="5" t="s">
        <v>271</v>
      </c>
      <c r="E61" s="71"/>
      <c r="F61" s="71"/>
      <c r="G61" s="59">
        <v>1</v>
      </c>
      <c r="I61" s="3" t="s">
        <v>52</v>
      </c>
      <c r="J61" s="70" t="s">
        <v>245</v>
      </c>
      <c r="K61" s="18" t="b">
        <f t="shared" si="15"/>
        <v>1</v>
      </c>
      <c r="L61" s="55"/>
      <c r="M61" s="22"/>
      <c r="O61" s="23" t="s">
        <v>272</v>
      </c>
    </row>
    <row r="62" spans="1:16" ht="12.75">
      <c r="A62" s="48">
        <v>65</v>
      </c>
      <c r="B62" s="3" t="s">
        <v>283</v>
      </c>
      <c r="C62" s="74" t="s">
        <v>284</v>
      </c>
      <c r="D62" s="3" t="s">
        <v>253</v>
      </c>
      <c r="E62" s="71"/>
      <c r="F62" s="71"/>
      <c r="G62" s="59">
        <v>1</v>
      </c>
      <c r="I62" s="3" t="s">
        <v>68</v>
      </c>
      <c r="J62" s="70" t="s">
        <v>382</v>
      </c>
      <c r="K62" s="18" t="b">
        <f t="shared" si="15"/>
        <v>0</v>
      </c>
      <c r="L62" s="55"/>
      <c r="M62" s="22"/>
      <c r="O62" s="62" t="s">
        <v>285</v>
      </c>
    </row>
    <row r="63" spans="1:16" ht="12.75">
      <c r="A63" s="48">
        <v>66</v>
      </c>
      <c r="B63" s="3" t="s">
        <v>286</v>
      </c>
      <c r="C63" s="74" t="s">
        <v>287</v>
      </c>
      <c r="D63" s="3" t="s">
        <v>253</v>
      </c>
      <c r="E63" s="71"/>
      <c r="F63" s="71"/>
      <c r="G63" s="59">
        <v>1</v>
      </c>
      <c r="I63" s="3" t="s">
        <v>68</v>
      </c>
      <c r="J63" s="70" t="s">
        <v>60</v>
      </c>
      <c r="K63" s="18" t="b">
        <f t="shared" si="15"/>
        <v>1</v>
      </c>
      <c r="L63" s="55"/>
      <c r="M63" s="22"/>
      <c r="O63" s="62" t="s">
        <v>288</v>
      </c>
    </row>
    <row r="64" spans="1:16" ht="12.75">
      <c r="A64" s="48">
        <v>67</v>
      </c>
      <c r="B64" s="3" t="s">
        <v>289</v>
      </c>
      <c r="C64" s="79" t="s">
        <v>290</v>
      </c>
      <c r="D64" s="63" t="s">
        <v>244</v>
      </c>
      <c r="E64" s="71"/>
      <c r="F64" s="71"/>
      <c r="G64" s="59">
        <v>1</v>
      </c>
      <c r="I64" s="3" t="s">
        <v>245</v>
      </c>
      <c r="J64" s="70" t="s">
        <v>245</v>
      </c>
      <c r="K64" s="18" t="b">
        <f t="shared" si="15"/>
        <v>1</v>
      </c>
      <c r="L64" s="21"/>
      <c r="M64" s="18">
        <v>0</v>
      </c>
      <c r="N64" s="3">
        <v>0</v>
      </c>
      <c r="O64" s="57"/>
    </row>
    <row r="65" spans="1:15" ht="12.75">
      <c r="A65" s="48">
        <v>68</v>
      </c>
      <c r="B65" s="3" t="s">
        <v>291</v>
      </c>
      <c r="C65" s="74" t="s">
        <v>292</v>
      </c>
      <c r="D65" s="3" t="s">
        <v>66</v>
      </c>
      <c r="E65" s="71"/>
      <c r="F65" s="71"/>
      <c r="G65" s="59">
        <v>2</v>
      </c>
      <c r="H65" s="3" t="s">
        <v>49</v>
      </c>
      <c r="I65" s="3" t="s">
        <v>68</v>
      </c>
      <c r="J65" s="70" t="s">
        <v>293</v>
      </c>
      <c r="K65" s="18" t="b">
        <f t="shared" si="15"/>
        <v>0</v>
      </c>
      <c r="L65" s="21"/>
      <c r="M65" s="18">
        <v>10.87</v>
      </c>
      <c r="N65" s="22">
        <f>M65*G65</f>
        <v>21.74</v>
      </c>
      <c r="O65" s="57"/>
    </row>
    <row r="66" spans="1:15" ht="12.75">
      <c r="A66" s="48">
        <v>69</v>
      </c>
      <c r="B66" s="3" t="s">
        <v>294</v>
      </c>
      <c r="C66" s="74" t="s">
        <v>295</v>
      </c>
      <c r="D66" s="3" t="s">
        <v>66</v>
      </c>
      <c r="E66" s="71"/>
      <c r="F66" s="71"/>
      <c r="G66" s="59">
        <v>2</v>
      </c>
      <c r="H66" s="3" t="s">
        <v>67</v>
      </c>
      <c r="I66" s="3" t="s">
        <v>68</v>
      </c>
      <c r="J66" s="70" t="s">
        <v>296</v>
      </c>
      <c r="K66" s="18" t="b">
        <f t="shared" si="15"/>
        <v>0</v>
      </c>
      <c r="L66" s="21"/>
      <c r="M66" s="18">
        <v>4.1399999999999997</v>
      </c>
      <c r="N66" s="18">
        <f t="shared" ref="N66:N69" si="16">M66</f>
        <v>4.1399999999999997</v>
      </c>
      <c r="O66" s="57"/>
    </row>
    <row r="67" spans="1:15" ht="12.75">
      <c r="A67" s="48">
        <v>70</v>
      </c>
      <c r="B67" s="3" t="s">
        <v>297</v>
      </c>
      <c r="C67" s="74" t="s">
        <v>298</v>
      </c>
      <c r="D67" s="3" t="s">
        <v>66</v>
      </c>
      <c r="E67" s="71"/>
      <c r="F67" s="71"/>
      <c r="G67" s="59">
        <v>6</v>
      </c>
      <c r="H67" s="3" t="s">
        <v>179</v>
      </c>
      <c r="I67" s="3" t="s">
        <v>68</v>
      </c>
      <c r="J67" s="70" t="s">
        <v>299</v>
      </c>
      <c r="K67" s="18" t="b">
        <f t="shared" si="15"/>
        <v>0</v>
      </c>
      <c r="L67" s="21"/>
      <c r="M67" s="18">
        <v>5.48</v>
      </c>
      <c r="N67" s="18">
        <f t="shared" si="16"/>
        <v>5.48</v>
      </c>
      <c r="O67" s="57"/>
    </row>
    <row r="68" spans="1:15" ht="12.75">
      <c r="A68" s="48">
        <v>71</v>
      </c>
      <c r="B68" s="3" t="s">
        <v>300</v>
      </c>
      <c r="C68" s="74" t="s">
        <v>301</v>
      </c>
      <c r="D68" s="3" t="s">
        <v>66</v>
      </c>
      <c r="E68" s="71"/>
      <c r="F68" s="71"/>
      <c r="G68" s="59">
        <v>6</v>
      </c>
      <c r="H68" s="3" t="s">
        <v>67</v>
      </c>
      <c r="I68" s="3" t="s">
        <v>68</v>
      </c>
      <c r="J68" s="70" t="s">
        <v>302</v>
      </c>
      <c r="K68" s="18" t="b">
        <f t="shared" si="15"/>
        <v>0</v>
      </c>
      <c r="L68" s="21"/>
      <c r="M68" s="18">
        <v>3.47</v>
      </c>
      <c r="N68" s="18">
        <f t="shared" si="16"/>
        <v>3.47</v>
      </c>
      <c r="O68" s="57"/>
    </row>
    <row r="69" spans="1:15" ht="12.75">
      <c r="A69" s="48">
        <v>72</v>
      </c>
      <c r="B69" s="3" t="s">
        <v>303</v>
      </c>
      <c r="C69" s="74" t="s">
        <v>304</v>
      </c>
      <c r="D69" s="3" t="s">
        <v>66</v>
      </c>
      <c r="E69" s="71"/>
      <c r="F69" s="71"/>
      <c r="G69" s="59">
        <v>6</v>
      </c>
      <c r="H69" s="3" t="s">
        <v>67</v>
      </c>
      <c r="I69" s="3" t="s">
        <v>68</v>
      </c>
      <c r="J69" s="70" t="s">
        <v>305</v>
      </c>
      <c r="K69" s="18" t="b">
        <f t="shared" si="15"/>
        <v>0</v>
      </c>
      <c r="L69" s="21"/>
      <c r="M69" s="18">
        <v>4.51</v>
      </c>
      <c r="N69" s="18">
        <f t="shared" si="16"/>
        <v>4.51</v>
      </c>
      <c r="O69" s="57"/>
    </row>
    <row r="70" spans="1:15" ht="12.75">
      <c r="A70" s="48">
        <v>74</v>
      </c>
      <c r="B70" s="60" t="s">
        <v>306</v>
      </c>
      <c r="C70" s="77" t="s">
        <v>307</v>
      </c>
      <c r="D70" s="60" t="s">
        <v>244</v>
      </c>
      <c r="E70" s="71"/>
      <c r="F70" s="71"/>
      <c r="G70" s="59">
        <v>2</v>
      </c>
      <c r="I70" s="3" t="s">
        <v>245</v>
      </c>
      <c r="J70" s="70" t="s">
        <v>245</v>
      </c>
      <c r="K70" s="20"/>
      <c r="L70" s="21"/>
      <c r="M70" s="18">
        <v>0</v>
      </c>
      <c r="N70" s="3">
        <v>0</v>
      </c>
      <c r="O70" s="57"/>
    </row>
    <row r="71" spans="1:15" ht="12.75">
      <c r="A71" s="48">
        <v>75</v>
      </c>
      <c r="B71" s="3" t="s">
        <v>308</v>
      </c>
      <c r="C71" s="74" t="s">
        <v>309</v>
      </c>
      <c r="D71" s="3" t="s">
        <v>66</v>
      </c>
      <c r="E71" s="71"/>
      <c r="F71" s="71"/>
      <c r="G71" s="59">
        <v>2</v>
      </c>
      <c r="H71" s="3" t="s">
        <v>49</v>
      </c>
      <c r="I71" s="11" t="s">
        <v>310</v>
      </c>
      <c r="J71" s="70" t="s">
        <v>311</v>
      </c>
      <c r="K71" s="18" t="b">
        <f t="shared" ref="K71:K79" si="17">COUNTIF(J$2:J71,J71)&gt;1</f>
        <v>0</v>
      </c>
      <c r="L71" s="55"/>
      <c r="M71" s="22"/>
      <c r="O71" s="57"/>
    </row>
    <row r="72" spans="1:15" ht="12.75">
      <c r="A72" s="48">
        <v>76</v>
      </c>
      <c r="B72" s="3" t="s">
        <v>312</v>
      </c>
      <c r="C72" s="74" t="s">
        <v>313</v>
      </c>
      <c r="D72" s="3" t="s">
        <v>66</v>
      </c>
      <c r="E72" s="71"/>
      <c r="F72" s="71"/>
      <c r="G72" s="59">
        <v>14</v>
      </c>
      <c r="H72" s="3" t="s">
        <v>49</v>
      </c>
      <c r="I72" s="3" t="s">
        <v>68</v>
      </c>
      <c r="J72" s="70" t="s">
        <v>314</v>
      </c>
      <c r="K72" s="18" t="b">
        <f t="shared" si="17"/>
        <v>0</v>
      </c>
      <c r="L72" s="21"/>
      <c r="M72" s="18">
        <v>13.89</v>
      </c>
      <c r="N72" s="22">
        <f t="shared" ref="N72:N73" si="18">M72*G72</f>
        <v>194.46</v>
      </c>
      <c r="O72" s="57"/>
    </row>
    <row r="73" spans="1:15" ht="12.75">
      <c r="A73" s="48">
        <v>77</v>
      </c>
      <c r="B73" s="3" t="s">
        <v>315</v>
      </c>
      <c r="C73" s="74" t="s">
        <v>316</v>
      </c>
      <c r="D73" s="3" t="s">
        <v>66</v>
      </c>
      <c r="E73" s="71"/>
      <c r="F73" s="71"/>
      <c r="G73" s="59">
        <v>2</v>
      </c>
      <c r="H73" s="3" t="s">
        <v>49</v>
      </c>
      <c r="I73" s="3" t="s">
        <v>68</v>
      </c>
      <c r="J73" s="70" t="s">
        <v>317</v>
      </c>
      <c r="K73" s="18" t="b">
        <f t="shared" si="17"/>
        <v>0</v>
      </c>
      <c r="L73" s="21"/>
      <c r="M73" s="18">
        <v>11.06</v>
      </c>
      <c r="N73" s="22">
        <f t="shared" si="18"/>
        <v>22.12</v>
      </c>
      <c r="O73" s="57"/>
    </row>
    <row r="74" spans="1:15" ht="12.75">
      <c r="A74" s="48">
        <v>78</v>
      </c>
      <c r="B74" s="3" t="s">
        <v>318</v>
      </c>
      <c r="C74" s="74" t="s">
        <v>319</v>
      </c>
      <c r="D74" s="3" t="s">
        <v>66</v>
      </c>
      <c r="E74" s="71"/>
      <c r="F74" s="71"/>
      <c r="G74" s="59">
        <v>2</v>
      </c>
      <c r="H74" s="3" t="s">
        <v>67</v>
      </c>
      <c r="I74" s="3" t="s">
        <v>68</v>
      </c>
      <c r="J74" s="70" t="s">
        <v>320</v>
      </c>
      <c r="K74" s="18" t="b">
        <f t="shared" si="17"/>
        <v>0</v>
      </c>
      <c r="L74" s="21"/>
      <c r="M74" s="18">
        <v>7.68</v>
      </c>
      <c r="N74" s="18">
        <f t="shared" ref="N74:N78" si="19">M74</f>
        <v>7.68</v>
      </c>
      <c r="O74" s="57"/>
    </row>
    <row r="75" spans="1:15" ht="12.75">
      <c r="A75" s="48">
        <v>79</v>
      </c>
      <c r="B75" s="3" t="s">
        <v>321</v>
      </c>
      <c r="C75" s="74" t="s">
        <v>322</v>
      </c>
      <c r="D75" s="3" t="s">
        <v>66</v>
      </c>
      <c r="E75" s="71"/>
      <c r="F75" s="71"/>
      <c r="G75" s="59">
        <v>6</v>
      </c>
      <c r="H75" s="3" t="s">
        <v>89</v>
      </c>
      <c r="I75" s="3" t="s">
        <v>68</v>
      </c>
      <c r="J75" s="70" t="s">
        <v>323</v>
      </c>
      <c r="K75" s="18" t="b">
        <f t="shared" si="17"/>
        <v>0</v>
      </c>
      <c r="L75" s="21"/>
      <c r="M75" s="18">
        <v>3.16</v>
      </c>
      <c r="N75" s="18">
        <f t="shared" si="19"/>
        <v>3.16</v>
      </c>
      <c r="O75" s="57"/>
    </row>
    <row r="76" spans="1:15" ht="12.75">
      <c r="A76" s="48">
        <v>80</v>
      </c>
      <c r="B76" s="3" t="s">
        <v>324</v>
      </c>
      <c r="C76" s="74" t="s">
        <v>325</v>
      </c>
      <c r="D76" s="3" t="s">
        <v>66</v>
      </c>
      <c r="E76" s="71"/>
      <c r="F76" s="71"/>
      <c r="G76" s="59">
        <v>4</v>
      </c>
      <c r="H76" s="3" t="s">
        <v>89</v>
      </c>
      <c r="I76" s="3" t="s">
        <v>68</v>
      </c>
      <c r="J76" s="70" t="s">
        <v>326</v>
      </c>
      <c r="K76" s="18" t="b">
        <f t="shared" si="17"/>
        <v>0</v>
      </c>
      <c r="L76" s="21"/>
      <c r="M76" s="18">
        <v>9.16</v>
      </c>
      <c r="N76" s="18">
        <f t="shared" si="19"/>
        <v>9.16</v>
      </c>
      <c r="O76" s="57"/>
    </row>
    <row r="77" spans="1:15" ht="12.75">
      <c r="A77" s="48">
        <v>81</v>
      </c>
      <c r="B77" s="3" t="s">
        <v>327</v>
      </c>
      <c r="C77" s="74" t="s">
        <v>328</v>
      </c>
      <c r="D77" s="3" t="s">
        <v>66</v>
      </c>
      <c r="E77" s="71"/>
      <c r="F77" s="71"/>
      <c r="G77" s="59">
        <v>2</v>
      </c>
      <c r="H77" s="3" t="s">
        <v>67</v>
      </c>
      <c r="I77" s="3" t="s">
        <v>68</v>
      </c>
      <c r="J77" s="70" t="s">
        <v>329</v>
      </c>
      <c r="K77" s="18" t="b">
        <f t="shared" si="17"/>
        <v>0</v>
      </c>
      <c r="L77" s="21"/>
      <c r="M77" s="18">
        <v>11.53</v>
      </c>
      <c r="N77" s="18">
        <f t="shared" si="19"/>
        <v>11.53</v>
      </c>
      <c r="O77" s="57"/>
    </row>
    <row r="78" spans="1:15" ht="12.75">
      <c r="A78" s="48">
        <v>82</v>
      </c>
      <c r="B78" s="3" t="s">
        <v>330</v>
      </c>
      <c r="C78" s="74" t="s">
        <v>331</v>
      </c>
      <c r="D78" s="3" t="s">
        <v>66</v>
      </c>
      <c r="E78" s="71"/>
      <c r="F78" s="71"/>
      <c r="G78" s="59">
        <v>4</v>
      </c>
      <c r="H78" s="3" t="s">
        <v>89</v>
      </c>
      <c r="I78" s="3" t="s">
        <v>68</v>
      </c>
      <c r="J78" s="70" t="s">
        <v>332</v>
      </c>
      <c r="K78" s="18" t="b">
        <f t="shared" si="17"/>
        <v>0</v>
      </c>
      <c r="L78" s="21"/>
      <c r="M78" s="18">
        <v>2.4</v>
      </c>
      <c r="N78" s="18">
        <f t="shared" si="19"/>
        <v>2.4</v>
      </c>
      <c r="O78" s="57"/>
    </row>
    <row r="79" spans="1:15" ht="12.75">
      <c r="A79" s="48">
        <v>83</v>
      </c>
      <c r="B79" s="3" t="s">
        <v>333</v>
      </c>
      <c r="C79" s="74" t="s">
        <v>334</v>
      </c>
      <c r="D79" s="3" t="s">
        <v>66</v>
      </c>
      <c r="E79" s="71"/>
      <c r="F79" s="71"/>
      <c r="G79" s="59">
        <v>8</v>
      </c>
      <c r="I79" s="3" t="s">
        <v>68</v>
      </c>
      <c r="J79" s="70" t="s">
        <v>335</v>
      </c>
      <c r="K79" s="18" t="b">
        <f t="shared" si="17"/>
        <v>0</v>
      </c>
      <c r="L79" s="55"/>
      <c r="M79" s="22"/>
      <c r="O79" s="57"/>
    </row>
    <row r="80" spans="1:15" ht="12.75">
      <c r="A80" s="48">
        <v>84</v>
      </c>
      <c r="B80" s="61" t="s">
        <v>336</v>
      </c>
      <c r="C80" s="78" t="s">
        <v>337</v>
      </c>
      <c r="D80" s="61" t="s">
        <v>244</v>
      </c>
      <c r="E80" s="71"/>
      <c r="F80" s="71"/>
      <c r="G80" s="59">
        <v>1</v>
      </c>
      <c r="I80" s="5" t="s">
        <v>245</v>
      </c>
      <c r="J80" s="70" t="s">
        <v>245</v>
      </c>
      <c r="K80" s="20"/>
      <c r="L80" s="21"/>
      <c r="M80" s="20">
        <v>0</v>
      </c>
      <c r="N80" s="5">
        <v>0</v>
      </c>
      <c r="O80" s="57"/>
    </row>
    <row r="81" spans="1:16" ht="12.75">
      <c r="A81" s="48">
        <v>85</v>
      </c>
      <c r="B81" s="3" t="s">
        <v>338</v>
      </c>
      <c r="C81" s="74" t="s">
        <v>339</v>
      </c>
      <c r="D81" s="3" t="s">
        <v>44</v>
      </c>
      <c r="E81" s="71"/>
      <c r="F81" s="71"/>
      <c r="G81" s="59">
        <v>1</v>
      </c>
      <c r="I81" s="3" t="s">
        <v>52</v>
      </c>
      <c r="J81" s="70" t="s">
        <v>245</v>
      </c>
      <c r="K81" s="18" t="b">
        <f>COUNTIF(J$2:J81,J81)&gt;1</f>
        <v>1</v>
      </c>
      <c r="L81" s="55"/>
      <c r="M81" s="22"/>
      <c r="O81" s="57"/>
    </row>
    <row r="82" spans="1:16" ht="12.75">
      <c r="A82" s="48">
        <v>86</v>
      </c>
      <c r="B82" s="61" t="s">
        <v>340</v>
      </c>
      <c r="C82" s="78" t="s">
        <v>341</v>
      </c>
      <c r="D82" s="61" t="s">
        <v>244</v>
      </c>
      <c r="E82" s="71"/>
      <c r="F82" s="71"/>
      <c r="G82" s="59">
        <v>1</v>
      </c>
      <c r="I82" s="3" t="s">
        <v>245</v>
      </c>
      <c r="J82" s="70" t="s">
        <v>245</v>
      </c>
      <c r="K82" s="20"/>
      <c r="L82" s="21"/>
      <c r="M82" s="18">
        <v>0</v>
      </c>
      <c r="N82" s="3">
        <v>0</v>
      </c>
      <c r="O82" s="57"/>
    </row>
    <row r="83" spans="1:16" ht="12.75">
      <c r="A83" s="48">
        <v>87</v>
      </c>
      <c r="B83" s="3" t="s">
        <v>342</v>
      </c>
      <c r="C83" s="74" t="s">
        <v>343</v>
      </c>
      <c r="D83" s="3" t="s">
        <v>271</v>
      </c>
      <c r="E83" s="71"/>
      <c r="F83" s="71"/>
      <c r="G83" s="59">
        <v>1</v>
      </c>
      <c r="I83" s="3" t="s">
        <v>52</v>
      </c>
      <c r="J83" s="70" t="s">
        <v>245</v>
      </c>
      <c r="K83" s="18" t="b">
        <f t="shared" ref="K83:K85" si="20">COUNTIF(J$2:J83,J83)&gt;1</f>
        <v>1</v>
      </c>
      <c r="L83" s="55"/>
      <c r="M83" s="22"/>
      <c r="O83" s="23" t="s">
        <v>344</v>
      </c>
    </row>
    <row r="84" spans="1:16" ht="12.75">
      <c r="A84" s="48">
        <v>88</v>
      </c>
      <c r="B84" s="3" t="s">
        <v>345</v>
      </c>
      <c r="C84" s="74" t="s">
        <v>346</v>
      </c>
      <c r="D84" s="3" t="s">
        <v>271</v>
      </c>
      <c r="E84" s="71"/>
      <c r="F84" s="71"/>
      <c r="G84" s="59">
        <v>1</v>
      </c>
      <c r="I84" s="3" t="s">
        <v>52</v>
      </c>
      <c r="J84" s="70" t="s">
        <v>245</v>
      </c>
      <c r="K84" s="18" t="b">
        <f t="shared" si="20"/>
        <v>1</v>
      </c>
      <c r="L84" s="55"/>
      <c r="M84" s="22"/>
      <c r="O84" s="23" t="s">
        <v>344</v>
      </c>
    </row>
    <row r="85" spans="1:16" ht="12.75">
      <c r="A85" s="48">
        <v>89</v>
      </c>
      <c r="B85" s="3" t="s">
        <v>347</v>
      </c>
      <c r="C85" s="74" t="s">
        <v>348</v>
      </c>
      <c r="D85" s="3" t="s">
        <v>271</v>
      </c>
      <c r="E85" s="71"/>
      <c r="F85" s="71"/>
      <c r="G85" s="59">
        <v>1</v>
      </c>
      <c r="I85" s="3" t="s">
        <v>52</v>
      </c>
      <c r="J85" s="70" t="s">
        <v>245</v>
      </c>
      <c r="K85" s="18" t="b">
        <f t="shared" si="20"/>
        <v>1</v>
      </c>
      <c r="L85" s="55"/>
      <c r="M85" s="22"/>
      <c r="O85" s="23" t="s">
        <v>344</v>
      </c>
    </row>
    <row r="86" spans="1:16" ht="12.75">
      <c r="A86" s="48">
        <v>90</v>
      </c>
      <c r="B86" s="5" t="s">
        <v>349</v>
      </c>
      <c r="C86" s="76" t="s">
        <v>350</v>
      </c>
      <c r="D86" s="5" t="s">
        <v>351</v>
      </c>
      <c r="E86" s="71"/>
      <c r="F86" s="71"/>
      <c r="G86" s="64">
        <v>1</v>
      </c>
      <c r="I86" s="5" t="s">
        <v>68</v>
      </c>
      <c r="J86" s="70" t="s">
        <v>382</v>
      </c>
      <c r="K86" s="20"/>
      <c r="L86" s="21"/>
      <c r="M86" s="18">
        <v>0</v>
      </c>
      <c r="N86" s="3">
        <v>0</v>
      </c>
      <c r="O86" s="23" t="s">
        <v>352</v>
      </c>
    </row>
    <row r="87" spans="1:16" ht="12.75">
      <c r="A87" s="48">
        <v>91</v>
      </c>
      <c r="B87" s="3" t="s">
        <v>353</v>
      </c>
      <c r="C87" s="74" t="s">
        <v>354</v>
      </c>
      <c r="D87" s="3" t="s">
        <v>271</v>
      </c>
      <c r="E87" s="71"/>
      <c r="F87" s="71"/>
      <c r="G87" s="59">
        <v>1</v>
      </c>
      <c r="I87" s="3" t="s">
        <v>52</v>
      </c>
      <c r="J87" s="70" t="s">
        <v>245</v>
      </c>
      <c r="K87" s="18" t="b">
        <f>COUNTIF(J$2:J87,J87)&gt;1</f>
        <v>1</v>
      </c>
      <c r="L87" s="55"/>
      <c r="M87" s="22"/>
      <c r="O87" s="23" t="s">
        <v>344</v>
      </c>
    </row>
    <row r="88" spans="1:16" ht="12.75">
      <c r="A88" s="48">
        <v>92</v>
      </c>
      <c r="B88" s="61" t="s">
        <v>355</v>
      </c>
      <c r="C88" s="78" t="s">
        <v>356</v>
      </c>
      <c r="D88" s="61" t="s">
        <v>244</v>
      </c>
      <c r="E88" s="71"/>
      <c r="F88" s="71"/>
      <c r="G88" s="59">
        <v>1</v>
      </c>
      <c r="I88" s="3" t="s">
        <v>245</v>
      </c>
      <c r="J88" s="70" t="s">
        <v>245</v>
      </c>
      <c r="K88" s="20"/>
      <c r="L88" s="21"/>
      <c r="M88" s="18">
        <v>0</v>
      </c>
      <c r="N88" s="3">
        <v>0</v>
      </c>
    </row>
    <row r="89" spans="1:16" ht="12.75">
      <c r="A89" s="48">
        <v>93</v>
      </c>
      <c r="B89" s="3" t="s">
        <v>357</v>
      </c>
      <c r="C89" s="74" t="s">
        <v>358</v>
      </c>
      <c r="D89" s="3" t="s">
        <v>359</v>
      </c>
      <c r="E89" s="71"/>
      <c r="F89" s="71"/>
      <c r="G89" s="59">
        <v>1</v>
      </c>
      <c r="H89" s="3" t="s">
        <v>49</v>
      </c>
      <c r="I89" s="3" t="s">
        <v>68</v>
      </c>
      <c r="J89" s="70" t="s">
        <v>360</v>
      </c>
      <c r="K89" s="18" t="b">
        <f t="shared" ref="K89:K92" si="21">COUNTIF(J$2:J89,J89)&gt;1</f>
        <v>0</v>
      </c>
      <c r="L89" s="21"/>
      <c r="M89" s="18">
        <v>69.52</v>
      </c>
      <c r="O89" s="26" t="s">
        <v>361</v>
      </c>
      <c r="P89" s="3" t="s">
        <v>362</v>
      </c>
    </row>
    <row r="90" spans="1:16" ht="12.75">
      <c r="A90" s="48">
        <v>94</v>
      </c>
      <c r="B90" s="3" t="s">
        <v>363</v>
      </c>
      <c r="C90" s="74" t="s">
        <v>364</v>
      </c>
      <c r="D90" s="3" t="s">
        <v>44</v>
      </c>
      <c r="E90" s="71"/>
      <c r="F90" s="71"/>
      <c r="G90" s="59">
        <v>1</v>
      </c>
      <c r="I90" s="3" t="s">
        <v>52</v>
      </c>
      <c r="J90" s="70" t="s">
        <v>245</v>
      </c>
      <c r="K90" s="18" t="b">
        <f t="shared" si="21"/>
        <v>1</v>
      </c>
      <c r="L90" s="55"/>
      <c r="M90" s="22"/>
      <c r="O90" s="57"/>
    </row>
    <row r="91" spans="1:16" ht="12.75">
      <c r="A91" s="48">
        <v>95</v>
      </c>
      <c r="B91" s="3" t="s">
        <v>365</v>
      </c>
      <c r="C91" s="74" t="s">
        <v>366</v>
      </c>
      <c r="D91" s="3" t="s">
        <v>44</v>
      </c>
      <c r="E91" s="71"/>
      <c r="F91" s="71"/>
      <c r="G91" s="59">
        <v>1</v>
      </c>
      <c r="I91" s="3" t="s">
        <v>52</v>
      </c>
      <c r="J91" s="70" t="s">
        <v>245</v>
      </c>
      <c r="K91" s="18" t="b">
        <f t="shared" si="21"/>
        <v>1</v>
      </c>
      <c r="L91" s="55"/>
      <c r="M91" s="22"/>
      <c r="O91" s="57"/>
    </row>
    <row r="92" spans="1:16" ht="12.75">
      <c r="A92" s="48">
        <v>96</v>
      </c>
      <c r="B92" s="3" t="s">
        <v>367</v>
      </c>
      <c r="C92" s="74" t="s">
        <v>368</v>
      </c>
      <c r="D92" s="5" t="s">
        <v>271</v>
      </c>
      <c r="E92" s="71"/>
      <c r="F92" s="71"/>
      <c r="G92" s="59">
        <v>1</v>
      </c>
      <c r="I92" s="3" t="s">
        <v>52</v>
      </c>
      <c r="J92" s="70" t="s">
        <v>245</v>
      </c>
      <c r="K92" s="18" t="b">
        <f t="shared" si="21"/>
        <v>1</v>
      </c>
      <c r="L92" s="55"/>
      <c r="M92" s="22"/>
      <c r="O92" s="23" t="s">
        <v>260</v>
      </c>
    </row>
    <row r="93" spans="1:16" ht="12.75">
      <c r="A93" s="48">
        <v>97</v>
      </c>
      <c r="B93" s="5" t="s">
        <v>369</v>
      </c>
      <c r="C93" s="65" t="s">
        <v>370</v>
      </c>
      <c r="D93" s="3" t="s">
        <v>66</v>
      </c>
      <c r="E93" s="71"/>
      <c r="F93" s="71"/>
      <c r="G93" s="64">
        <v>77</v>
      </c>
      <c r="H93" s="3" t="s">
        <v>77</v>
      </c>
      <c r="I93" s="5" t="s">
        <v>68</v>
      </c>
      <c r="J93" s="70" t="s">
        <v>371</v>
      </c>
      <c r="K93" s="22"/>
      <c r="L93" s="55"/>
      <c r="M93" s="20">
        <v>6.1</v>
      </c>
      <c r="N93" s="22">
        <f>M93*8</f>
        <v>48.8</v>
      </c>
      <c r="O93" s="57"/>
    </row>
    <row r="94" spans="1:16" ht="12.75">
      <c r="A94" s="48">
        <v>98</v>
      </c>
      <c r="B94" s="5" t="s">
        <v>372</v>
      </c>
      <c r="C94" s="65" t="s">
        <v>373</v>
      </c>
      <c r="D94" s="3" t="s">
        <v>66</v>
      </c>
      <c r="E94" s="71"/>
      <c r="F94" s="71"/>
      <c r="G94" s="64">
        <v>77</v>
      </c>
      <c r="H94" s="3" t="s">
        <v>49</v>
      </c>
      <c r="I94" s="3" t="s">
        <v>68</v>
      </c>
      <c r="J94" s="70" t="s">
        <v>374</v>
      </c>
      <c r="K94" s="22"/>
      <c r="L94" s="55"/>
      <c r="M94" s="20">
        <v>1.58</v>
      </c>
      <c r="N94" s="22">
        <f>M94*G94</f>
        <v>121.66000000000001</v>
      </c>
      <c r="O94" s="57"/>
    </row>
    <row r="95" spans="1:16" ht="12.75">
      <c r="A95" s="48">
        <v>99</v>
      </c>
      <c r="B95" s="5" t="s">
        <v>375</v>
      </c>
      <c r="C95" s="65" t="s">
        <v>376</v>
      </c>
      <c r="D95" s="3" t="s">
        <v>66</v>
      </c>
      <c r="E95" s="71"/>
      <c r="F95" s="71"/>
      <c r="G95" s="64">
        <v>37</v>
      </c>
      <c r="H95" s="3" t="s">
        <v>77</v>
      </c>
      <c r="I95" s="3" t="s">
        <v>68</v>
      </c>
      <c r="J95" s="70" t="s">
        <v>377</v>
      </c>
      <c r="K95" s="22"/>
      <c r="L95" s="55"/>
      <c r="M95" s="20">
        <v>5</v>
      </c>
      <c r="N95" s="22">
        <f>M95*4</f>
        <v>20</v>
      </c>
      <c r="O95" s="57"/>
    </row>
    <row r="96" spans="1:16" ht="15.75" customHeight="1">
      <c r="A96" s="48">
        <v>100</v>
      </c>
      <c r="B96" s="66" t="s">
        <v>378</v>
      </c>
      <c r="C96" s="65" t="s">
        <v>379</v>
      </c>
      <c r="D96" s="3" t="s">
        <v>66</v>
      </c>
      <c r="E96" s="71"/>
      <c r="F96" s="71"/>
      <c r="G96" s="59">
        <v>37</v>
      </c>
      <c r="H96" s="3" t="s">
        <v>49</v>
      </c>
      <c r="I96" s="3" t="s">
        <v>68</v>
      </c>
      <c r="J96" s="70" t="s">
        <v>380</v>
      </c>
      <c r="K96" s="22"/>
      <c r="L96" s="55"/>
      <c r="M96" s="20">
        <v>1.51</v>
      </c>
      <c r="N96" s="22">
        <f>M96*G96</f>
        <v>55.87</v>
      </c>
      <c r="O96" s="57"/>
    </row>
    <row r="97" spans="1:15" ht="12.75">
      <c r="A97" s="67"/>
      <c r="K97" s="22"/>
      <c r="L97" s="55"/>
      <c r="M97" s="22"/>
      <c r="O97" s="57"/>
    </row>
    <row r="98" spans="1:15" ht="15.75" customHeight="1">
      <c r="A98" s="67"/>
      <c r="B98" s="68"/>
      <c r="K98" s="22"/>
      <c r="L98" s="55"/>
      <c r="M98" s="22"/>
      <c r="O98" s="57"/>
    </row>
    <row r="99" spans="1:15" ht="12.75">
      <c r="A99" s="67"/>
      <c r="K99" s="22"/>
      <c r="L99" s="55"/>
      <c r="M99" s="22"/>
      <c r="O99" s="57"/>
    </row>
    <row r="100" spans="1:15" ht="15.75" customHeight="1">
      <c r="A100" s="67"/>
      <c r="B100" s="68"/>
      <c r="K100" s="22"/>
      <c r="L100" s="55"/>
      <c r="M100" s="22"/>
      <c r="O100" s="57"/>
    </row>
    <row r="101" spans="1:15" ht="12.75">
      <c r="A101" s="67"/>
      <c r="K101" s="22"/>
      <c r="L101" s="55"/>
      <c r="M101" s="22"/>
      <c r="O101" s="57"/>
    </row>
    <row r="102" spans="1:15" ht="15.75" customHeight="1">
      <c r="A102" s="67"/>
      <c r="B102" s="68"/>
      <c r="K102" s="22"/>
      <c r="L102" s="55"/>
      <c r="M102" s="22"/>
      <c r="O102" s="57"/>
    </row>
    <row r="103" spans="1:15" ht="12.75">
      <c r="A103" s="67"/>
      <c r="K103" s="22"/>
      <c r="L103" s="55"/>
      <c r="M103" s="22"/>
      <c r="O103" s="57"/>
    </row>
    <row r="104" spans="1:15" ht="15.75" customHeight="1">
      <c r="A104" s="67"/>
      <c r="B104" s="68"/>
      <c r="K104" s="22"/>
      <c r="L104" s="55"/>
      <c r="M104" s="22"/>
      <c r="O104" s="57"/>
    </row>
    <row r="105" spans="1:15" ht="12.75">
      <c r="A105" s="67"/>
      <c r="K105" s="22"/>
      <c r="L105" s="55"/>
      <c r="M105" s="22"/>
      <c r="O105" s="57"/>
    </row>
    <row r="106" spans="1:15" ht="15.75" customHeight="1">
      <c r="A106" s="67"/>
      <c r="B106" s="68"/>
      <c r="K106" s="22"/>
      <c r="L106" s="55"/>
      <c r="M106" s="22"/>
      <c r="O106" s="57"/>
    </row>
    <row r="107" spans="1:15" ht="12.75">
      <c r="A107" s="67"/>
      <c r="K107" s="22"/>
      <c r="L107" s="55"/>
      <c r="M107" s="22"/>
      <c r="O107" s="57"/>
    </row>
    <row r="108" spans="1:15" ht="15.75" customHeight="1">
      <c r="A108" s="67"/>
      <c r="B108" s="68"/>
      <c r="K108" s="22"/>
      <c r="L108" s="55"/>
      <c r="M108" s="22"/>
      <c r="O108" s="57"/>
    </row>
    <row r="109" spans="1:15" ht="12.75">
      <c r="A109" s="67"/>
      <c r="K109" s="22"/>
      <c r="L109" s="55"/>
      <c r="M109" s="22"/>
      <c r="O109" s="57"/>
    </row>
    <row r="110" spans="1:15" ht="15.75" customHeight="1">
      <c r="A110" s="67"/>
      <c r="B110" s="68"/>
      <c r="K110" s="22"/>
      <c r="L110" s="55"/>
      <c r="M110" s="22"/>
      <c r="O110" s="57"/>
    </row>
    <row r="111" spans="1:15" ht="12.75">
      <c r="A111" s="67"/>
      <c r="K111" s="22"/>
      <c r="L111" s="55"/>
      <c r="M111" s="22"/>
      <c r="O111" s="57"/>
    </row>
    <row r="112" spans="1:15" ht="15.75" customHeight="1">
      <c r="A112" s="67"/>
      <c r="B112" s="68"/>
      <c r="K112" s="22"/>
      <c r="L112" s="55"/>
      <c r="M112" s="22"/>
      <c r="O112" s="57"/>
    </row>
    <row r="113" spans="1:15" ht="12.75">
      <c r="A113" s="67"/>
      <c r="K113" s="22"/>
      <c r="L113" s="55"/>
      <c r="M113" s="22"/>
      <c r="O113" s="57"/>
    </row>
    <row r="114" spans="1:15" ht="15.75" customHeight="1">
      <c r="A114" s="67"/>
      <c r="B114" s="68"/>
      <c r="K114" s="22"/>
      <c r="L114" s="55"/>
      <c r="M114" s="22"/>
      <c r="O114" s="57"/>
    </row>
    <row r="115" spans="1:15" ht="12.75">
      <c r="A115" s="67"/>
      <c r="K115" s="22"/>
      <c r="L115" s="55"/>
      <c r="M115" s="22"/>
      <c r="O115" s="57"/>
    </row>
    <row r="116" spans="1:15" ht="15.75" customHeight="1">
      <c r="A116" s="67"/>
      <c r="B116" s="68"/>
      <c r="K116" s="22"/>
      <c r="L116" s="55"/>
      <c r="M116" s="22"/>
      <c r="O116" s="57"/>
    </row>
    <row r="117" spans="1:15" ht="12.75">
      <c r="A117" s="67"/>
      <c r="K117" s="22"/>
      <c r="L117" s="55"/>
      <c r="M117" s="22"/>
      <c r="O117" s="57"/>
    </row>
    <row r="118" spans="1:15" ht="15.75" customHeight="1">
      <c r="A118" s="67"/>
      <c r="B118" s="68"/>
      <c r="K118" s="22"/>
      <c r="L118" s="55"/>
      <c r="M118" s="22"/>
      <c r="O118" s="57"/>
    </row>
    <row r="119" spans="1:15" ht="12.75">
      <c r="A119" s="67"/>
      <c r="K119" s="22"/>
      <c r="L119" s="55"/>
      <c r="M119" s="22"/>
      <c r="O119" s="57"/>
    </row>
    <row r="120" spans="1:15" ht="15.75" customHeight="1">
      <c r="A120" s="67"/>
      <c r="B120" s="68"/>
      <c r="K120" s="22"/>
      <c r="L120" s="55"/>
      <c r="M120" s="22"/>
      <c r="O120" s="57"/>
    </row>
    <row r="121" spans="1:15" ht="12.75">
      <c r="A121" s="67"/>
      <c r="K121" s="22"/>
      <c r="L121" s="55"/>
      <c r="M121" s="22"/>
      <c r="O121" s="57"/>
    </row>
    <row r="122" spans="1:15" ht="15.75" customHeight="1">
      <c r="A122" s="67"/>
      <c r="B122" s="68"/>
      <c r="K122" s="22"/>
      <c r="L122" s="55"/>
      <c r="M122" s="22"/>
      <c r="O122" s="57"/>
    </row>
    <row r="123" spans="1:15" ht="12.75">
      <c r="A123" s="67"/>
      <c r="K123" s="22"/>
      <c r="L123" s="55"/>
      <c r="M123" s="22"/>
      <c r="O123" s="57"/>
    </row>
    <row r="124" spans="1:15" ht="15.75" customHeight="1">
      <c r="A124" s="67"/>
      <c r="B124" s="68"/>
      <c r="K124" s="22"/>
      <c r="L124" s="55"/>
      <c r="M124" s="22"/>
      <c r="O124" s="57"/>
    </row>
    <row r="125" spans="1:15" ht="12.75">
      <c r="A125" s="67"/>
      <c r="K125" s="22"/>
      <c r="L125" s="55"/>
      <c r="M125" s="22"/>
      <c r="O125" s="57"/>
    </row>
    <row r="126" spans="1:15" ht="15.75" customHeight="1">
      <c r="A126" s="67"/>
      <c r="B126" s="68"/>
      <c r="K126" s="22"/>
      <c r="L126" s="55"/>
      <c r="M126" s="22"/>
      <c r="O126" s="57"/>
    </row>
    <row r="127" spans="1:15" ht="12.75">
      <c r="A127" s="67"/>
      <c r="K127" s="22"/>
      <c r="L127" s="55"/>
      <c r="M127" s="22"/>
      <c r="O127" s="57"/>
    </row>
    <row r="128" spans="1:15" ht="15.75" customHeight="1">
      <c r="A128" s="67"/>
      <c r="B128" s="68"/>
      <c r="K128" s="22"/>
      <c r="L128" s="55"/>
      <c r="M128" s="22"/>
      <c r="O128" s="57"/>
    </row>
    <row r="129" spans="1:15" ht="12.75">
      <c r="A129" s="67"/>
      <c r="K129" s="22"/>
      <c r="L129" s="55"/>
      <c r="M129" s="22"/>
      <c r="O129" s="57"/>
    </row>
    <row r="130" spans="1:15" ht="15.75" customHeight="1">
      <c r="A130" s="67"/>
      <c r="B130" s="68"/>
      <c r="K130" s="22"/>
      <c r="L130" s="55"/>
      <c r="M130" s="22"/>
      <c r="O130" s="57"/>
    </row>
    <row r="131" spans="1:15" ht="12.75">
      <c r="A131" s="67"/>
      <c r="K131" s="22"/>
      <c r="L131" s="55"/>
      <c r="M131" s="22"/>
      <c r="O131" s="57"/>
    </row>
    <row r="132" spans="1:15" ht="15.75" customHeight="1">
      <c r="A132" s="67"/>
      <c r="B132" s="68"/>
      <c r="K132" s="22"/>
      <c r="L132" s="55"/>
      <c r="M132" s="22"/>
      <c r="O132" s="57"/>
    </row>
    <row r="133" spans="1:15" ht="12.75">
      <c r="A133" s="67"/>
      <c r="K133" s="22"/>
      <c r="L133" s="55"/>
      <c r="M133" s="22"/>
      <c r="O133" s="57"/>
    </row>
    <row r="134" spans="1:15" ht="15.75" customHeight="1">
      <c r="A134" s="67"/>
      <c r="B134" s="68"/>
      <c r="K134" s="22"/>
      <c r="L134" s="55"/>
      <c r="M134" s="22"/>
      <c r="O134" s="57"/>
    </row>
    <row r="135" spans="1:15" ht="12.75">
      <c r="A135" s="67"/>
      <c r="K135" s="22"/>
      <c r="L135" s="55"/>
      <c r="M135" s="22"/>
      <c r="O135" s="57"/>
    </row>
    <row r="136" spans="1:15" ht="15.75" customHeight="1">
      <c r="A136" s="67"/>
      <c r="B136" s="68"/>
      <c r="K136" s="22"/>
      <c r="L136" s="55"/>
      <c r="M136" s="22"/>
      <c r="O136" s="57"/>
    </row>
    <row r="137" spans="1:15" ht="12.75">
      <c r="A137" s="67"/>
      <c r="K137" s="22"/>
      <c r="L137" s="55"/>
      <c r="M137" s="22"/>
      <c r="O137" s="57"/>
    </row>
    <row r="138" spans="1:15" ht="15.75" customHeight="1">
      <c r="A138" s="67"/>
      <c r="B138" s="68"/>
      <c r="K138" s="22"/>
      <c r="L138" s="55"/>
      <c r="M138" s="22"/>
      <c r="O138" s="57"/>
    </row>
    <row r="139" spans="1:15" ht="12.75">
      <c r="A139" s="67"/>
      <c r="K139" s="22"/>
      <c r="L139" s="55"/>
      <c r="M139" s="22"/>
      <c r="O139" s="57"/>
    </row>
    <row r="140" spans="1:15" ht="15.75" customHeight="1">
      <c r="A140" s="67"/>
      <c r="B140" s="68"/>
      <c r="K140" s="22"/>
      <c r="L140" s="55"/>
      <c r="M140" s="22"/>
      <c r="O140" s="57"/>
    </row>
    <row r="141" spans="1:15" ht="12.75">
      <c r="A141" s="67"/>
      <c r="K141" s="22"/>
      <c r="L141" s="55"/>
      <c r="M141" s="22"/>
      <c r="O141" s="57"/>
    </row>
    <row r="142" spans="1:15" ht="15.75" customHeight="1">
      <c r="A142" s="67"/>
      <c r="B142" s="68"/>
      <c r="K142" s="22"/>
      <c r="L142" s="55"/>
      <c r="M142" s="22"/>
      <c r="O142" s="57"/>
    </row>
    <row r="143" spans="1:15" ht="12.75">
      <c r="A143" s="67"/>
      <c r="K143" s="22"/>
      <c r="L143" s="55"/>
      <c r="M143" s="22"/>
      <c r="O143" s="57"/>
    </row>
    <row r="144" spans="1:15" ht="15.75" customHeight="1">
      <c r="A144" s="67"/>
      <c r="B144" s="68"/>
      <c r="K144" s="22"/>
      <c r="L144" s="55"/>
      <c r="M144" s="22"/>
      <c r="O144" s="57"/>
    </row>
    <row r="145" spans="1:15" ht="12.75">
      <c r="A145" s="67"/>
      <c r="K145" s="22"/>
      <c r="L145" s="55"/>
      <c r="M145" s="22"/>
      <c r="O145" s="57"/>
    </row>
    <row r="146" spans="1:15" ht="15.75" customHeight="1">
      <c r="A146" s="67"/>
      <c r="B146" s="68"/>
      <c r="K146" s="22"/>
      <c r="L146" s="55"/>
      <c r="M146" s="22"/>
      <c r="O146" s="57"/>
    </row>
    <row r="147" spans="1:15" ht="12.75">
      <c r="A147" s="67"/>
      <c r="K147" s="22"/>
      <c r="L147" s="55"/>
      <c r="M147" s="22"/>
      <c r="O147" s="57"/>
    </row>
    <row r="148" spans="1:15" ht="15.75" customHeight="1">
      <c r="A148" s="67"/>
      <c r="B148" s="68"/>
      <c r="K148" s="22"/>
      <c r="L148" s="55"/>
      <c r="M148" s="22"/>
      <c r="O148" s="57"/>
    </row>
    <row r="149" spans="1:15" ht="12.75">
      <c r="A149" s="67"/>
      <c r="K149" s="22"/>
      <c r="L149" s="55"/>
      <c r="M149" s="22"/>
      <c r="O149" s="57"/>
    </row>
    <row r="150" spans="1:15" ht="15.75" customHeight="1">
      <c r="A150" s="67"/>
      <c r="B150" s="68"/>
      <c r="K150" s="22"/>
      <c r="L150" s="55"/>
      <c r="M150" s="22"/>
      <c r="O150" s="57"/>
    </row>
    <row r="151" spans="1:15" ht="12.75">
      <c r="A151" s="67"/>
      <c r="K151" s="22"/>
      <c r="L151" s="55"/>
      <c r="M151" s="22"/>
      <c r="O151" s="57"/>
    </row>
    <row r="152" spans="1:15" ht="15.75" customHeight="1">
      <c r="A152" s="67"/>
      <c r="B152" s="68"/>
      <c r="K152" s="22"/>
      <c r="L152" s="55"/>
      <c r="M152" s="22"/>
      <c r="O152" s="57"/>
    </row>
    <row r="153" spans="1:15" ht="12.75">
      <c r="A153" s="67"/>
      <c r="K153" s="22"/>
      <c r="L153" s="55"/>
      <c r="M153" s="22"/>
      <c r="O153" s="57"/>
    </row>
    <row r="154" spans="1:15" ht="15.75" customHeight="1">
      <c r="A154" s="67"/>
      <c r="B154" s="68"/>
      <c r="K154" s="22"/>
      <c r="L154" s="55"/>
      <c r="M154" s="22"/>
      <c r="O154" s="57"/>
    </row>
    <row r="155" spans="1:15" ht="12.75">
      <c r="A155" s="67"/>
      <c r="K155" s="22"/>
      <c r="L155" s="55"/>
      <c r="M155" s="22"/>
      <c r="O155" s="57"/>
    </row>
    <row r="156" spans="1:15" ht="15.75" customHeight="1">
      <c r="A156" s="67"/>
      <c r="B156" s="68"/>
      <c r="K156" s="22"/>
      <c r="L156" s="55"/>
      <c r="M156" s="22"/>
      <c r="O156" s="57"/>
    </row>
    <row r="157" spans="1:15" ht="12.75">
      <c r="A157" s="67"/>
      <c r="K157" s="22"/>
      <c r="L157" s="55"/>
      <c r="M157" s="22"/>
      <c r="O157" s="57"/>
    </row>
    <row r="158" spans="1:15" ht="15.75" customHeight="1">
      <c r="A158" s="67"/>
      <c r="B158" s="68"/>
      <c r="K158" s="22"/>
      <c r="L158" s="55"/>
      <c r="M158" s="22"/>
      <c r="O158" s="57"/>
    </row>
    <row r="159" spans="1:15" ht="12.75">
      <c r="A159" s="67"/>
      <c r="K159" s="22"/>
      <c r="L159" s="55"/>
      <c r="M159" s="22"/>
      <c r="O159" s="57"/>
    </row>
    <row r="160" spans="1:15" ht="15.75" customHeight="1">
      <c r="A160" s="67"/>
      <c r="B160" s="68"/>
      <c r="K160" s="22"/>
      <c r="L160" s="55"/>
      <c r="M160" s="22"/>
      <c r="O160" s="57"/>
    </row>
    <row r="161" spans="1:15" ht="12.75">
      <c r="A161" s="67"/>
      <c r="K161" s="22"/>
      <c r="L161" s="55"/>
      <c r="M161" s="22"/>
      <c r="O161" s="57"/>
    </row>
    <row r="162" spans="1:15" ht="15.75" customHeight="1">
      <c r="A162" s="67"/>
      <c r="B162" s="68"/>
      <c r="K162" s="22"/>
      <c r="L162" s="55"/>
      <c r="M162" s="22"/>
      <c r="O162" s="57"/>
    </row>
    <row r="163" spans="1:15" ht="12.75">
      <c r="A163" s="67"/>
      <c r="K163" s="22"/>
      <c r="L163" s="55"/>
      <c r="M163" s="22"/>
      <c r="O163" s="57"/>
    </row>
    <row r="164" spans="1:15" ht="15.75" customHeight="1">
      <c r="A164" s="67"/>
      <c r="B164" s="68"/>
      <c r="K164" s="22"/>
      <c r="L164" s="55"/>
      <c r="M164" s="22"/>
      <c r="O164" s="57"/>
    </row>
    <row r="165" spans="1:15" ht="12.75">
      <c r="A165" s="67"/>
      <c r="K165" s="22"/>
      <c r="L165" s="55"/>
      <c r="M165" s="22"/>
      <c r="O165" s="57"/>
    </row>
    <row r="166" spans="1:15" ht="15.75" customHeight="1">
      <c r="A166" s="67"/>
      <c r="B166" s="68"/>
      <c r="K166" s="22"/>
      <c r="L166" s="55"/>
      <c r="M166" s="22"/>
      <c r="O166" s="57"/>
    </row>
    <row r="167" spans="1:15" ht="12.75">
      <c r="A167" s="67"/>
      <c r="K167" s="22"/>
      <c r="L167" s="55"/>
      <c r="M167" s="22"/>
      <c r="O167" s="57"/>
    </row>
    <row r="168" spans="1:15" ht="15.75" customHeight="1">
      <c r="A168" s="67"/>
      <c r="B168" s="68"/>
      <c r="K168" s="22"/>
      <c r="L168" s="55"/>
      <c r="M168" s="22"/>
      <c r="O168" s="57"/>
    </row>
    <row r="169" spans="1:15" ht="12.75">
      <c r="A169" s="67"/>
      <c r="K169" s="22"/>
      <c r="L169" s="55"/>
      <c r="M169" s="22"/>
      <c r="O169" s="57"/>
    </row>
    <row r="170" spans="1:15" ht="15.75" customHeight="1">
      <c r="A170" s="67"/>
      <c r="B170" s="68"/>
      <c r="K170" s="22"/>
      <c r="L170" s="55"/>
      <c r="M170" s="22"/>
      <c r="O170" s="57"/>
    </row>
    <row r="171" spans="1:15" ht="12.75">
      <c r="A171" s="67"/>
      <c r="K171" s="22"/>
      <c r="L171" s="55"/>
      <c r="M171" s="22"/>
      <c r="O171" s="57"/>
    </row>
    <row r="172" spans="1:15" ht="15.75" customHeight="1">
      <c r="A172" s="67"/>
      <c r="B172" s="68"/>
      <c r="K172" s="22"/>
      <c r="L172" s="55"/>
      <c r="M172" s="22"/>
      <c r="O172" s="57"/>
    </row>
    <row r="173" spans="1:15" ht="12.75">
      <c r="A173" s="67"/>
      <c r="K173" s="22"/>
      <c r="L173" s="55"/>
      <c r="M173" s="22"/>
      <c r="O173" s="57"/>
    </row>
    <row r="174" spans="1:15" ht="15.75" customHeight="1">
      <c r="A174" s="67"/>
      <c r="B174" s="68"/>
      <c r="K174" s="22"/>
      <c r="L174" s="55"/>
      <c r="M174" s="22"/>
      <c r="O174" s="57"/>
    </row>
    <row r="175" spans="1:15" ht="12.75">
      <c r="A175" s="67"/>
      <c r="K175" s="22"/>
      <c r="L175" s="55"/>
      <c r="M175" s="22"/>
      <c r="O175" s="57"/>
    </row>
    <row r="176" spans="1:15" ht="15.75" customHeight="1">
      <c r="A176" s="67"/>
      <c r="B176" s="68"/>
      <c r="K176" s="22"/>
      <c r="L176" s="55"/>
      <c r="M176" s="22"/>
      <c r="O176" s="57"/>
    </row>
    <row r="177" spans="1:15" ht="12.75">
      <c r="A177" s="67"/>
      <c r="K177" s="22"/>
      <c r="L177" s="55"/>
      <c r="M177" s="22"/>
      <c r="O177" s="57"/>
    </row>
    <row r="178" spans="1:15" ht="15.75" customHeight="1">
      <c r="A178" s="67"/>
      <c r="B178" s="68"/>
      <c r="K178" s="22"/>
      <c r="L178" s="55"/>
      <c r="M178" s="22"/>
      <c r="O178" s="57"/>
    </row>
    <row r="179" spans="1:15" ht="12.75">
      <c r="A179" s="67"/>
      <c r="K179" s="22"/>
      <c r="L179" s="55"/>
      <c r="M179" s="22"/>
      <c r="O179" s="57"/>
    </row>
    <row r="180" spans="1:15" ht="15.75" customHeight="1">
      <c r="A180" s="67"/>
      <c r="B180" s="68"/>
      <c r="K180" s="22"/>
      <c r="L180" s="55"/>
      <c r="M180" s="22"/>
      <c r="O180" s="57"/>
    </row>
    <row r="181" spans="1:15" ht="12.75">
      <c r="A181" s="67"/>
      <c r="K181" s="22"/>
      <c r="L181" s="55"/>
      <c r="M181" s="22"/>
      <c r="O181" s="57"/>
    </row>
    <row r="182" spans="1:15" ht="15.75" customHeight="1">
      <c r="A182" s="67"/>
      <c r="B182" s="68"/>
      <c r="K182" s="22"/>
      <c r="L182" s="55"/>
      <c r="M182" s="22"/>
      <c r="O182" s="57"/>
    </row>
    <row r="183" spans="1:15" ht="12.75">
      <c r="A183" s="67"/>
      <c r="K183" s="22"/>
      <c r="L183" s="55"/>
      <c r="M183" s="22"/>
      <c r="O183" s="57"/>
    </row>
    <row r="184" spans="1:15" ht="15.75" customHeight="1">
      <c r="A184" s="67"/>
      <c r="B184" s="68"/>
      <c r="K184" s="22"/>
      <c r="L184" s="55"/>
      <c r="M184" s="22"/>
      <c r="O184" s="57"/>
    </row>
    <row r="185" spans="1:15" ht="12.75">
      <c r="A185" s="67"/>
      <c r="K185" s="22"/>
      <c r="L185" s="55"/>
      <c r="M185" s="22"/>
      <c r="O185" s="57"/>
    </row>
    <row r="186" spans="1:15" ht="15.75" customHeight="1">
      <c r="A186" s="67"/>
      <c r="B186" s="68"/>
      <c r="K186" s="22"/>
      <c r="L186" s="55"/>
      <c r="M186" s="22"/>
      <c r="O186" s="57"/>
    </row>
    <row r="187" spans="1:15" ht="12.75">
      <c r="A187" s="67"/>
      <c r="K187" s="22"/>
      <c r="L187" s="55"/>
      <c r="M187" s="22"/>
      <c r="O187" s="57"/>
    </row>
    <row r="188" spans="1:15" ht="15.75" customHeight="1">
      <c r="A188" s="67"/>
      <c r="B188" s="68"/>
      <c r="K188" s="22"/>
      <c r="L188" s="55"/>
      <c r="M188" s="22"/>
      <c r="O188" s="57"/>
    </row>
    <row r="189" spans="1:15" ht="12.75">
      <c r="A189" s="67"/>
      <c r="K189" s="22"/>
      <c r="L189" s="55"/>
      <c r="M189" s="22"/>
      <c r="O189" s="57"/>
    </row>
  </sheetData>
  <autoFilter ref="A1:R96" xr:uid="{12932441-53CC-4ADD-BA11-385CFB503FB7}"/>
  <customSheetViews>
    <customSheetView guid="{415564D1-0036-4DC0-B158-D91EC2E7C4AF}" filter="1" showAutoFilter="1">
      <pageMargins left="0.7" right="0.7" top="0.75" bottom="0.75" header="0.3" footer="0.3"/>
      <autoFilter ref="B48:B186" xr:uid="{00000000-0000-0000-0000-000000000000}"/>
    </customSheetView>
  </customSheetViews>
  <conditionalFormatting sqref="B1:B49 B51:B189 J66:J69 J72:J76">
    <cfRule type="containsText" dxfId="2" priority="1" operator="containsText" text="PRD">
      <formula>NOT(ISERROR(SEARCH(("PRD"),(B1))))</formula>
    </cfRule>
  </conditionalFormatting>
  <conditionalFormatting sqref="K1:K189">
    <cfRule type="containsText" dxfId="1" priority="2" operator="containsText" text="True">
      <formula>NOT(ISERROR(SEARCH(("True"),(T1))))</formula>
    </cfRule>
  </conditionalFormatting>
  <hyperlinks>
    <hyperlink ref="P13" location="Alternative Parts!A1" display="See alternate configuration here" xr:uid="{00000000-0004-0000-0100-000000000000}"/>
    <hyperlink ref="P24" location="Alternative Parts!A1" display="See alternate configuration here" xr:uid="{00000000-0004-0000-0100-000001000000}"/>
    <hyperlink ref="P43" location="Alternative Parts!A1" display="See alternate configuration here" xr:uid="{00000000-0004-0000-0100-000002000000}"/>
    <hyperlink ref="I71" r:id="rId1" xr:uid="{00000000-0004-0000-0100-000003000000}"/>
    <hyperlink ref="J71" r:id="rId2" xr:uid="{00000000-0004-0000-01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31"/>
  <sheetViews>
    <sheetView workbookViewId="0">
      <selection sqref="A1:N1"/>
    </sheetView>
  </sheetViews>
  <sheetFormatPr defaultColWidth="14.42578125" defaultRowHeight="15.75" customHeight="1"/>
  <cols>
    <col min="2" max="2" width="57.5703125" customWidth="1"/>
    <col min="3" max="3" width="12.28515625" customWidth="1"/>
    <col min="4" max="4" width="11.5703125" customWidth="1"/>
    <col min="5" max="5" width="4.28515625" customWidth="1"/>
    <col min="6" max="6" width="4.7109375" customWidth="1"/>
    <col min="7" max="7" width="4.28515625" customWidth="1"/>
    <col min="8" max="8" width="9" customWidth="1"/>
    <col min="9" max="9" width="13.5703125" customWidth="1"/>
    <col min="10" max="10" width="38.42578125" customWidth="1"/>
    <col min="11" max="11" width="7.85546875" customWidth="1"/>
    <col min="12" max="12" width="9.140625" customWidth="1"/>
    <col min="13" max="13" width="8.140625" customWidth="1"/>
    <col min="14" max="14" width="35.7109375" customWidth="1"/>
  </cols>
  <sheetData>
    <row r="1" spans="1:14">
      <c r="A1" s="83" t="s">
        <v>94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>
      <c r="A2" s="85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>
      <c r="A3" s="83" t="s">
        <v>96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4">
      <c r="A4" s="84" t="s">
        <v>97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1:14">
      <c r="A5" s="29" t="s">
        <v>1</v>
      </c>
      <c r="B5" s="29" t="s">
        <v>22</v>
      </c>
      <c r="C5" s="29" t="s">
        <v>31</v>
      </c>
      <c r="D5" s="29" t="s">
        <v>32</v>
      </c>
      <c r="E5" s="29" t="s">
        <v>33</v>
      </c>
      <c r="F5" s="29" t="s">
        <v>34</v>
      </c>
      <c r="G5" s="29" t="s">
        <v>35</v>
      </c>
      <c r="H5" s="29" t="s">
        <v>36</v>
      </c>
      <c r="I5" s="29" t="s">
        <v>37</v>
      </c>
      <c r="J5" s="29" t="s">
        <v>38</v>
      </c>
      <c r="K5" s="30" t="s">
        <v>41</v>
      </c>
      <c r="L5" s="30" t="s">
        <v>42</v>
      </c>
      <c r="M5" s="29" t="s">
        <v>43</v>
      </c>
      <c r="N5" s="29" t="s">
        <v>4</v>
      </c>
    </row>
    <row r="6" spans="1:14">
      <c r="A6" s="80" t="s">
        <v>103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14">
      <c r="A7" s="31">
        <v>27</v>
      </c>
      <c r="B7" s="31" t="s">
        <v>108</v>
      </c>
      <c r="C7" s="32"/>
      <c r="D7" s="32" t="s">
        <v>66</v>
      </c>
      <c r="E7" s="33" t="b">
        <v>1</v>
      </c>
      <c r="F7" s="33" t="b">
        <v>0</v>
      </c>
      <c r="G7" s="32">
        <v>2</v>
      </c>
      <c r="H7" s="32" t="s">
        <v>49</v>
      </c>
      <c r="I7" s="32" t="s">
        <v>110</v>
      </c>
      <c r="J7" s="32" t="s">
        <v>111</v>
      </c>
      <c r="K7" s="35">
        <v>23.78</v>
      </c>
      <c r="L7" s="36">
        <f>G7*K7</f>
        <v>47.56</v>
      </c>
      <c r="M7" s="37">
        <v>304</v>
      </c>
      <c r="N7" s="38"/>
    </row>
    <row r="8" spans="1:14">
      <c r="A8" s="31">
        <v>14</v>
      </c>
      <c r="B8" s="31" t="s">
        <v>117</v>
      </c>
      <c r="C8" s="39" t="s">
        <v>119</v>
      </c>
      <c r="D8" s="32" t="s">
        <v>66</v>
      </c>
      <c r="E8" s="33" t="b">
        <v>0</v>
      </c>
      <c r="F8" s="33" t="b">
        <v>0</v>
      </c>
      <c r="G8" s="32">
        <v>4</v>
      </c>
      <c r="H8" s="32" t="s">
        <v>89</v>
      </c>
      <c r="I8" s="32" t="s">
        <v>68</v>
      </c>
      <c r="J8" s="32" t="s">
        <v>121</v>
      </c>
      <c r="K8" s="35">
        <v>4.57</v>
      </c>
      <c r="L8" s="36">
        <f>K8</f>
        <v>4.57</v>
      </c>
      <c r="M8" s="37" t="s">
        <v>70</v>
      </c>
      <c r="N8" s="38"/>
    </row>
    <row r="9" spans="1:14">
      <c r="A9" s="1"/>
      <c r="K9" s="22"/>
      <c r="L9" s="22"/>
    </row>
    <row r="10" spans="1:14">
      <c r="A10" s="82" t="s">
        <v>125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</row>
    <row r="11" spans="1:14">
      <c r="A11" s="40" t="s">
        <v>54</v>
      </c>
      <c r="B11" s="41" t="s">
        <v>127</v>
      </c>
      <c r="C11" s="41" t="s">
        <v>54</v>
      </c>
      <c r="D11" s="41" t="s">
        <v>66</v>
      </c>
      <c r="E11" s="42" t="b">
        <v>1</v>
      </c>
      <c r="F11" s="42" t="b">
        <v>0</v>
      </c>
      <c r="G11" s="41">
        <v>1</v>
      </c>
      <c r="H11" s="41" t="s">
        <v>49</v>
      </c>
      <c r="I11" s="41" t="s">
        <v>68</v>
      </c>
      <c r="J11" s="41" t="s">
        <v>129</v>
      </c>
      <c r="K11" s="43">
        <v>3.3</v>
      </c>
      <c r="L11" s="44">
        <f>K11</f>
        <v>3.3</v>
      </c>
      <c r="M11" s="41" t="s">
        <v>134</v>
      </c>
      <c r="N11" s="41" t="s">
        <v>135</v>
      </c>
    </row>
    <row r="12" spans="1:14">
      <c r="K12" s="22"/>
      <c r="L12" s="22"/>
    </row>
    <row r="13" spans="1:14">
      <c r="K13" s="22"/>
      <c r="L13" s="22"/>
    </row>
    <row r="14" spans="1:14">
      <c r="A14" s="1" t="s">
        <v>138</v>
      </c>
      <c r="K14" s="45"/>
      <c r="L14" s="45"/>
    </row>
    <row r="15" spans="1:14">
      <c r="A15" s="46" t="s">
        <v>139</v>
      </c>
      <c r="K15" s="22"/>
      <c r="L15" s="22"/>
    </row>
    <row r="16" spans="1:14">
      <c r="A16" s="29" t="s">
        <v>1</v>
      </c>
      <c r="B16" s="29" t="s">
        <v>22</v>
      </c>
      <c r="C16" s="29" t="s">
        <v>31</v>
      </c>
      <c r="D16" s="29" t="s">
        <v>32</v>
      </c>
      <c r="E16" s="29" t="s">
        <v>33</v>
      </c>
      <c r="F16" s="29" t="s">
        <v>34</v>
      </c>
      <c r="G16" s="29" t="s">
        <v>35</v>
      </c>
      <c r="H16" s="29" t="s">
        <v>36</v>
      </c>
      <c r="I16" s="29" t="s">
        <v>37</v>
      </c>
      <c r="J16" s="29" t="s">
        <v>38</v>
      </c>
      <c r="K16" s="30" t="s">
        <v>41</v>
      </c>
      <c r="L16" s="30" t="s">
        <v>42</v>
      </c>
      <c r="M16" s="29" t="s">
        <v>43</v>
      </c>
      <c r="N16" s="29" t="s">
        <v>4</v>
      </c>
    </row>
    <row r="17" spans="1:14">
      <c r="A17" s="80" t="s">
        <v>103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1:14">
      <c r="A18" s="31">
        <v>46</v>
      </c>
      <c r="B18" s="31" t="s">
        <v>143</v>
      </c>
      <c r="C18" s="32"/>
      <c r="D18" s="32" t="s">
        <v>66</v>
      </c>
      <c r="E18" s="33" t="b">
        <v>0</v>
      </c>
      <c r="F18" s="33" t="b">
        <v>0</v>
      </c>
      <c r="G18" s="32">
        <v>1</v>
      </c>
      <c r="H18" s="32" t="s">
        <v>49</v>
      </c>
      <c r="I18" s="32" t="s">
        <v>68</v>
      </c>
      <c r="J18" s="32" t="s">
        <v>145</v>
      </c>
      <c r="K18" s="35">
        <v>116</v>
      </c>
      <c r="L18" s="36">
        <f>G18*K18</f>
        <v>116</v>
      </c>
      <c r="M18" s="37" t="s">
        <v>146</v>
      </c>
      <c r="N18" s="39"/>
    </row>
    <row r="19" spans="1:14">
      <c r="A19" s="31"/>
      <c r="B19" s="31"/>
      <c r="C19" s="39"/>
      <c r="D19" s="32"/>
      <c r="E19" s="32"/>
      <c r="F19" s="32"/>
      <c r="G19" s="32"/>
      <c r="H19" s="32"/>
      <c r="I19" s="32"/>
      <c r="J19" s="32"/>
      <c r="K19" s="35"/>
      <c r="L19" s="47"/>
      <c r="M19" s="37"/>
      <c r="N19" s="38"/>
    </row>
    <row r="20" spans="1:14">
      <c r="A20" s="82" t="s">
        <v>125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1:14">
      <c r="A21" s="40" t="s">
        <v>54</v>
      </c>
      <c r="B21" s="41" t="s">
        <v>148</v>
      </c>
      <c r="C21" s="41" t="s">
        <v>54</v>
      </c>
      <c r="D21" s="41" t="s">
        <v>66</v>
      </c>
      <c r="E21" s="42" t="b">
        <v>1</v>
      </c>
      <c r="F21" s="42" t="b">
        <v>0</v>
      </c>
      <c r="G21" s="41">
        <v>2</v>
      </c>
      <c r="H21" s="41" t="s">
        <v>49</v>
      </c>
      <c r="I21" s="41" t="s">
        <v>68</v>
      </c>
      <c r="J21" s="41" t="s">
        <v>150</v>
      </c>
      <c r="K21" s="43">
        <v>143.44</v>
      </c>
      <c r="L21" s="44">
        <f t="shared" ref="L21:L22" si="0">G21*K21</f>
        <v>286.88</v>
      </c>
      <c r="M21" s="41" t="s">
        <v>146</v>
      </c>
      <c r="N21" s="41"/>
    </row>
    <row r="22" spans="1:14">
      <c r="A22" s="40" t="s">
        <v>54</v>
      </c>
      <c r="B22" s="41" t="s">
        <v>152</v>
      </c>
      <c r="C22" s="41" t="s">
        <v>54</v>
      </c>
      <c r="D22" s="41" t="s">
        <v>66</v>
      </c>
      <c r="E22" s="42" t="b">
        <v>0</v>
      </c>
      <c r="F22" s="42" t="b">
        <v>0</v>
      </c>
      <c r="G22" s="41">
        <v>1</v>
      </c>
      <c r="H22" s="41" t="s">
        <v>49</v>
      </c>
      <c r="I22" s="41" t="s">
        <v>68</v>
      </c>
      <c r="J22" s="41" t="s">
        <v>153</v>
      </c>
      <c r="K22" s="43">
        <v>142</v>
      </c>
      <c r="L22" s="44">
        <f t="shared" si="0"/>
        <v>142</v>
      </c>
      <c r="M22" s="41" t="s">
        <v>91</v>
      </c>
      <c r="N22" s="42"/>
    </row>
    <row r="23" spans="1:14">
      <c r="A23" s="40" t="s">
        <v>54</v>
      </c>
      <c r="B23" s="41" t="s">
        <v>155</v>
      </c>
      <c r="C23" s="41" t="s">
        <v>54</v>
      </c>
      <c r="D23" s="41" t="s">
        <v>66</v>
      </c>
      <c r="E23" s="42" t="b">
        <v>0</v>
      </c>
      <c r="F23" s="42" t="b">
        <v>0</v>
      </c>
      <c r="G23" s="41">
        <v>2</v>
      </c>
      <c r="H23" s="41" t="s">
        <v>157</v>
      </c>
      <c r="I23" s="41" t="s">
        <v>68</v>
      </c>
      <c r="J23" s="41" t="s">
        <v>158</v>
      </c>
      <c r="K23" s="43">
        <v>112.51</v>
      </c>
      <c r="L23" s="44">
        <f>K23</f>
        <v>112.51</v>
      </c>
      <c r="M23" s="41" t="s">
        <v>159</v>
      </c>
      <c r="N23" s="42"/>
    </row>
    <row r="24" spans="1:14">
      <c r="A24" s="49"/>
      <c r="B24" s="42"/>
      <c r="C24" s="42"/>
      <c r="D24" s="42"/>
      <c r="E24" s="42"/>
      <c r="F24" s="42"/>
      <c r="G24" s="42"/>
      <c r="H24" s="42"/>
      <c r="I24" s="42"/>
      <c r="J24" s="42"/>
      <c r="K24" s="43"/>
      <c r="L24" s="50"/>
      <c r="M24" s="42"/>
      <c r="N24" s="42"/>
    </row>
    <row r="25" spans="1:14">
      <c r="K25" s="22"/>
      <c r="L25" s="22"/>
    </row>
    <row r="26" spans="1:14">
      <c r="K26" s="45"/>
      <c r="L26" s="45"/>
    </row>
    <row r="27" spans="1:14">
      <c r="K27" s="22"/>
      <c r="L27" s="22"/>
    </row>
    <row r="28" spans="1:14">
      <c r="K28" s="22"/>
      <c r="L28" s="22"/>
    </row>
    <row r="29" spans="1:14">
      <c r="K29" s="22"/>
      <c r="L29" s="22"/>
    </row>
    <row r="30" spans="1:14">
      <c r="K30" s="22"/>
      <c r="L30" s="22"/>
    </row>
    <row r="31" spans="1:14">
      <c r="K31" s="22"/>
      <c r="L31" s="22"/>
    </row>
  </sheetData>
  <mergeCells count="8">
    <mergeCell ref="A6:N6"/>
    <mergeCell ref="A10:N10"/>
    <mergeCell ref="A17:N17"/>
    <mergeCell ref="A20:N20"/>
    <mergeCell ref="A1:N1"/>
    <mergeCell ref="A3:N3"/>
    <mergeCell ref="A4:N4"/>
    <mergeCell ref="A2:N2"/>
  </mergeCells>
  <conditionalFormatting sqref="B7:B8 B18:B19">
    <cfRule type="containsText" dxfId="0" priority="1" operator="containsText" text="PRD">
      <formula>NOT(ISERROR(SEARCH(("PRD"),(B7))))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Y55"/>
  <sheetViews>
    <sheetView tabSelected="1" topLeftCell="A4" workbookViewId="0">
      <selection activeCell="E10" sqref="E10"/>
    </sheetView>
  </sheetViews>
  <sheetFormatPr defaultColWidth="14.42578125" defaultRowHeight="15.75" customHeight="1"/>
  <cols>
    <col min="2" max="2" width="20.42578125" customWidth="1"/>
    <col min="3" max="3" width="50.42578125" customWidth="1"/>
    <col min="6" max="6" width="21.28515625" customWidth="1"/>
    <col min="7" max="7" width="37.7109375" customWidth="1"/>
  </cols>
  <sheetData>
    <row r="3" spans="2:7" ht="12.75">
      <c r="D3" s="1" t="s">
        <v>0</v>
      </c>
      <c r="E3" s="1" t="s">
        <v>2</v>
      </c>
      <c r="F3" s="1" t="s">
        <v>3</v>
      </c>
      <c r="G3" s="1" t="s">
        <v>4</v>
      </c>
    </row>
    <row r="4" spans="2:7" ht="38.25">
      <c r="B4" s="2" t="s">
        <v>5</v>
      </c>
      <c r="C4" s="3" t="s">
        <v>6</v>
      </c>
      <c r="D4" s="86" t="s">
        <v>7</v>
      </c>
      <c r="E4" s="86" t="s">
        <v>8</v>
      </c>
      <c r="F4" s="86" t="s">
        <v>9</v>
      </c>
      <c r="G4" s="86" t="s">
        <v>10</v>
      </c>
    </row>
    <row r="5" spans="2:7" ht="51">
      <c r="C5" s="3" t="s">
        <v>11</v>
      </c>
      <c r="D5" s="86" t="s">
        <v>12</v>
      </c>
      <c r="E5" s="86" t="s">
        <v>13</v>
      </c>
      <c r="F5" s="86" t="s">
        <v>14</v>
      </c>
      <c r="G5" s="86" t="s">
        <v>15</v>
      </c>
    </row>
    <row r="6" spans="2:7" ht="12.75">
      <c r="C6" s="3" t="s">
        <v>16</v>
      </c>
      <c r="D6" s="86" t="s">
        <v>17</v>
      </c>
      <c r="E6" s="86" t="s">
        <v>18</v>
      </c>
      <c r="F6" s="87"/>
      <c r="G6" s="87"/>
    </row>
    <row r="7" spans="2:7" ht="15.75" customHeight="1">
      <c r="C7" s="67" t="s">
        <v>44</v>
      </c>
    </row>
    <row r="9" spans="2:7" ht="12.75">
      <c r="B9" s="2" t="s">
        <v>19</v>
      </c>
      <c r="C9" s="3" t="s">
        <v>20</v>
      </c>
    </row>
    <row r="10" spans="2:7" ht="12.75">
      <c r="C10" s="5" t="s">
        <v>21</v>
      </c>
    </row>
    <row r="11" spans="2:7" ht="12.75">
      <c r="C11" s="5" t="s">
        <v>23</v>
      </c>
    </row>
    <row r="12" spans="2:7" ht="12.75">
      <c r="C12" s="5" t="s">
        <v>24</v>
      </c>
    </row>
    <row r="13" spans="2:7" ht="12.75">
      <c r="C13" s="5" t="s">
        <v>25</v>
      </c>
    </row>
    <row r="14" spans="2:7" ht="12.75">
      <c r="C14" s="3" t="s">
        <v>26</v>
      </c>
    </row>
    <row r="15" spans="2:7" ht="12.75">
      <c r="C15" s="5" t="s">
        <v>27</v>
      </c>
    </row>
    <row r="16" spans="2:7" ht="15.75" customHeight="1">
      <c r="C16" s="53" t="s">
        <v>394</v>
      </c>
    </row>
    <row r="17" spans="1:25" s="69" customFormat="1" ht="15.75" customHeight="1">
      <c r="C17" s="53" t="s">
        <v>409</v>
      </c>
    </row>
    <row r="19" spans="1:25" ht="12.75">
      <c r="B19" s="2" t="s">
        <v>28</v>
      </c>
      <c r="C19" s="3" t="s">
        <v>29</v>
      </c>
      <c r="D19" s="11" t="s">
        <v>30</v>
      </c>
      <c r="E19" s="14" t="str">
        <f>HYPERLINK("https://www.ponoko.com/","Ponoko")</f>
        <v>Ponoko</v>
      </c>
    </row>
    <row r="20" spans="1:25" ht="12.75">
      <c r="C20" s="3" t="s">
        <v>44</v>
      </c>
      <c r="D20" s="11" t="s">
        <v>45</v>
      </c>
    </row>
    <row r="21" spans="1:25" ht="12.75">
      <c r="B21" s="1"/>
    </row>
    <row r="22" spans="1:25" ht="12.75">
      <c r="A22" s="17"/>
      <c r="B22" s="19" t="s">
        <v>47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1:25" ht="12.75">
      <c r="D23" s="1" t="s">
        <v>48</v>
      </c>
      <c r="E23" s="1" t="s">
        <v>50</v>
      </c>
      <c r="F23" s="1" t="s">
        <v>51</v>
      </c>
      <c r="G23" s="1" t="s">
        <v>53</v>
      </c>
      <c r="H23" s="1" t="s">
        <v>55</v>
      </c>
      <c r="I23" s="1" t="s">
        <v>56</v>
      </c>
      <c r="J23" s="1" t="s">
        <v>57</v>
      </c>
    </row>
    <row r="24" spans="1:25" ht="12.75">
      <c r="B24" s="2" t="s">
        <v>58</v>
      </c>
      <c r="C24" s="5" t="s">
        <v>59</v>
      </c>
      <c r="D24" s="3" t="s">
        <v>60</v>
      </c>
      <c r="E24" s="3">
        <v>2</v>
      </c>
      <c r="F24" s="3">
        <f>3+SUM(F35)+SUM(F42,F43)+F47</f>
        <v>8</v>
      </c>
      <c r="G24" s="3">
        <f>2+SUM(F33,F34,F36)+SUM(F44)</f>
        <v>10</v>
      </c>
      <c r="H24" s="3">
        <v>0</v>
      </c>
      <c r="I24" s="5">
        <v>6</v>
      </c>
    </row>
    <row r="25" spans="1:25" ht="12.75">
      <c r="C25" s="5" t="s">
        <v>64</v>
      </c>
      <c r="D25" s="5" t="s">
        <v>65</v>
      </c>
      <c r="F25" s="25">
        <f>F39</f>
        <v>1</v>
      </c>
      <c r="G25" s="25">
        <f>F52+F55</f>
        <v>3</v>
      </c>
      <c r="H25" s="3">
        <v>2</v>
      </c>
      <c r="J25" s="3">
        <f>F51+F50</f>
        <v>4</v>
      </c>
    </row>
    <row r="26" spans="1:25" ht="12.75">
      <c r="C26" s="5" t="s">
        <v>71</v>
      </c>
      <c r="D26" s="5" t="s">
        <v>72</v>
      </c>
      <c r="G26" s="3">
        <f>1+F55</f>
        <v>2</v>
      </c>
    </row>
    <row r="27" spans="1:25" ht="12.75">
      <c r="C27" s="5" t="s">
        <v>73</v>
      </c>
      <c r="D27" s="5" t="s">
        <v>74</v>
      </c>
      <c r="J27" s="25">
        <f>F54+F53</f>
        <v>2</v>
      </c>
    </row>
    <row r="30" spans="1:25" ht="12.75">
      <c r="A30" s="27"/>
      <c r="B30" s="19" t="s">
        <v>76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2" spans="1:25" ht="12.75">
      <c r="B32" s="2" t="s">
        <v>79</v>
      </c>
      <c r="C32" s="28"/>
      <c r="D32" s="28"/>
      <c r="E32" s="1" t="s">
        <v>80</v>
      </c>
      <c r="F32" s="1" t="s">
        <v>81</v>
      </c>
    </row>
    <row r="33" spans="2:6" ht="12.75">
      <c r="B33" s="3" t="s">
        <v>82</v>
      </c>
      <c r="C33" s="3" t="s">
        <v>59</v>
      </c>
      <c r="D33" s="3" t="s">
        <v>60</v>
      </c>
      <c r="E33" s="25">
        <f>ROUNDUP(467/25.4,2)</f>
        <v>18.39</v>
      </c>
      <c r="F33" s="5">
        <v>2</v>
      </c>
    </row>
    <row r="34" spans="2:6" ht="12.75">
      <c r="B34" s="3" t="s">
        <v>86</v>
      </c>
      <c r="C34" s="3" t="s">
        <v>59</v>
      </c>
      <c r="D34" s="3" t="s">
        <v>60</v>
      </c>
      <c r="E34" s="25">
        <f>ROUNDUP(442/25.4,2)</f>
        <v>17.41</v>
      </c>
      <c r="F34" s="3">
        <v>2</v>
      </c>
    </row>
    <row r="35" spans="2:6" ht="12.75">
      <c r="B35" s="3" t="s">
        <v>88</v>
      </c>
      <c r="C35" s="3" t="s">
        <v>59</v>
      </c>
      <c r="D35" s="3" t="s">
        <v>60</v>
      </c>
      <c r="E35" s="25">
        <f>ROUNDUP(254.8/25.4,2)</f>
        <v>10.039999999999999</v>
      </c>
      <c r="F35" s="3">
        <v>2</v>
      </c>
    </row>
    <row r="36" spans="2:6" ht="12.75">
      <c r="B36" s="3" t="s">
        <v>92</v>
      </c>
      <c r="C36" s="3" t="s">
        <v>59</v>
      </c>
      <c r="D36" s="3" t="s">
        <v>60</v>
      </c>
      <c r="E36" s="25">
        <f t="shared" ref="E36:E37" si="0">ROUNDUP(558.8/25.4,2)</f>
        <v>22</v>
      </c>
      <c r="F36" s="3">
        <v>2</v>
      </c>
    </row>
    <row r="37" spans="2:6" ht="12.75">
      <c r="B37" s="5" t="s">
        <v>99</v>
      </c>
      <c r="C37" s="3" t="s">
        <v>71</v>
      </c>
      <c r="D37" s="3" t="s">
        <v>72</v>
      </c>
      <c r="E37" s="25">
        <f t="shared" si="0"/>
        <v>22</v>
      </c>
      <c r="F37" s="3">
        <v>1</v>
      </c>
    </row>
    <row r="38" spans="2:6" ht="12.75">
      <c r="B38" s="3" t="s">
        <v>86</v>
      </c>
      <c r="C38" s="3" t="s">
        <v>64</v>
      </c>
      <c r="D38" s="3" t="s">
        <v>65</v>
      </c>
      <c r="E38" s="3">
        <v>36</v>
      </c>
      <c r="F38" s="3">
        <v>2</v>
      </c>
    </row>
    <row r="39" spans="2:6" ht="12.75">
      <c r="B39" s="3" t="s">
        <v>100</v>
      </c>
      <c r="C39" s="3" t="s">
        <v>64</v>
      </c>
      <c r="D39" s="3" t="s">
        <v>65</v>
      </c>
      <c r="E39" s="25">
        <f>ROUNDUP(241/25.4,2)</f>
        <v>9.49</v>
      </c>
      <c r="F39" s="3">
        <v>1</v>
      </c>
    </row>
    <row r="41" spans="2:6" ht="12.75">
      <c r="B41" s="1" t="s">
        <v>104</v>
      </c>
      <c r="C41" s="28"/>
      <c r="D41" s="28"/>
      <c r="E41" s="1" t="s">
        <v>80</v>
      </c>
      <c r="F41" s="1" t="s">
        <v>81</v>
      </c>
    </row>
    <row r="42" spans="2:6" ht="12.75">
      <c r="B42" s="5" t="s">
        <v>105</v>
      </c>
      <c r="C42" s="3" t="s">
        <v>59</v>
      </c>
      <c r="D42" s="3" t="s">
        <v>60</v>
      </c>
      <c r="E42" s="25">
        <f>ROUNDUP(200.2/25.4,2)</f>
        <v>7.89</v>
      </c>
      <c r="F42" s="5">
        <v>1</v>
      </c>
    </row>
    <row r="43" spans="2:6" ht="12.75">
      <c r="B43" s="5" t="s">
        <v>112</v>
      </c>
      <c r="C43" s="3" t="s">
        <v>59</v>
      </c>
      <c r="D43" s="3" t="s">
        <v>60</v>
      </c>
      <c r="E43" s="25">
        <f>ROUNDUP(251/25.4,2)</f>
        <v>9.89</v>
      </c>
      <c r="F43" s="5">
        <v>1</v>
      </c>
    </row>
    <row r="44" spans="2:6" ht="12.75">
      <c r="B44" s="3" t="s">
        <v>114</v>
      </c>
      <c r="C44" s="3" t="s">
        <v>59</v>
      </c>
      <c r="D44" s="3" t="s">
        <v>60</v>
      </c>
      <c r="E44" s="25">
        <f>ROUNDUP(391/25.4,2)</f>
        <v>15.4</v>
      </c>
      <c r="F44" s="3">
        <v>2</v>
      </c>
    </row>
    <row r="46" spans="2:6" ht="12.75">
      <c r="B46" s="1" t="s">
        <v>116</v>
      </c>
      <c r="C46" s="28"/>
      <c r="D46" s="28"/>
      <c r="E46" s="1" t="s">
        <v>80</v>
      </c>
      <c r="F46" s="1" t="s">
        <v>81</v>
      </c>
    </row>
    <row r="47" spans="2:6" ht="12.75">
      <c r="B47" s="3" t="s">
        <v>118</v>
      </c>
      <c r="C47" s="3" t="s">
        <v>59</v>
      </c>
      <c r="D47" s="3" t="s">
        <v>60</v>
      </c>
      <c r="E47" s="25">
        <f>ROUNDUP(304.8/25.4,2)</f>
        <v>12</v>
      </c>
      <c r="F47" s="3">
        <v>1</v>
      </c>
    </row>
    <row r="49" spans="2:6" ht="12.75">
      <c r="B49" s="1" t="s">
        <v>123</v>
      </c>
      <c r="C49" s="28"/>
      <c r="D49" s="28"/>
      <c r="E49" s="1" t="s">
        <v>80</v>
      </c>
      <c r="F49" s="1" t="s">
        <v>81</v>
      </c>
    </row>
    <row r="50" spans="2:6" ht="12.75">
      <c r="B50" s="3" t="s">
        <v>124</v>
      </c>
      <c r="C50" s="3" t="s">
        <v>64</v>
      </c>
      <c r="D50" s="3" t="s">
        <v>65</v>
      </c>
      <c r="E50" s="25">
        <f>ROUNDUP(1908/25.4,2)</f>
        <v>75.12</v>
      </c>
      <c r="F50" s="3">
        <v>2</v>
      </c>
    </row>
    <row r="51" spans="2:6" ht="12.75">
      <c r="B51" s="3" t="s">
        <v>126</v>
      </c>
      <c r="C51" s="3" t="s">
        <v>64</v>
      </c>
      <c r="D51" s="3" t="s">
        <v>65</v>
      </c>
      <c r="E51" s="25">
        <f>ROUNDUP(2057.4/25.4,2)</f>
        <v>81</v>
      </c>
      <c r="F51" s="3">
        <v>2</v>
      </c>
    </row>
    <row r="52" spans="2:6" ht="12.75">
      <c r="B52" s="5" t="s">
        <v>128</v>
      </c>
      <c r="C52" s="3" t="s">
        <v>64</v>
      </c>
      <c r="D52" s="3" t="s">
        <v>65</v>
      </c>
      <c r="E52" s="25">
        <f>ROUNDUP(583.4/25.4,2)</f>
        <v>22.970000000000002</v>
      </c>
      <c r="F52" s="3">
        <v>2</v>
      </c>
    </row>
    <row r="53" spans="2:6" ht="12.75">
      <c r="B53" s="3" t="s">
        <v>131</v>
      </c>
      <c r="C53" s="3" t="s">
        <v>73</v>
      </c>
      <c r="D53" s="3" t="s">
        <v>74</v>
      </c>
      <c r="E53" s="25">
        <f>ROUNDUP(1908/25.4,2)</f>
        <v>75.12</v>
      </c>
      <c r="F53" s="3">
        <v>1</v>
      </c>
    </row>
    <row r="54" spans="2:6" ht="12.75">
      <c r="B54" s="5" t="s">
        <v>132</v>
      </c>
      <c r="C54" s="3" t="s">
        <v>73</v>
      </c>
      <c r="D54" s="3" t="s">
        <v>74</v>
      </c>
      <c r="E54" s="25">
        <f>ROUNDUP(2057.4/25.4,2)</f>
        <v>81</v>
      </c>
      <c r="F54" s="5">
        <v>1</v>
      </c>
    </row>
    <row r="55" spans="2:6" ht="12.75">
      <c r="B55" s="3" t="s">
        <v>140</v>
      </c>
      <c r="C55" s="3" t="s">
        <v>64</v>
      </c>
      <c r="D55" s="3" t="s">
        <v>65</v>
      </c>
      <c r="E55" s="25">
        <f>ROUNDUP(604.8/25.4,2)</f>
        <v>23.82</v>
      </c>
      <c r="F55" s="3">
        <v>1</v>
      </c>
    </row>
  </sheetData>
  <hyperlinks>
    <hyperlink ref="D19" r:id="rId1" xr:uid="{00000000-0004-0000-0200-000000000000}"/>
    <hyperlink ref="D20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Flattened BOM - Barrier Conveyo</vt:lpstr>
      <vt:lpstr>Alternative Parts</vt:lpstr>
      <vt:lpstr>Processes &amp; 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Balsamo</cp:lastModifiedBy>
  <dcterms:modified xsi:type="dcterms:W3CDTF">2020-03-24T00:19:32Z</dcterms:modified>
</cp:coreProperties>
</file>