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ndented BOM" sheetId="1" r:id="rId4"/>
    <sheet state="visible" name="Flattened BOM - Barrier Conveyo" sheetId="2" r:id="rId5"/>
    <sheet state="visible" name="Processes &amp; Tools" sheetId="3" r:id="rId6"/>
    <sheet state="visible" name="Sheet6" sheetId="4" r:id="rId7"/>
    <sheet state="visible" name="Fan Wiring Diagram" sheetId="5" r:id="rId8"/>
    <sheet state="visible" name="Alternative Parts" sheetId="6" r:id="rId9"/>
  </sheets>
  <definedNames>
    <definedName hidden="1" localSheetId="1" name="Z_415564D1_0036_4DC0_B158_D91EC2E7C4AF_.wvu.FilterData">'Flattened BOM - Barrier Conveyo'!$B$48:$B$186</definedName>
  </definedNames>
  <calcPr/>
  <customWorkbookViews>
    <customWorkbookView activeSheetId="0" maximized="1" tabRatio="600" windowHeight="0" windowWidth="0" guid="{415564D1-0036-4DC0-B158-D91EC2E7C4AF}" name="Filter 1"/>
  </customWorkbookViews>
</workbook>
</file>

<file path=xl/sharedStrings.xml><?xml version="1.0" encoding="utf-8"?>
<sst xmlns="http://schemas.openxmlformats.org/spreadsheetml/2006/main" count="805" uniqueCount="384">
  <si>
    <t>Easy</t>
  </si>
  <si>
    <t>Find Number</t>
  </si>
  <si>
    <t>Good</t>
  </si>
  <si>
    <t>Manual</t>
  </si>
  <si>
    <t>Notes</t>
  </si>
  <si>
    <t>Process</t>
  </si>
  <si>
    <t>Cutting 80-20</t>
  </si>
  <si>
    <t>Chop-Saw</t>
  </si>
  <si>
    <t>Band Saw + Acrylic Drill Bits</t>
  </si>
  <si>
    <t>Hacksaw + Acrylic Drill Bits</t>
  </si>
  <si>
    <t>Use Acrylic Drill bits to reduce likelihood of cracking; alt is make from PolyCarbonate - check with vendor before laser cutting.</t>
  </si>
  <si>
    <t>Acyrlic</t>
  </si>
  <si>
    <t>Laser</t>
  </si>
  <si>
    <t>Tablesaw</t>
  </si>
  <si>
    <t>Jigsaw / Hacksaw</t>
  </si>
  <si>
    <t>Beware of stress-concentrations when cutting</t>
  </si>
  <si>
    <t>Chopping Metal Shat + Tap</t>
  </si>
  <si>
    <t>Lathe + Tap</t>
  </si>
  <si>
    <t>Saw + Drill/Tap</t>
  </si>
  <si>
    <t>Specific Tools</t>
  </si>
  <si>
    <t>Imperial Allen Key Set</t>
  </si>
  <si>
    <t>10-32 Tap &amp; Tap-Drill</t>
  </si>
  <si>
    <t>Part Name and Description</t>
  </si>
  <si>
    <t>4-40 Tap &amp; Tap-Drill</t>
  </si>
  <si>
    <t>1/4 - 20 Tap &amp; Tap-Drill</t>
  </si>
  <si>
    <t>M5x0.8 Tap &amp; Tap-Drill</t>
  </si>
  <si>
    <t>Small Diam Wrench Set (Imperial)</t>
  </si>
  <si>
    <t>If modifying stock belt: Belt lacing kit -&gt; see alternative parts</t>
  </si>
  <si>
    <t>Fabrication Vendors:</t>
  </si>
  <si>
    <t>Laser Cutting Acrylic</t>
  </si>
  <si>
    <t>Lasercut.com</t>
  </si>
  <si>
    <t>Duplicate Name</t>
  </si>
  <si>
    <t>Part Number</t>
  </si>
  <si>
    <t>Fab Method</t>
  </si>
  <si>
    <t>Cut</t>
  </si>
  <si>
    <t>Drill</t>
  </si>
  <si>
    <t>Qty</t>
  </si>
  <si>
    <t>UoM</t>
  </si>
  <si>
    <t>Vendor</t>
  </si>
  <si>
    <t>Vendor P/N</t>
  </si>
  <si>
    <t>Duplicates</t>
  </si>
  <si>
    <t>Duplicate Notes</t>
  </si>
  <si>
    <t>Cost</t>
  </si>
  <si>
    <t>Ext. Cost</t>
  </si>
  <si>
    <t>Material</t>
  </si>
  <si>
    <t>FDM</t>
  </si>
  <si>
    <t>3DHubs.com</t>
  </si>
  <si>
    <t>1 in x 5 in Pulley Block</t>
  </si>
  <si>
    <t>80-20 Extrusion Stock Recommendations</t>
  </si>
  <si>
    <t>McMaster Carr SKU</t>
  </si>
  <si>
    <t>each</t>
  </si>
  <si>
    <t>6" QTY</t>
  </si>
  <si>
    <t>1' QTY</t>
  </si>
  <si>
    <t>Custom</t>
  </si>
  <si>
    <t>2' QTY</t>
  </si>
  <si>
    <t>n/a</t>
  </si>
  <si>
    <t>3'QTY</t>
  </si>
  <si>
    <t>4' QTY</t>
  </si>
  <si>
    <t>8' QTY</t>
  </si>
  <si>
    <t>Extrusion Stock</t>
  </si>
  <si>
    <t>1x1" Black Anodized 80-20</t>
  </si>
  <si>
    <t>47065T503</t>
  </si>
  <si>
    <t>FDM Plastic, M5 Tapped Holes</t>
  </si>
  <si>
    <t>18-8 Stainless Steel Button Head Hex Drive Screw, 1/4"-20 Thread Size, 3/4" Long</t>
  </si>
  <si>
    <t>0044815</t>
  </si>
  <si>
    <t>1.5x1.5" Black Anodized 80-20</t>
  </si>
  <si>
    <t>47065T507</t>
  </si>
  <si>
    <t>COTS</t>
  </si>
  <si>
    <t>box (50)</t>
  </si>
  <si>
    <t>McMaster-Carr</t>
  </si>
  <si>
    <t>92949A540</t>
  </si>
  <si>
    <t>Fan Control Wiring Diagram</t>
  </si>
  <si>
    <t>18-8</t>
  </si>
  <si>
    <t>2x1" Black Anodized 80-20</t>
  </si>
  <si>
    <t>47065T495</t>
  </si>
  <si>
    <t>Connector Image</t>
  </si>
  <si>
    <t>3x1.5" Black Anodized 80-20</t>
  </si>
  <si>
    <t>47065T882</t>
  </si>
  <si>
    <t>316 Stainless Steel Washer, Oversized, 3/8" Screw Size, 0.406" ID, 1.5" OD</t>
  </si>
  <si>
    <t>80-20 Cuts (Unless specified on BOM)</t>
  </si>
  <si>
    <t>box (10)</t>
  </si>
  <si>
    <t>91525A140</t>
  </si>
  <si>
    <t>Cuts for SB04485-01</t>
  </si>
  <si>
    <t>Length (inches)</t>
  </si>
  <si>
    <t>QTY</t>
  </si>
  <si>
    <t>Front Verticals</t>
  </si>
  <si>
    <t>5 gallon bucket</t>
  </si>
  <si>
    <t>0044913</t>
  </si>
  <si>
    <t>3995T439</t>
  </si>
  <si>
    <t>Rear Verticals</t>
  </si>
  <si>
    <t>Alloy Steel Cup-Point Set Screw, M4 x 0.7 mm Thread, 6 mm Long</t>
  </si>
  <si>
    <t>Cross Beams</t>
  </si>
  <si>
    <t>box (100)</t>
  </si>
  <si>
    <t>91390A112</t>
  </si>
  <si>
    <t>Steel</t>
  </si>
  <si>
    <t>Longitudinal Beams</t>
  </si>
  <si>
    <t>Bearing,  6 mm ID x 16.3 mm OD x 7.2mm W, 17.5 mm flange</t>
  </si>
  <si>
    <t>Alternative Parts</t>
  </si>
  <si>
    <t>0044922</t>
  </si>
  <si>
    <t>Conveyor Top Drive Pulley Shaft</t>
  </si>
  <si>
    <t>Use this alteration to decrease cost and lead time of the top drive pulley shaft</t>
  </si>
  <si>
    <t>1293N500</t>
  </si>
  <si>
    <t>Longitudinal Bushing Mount</t>
  </si>
  <si>
    <t>Cross Beam (Rear)</t>
  </si>
  <si>
    <t>Bracket, Conveyor Shaft Mount, Barrier Conveyor</t>
  </si>
  <si>
    <t>Laser Cut</t>
  </si>
  <si>
    <t>Existing Part(s)</t>
  </si>
  <si>
    <t>Cuts for 044856</t>
  </si>
  <si>
    <t>Top Horizontal</t>
  </si>
  <si>
    <t>1/4" Acrylic Sheet</t>
  </si>
  <si>
    <t>Center Conveyor Pulley, 1 in</t>
  </si>
  <si>
    <t>Shaft, 6 mm x 130mm</t>
  </si>
  <si>
    <t>FDM Plastic</t>
  </si>
  <si>
    <t>Misumi</t>
  </si>
  <si>
    <t>SSFHRW6-130.0-M3-N3-WFC5-J50-V50-W5</t>
  </si>
  <si>
    <t>Bottom Horizontal</t>
  </si>
  <si>
    <t>Conveyor Pulley End Cap, 1in</t>
  </si>
  <si>
    <t>Verticals</t>
  </si>
  <si>
    <t>Cover, Front, Barrier Conveyor</t>
  </si>
  <si>
    <t>Cuts for 044777</t>
  </si>
  <si>
    <t>FHS, M3 x 8 mm, 18-8</t>
  </si>
  <si>
    <t>Horizontal</t>
  </si>
  <si>
    <t>0044920</t>
  </si>
  <si>
    <t>D-Profile Rotary Shaft, D-Profile on Both Ends, 303 Stainless Steel, 1/2" Diameter, 12" Long</t>
  </si>
  <si>
    <t>92010A118</t>
  </si>
  <si>
    <t>8632T870</t>
  </si>
  <si>
    <t>Cuts for SB044680-01</t>
  </si>
  <si>
    <t>Horizontal Ext Frame</t>
  </si>
  <si>
    <t>Alternative Part(s)</t>
  </si>
  <si>
    <t>Vertical Ext Frame Bottom</t>
  </si>
  <si>
    <t>6mm D, 1' L Tight-Tolerance 12L14 Carbon Steel Rod</t>
  </si>
  <si>
    <t>Vertical Ext Frame Top</t>
  </si>
  <si>
    <t>5544T252</t>
  </si>
  <si>
    <t>See alternate configuration here</t>
  </si>
  <si>
    <t>Horizontal Mid Span</t>
  </si>
  <si>
    <t>Vertical Support Bottom</t>
  </si>
  <si>
    <t>Link, Handle, Pass Through Conveyor</t>
  </si>
  <si>
    <t xml:space="preserve">12L14 </t>
  </si>
  <si>
    <t>Cut to 2x 130 mm</t>
  </si>
  <si>
    <t>0044808</t>
  </si>
  <si>
    <t>Drill Press</t>
  </si>
  <si>
    <t>Conveyor Belt</t>
  </si>
  <si>
    <t xml:space="preserve">Use this alteration to decrease lead time of the conveyor belt. Requires cutting 6 in belt to 5 in and splicing two belts together. </t>
  </si>
  <si>
    <t>Cross Member</t>
  </si>
  <si>
    <t>Make from McMaster-Carr PN 8975K707</t>
  </si>
  <si>
    <t>Medium-Strength Steel Nylon-Insert Locknut, Grade 5, Zinc-Plated, 1/4"-20 Thread Size</t>
  </si>
  <si>
    <t>White polyurethene conveyor belt, 2 ply, .060" thick, 11.1' long, laced</t>
  </si>
  <si>
    <t>95615A120</t>
  </si>
  <si>
    <t>1382N467</t>
  </si>
  <si>
    <t>PU</t>
  </si>
  <si>
    <t>Medium-Strength Steel Nylon-Insert Locknut, Grade 5, Zinc-Plated, 3/8"-16 Thread Size</t>
  </si>
  <si>
    <t>6" Wide Belt for 3 Feet Long Ready-to-Run Mini Belt Conveyor</t>
  </si>
  <si>
    <t>0044912</t>
  </si>
  <si>
    <t>5734K914</t>
  </si>
  <si>
    <t>95615A140</t>
  </si>
  <si>
    <t>Vise-Mount Lacer for Quick-Install Hook Lacing for Lace #'s 25, 25Ll, 25Lp, 7" Working Width</t>
  </si>
  <si>
    <t>6139K6</t>
  </si>
  <si>
    <t>Passivated 18-8 Stainless Steel Pan Head Phillips Screws, M5 x 0.8mm Thread, 12mm Long</t>
  </si>
  <si>
    <t>Quick-Install Cardboard Sheet Hook Lacing</t>
  </si>
  <si>
    <t>92000A322</t>
  </si>
  <si>
    <t>box (48)</t>
  </si>
  <si>
    <t>6123K31</t>
  </si>
  <si>
    <t>SST316</t>
  </si>
  <si>
    <t>Plate, Conveyor Shaft Mount, Pass Through Conveyor</t>
  </si>
  <si>
    <t>Make from McMaster-Carr PN 8983K113</t>
  </si>
  <si>
    <t>Plate, Drive Pulley, Barrier Conveyor</t>
  </si>
  <si>
    <t>0044807</t>
  </si>
  <si>
    <t>Make from McMaster-Carr PN 8573K35</t>
  </si>
  <si>
    <t>Rod, Threaded, 0.375 x 16, 7 in L</t>
  </si>
  <si>
    <t>0044806</t>
  </si>
  <si>
    <t>box (5)</t>
  </si>
  <si>
    <t>91565A650</t>
  </si>
  <si>
    <t>Roller, Drive, 1/2" ID, 1" OD</t>
  </si>
  <si>
    <t>0044911</t>
  </si>
  <si>
    <t>2473K290</t>
  </si>
  <si>
    <t>Steel/rubber</t>
  </si>
  <si>
    <t>Roller, PVC</t>
  </si>
  <si>
    <t>0044813</t>
  </si>
  <si>
    <t>2297T150</t>
  </si>
  <si>
    <t>Steel/PVC</t>
  </si>
  <si>
    <t>Set-Screw, M4 x 8 mm, Flat Point</t>
  </si>
  <si>
    <t>0044925</t>
  </si>
  <si>
    <t>box (25)</t>
  </si>
  <si>
    <t>92605A113</t>
  </si>
  <si>
    <t>Shaft, 9 mm D, 150 mm L</t>
  </si>
  <si>
    <t>0044811</t>
  </si>
  <si>
    <t>Bandsaw</t>
  </si>
  <si>
    <t>Make from McMaster-Carr PN 4634T35 (1ft)</t>
  </si>
  <si>
    <t>Shaft, Hollow, 0.5 in OD, 0.402 in ID, 5.5 in L</t>
  </si>
  <si>
    <t>Make from McMaster-Carr PN 9056K65 (6 in)</t>
  </si>
  <si>
    <t>Shaft, Hollow, 1.25 in OD, 0.75 in ID, 5.25 in L</t>
  </si>
  <si>
    <t>Make from McMaster-Carr PN 1830T199 (1 ft)</t>
  </si>
  <si>
    <t>Spacer, Hollow, 0.875 in OD, 0.625 in ID, 1 in L</t>
  </si>
  <si>
    <t>Make from McMaster-Carr PN 8627K229 (1 ft)</t>
  </si>
  <si>
    <t>Spacer, Hollow, 0.875 in OD, 0.625 in ID, 1.5 in L</t>
  </si>
  <si>
    <t>Can be made from 1" spacer raw material</t>
  </si>
  <si>
    <t>Spacer, Top, Pass Through Conveyor</t>
  </si>
  <si>
    <t>Support, Center Rails, Architectural AL U Channel</t>
  </si>
  <si>
    <t>Bandsaw/Drill Press</t>
  </si>
  <si>
    <t>4592T140</t>
  </si>
  <si>
    <t>Make from McMaster-Carr PN 4592T140</t>
  </si>
  <si>
    <t>T-Slotted Framing, Antislip Leveling Mount for 1" High Single Rail</t>
  </si>
  <si>
    <t>0044910</t>
  </si>
  <si>
    <t>47065T341</t>
  </si>
  <si>
    <t>T-Slotted Framing, Black Corner Bracket, 1" Long, for 1" High Rail</t>
  </si>
  <si>
    <t>0044794/0044809</t>
  </si>
  <si>
    <t>47065T831</t>
  </si>
  <si>
    <t>Aluminum</t>
  </si>
  <si>
    <t>T-Slotted Framing, Black Corner Surface Bracket for 1" High Single Rail</t>
  </si>
  <si>
    <t>0044904</t>
  </si>
  <si>
    <t>47065T317</t>
  </si>
  <si>
    <t>T-Slotted Framing, End-Feed Nut with Flanged-Button Head, 1/4"-20 Thread Size</t>
  </si>
  <si>
    <t>box (4)</t>
  </si>
  <si>
    <t>47065T142</t>
  </si>
  <si>
    <t>T-Slotted Framing, End-Feed Single Nut with Button Head 1/4"-20 Thread Size</t>
  </si>
  <si>
    <t>47065T139</t>
  </si>
  <si>
    <t>T-Slotted Framing, End-Feed Single Nut, 1/4"-20 Thread</t>
  </si>
  <si>
    <t>0044900</t>
  </si>
  <si>
    <t>47065T905</t>
  </si>
  <si>
    <t>T-Slotted Framing, Single Four Slot Rail, Black, 1" High x 1" Wide, Solid, 12 in</t>
  </si>
  <si>
    <t>T-Slotted Framing, Single Four Slot Rail, Black, 1" High x 1" Wide, Solid, 24 in</t>
  </si>
  <si>
    <t>0044909</t>
  </si>
  <si>
    <t>ok MCM same</t>
  </si>
  <si>
    <t>T-Slotted Framing, Single Four Slot Rail, Black, 1" High x 1" Wide, Solid, 48 in</t>
  </si>
  <si>
    <t>T-Slotted Framing, Single Four Slot Rail, Black, 1" High x 1" Wide, Solid, Cut to 43 in</t>
  </si>
  <si>
    <t>0044914</t>
  </si>
  <si>
    <t>47065T807</t>
  </si>
  <si>
    <t>T-Slotted Framing, Single Four Slot Rail, Black, 1" High x 1" Wide, Solid, Cut to 6 in</t>
  </si>
  <si>
    <t>Mounted Linear Sleeve Bearing</t>
  </si>
  <si>
    <t>0044864</t>
  </si>
  <si>
    <t>6374K126</t>
  </si>
  <si>
    <t>4-40 Bolts or Metric Equivalent (Diam &lt; 0.125")</t>
  </si>
  <si>
    <t>10-32 Rod End - Right Handed</t>
  </si>
  <si>
    <t>0044868</t>
  </si>
  <si>
    <t>60645K11</t>
  </si>
  <si>
    <t xml:space="preserve">1" 80-20 Linear Slide </t>
  </si>
  <si>
    <t>0044862</t>
  </si>
  <si>
    <t>5537T293</t>
  </si>
  <si>
    <t>Need to replace M6 with longer bolt and nyloc (1/4-20 + Washer + Nyloc Nut</t>
  </si>
  <si>
    <t>Black Plastic Pull Handle, 4-1/2" Long for T-Slotted Framing</t>
  </si>
  <si>
    <t>0044863</t>
  </si>
  <si>
    <t>47065T54</t>
  </si>
  <si>
    <t>80-20: 1 to 1.5" face mount bracket</t>
  </si>
  <si>
    <t>0044690</t>
  </si>
  <si>
    <t>47065T298</t>
  </si>
  <si>
    <t>Conveyor + Transfer Encl Asy</t>
  </si>
  <si>
    <t>0044779</t>
  </si>
  <si>
    <t>ASY</t>
  </si>
  <si>
    <t>-</t>
  </si>
  <si>
    <t>Barrier Conveyor V4, Export 20200321</t>
  </si>
  <si>
    <t>0044803</t>
  </si>
  <si>
    <t>Chamber Assembly</t>
  </si>
  <si>
    <t>0044844</t>
  </si>
  <si>
    <t>|SB044686-01 |Food Zone Direct (SB044686-01.1)</t>
  </si>
  <si>
    <t>Enclosure Frame Structure</t>
  </si>
  <si>
    <t>0044845</t>
  </si>
  <si>
    <t>Extrusions (Various)</t>
  </si>
  <si>
    <t>Various</t>
  </si>
  <si>
    <t>3' 1x2 80-20 Extrusion, Black</t>
  </si>
  <si>
    <t>4-40 Tap &amp; Tap Drill Needed</t>
  </si>
  <si>
    <t>Enclosure.Panel.LHS</t>
  </si>
  <si>
    <t>0044846</t>
  </si>
  <si>
    <t>Cut Acyrlic</t>
  </si>
  <si>
    <t>1/8" Acrylic</t>
  </si>
  <si>
    <t>Enclosure.Panel.Asy.RHS</t>
  </si>
  <si>
    <t>0044847</t>
  </si>
  <si>
    <t>Blower_97x33_9BMC</t>
  </si>
  <si>
    <t>0044848</t>
  </si>
  <si>
    <t>Sanyo Denki</t>
  </si>
  <si>
    <t>Octopart</t>
  </si>
  <si>
    <t>9BMC24P2G001</t>
  </si>
  <si>
    <t>9BMC24P2G001 Sanyo Denki</t>
  </si>
  <si>
    <t>Enclosure.Panel.RHS</t>
  </si>
  <si>
    <t>0044849</t>
  </si>
  <si>
    <t>Cut Acrylic</t>
  </si>
  <si>
    <t>1/4" Acrylic</t>
  </si>
  <si>
    <t>Fan Adapter</t>
  </si>
  <si>
    <t>0044850</t>
  </si>
  <si>
    <t>Enclosure.Panel.TOP</t>
  </si>
  <si>
    <t>0044852</t>
  </si>
  <si>
    <t>Customer Front Door Asy</t>
  </si>
  <si>
    <t>0044853</t>
  </si>
  <si>
    <t>LINKAGE DOOR - COVID</t>
  </si>
  <si>
    <t>0044854</t>
  </si>
  <si>
    <t>FRONT DOOR GLASS</t>
  </si>
  <si>
    <t>0044855</t>
  </si>
  <si>
    <t>FRONT DOOR FRAME</t>
  </si>
  <si>
    <t>0044856</t>
  </si>
  <si>
    <t>80-20, 10 Series (Black)</t>
  </si>
  <si>
    <t>Bottom Frame Bar -  SB044777-01</t>
  </si>
  <si>
    <t>0044858</t>
  </si>
  <si>
    <t>80-20, 10 Series (Black), 1'</t>
  </si>
  <si>
    <t>REAR VERTICAL DOOR</t>
  </si>
  <si>
    <t>0044859</t>
  </si>
  <si>
    <t>Rail-to-Rail Hinge for 1" High Rail, Black</t>
  </si>
  <si>
    <t>0044860</t>
  </si>
  <si>
    <t>47065T347</t>
  </si>
  <si>
    <t>18-8 Stainless Steel Thin Nylon-Insert Locknut 10-32 Thread Size</t>
  </si>
  <si>
    <t>0044869</t>
  </si>
  <si>
    <t>90101A225</t>
  </si>
  <si>
    <t>18-8 Stainless Steel Button Head Hex Drive Screw, 1/4"-20 Thread Size, 1-1/4" Long</t>
  </si>
  <si>
    <t>0044870</t>
  </si>
  <si>
    <t>92949A544</t>
  </si>
  <si>
    <t>18-8 Stainless Steel Washer for 1/4" Screw Size, 0.281" ID, 0.625" OD</t>
  </si>
  <si>
    <t>0044871</t>
  </si>
  <si>
    <t>92141A029</t>
  </si>
  <si>
    <t>18-8 Stainless Steel Nylon-Insert Locknut 1/4"-20 Thread Size</t>
  </si>
  <si>
    <t>0044872</t>
  </si>
  <si>
    <t>91831A029</t>
  </si>
  <si>
    <t>Assy, Pulley, Top Side, Pass Through Conveyor</t>
  </si>
  <si>
    <t>0044919</t>
  </si>
  <si>
    <t>Thin 1.5-1" adapter (8020 Adapter)</t>
  </si>
  <si>
    <t>0044957</t>
  </si>
  <si>
    <t>www.8020.net</t>
  </si>
  <si>
    <t>https://8020.net/4509.html</t>
  </si>
  <si>
    <t>Black Gusset Bracket 3" Long for 1-1/2" High Rail T-Slotted Framing</t>
  </si>
  <si>
    <t>0044958</t>
  </si>
  <si>
    <t>47065T798</t>
  </si>
  <si>
    <t>T-Slotted Framing Black Surface Bracket, 6" Long for 1-1/2" High Single Rail</t>
  </si>
  <si>
    <t>0044959</t>
  </si>
  <si>
    <t>47065T314</t>
  </si>
  <si>
    <t>PHMS 8-32 x 1" Passivated 18-8 Stainless Steel Pan Head Phillips Screw 8-32 Thread, 1-3/4" Long</t>
  </si>
  <si>
    <t>0044960</t>
  </si>
  <si>
    <t>91772A204</t>
  </si>
  <si>
    <t>Low-Strength Steel Nylon-Insert Locknut, Zinc Plated, 8-32 Thread Size</t>
  </si>
  <si>
    <t>0044961</t>
  </si>
  <si>
    <t>90631A009</t>
  </si>
  <si>
    <t>PHMS 8-32 x 3/4" Passivated 18-8 Stainless Steel Pan Head Phillips Screw, 8-32 Thread, 3/4" Long</t>
  </si>
  <si>
    <t>0044962</t>
  </si>
  <si>
    <t>91772A197</t>
  </si>
  <si>
    <t>10-32 x 1" External Hex Bolt, SS18-8</t>
  </si>
  <si>
    <t>0044964</t>
  </si>
  <si>
    <t>92314A833</t>
  </si>
  <si>
    <t>18-8 Stainless Steel Washer for Number 10 Screw Size, 0.203" ID, 0.438" OD</t>
  </si>
  <si>
    <t>0044965</t>
  </si>
  <si>
    <t>92141A011</t>
  </si>
  <si>
    <t>PHMS 4-40 x 1/2", Passivated 18-8 Stainless Steel Pan Head Phillips Screw 4-40 Thread, 1/2" Long</t>
  </si>
  <si>
    <t>0044969</t>
  </si>
  <si>
    <t>91772A110</t>
  </si>
  <si>
    <t>Creator Grab ’N Go Transfer Chamber Top Level Asy</t>
  </si>
  <si>
    <t>RT044383-01</t>
  </si>
  <si>
    <t>Link for Linear Push Rod Asy</t>
  </si>
  <si>
    <t>SB044384-01</t>
  </si>
  <si>
    <t>Transfer Chamber OuterFrame+Acrylic</t>
  </si>
  <si>
    <t>SB044598-01</t>
  </si>
  <si>
    <t>Full Vert Acrylic Panel</t>
  </si>
  <si>
    <t>SB044599-01</t>
  </si>
  <si>
    <t>3/8" Acrylic Sheet</t>
  </si>
  <si>
    <t>Door-Side Acrylic Panel</t>
  </si>
  <si>
    <t>SB044600-01</t>
  </si>
  <si>
    <t>Full Width Horizontal Panel</t>
  </si>
  <si>
    <t>SB044601-01</t>
  </si>
  <si>
    <t>FrameMembers_8020</t>
  </si>
  <si>
    <t>SB044680-01</t>
  </si>
  <si>
    <t>ASY-8020 Frame</t>
  </si>
  <si>
    <t>1.5" 80-20 Extrusions, Black, Various</t>
  </si>
  <si>
    <t>Rear Vertical Door Acrylic Panel</t>
  </si>
  <si>
    <t>SB044861-01</t>
  </si>
  <si>
    <t>Linear Push Rod Asy</t>
  </si>
  <si>
    <t>SB044865-01</t>
  </si>
  <si>
    <t>Linear Push Rod</t>
  </si>
  <si>
    <t>SB044866-01</t>
  </si>
  <si>
    <t>Cut &amp; Tap</t>
  </si>
  <si>
    <t>8934K31</t>
  </si>
  <si>
    <t>304 SS, 6' Length</t>
  </si>
  <si>
    <t>10-32 Tap Required</t>
  </si>
  <si>
    <t>BARRIER BAFFLE RHS</t>
  </si>
  <si>
    <t>SB044873-01</t>
  </si>
  <si>
    <t>BARRIER BAFFLE LHS</t>
  </si>
  <si>
    <t>SB044874-01</t>
  </si>
  <si>
    <t>Enclosure Panel Bottom</t>
  </si>
  <si>
    <t>SB044875-01</t>
  </si>
  <si>
    <t>5/16 Washer for Soft Material</t>
  </si>
  <si>
    <t>0044972</t>
  </si>
  <si>
    <t>92217A495</t>
  </si>
  <si>
    <t>T-Slotted Framing Drop-in Nut with Spring Tab, 5/16"-18 Thread Size</t>
  </si>
  <si>
    <t>0044973</t>
  </si>
  <si>
    <t xml:space="preserve">47065T229
</t>
  </si>
  <si>
    <t>1/4" Screw Size, Regular ASME Designation</t>
  </si>
  <si>
    <t>0044974</t>
  </si>
  <si>
    <t>92217A475</t>
  </si>
  <si>
    <t>T-Slotted Framing End-Feed Spring Tab Nut, 1/4"-20 Thread Size</t>
  </si>
  <si>
    <t>0044975</t>
  </si>
  <si>
    <t>47065T383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</si>
</sst>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1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>
      <b/>
      <sz val="10.0"/>
      <color rgb="FF000000"/>
      <name val="Arial"/>
    </font>
    <font/>
    <font>
      <b/>
      <sz val="10.0"/>
      <color rgb="FF000000"/>
    </font>
    <font>
      <u/>
      <color rgb="FF0000FF"/>
    </font>
    <font>
      <u/>
      <color rgb="FF0000FF"/>
    </font>
    <font>
      <color rgb="FF666666"/>
      <name val="Arial"/>
    </font>
    <font>
      <color rgb="FF000000"/>
      <name val="Roboto"/>
    </font>
    <font>
      <color rgb="FF990000"/>
    </font>
    <font>
      <color rgb="FF990000"/>
      <name val="Arial"/>
    </font>
    <font>
      <color rgb="FF38761D"/>
    </font>
    <font>
      <color rgb="FF38761D"/>
      <name val="Arial"/>
    </font>
    <font>
      <color rgb="FF666666"/>
    </font>
    <font>
      <color rgb="FF000000"/>
      <name val="Arial"/>
    </font>
    <font>
      <sz val="9.0"/>
      <color rgb="FF333333"/>
      <name val="Arial"/>
    </font>
    <font>
      <sz val="9.0"/>
      <color rgb="FF333333"/>
      <name val="HelveticaNeueeTextPro-Roman"/>
    </font>
    <font>
      <sz val="11.0"/>
      <color rgb="FF000000"/>
      <name val="Calibri"/>
    </font>
    <font>
      <b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/>
    </xf>
    <xf borderId="1" fillId="2" fontId="4" numFmtId="0" xfId="0" applyAlignment="1" applyBorder="1" applyFont="1">
      <alignment readingOrder="0" shrinkToFit="0" vertical="bottom" wrapText="0"/>
    </xf>
    <xf borderId="2" fillId="2" fontId="6" numFmtId="0" xfId="0" applyAlignment="1" applyBorder="1" applyFont="1">
      <alignment horizontal="center" readingOrder="0" vertical="bottom"/>
    </xf>
    <xf borderId="2" fillId="2" fontId="4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horizontal="center" readingOrder="0" vertical="bottom"/>
    </xf>
    <xf borderId="2" fillId="2" fontId="6" numFmtId="164" xfId="0" applyAlignment="1" applyBorder="1" applyFont="1" applyNumberFormat="1">
      <alignment horizontal="center" readingOrder="0" vertical="bottom"/>
    </xf>
    <xf borderId="2" fillId="2" fontId="6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readingOrder="0"/>
    </xf>
    <xf borderId="2" fillId="2" fontId="4" numFmtId="164" xfId="0" applyAlignment="1" applyBorder="1" applyFont="1" applyNumberFormat="1">
      <alignment horizontal="center" readingOrder="0" vertical="bottom"/>
    </xf>
    <xf borderId="2" fillId="2" fontId="4" numFmtId="0" xfId="0" applyAlignment="1" applyBorder="1" applyFont="1">
      <alignment horizontal="left" readingOrder="0" vertical="bottom"/>
    </xf>
    <xf borderId="0" fillId="0" fontId="8" numFmtId="0" xfId="0" applyAlignment="1" applyFont="1">
      <alignment readingOrder="0"/>
    </xf>
    <xf borderId="2" fillId="0" fontId="3" numFmtId="0" xfId="0" applyBorder="1" applyFont="1"/>
    <xf borderId="0" fillId="0" fontId="3" numFmtId="0" xfId="0" applyAlignment="1" applyFont="1">
      <alignment readingOrder="0" shrinkToFit="0" wrapText="0"/>
    </xf>
    <xf borderId="0" fillId="3" fontId="5" numFmtId="0" xfId="0" applyFill="1" applyFont="1"/>
    <xf borderId="0" fillId="0" fontId="3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3" numFmtId="164" xfId="0" applyFont="1" applyNumberFormat="1"/>
    <xf borderId="0" fillId="0" fontId="5" numFmtId="0" xfId="0" applyAlignment="1" applyFont="1">
      <alignment horizontal="left" readingOrder="0"/>
    </xf>
    <xf borderId="0" fillId="0" fontId="3" numFmtId="0" xfId="0" applyFont="1"/>
    <xf borderId="0" fillId="0" fontId="3" numFmtId="0" xfId="0" applyFont="1"/>
    <xf borderId="0" fillId="4" fontId="1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3" fontId="3" numFmtId="0" xfId="0" applyFont="1"/>
    <xf borderId="0" fillId="0" fontId="5" numFmtId="0" xfId="0" applyAlignment="1" applyFont="1">
      <alignment horizontal="center" vertical="center"/>
    </xf>
    <xf borderId="0" fillId="0" fontId="2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1" numFmtId="0" xfId="0" applyBorder="1" applyFont="1"/>
    <xf borderId="2" fillId="0" fontId="1" numFmtId="164" xfId="0" applyBorder="1" applyFont="1" applyNumberFormat="1"/>
    <xf borderId="0" fillId="4" fontId="4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1" numFmtId="164" xfId="0" applyAlignment="1" applyFont="1" applyNumberFormat="1">
      <alignment readingOrder="0"/>
    </xf>
    <xf borderId="0" fillId="0" fontId="12" numFmtId="164" xfId="0" applyFont="1" applyNumberFormat="1"/>
    <xf borderId="0" fillId="0" fontId="11" numFmtId="0" xfId="0" applyAlignment="1" applyFont="1">
      <alignment horizontal="left" readingOrder="0"/>
    </xf>
    <xf borderId="0" fillId="0" fontId="12" numFmtId="0" xfId="0" applyFont="1"/>
    <xf borderId="0" fillId="0" fontId="11" numFmtId="0" xfId="0" applyFont="1"/>
    <xf borderId="0" fillId="4" fontId="2" numFmtId="0" xfId="0" applyAlignment="1" applyFont="1">
      <alignment horizontal="center" readingOrder="0"/>
    </xf>
    <xf borderId="0" fillId="0" fontId="13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3" numFmtId="164" xfId="0" applyAlignment="1" applyFont="1" applyNumberFormat="1">
      <alignment readingOrder="0"/>
    </xf>
    <xf borderId="0" fillId="0" fontId="14" numFmtId="164" xfId="0" applyFont="1" applyNumberFormat="1"/>
    <xf borderId="0" fillId="0" fontId="5" numFmtId="164" xfId="0" applyFont="1" applyNumberFormat="1"/>
    <xf borderId="0" fillId="0" fontId="15" numFmtId="0" xfId="0" applyAlignment="1" applyFont="1">
      <alignment readingOrder="0"/>
    </xf>
    <xf borderId="0" fillId="0" fontId="11" numFmtId="0" xfId="0" applyFont="1"/>
    <xf borderId="0" fillId="0" fontId="5" numFmtId="0" xfId="0" applyAlignment="1" applyFont="1">
      <alignment readingOrder="0" shrinkToFit="0" wrapText="0"/>
    </xf>
    <xf borderId="0" fillId="0" fontId="16" numFmtId="0" xfId="0" applyAlignment="1" applyFont="1">
      <alignment horizontal="left" readingOrder="0"/>
    </xf>
    <xf borderId="0" fillId="0" fontId="14" numFmtId="0" xfId="0" applyAlignment="1" applyFont="1">
      <alignment horizontal="right" readingOrder="0"/>
    </xf>
    <xf borderId="0" fillId="0" fontId="13" numFmtId="164" xfId="0" applyFont="1" applyNumberFormat="1"/>
    <xf borderId="0" fillId="2" fontId="17" numFmtId="4" xfId="0" applyAlignment="1" applyFont="1" applyNumberFormat="1">
      <alignment readingOrder="0"/>
    </xf>
    <xf borderId="0" fillId="2" fontId="17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5" numFmtId="0" xfId="0" applyFont="1"/>
    <xf borderId="0" fillId="0" fontId="5" numFmtId="4" xfId="0" applyFont="1" applyNumberFormat="1"/>
    <xf borderId="0" fillId="0" fontId="3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3" numFmtId="0" xfId="0" applyAlignment="1" applyFont="1">
      <alignment horizontal="left"/>
    </xf>
    <xf borderId="0" fillId="2" fontId="18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5" fontId="3" numFmtId="0" xfId="0" applyAlignment="1" applyFill="1" applyFont="1">
      <alignment readingOrder="0"/>
    </xf>
    <xf borderId="0" fillId="5" fontId="3" numFmtId="0" xfId="0" applyFont="1"/>
    <xf borderId="0" fillId="6" fontId="5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7" fontId="3" numFmtId="0" xfId="0" applyFont="1"/>
    <xf borderId="0" fillId="2" fontId="16" numFmtId="0" xfId="0" applyAlignment="1" applyFont="1">
      <alignment horizontal="left" readingOrder="0"/>
    </xf>
    <xf borderId="0" fillId="5" fontId="5" numFmtId="0" xfId="0" applyFont="1"/>
    <xf borderId="0" fillId="5" fontId="5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17" numFmtId="0" xfId="0" applyAlignment="1" applyFont="1">
      <alignment readingOrder="0"/>
    </xf>
    <xf borderId="0" fillId="0" fontId="5" numFmtId="49" xfId="0" applyAlignment="1" applyFont="1" applyNumberFormat="1">
      <alignment readingOrder="0"/>
    </xf>
    <xf borderId="0" fillId="0" fontId="19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7372350" cy="5867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6677025" cy="38957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8020.net" TargetMode="External"/><Relationship Id="rId2" Type="http://schemas.openxmlformats.org/officeDocument/2006/relationships/hyperlink" Target="https://8020.net/4509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lasercut.com" TargetMode="External"/><Relationship Id="rId2" Type="http://schemas.openxmlformats.org/officeDocument/2006/relationships/hyperlink" Target="http://3dhubs.co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57"/>
    <col customWidth="1" min="2" max="2" width="88.43"/>
    <col customWidth="1" min="3" max="4" width="20.86"/>
    <col customWidth="1" min="5" max="5" width="11.57"/>
    <col customWidth="1" min="6" max="7" width="7.29"/>
    <col customWidth="1" min="8" max="8" width="4.29"/>
    <col customWidth="1" min="9" max="9" width="9.0"/>
    <col customWidth="1" min="10" max="11" width="21.57"/>
    <col customWidth="1" hidden="1" min="12" max="12" width="10.57"/>
    <col customWidth="1" hidden="1" min="13" max="13" width="14.71"/>
    <col customWidth="1" min="14" max="14" width="7.29"/>
    <col customWidth="1" min="15" max="15" width="9.14"/>
    <col customWidth="1" min="16" max="16" width="39.29"/>
    <col customWidth="1" min="17" max="17" width="36.71"/>
  </cols>
  <sheetData>
    <row r="1">
      <c r="A1" s="4" t="s">
        <v>1</v>
      </c>
      <c r="B1" s="6" t="s">
        <v>22</v>
      </c>
      <c r="C1" s="7" t="s">
        <v>31</v>
      </c>
      <c r="D1" s="8" t="s">
        <v>32</v>
      </c>
      <c r="E1" s="8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  <c r="K1" s="9" t="s">
        <v>39</v>
      </c>
      <c r="L1" s="10" t="s">
        <v>40</v>
      </c>
      <c r="M1" s="11" t="s">
        <v>41</v>
      </c>
      <c r="N1" s="13" t="s">
        <v>42</v>
      </c>
      <c r="O1" s="8" t="s">
        <v>43</v>
      </c>
      <c r="P1" s="14" t="s">
        <v>44</v>
      </c>
      <c r="Q1" s="8" t="s">
        <v>4</v>
      </c>
      <c r="R1" s="16"/>
    </row>
    <row r="2">
      <c r="A2" s="17">
        <v>1.0</v>
      </c>
      <c r="B2" s="17" t="s">
        <v>47</v>
      </c>
      <c r="C2" s="19" t="b">
        <f t="shared" ref="C2:C96" si="1">COUNTIF(B$2:B2,B2)&gt;1</f>
        <v>0</v>
      </c>
      <c r="D2" s="3"/>
      <c r="E2" s="3" t="s">
        <v>45</v>
      </c>
      <c r="F2" s="3" t="b">
        <v>0</v>
      </c>
      <c r="G2" s="3" t="b">
        <v>0</v>
      </c>
      <c r="H2" s="3">
        <v>2.0</v>
      </c>
      <c r="I2" s="3" t="s">
        <v>50</v>
      </c>
      <c r="J2" s="3" t="s">
        <v>53</v>
      </c>
      <c r="K2" s="5" t="s">
        <v>55</v>
      </c>
      <c r="L2" s="21"/>
      <c r="M2" s="22"/>
      <c r="N2" s="19">
        <v>0.0</v>
      </c>
      <c r="O2" s="23">
        <f>H2*N2</f>
        <v>0</v>
      </c>
      <c r="P2" s="24" t="s">
        <v>62</v>
      </c>
    </row>
    <row r="3">
      <c r="A3" s="17">
        <v>2.0</v>
      </c>
      <c r="B3" s="17" t="s">
        <v>63</v>
      </c>
      <c r="C3" s="19" t="b">
        <f t="shared" si="1"/>
        <v>0</v>
      </c>
      <c r="D3" s="25" t="s">
        <v>64</v>
      </c>
      <c r="E3" s="3" t="s">
        <v>67</v>
      </c>
      <c r="F3" s="3" t="b">
        <v>0</v>
      </c>
      <c r="G3" s="3" t="b">
        <v>0</v>
      </c>
      <c r="H3" s="3">
        <v>20.0</v>
      </c>
      <c r="I3" s="3" t="s">
        <v>68</v>
      </c>
      <c r="J3" s="3" t="s">
        <v>69</v>
      </c>
      <c r="K3" s="5" t="s">
        <v>70</v>
      </c>
      <c r="L3" s="19" t="b">
        <f t="shared" ref="L3:L7" si="2">COUNTIF(K$2:K3,K3)&gt;1</f>
        <v>0</v>
      </c>
      <c r="M3" s="22"/>
      <c r="N3" s="19">
        <v>7.39</v>
      </c>
      <c r="O3" s="23">
        <f t="shared" ref="O3:O4" si="3">N3</f>
        <v>7.39</v>
      </c>
      <c r="P3" s="28" t="s">
        <v>72</v>
      </c>
      <c r="Q3" s="25"/>
    </row>
    <row r="4">
      <c r="A4" s="17">
        <v>3.0</v>
      </c>
      <c r="B4" s="17" t="s">
        <v>78</v>
      </c>
      <c r="C4" s="19" t="b">
        <f t="shared" si="1"/>
        <v>0</v>
      </c>
      <c r="D4" s="3"/>
      <c r="E4" s="3" t="s">
        <v>67</v>
      </c>
      <c r="F4" s="3" t="b">
        <v>0</v>
      </c>
      <c r="G4" s="3" t="b">
        <v>0</v>
      </c>
      <c r="H4" s="3">
        <v>1.0</v>
      </c>
      <c r="I4" s="3" t="s">
        <v>80</v>
      </c>
      <c r="J4" s="3" t="s">
        <v>69</v>
      </c>
      <c r="K4" s="5" t="s">
        <v>81</v>
      </c>
      <c r="L4" s="19" t="b">
        <f t="shared" si="2"/>
        <v>0</v>
      </c>
      <c r="M4" s="22"/>
      <c r="N4" s="19">
        <v>6.25</v>
      </c>
      <c r="O4" s="23">
        <f t="shared" si="3"/>
        <v>6.25</v>
      </c>
      <c r="P4" s="28">
        <v>316.0</v>
      </c>
    </row>
    <row r="5">
      <c r="A5" s="17">
        <v>4.0</v>
      </c>
      <c r="B5" s="17" t="s">
        <v>86</v>
      </c>
      <c r="C5" s="19" t="b">
        <f t="shared" si="1"/>
        <v>0</v>
      </c>
      <c r="D5" s="25" t="s">
        <v>87</v>
      </c>
      <c r="E5" s="3" t="s">
        <v>67</v>
      </c>
      <c r="F5" s="3" t="b">
        <v>0</v>
      </c>
      <c r="G5" s="3" t="b">
        <v>0</v>
      </c>
      <c r="H5" s="3">
        <v>1.0</v>
      </c>
      <c r="I5" s="3" t="s">
        <v>50</v>
      </c>
      <c r="J5" s="3" t="s">
        <v>69</v>
      </c>
      <c r="K5" s="5" t="s">
        <v>88</v>
      </c>
      <c r="L5" s="19" t="b">
        <f t="shared" si="2"/>
        <v>0</v>
      </c>
      <c r="M5" s="22"/>
      <c r="N5" s="19">
        <v>13.78</v>
      </c>
      <c r="O5" s="23">
        <f>H5*N5</f>
        <v>13.78</v>
      </c>
      <c r="P5" s="28" t="s">
        <v>55</v>
      </c>
      <c r="Q5" s="25"/>
    </row>
    <row r="6">
      <c r="A6" s="17">
        <v>5.0</v>
      </c>
      <c r="B6" s="17" t="s">
        <v>90</v>
      </c>
      <c r="C6" s="19" t="b">
        <f t="shared" si="1"/>
        <v>0</v>
      </c>
      <c r="D6" s="3"/>
      <c r="E6" s="3" t="s">
        <v>67</v>
      </c>
      <c r="F6" s="3" t="b">
        <v>0</v>
      </c>
      <c r="G6" s="3" t="b">
        <v>0</v>
      </c>
      <c r="H6" s="3">
        <v>1.0</v>
      </c>
      <c r="I6" s="3" t="s">
        <v>92</v>
      </c>
      <c r="J6" s="3" t="s">
        <v>69</v>
      </c>
      <c r="K6" s="5" t="s">
        <v>93</v>
      </c>
      <c r="L6" s="19" t="b">
        <f t="shared" si="2"/>
        <v>0</v>
      </c>
      <c r="M6" s="22"/>
      <c r="N6" s="19">
        <v>4.4</v>
      </c>
      <c r="O6" s="23">
        <f>N6</f>
        <v>4.4</v>
      </c>
      <c r="P6" s="28" t="s">
        <v>94</v>
      </c>
      <c r="Q6" s="25"/>
    </row>
    <row r="7">
      <c r="A7" s="17">
        <v>6.0</v>
      </c>
      <c r="B7" s="17" t="s">
        <v>96</v>
      </c>
      <c r="C7" s="19" t="b">
        <f t="shared" si="1"/>
        <v>0</v>
      </c>
      <c r="D7" s="25" t="s">
        <v>98</v>
      </c>
      <c r="E7" s="3" t="s">
        <v>67</v>
      </c>
      <c r="F7" s="3" t="b">
        <v>0</v>
      </c>
      <c r="G7" s="3" t="b">
        <v>0</v>
      </c>
      <c r="H7" s="3">
        <v>4.0</v>
      </c>
      <c r="I7" s="3" t="s">
        <v>50</v>
      </c>
      <c r="J7" s="3" t="s">
        <v>69</v>
      </c>
      <c r="K7" s="33" t="s">
        <v>101</v>
      </c>
      <c r="L7" s="19" t="b">
        <f t="shared" si="2"/>
        <v>0</v>
      </c>
      <c r="M7" s="22"/>
      <c r="N7" s="19">
        <v>16.57</v>
      </c>
      <c r="O7" s="23">
        <f t="shared" ref="O7:O12" si="4">H7*N7</f>
        <v>66.28</v>
      </c>
      <c r="P7" s="28" t="s">
        <v>94</v>
      </c>
    </row>
    <row r="8">
      <c r="A8" s="17">
        <v>8.0</v>
      </c>
      <c r="B8" s="17" t="s">
        <v>104</v>
      </c>
      <c r="C8" s="19" t="b">
        <f t="shared" si="1"/>
        <v>0</v>
      </c>
      <c r="D8" s="3"/>
      <c r="E8" s="3" t="s">
        <v>105</v>
      </c>
      <c r="F8" s="3" t="b">
        <v>1</v>
      </c>
      <c r="G8" s="3" t="b">
        <v>0</v>
      </c>
      <c r="H8" s="3">
        <v>4.0</v>
      </c>
      <c r="I8" s="3" t="s">
        <v>50</v>
      </c>
      <c r="J8" s="3" t="s">
        <v>53</v>
      </c>
      <c r="K8" s="5" t="s">
        <v>55</v>
      </c>
      <c r="L8" s="21"/>
      <c r="M8" s="22"/>
      <c r="N8" s="19">
        <v>0.0</v>
      </c>
      <c r="O8" s="23">
        <f t="shared" si="4"/>
        <v>0</v>
      </c>
      <c r="P8" s="28" t="s">
        <v>109</v>
      </c>
    </row>
    <row r="9">
      <c r="A9" s="17">
        <v>9.0</v>
      </c>
      <c r="B9" s="17" t="s">
        <v>110</v>
      </c>
      <c r="C9" s="19" t="b">
        <f t="shared" si="1"/>
        <v>0</v>
      </c>
      <c r="D9" s="3"/>
      <c r="E9" s="3" t="s">
        <v>45</v>
      </c>
      <c r="F9" s="3" t="b">
        <v>0</v>
      </c>
      <c r="G9" s="3" t="b">
        <v>0</v>
      </c>
      <c r="H9" s="3">
        <v>2.0</v>
      </c>
      <c r="I9" s="3" t="s">
        <v>50</v>
      </c>
      <c r="J9" s="3" t="s">
        <v>53</v>
      </c>
      <c r="K9" s="5" t="s">
        <v>55</v>
      </c>
      <c r="L9" s="21"/>
      <c r="M9" s="22"/>
      <c r="N9" s="19">
        <v>0.0</v>
      </c>
      <c r="O9" s="23">
        <f t="shared" si="4"/>
        <v>0</v>
      </c>
      <c r="P9" s="40" t="s">
        <v>112</v>
      </c>
    </row>
    <row r="10">
      <c r="A10" s="17">
        <v>10.0</v>
      </c>
      <c r="B10" s="17" t="s">
        <v>116</v>
      </c>
      <c r="C10" s="19" t="b">
        <f t="shared" si="1"/>
        <v>0</v>
      </c>
      <c r="D10" s="3"/>
      <c r="E10" s="3" t="s">
        <v>45</v>
      </c>
      <c r="F10" s="3" t="b">
        <v>0</v>
      </c>
      <c r="G10" s="3" t="b">
        <v>0</v>
      </c>
      <c r="H10" s="3">
        <v>4.0</v>
      </c>
      <c r="I10" s="3" t="s">
        <v>50</v>
      </c>
      <c r="J10" s="3" t="s">
        <v>53</v>
      </c>
      <c r="K10" s="5" t="s">
        <v>55</v>
      </c>
      <c r="L10" s="21"/>
      <c r="M10" s="22"/>
      <c r="N10" s="19">
        <v>0.0</v>
      </c>
      <c r="O10" s="23">
        <f t="shared" si="4"/>
        <v>0</v>
      </c>
      <c r="P10" s="40" t="s">
        <v>112</v>
      </c>
    </row>
    <row r="11">
      <c r="A11" s="17">
        <v>11.0</v>
      </c>
      <c r="B11" s="17" t="s">
        <v>118</v>
      </c>
      <c r="C11" s="19" t="b">
        <f t="shared" si="1"/>
        <v>0</v>
      </c>
      <c r="D11" s="3"/>
      <c r="E11" s="3" t="s">
        <v>105</v>
      </c>
      <c r="F11" s="3" t="b">
        <v>1</v>
      </c>
      <c r="G11" s="3" t="b">
        <v>0</v>
      </c>
      <c r="H11" s="3">
        <v>1.0</v>
      </c>
      <c r="I11" s="3" t="s">
        <v>50</v>
      </c>
      <c r="J11" s="3" t="s">
        <v>53</v>
      </c>
      <c r="K11" s="5" t="s">
        <v>55</v>
      </c>
      <c r="L11" s="21"/>
      <c r="M11" s="22"/>
      <c r="N11" s="19">
        <v>0.0</v>
      </c>
      <c r="O11" s="23">
        <f t="shared" si="4"/>
        <v>0</v>
      </c>
      <c r="P11" s="28" t="s">
        <v>109</v>
      </c>
    </row>
    <row r="12">
      <c r="A12" s="17">
        <v>13.0</v>
      </c>
      <c r="B12" s="17" t="s">
        <v>123</v>
      </c>
      <c r="C12" s="19" t="b">
        <f t="shared" si="1"/>
        <v>0</v>
      </c>
      <c r="D12" s="3"/>
      <c r="E12" s="3" t="s">
        <v>67</v>
      </c>
      <c r="F12" s="3" t="b">
        <v>0</v>
      </c>
      <c r="G12" s="3" t="b">
        <v>0</v>
      </c>
      <c r="H12" s="3">
        <v>1.0</v>
      </c>
      <c r="I12" s="3" t="s">
        <v>50</v>
      </c>
      <c r="J12" s="3" t="s">
        <v>69</v>
      </c>
      <c r="K12" s="5" t="s">
        <v>125</v>
      </c>
      <c r="L12" s="19" t="b">
        <f t="shared" ref="L12:L13" si="5">COUNTIF(K$2:K12,K12)&gt;1</f>
        <v>0</v>
      </c>
      <c r="M12" s="22"/>
      <c r="N12" s="19">
        <v>18.29</v>
      </c>
      <c r="O12" s="23">
        <f t="shared" si="4"/>
        <v>18.29</v>
      </c>
      <c r="P12" s="28">
        <v>303.0</v>
      </c>
    </row>
    <row r="13">
      <c r="A13" s="17">
        <v>14.0</v>
      </c>
      <c r="B13" s="17" t="s">
        <v>120</v>
      </c>
      <c r="C13" s="19" t="b">
        <f t="shared" si="1"/>
        <v>0</v>
      </c>
      <c r="D13" s="25" t="s">
        <v>122</v>
      </c>
      <c r="E13" s="3" t="s">
        <v>67</v>
      </c>
      <c r="F13" s="3" t="b">
        <v>0</v>
      </c>
      <c r="G13" s="3" t="b">
        <v>0</v>
      </c>
      <c r="H13" s="3">
        <v>4.0</v>
      </c>
      <c r="I13" s="3" t="s">
        <v>92</v>
      </c>
      <c r="J13" s="3" t="s">
        <v>69</v>
      </c>
      <c r="K13" s="5" t="s">
        <v>124</v>
      </c>
      <c r="L13" s="19" t="b">
        <f t="shared" si="5"/>
        <v>0</v>
      </c>
      <c r="M13" s="22"/>
      <c r="N13" s="19">
        <v>4.57</v>
      </c>
      <c r="O13" s="23">
        <f>N13</f>
        <v>4.57</v>
      </c>
      <c r="P13" s="28" t="s">
        <v>72</v>
      </c>
      <c r="Q13" s="15" t="s">
        <v>133</v>
      </c>
    </row>
    <row r="14">
      <c r="A14" s="17">
        <v>15.0</v>
      </c>
      <c r="B14" s="17" t="s">
        <v>136</v>
      </c>
      <c r="C14" s="19" t="b">
        <f t="shared" si="1"/>
        <v>0</v>
      </c>
      <c r="D14" s="25" t="s">
        <v>139</v>
      </c>
      <c r="E14" s="3" t="s">
        <v>140</v>
      </c>
      <c r="F14" s="3" t="b">
        <v>0</v>
      </c>
      <c r="G14" s="3" t="b">
        <v>1</v>
      </c>
      <c r="H14" s="3">
        <v>1.0</v>
      </c>
      <c r="I14" s="3" t="s">
        <v>50</v>
      </c>
      <c r="J14" s="3" t="s">
        <v>53</v>
      </c>
      <c r="K14" s="5" t="s">
        <v>55</v>
      </c>
      <c r="L14" s="21"/>
      <c r="M14" s="22"/>
      <c r="N14" s="23">
        <v>0.318</v>
      </c>
      <c r="O14" s="23">
        <f>H14*N14</f>
        <v>0.318</v>
      </c>
      <c r="P14" s="28" t="s">
        <v>144</v>
      </c>
    </row>
    <row r="15">
      <c r="A15" s="17">
        <v>17.0</v>
      </c>
      <c r="B15" s="17" t="s">
        <v>145</v>
      </c>
      <c r="C15" s="19" t="b">
        <f t="shared" si="1"/>
        <v>0</v>
      </c>
      <c r="D15" s="3"/>
      <c r="E15" s="3" t="s">
        <v>67</v>
      </c>
      <c r="F15" s="3"/>
      <c r="G15" s="3" t="b">
        <v>0</v>
      </c>
      <c r="H15" s="3">
        <v>8.0</v>
      </c>
      <c r="I15" s="3" t="s">
        <v>92</v>
      </c>
      <c r="J15" s="3" t="s">
        <v>69</v>
      </c>
      <c r="K15" s="5" t="s">
        <v>147</v>
      </c>
      <c r="L15" s="19" t="b">
        <f t="shared" ref="L15:L17" si="6">COUNTIF(K$2:K15,K15)&gt;1</f>
        <v>0</v>
      </c>
      <c r="M15" s="22"/>
      <c r="N15" s="19">
        <v>4.39</v>
      </c>
      <c r="O15" s="23">
        <f t="shared" ref="O15:O17" si="7">N15</f>
        <v>4.39</v>
      </c>
      <c r="P15" s="28" t="s">
        <v>94</v>
      </c>
      <c r="Q15" s="25"/>
    </row>
    <row r="16">
      <c r="A16" s="17">
        <v>18.0</v>
      </c>
      <c r="B16" s="17" t="s">
        <v>150</v>
      </c>
      <c r="C16" s="19" t="b">
        <f t="shared" si="1"/>
        <v>0</v>
      </c>
      <c r="D16" s="25" t="s">
        <v>152</v>
      </c>
      <c r="E16" s="3" t="s">
        <v>67</v>
      </c>
      <c r="F16" s="3" t="b">
        <v>0</v>
      </c>
      <c r="G16" s="3" t="b">
        <v>0</v>
      </c>
      <c r="H16" s="3">
        <v>2.0</v>
      </c>
      <c r="I16" s="3" t="s">
        <v>92</v>
      </c>
      <c r="J16" s="3" t="s">
        <v>69</v>
      </c>
      <c r="K16" s="5" t="s">
        <v>154</v>
      </c>
      <c r="L16" s="19" t="b">
        <f t="shared" si="6"/>
        <v>0</v>
      </c>
      <c r="M16" s="22"/>
      <c r="N16" s="19">
        <v>8.97</v>
      </c>
      <c r="O16" s="23">
        <f t="shared" si="7"/>
        <v>8.97</v>
      </c>
      <c r="P16" s="28" t="s">
        <v>94</v>
      </c>
    </row>
    <row r="17">
      <c r="A17" s="55">
        <v>20.0</v>
      </c>
      <c r="B17" s="17" t="s">
        <v>157</v>
      </c>
      <c r="C17" s="19" t="b">
        <f t="shared" si="1"/>
        <v>0</v>
      </c>
      <c r="D17" s="56" t="s">
        <v>159</v>
      </c>
      <c r="E17" s="3" t="s">
        <v>67</v>
      </c>
      <c r="F17" s="3" t="b">
        <v>0</v>
      </c>
      <c r="G17" s="3" t="b">
        <v>0</v>
      </c>
      <c r="H17" s="3">
        <v>8.0</v>
      </c>
      <c r="I17" s="3" t="s">
        <v>68</v>
      </c>
      <c r="J17" s="3" t="s">
        <v>69</v>
      </c>
      <c r="K17" s="5" t="s">
        <v>159</v>
      </c>
      <c r="L17" s="19" t="b">
        <f t="shared" si="6"/>
        <v>0</v>
      </c>
      <c r="M17" s="22"/>
      <c r="N17" s="19">
        <v>7.6</v>
      </c>
      <c r="O17" s="23">
        <f t="shared" si="7"/>
        <v>7.6</v>
      </c>
      <c r="P17" s="28" t="s">
        <v>72</v>
      </c>
      <c r="Q17" s="25"/>
    </row>
    <row r="18">
      <c r="A18" s="17">
        <v>21.0</v>
      </c>
      <c r="B18" s="17" t="s">
        <v>163</v>
      </c>
      <c r="C18" s="19" t="b">
        <f t="shared" si="1"/>
        <v>0</v>
      </c>
      <c r="D18" s="3"/>
      <c r="E18" s="3" t="s">
        <v>105</v>
      </c>
      <c r="F18" s="3" t="b">
        <v>1</v>
      </c>
      <c r="G18" s="3" t="b">
        <v>0</v>
      </c>
      <c r="H18" s="3">
        <v>4.0</v>
      </c>
      <c r="I18" s="3" t="s">
        <v>50</v>
      </c>
      <c r="J18" s="3" t="s">
        <v>53</v>
      </c>
      <c r="K18" s="5" t="s">
        <v>55</v>
      </c>
      <c r="L18" s="21"/>
      <c r="M18" s="22"/>
      <c r="N18" s="19">
        <v>4.02</v>
      </c>
      <c r="O18" s="23">
        <f>H18*N18</f>
        <v>16.08</v>
      </c>
      <c r="P18" s="28" t="s">
        <v>164</v>
      </c>
    </row>
    <row r="19">
      <c r="A19" s="17">
        <v>22.0</v>
      </c>
      <c r="B19" s="17" t="s">
        <v>165</v>
      </c>
      <c r="C19" s="19" t="b">
        <f t="shared" si="1"/>
        <v>0</v>
      </c>
      <c r="D19" s="25" t="s">
        <v>166</v>
      </c>
      <c r="E19" s="3" t="s">
        <v>105</v>
      </c>
      <c r="F19" s="3" t="b">
        <v>1</v>
      </c>
      <c r="G19" s="3" t="b">
        <v>0</v>
      </c>
      <c r="H19" s="3">
        <v>8.0</v>
      </c>
      <c r="I19" s="3" t="s">
        <v>50</v>
      </c>
      <c r="J19" s="3" t="s">
        <v>53</v>
      </c>
      <c r="K19" s="5" t="s">
        <v>55</v>
      </c>
      <c r="L19" s="21"/>
      <c r="M19" s="22"/>
      <c r="N19" s="19">
        <v>50.49</v>
      </c>
      <c r="O19" s="23">
        <f>N19</f>
        <v>50.49</v>
      </c>
      <c r="P19" s="28" t="s">
        <v>167</v>
      </c>
    </row>
    <row r="20">
      <c r="A20" s="17">
        <v>23.0</v>
      </c>
      <c r="B20" s="17" t="s">
        <v>168</v>
      </c>
      <c r="C20" s="19" t="b">
        <f t="shared" si="1"/>
        <v>0</v>
      </c>
      <c r="D20" s="25" t="s">
        <v>169</v>
      </c>
      <c r="E20" s="3" t="s">
        <v>67</v>
      </c>
      <c r="F20" s="3" t="b">
        <v>0</v>
      </c>
      <c r="G20" s="3" t="b">
        <v>0</v>
      </c>
      <c r="H20" s="3">
        <v>1.0</v>
      </c>
      <c r="I20" s="3" t="s">
        <v>170</v>
      </c>
      <c r="J20" s="3" t="s">
        <v>69</v>
      </c>
      <c r="K20" s="5" t="s">
        <v>171</v>
      </c>
      <c r="L20" s="19" t="b">
        <f t="shared" ref="L20:L24" si="8">COUNTIF(K$2:K20,K20)&gt;1</f>
        <v>0</v>
      </c>
      <c r="M20" s="22"/>
      <c r="N20" s="19">
        <v>8.62</v>
      </c>
      <c r="O20" s="23">
        <f t="shared" ref="O20:O22" si="9">H20*N20</f>
        <v>8.62</v>
      </c>
      <c r="P20" s="28" t="s">
        <v>94</v>
      </c>
    </row>
    <row r="21">
      <c r="A21" s="17">
        <v>24.0</v>
      </c>
      <c r="B21" s="17" t="s">
        <v>172</v>
      </c>
      <c r="C21" s="19" t="b">
        <f t="shared" si="1"/>
        <v>0</v>
      </c>
      <c r="D21" s="25" t="s">
        <v>173</v>
      </c>
      <c r="E21" s="3" t="s">
        <v>67</v>
      </c>
      <c r="F21" s="3" t="b">
        <v>0</v>
      </c>
      <c r="G21" s="3" t="b">
        <v>0</v>
      </c>
      <c r="H21" s="3">
        <v>3.0</v>
      </c>
      <c r="I21" s="3" t="s">
        <v>50</v>
      </c>
      <c r="J21" s="3" t="s">
        <v>69</v>
      </c>
      <c r="K21" s="5" t="s">
        <v>174</v>
      </c>
      <c r="L21" s="19" t="b">
        <f t="shared" si="8"/>
        <v>0</v>
      </c>
      <c r="M21" s="22"/>
      <c r="N21" s="19">
        <v>24.64</v>
      </c>
      <c r="O21" s="23">
        <f t="shared" si="9"/>
        <v>73.92</v>
      </c>
      <c r="P21" s="28" t="s">
        <v>175</v>
      </c>
    </row>
    <row r="22">
      <c r="A22" s="17">
        <v>25.0</v>
      </c>
      <c r="B22" s="17" t="s">
        <v>176</v>
      </c>
      <c r="C22" s="19" t="b">
        <f t="shared" si="1"/>
        <v>0</v>
      </c>
      <c r="D22" s="25" t="s">
        <v>177</v>
      </c>
      <c r="E22" s="3" t="s">
        <v>67</v>
      </c>
      <c r="F22" s="3" t="b">
        <v>0</v>
      </c>
      <c r="G22" s="3" t="b">
        <v>0</v>
      </c>
      <c r="H22" s="3">
        <v>4.0</v>
      </c>
      <c r="I22" s="3" t="s">
        <v>50</v>
      </c>
      <c r="J22" s="3" t="s">
        <v>69</v>
      </c>
      <c r="K22" s="56" t="s">
        <v>178</v>
      </c>
      <c r="L22" s="19" t="b">
        <f t="shared" si="8"/>
        <v>0</v>
      </c>
      <c r="M22" s="59"/>
      <c r="N22" s="60">
        <v>8.44</v>
      </c>
      <c r="O22" s="23">
        <f t="shared" si="9"/>
        <v>33.76</v>
      </c>
      <c r="P22" s="28" t="s">
        <v>179</v>
      </c>
    </row>
    <row r="23">
      <c r="A23" s="17">
        <v>26.0</v>
      </c>
      <c r="B23" s="17" t="s">
        <v>180</v>
      </c>
      <c r="C23" s="19" t="b">
        <f t="shared" si="1"/>
        <v>0</v>
      </c>
      <c r="D23" s="25" t="s">
        <v>181</v>
      </c>
      <c r="E23" s="3" t="s">
        <v>67</v>
      </c>
      <c r="F23" s="3" t="b">
        <v>0</v>
      </c>
      <c r="G23" s="3" t="b">
        <v>0</v>
      </c>
      <c r="H23" s="3">
        <v>12.0</v>
      </c>
      <c r="I23" s="3" t="s">
        <v>182</v>
      </c>
      <c r="J23" s="3" t="s">
        <v>69</v>
      </c>
      <c r="K23" s="5" t="s">
        <v>183</v>
      </c>
      <c r="L23" s="19" t="b">
        <f t="shared" si="8"/>
        <v>0</v>
      </c>
      <c r="M23" s="22"/>
      <c r="N23" s="19">
        <v>3.64</v>
      </c>
      <c r="O23" s="23">
        <f>N23</f>
        <v>3.64</v>
      </c>
      <c r="P23" s="28" t="s">
        <v>72</v>
      </c>
    </row>
    <row r="24">
      <c r="A24" s="17">
        <v>27.0</v>
      </c>
      <c r="B24" s="17" t="s">
        <v>111</v>
      </c>
      <c r="C24" s="19" t="b">
        <f t="shared" si="1"/>
        <v>0</v>
      </c>
      <c r="D24" s="3"/>
      <c r="E24" s="3" t="s">
        <v>67</v>
      </c>
      <c r="F24" s="3" t="b">
        <v>0</v>
      </c>
      <c r="G24" s="3" t="b">
        <v>0</v>
      </c>
      <c r="H24" s="3">
        <v>2.0</v>
      </c>
      <c r="I24" s="3" t="s">
        <v>50</v>
      </c>
      <c r="J24" s="3" t="s">
        <v>113</v>
      </c>
      <c r="K24" s="5" t="s">
        <v>114</v>
      </c>
      <c r="L24" s="19" t="b">
        <f t="shared" si="8"/>
        <v>0</v>
      </c>
      <c r="M24" s="22"/>
      <c r="N24" s="19">
        <v>23.78</v>
      </c>
      <c r="O24" s="23">
        <f t="shared" ref="O24:O27" si="10">H24*N24</f>
        <v>47.56</v>
      </c>
      <c r="P24" s="28">
        <v>304.0</v>
      </c>
      <c r="Q24" s="15" t="s">
        <v>133</v>
      </c>
    </row>
    <row r="25">
      <c r="A25" s="17">
        <v>28.0</v>
      </c>
      <c r="B25" s="17" t="s">
        <v>184</v>
      </c>
      <c r="C25" s="19" t="b">
        <f t="shared" si="1"/>
        <v>0</v>
      </c>
      <c r="D25" s="25" t="s">
        <v>185</v>
      </c>
      <c r="E25" s="3" t="s">
        <v>186</v>
      </c>
      <c r="F25" s="3" t="b">
        <v>1</v>
      </c>
      <c r="G25" s="3" t="b">
        <v>0</v>
      </c>
      <c r="H25" s="3">
        <v>2.0</v>
      </c>
      <c r="I25" s="3" t="s">
        <v>50</v>
      </c>
      <c r="J25" s="3" t="s">
        <v>53</v>
      </c>
      <c r="K25" s="61" t="s">
        <v>55</v>
      </c>
      <c r="L25" s="21"/>
      <c r="M25" s="22"/>
      <c r="N25" s="19">
        <v>1.63</v>
      </c>
      <c r="O25" s="23">
        <f t="shared" si="10"/>
        <v>3.26</v>
      </c>
      <c r="P25" s="28" t="s">
        <v>187</v>
      </c>
    </row>
    <row r="26">
      <c r="A26" s="17">
        <v>29.0</v>
      </c>
      <c r="B26" s="17" t="s">
        <v>188</v>
      </c>
      <c r="C26" s="19" t="b">
        <f t="shared" si="1"/>
        <v>0</v>
      </c>
      <c r="D26" s="3"/>
      <c r="E26" s="3" t="s">
        <v>186</v>
      </c>
      <c r="F26" s="3" t="b">
        <v>1</v>
      </c>
      <c r="G26" s="3" t="b">
        <v>0</v>
      </c>
      <c r="H26" s="3">
        <v>1.0</v>
      </c>
      <c r="I26" s="3" t="s">
        <v>50</v>
      </c>
      <c r="J26" s="3" t="s">
        <v>53</v>
      </c>
      <c r="K26" s="5" t="s">
        <v>55</v>
      </c>
      <c r="L26" s="21"/>
      <c r="M26" s="22"/>
      <c r="N26" s="19">
        <v>5.0</v>
      </c>
      <c r="O26" s="23">
        <f t="shared" si="10"/>
        <v>5</v>
      </c>
      <c r="P26" s="28" t="s">
        <v>189</v>
      </c>
    </row>
    <row r="27">
      <c r="A27" s="17">
        <v>30.0</v>
      </c>
      <c r="B27" s="17" t="s">
        <v>190</v>
      </c>
      <c r="C27" s="19" t="b">
        <f t="shared" si="1"/>
        <v>0</v>
      </c>
      <c r="D27" s="3"/>
      <c r="E27" s="3" t="s">
        <v>186</v>
      </c>
      <c r="F27" s="3" t="b">
        <v>1</v>
      </c>
      <c r="G27" s="3" t="b">
        <v>0</v>
      </c>
      <c r="H27" s="3">
        <v>1.0</v>
      </c>
      <c r="I27" s="3" t="s">
        <v>50</v>
      </c>
      <c r="J27" s="3" t="s">
        <v>53</v>
      </c>
      <c r="K27" s="5" t="s">
        <v>55</v>
      </c>
      <c r="L27" s="21"/>
      <c r="M27" s="22"/>
      <c r="N27" s="19">
        <v>10.53</v>
      </c>
      <c r="O27" s="23">
        <f t="shared" si="10"/>
        <v>10.53</v>
      </c>
      <c r="P27" s="28" t="s">
        <v>191</v>
      </c>
    </row>
    <row r="28">
      <c r="A28" s="17">
        <v>31.0</v>
      </c>
      <c r="B28" s="17" t="s">
        <v>192</v>
      </c>
      <c r="C28" s="19" t="b">
        <f t="shared" si="1"/>
        <v>0</v>
      </c>
      <c r="D28" s="3"/>
      <c r="E28" s="3" t="s">
        <v>186</v>
      </c>
      <c r="F28" s="3" t="b">
        <v>1</v>
      </c>
      <c r="G28" s="3" t="b">
        <v>0</v>
      </c>
      <c r="H28" s="3">
        <v>2.0</v>
      </c>
      <c r="I28" s="3" t="s">
        <v>50</v>
      </c>
      <c r="J28" s="3" t="s">
        <v>53</v>
      </c>
      <c r="K28" s="5" t="s">
        <v>55</v>
      </c>
      <c r="L28" s="21"/>
      <c r="M28" s="22"/>
      <c r="N28" s="19">
        <v>7.17</v>
      </c>
      <c r="O28" s="23">
        <f>N28</f>
        <v>7.17</v>
      </c>
      <c r="P28" s="40" t="s">
        <v>193</v>
      </c>
      <c r="Q28" s="25"/>
    </row>
    <row r="29">
      <c r="A29" s="17">
        <v>32.0</v>
      </c>
      <c r="B29" s="17" t="s">
        <v>194</v>
      </c>
      <c r="C29" s="19" t="b">
        <f t="shared" si="1"/>
        <v>0</v>
      </c>
      <c r="D29" s="3"/>
      <c r="E29" s="3" t="s">
        <v>186</v>
      </c>
      <c r="F29" s="3" t="b">
        <v>1</v>
      </c>
      <c r="G29" s="3" t="b">
        <v>0</v>
      </c>
      <c r="H29" s="3">
        <v>2.0</v>
      </c>
      <c r="I29" s="3" t="s">
        <v>50</v>
      </c>
      <c r="J29" s="3" t="s">
        <v>53</v>
      </c>
      <c r="K29" s="5" t="s">
        <v>55</v>
      </c>
      <c r="L29" s="21"/>
      <c r="M29" s="22"/>
      <c r="N29" s="19">
        <v>0.0</v>
      </c>
      <c r="O29" s="23">
        <f t="shared" ref="O29:O34" si="11">H29*N29</f>
        <v>0</v>
      </c>
      <c r="P29" s="40" t="s">
        <v>193</v>
      </c>
      <c r="Q29" s="3" t="s">
        <v>195</v>
      </c>
    </row>
    <row r="30">
      <c r="A30" s="17">
        <v>33.0</v>
      </c>
      <c r="B30" s="17" t="s">
        <v>196</v>
      </c>
      <c r="C30" s="19" t="b">
        <f t="shared" si="1"/>
        <v>0</v>
      </c>
      <c r="D30" s="3"/>
      <c r="E30" s="3" t="s">
        <v>105</v>
      </c>
      <c r="F30" s="3" t="b">
        <v>1</v>
      </c>
      <c r="G30" s="3" t="b">
        <v>0</v>
      </c>
      <c r="H30" s="3">
        <v>4.0</v>
      </c>
      <c r="I30" s="3" t="s">
        <v>50</v>
      </c>
      <c r="J30" s="3" t="s">
        <v>53</v>
      </c>
      <c r="K30" s="5" t="s">
        <v>55</v>
      </c>
      <c r="L30" s="21"/>
      <c r="M30" s="22"/>
      <c r="N30" s="19">
        <v>0.0</v>
      </c>
      <c r="O30" s="23">
        <f t="shared" si="11"/>
        <v>0</v>
      </c>
      <c r="P30" s="40" t="s">
        <v>109</v>
      </c>
    </row>
    <row r="31">
      <c r="A31" s="17">
        <v>34.0</v>
      </c>
      <c r="B31" s="17" t="s">
        <v>197</v>
      </c>
      <c r="C31" s="19" t="b">
        <f t="shared" si="1"/>
        <v>0</v>
      </c>
      <c r="D31" s="3"/>
      <c r="E31" s="3" t="s">
        <v>198</v>
      </c>
      <c r="F31" s="3" t="b">
        <v>1</v>
      </c>
      <c r="G31" s="3" t="b">
        <v>1</v>
      </c>
      <c r="H31" s="3">
        <v>2.0</v>
      </c>
      <c r="I31" s="3" t="s">
        <v>50</v>
      </c>
      <c r="J31" s="3" t="s">
        <v>53</v>
      </c>
      <c r="K31" s="5" t="s">
        <v>199</v>
      </c>
      <c r="L31" s="19" t="b">
        <f t="shared" ref="L31:L48" si="12">COUNTIF(K$2:K31,K31)&gt;1</f>
        <v>0</v>
      </c>
      <c r="M31" s="22"/>
      <c r="N31" s="19">
        <v>33.6</v>
      </c>
      <c r="O31" s="23">
        <f t="shared" si="11"/>
        <v>67.2</v>
      </c>
      <c r="P31" s="28" t="s">
        <v>200</v>
      </c>
    </row>
    <row r="32">
      <c r="A32" s="17">
        <v>35.0</v>
      </c>
      <c r="B32" s="17" t="s">
        <v>201</v>
      </c>
      <c r="C32" s="19" t="b">
        <f t="shared" si="1"/>
        <v>0</v>
      </c>
      <c r="D32" s="25" t="s">
        <v>202</v>
      </c>
      <c r="E32" s="3" t="s">
        <v>67</v>
      </c>
      <c r="F32" s="3" t="b">
        <v>0</v>
      </c>
      <c r="G32" s="3" t="b">
        <v>0</v>
      </c>
      <c r="H32" s="3">
        <v>2.0</v>
      </c>
      <c r="I32" s="3" t="s">
        <v>50</v>
      </c>
      <c r="J32" s="3" t="s">
        <v>69</v>
      </c>
      <c r="K32" s="5" t="s">
        <v>203</v>
      </c>
      <c r="L32" s="19" t="b">
        <f t="shared" si="12"/>
        <v>0</v>
      </c>
      <c r="M32" s="22"/>
      <c r="N32" s="19">
        <v>6.19</v>
      </c>
      <c r="O32" s="23">
        <f t="shared" si="11"/>
        <v>12.38</v>
      </c>
      <c r="P32" s="28" t="s">
        <v>55</v>
      </c>
      <c r="Q32" s="25"/>
    </row>
    <row r="33">
      <c r="A33" s="17">
        <v>36.0</v>
      </c>
      <c r="B33" s="17" t="s">
        <v>204</v>
      </c>
      <c r="C33" s="19" t="b">
        <f t="shared" si="1"/>
        <v>0</v>
      </c>
      <c r="D33" s="3" t="s">
        <v>205</v>
      </c>
      <c r="E33" s="3" t="s">
        <v>67</v>
      </c>
      <c r="F33" s="3" t="b">
        <v>0</v>
      </c>
      <c r="G33" s="3" t="b">
        <v>0</v>
      </c>
      <c r="H33" s="3">
        <f>18+23</f>
        <v>41</v>
      </c>
      <c r="I33" s="3" t="s">
        <v>50</v>
      </c>
      <c r="J33" s="3" t="s">
        <v>69</v>
      </c>
      <c r="K33" s="5" t="s">
        <v>206</v>
      </c>
      <c r="L33" s="19" t="b">
        <f t="shared" si="12"/>
        <v>0</v>
      </c>
      <c r="M33" s="22"/>
      <c r="N33" s="19">
        <v>5.6</v>
      </c>
      <c r="O33" s="23">
        <f t="shared" si="11"/>
        <v>229.6</v>
      </c>
      <c r="P33" s="28" t="s">
        <v>207</v>
      </c>
      <c r="Q33" s="25"/>
    </row>
    <row r="34">
      <c r="A34" s="62">
        <v>37.0</v>
      </c>
      <c r="B34" s="55" t="s">
        <v>208</v>
      </c>
      <c r="C34" s="19" t="b">
        <f t="shared" si="1"/>
        <v>0</v>
      </c>
      <c r="D34" s="63" t="s">
        <v>209</v>
      </c>
      <c r="E34" s="5" t="s">
        <v>67</v>
      </c>
      <c r="F34" s="3" t="b">
        <v>0</v>
      </c>
      <c r="G34" s="3" t="b">
        <v>0</v>
      </c>
      <c r="H34" s="5">
        <v>4.0</v>
      </c>
      <c r="I34" s="5" t="s">
        <v>50</v>
      </c>
      <c r="J34" s="5" t="s">
        <v>69</v>
      </c>
      <c r="K34" s="5" t="s">
        <v>210</v>
      </c>
      <c r="L34" s="19" t="b">
        <f t="shared" si="12"/>
        <v>0</v>
      </c>
      <c r="M34" s="64"/>
      <c r="N34" s="52">
        <v>12.04</v>
      </c>
      <c r="O34" s="23">
        <f t="shared" si="11"/>
        <v>48.16</v>
      </c>
      <c r="P34" s="24" t="s">
        <v>207</v>
      </c>
      <c r="Q34" s="63"/>
    </row>
    <row r="35">
      <c r="A35" s="17">
        <v>38.0</v>
      </c>
      <c r="B35" s="17" t="s">
        <v>211</v>
      </c>
      <c r="C35" s="19" t="b">
        <f t="shared" si="1"/>
        <v>0</v>
      </c>
      <c r="D35" s="3"/>
      <c r="E35" s="3" t="s">
        <v>67</v>
      </c>
      <c r="F35" s="3" t="b">
        <v>0</v>
      </c>
      <c r="G35" s="3" t="b">
        <v>0</v>
      </c>
      <c r="H35" s="3">
        <v>20.0</v>
      </c>
      <c r="I35" s="3" t="s">
        <v>212</v>
      </c>
      <c r="J35" s="3" t="s">
        <v>69</v>
      </c>
      <c r="K35" s="5" t="s">
        <v>213</v>
      </c>
      <c r="L35" s="19" t="b">
        <f t="shared" si="12"/>
        <v>0</v>
      </c>
      <c r="M35" s="22"/>
      <c r="N35" s="19">
        <v>2.3</v>
      </c>
      <c r="O35" s="23">
        <f>N35*5</f>
        <v>11.5</v>
      </c>
      <c r="P35" s="28" t="s">
        <v>94</v>
      </c>
      <c r="Q35" s="25"/>
    </row>
    <row r="36">
      <c r="A36" s="17">
        <v>39.0</v>
      </c>
      <c r="B36" s="17" t="s">
        <v>214</v>
      </c>
      <c r="C36" s="19" t="b">
        <f t="shared" si="1"/>
        <v>0</v>
      </c>
      <c r="D36" s="3"/>
      <c r="E36" s="3" t="s">
        <v>67</v>
      </c>
      <c r="F36" s="3" t="b">
        <v>0</v>
      </c>
      <c r="G36" s="3" t="b">
        <v>0</v>
      </c>
      <c r="H36" s="3">
        <v>46.0</v>
      </c>
      <c r="I36" s="3" t="s">
        <v>212</v>
      </c>
      <c r="J36" s="3" t="s">
        <v>69</v>
      </c>
      <c r="K36" s="5" t="s">
        <v>215</v>
      </c>
      <c r="L36" s="19" t="b">
        <f t="shared" si="12"/>
        <v>0</v>
      </c>
      <c r="M36" s="22"/>
      <c r="N36" s="19">
        <v>1.85</v>
      </c>
      <c r="O36" s="23">
        <f>N36*12</f>
        <v>22.2</v>
      </c>
      <c r="P36" s="28" t="s">
        <v>94</v>
      </c>
      <c r="Q36" s="25"/>
    </row>
    <row r="37">
      <c r="A37" s="17">
        <v>40.0</v>
      </c>
      <c r="B37" s="17" t="s">
        <v>216</v>
      </c>
      <c r="C37" s="19" t="b">
        <f t="shared" si="1"/>
        <v>0</v>
      </c>
      <c r="D37" s="25" t="s">
        <v>217</v>
      </c>
      <c r="E37" s="3" t="s">
        <v>67</v>
      </c>
      <c r="F37" s="3" t="b">
        <v>0</v>
      </c>
      <c r="G37" s="3" t="b">
        <v>0</v>
      </c>
      <c r="H37" s="3">
        <v>12.0</v>
      </c>
      <c r="I37" s="3" t="s">
        <v>182</v>
      </c>
      <c r="J37" s="3" t="s">
        <v>69</v>
      </c>
      <c r="K37" s="5" t="s">
        <v>218</v>
      </c>
      <c r="L37" s="19" t="b">
        <f t="shared" si="12"/>
        <v>0</v>
      </c>
      <c r="M37" s="22"/>
      <c r="N37" s="19">
        <v>5.62</v>
      </c>
      <c r="O37" s="23">
        <f>N37</f>
        <v>5.62</v>
      </c>
      <c r="P37" s="28" t="s">
        <v>94</v>
      </c>
      <c r="Q37" s="25"/>
    </row>
    <row r="38">
      <c r="A38" s="17">
        <v>41.0</v>
      </c>
      <c r="B38" s="17" t="s">
        <v>219</v>
      </c>
      <c r="C38" s="19" t="b">
        <f t="shared" si="1"/>
        <v>0</v>
      </c>
      <c r="D38" s="3"/>
      <c r="E38" s="3" t="s">
        <v>67</v>
      </c>
      <c r="F38" s="3" t="b">
        <v>0</v>
      </c>
      <c r="G38" s="3" t="b">
        <v>0</v>
      </c>
      <c r="H38" s="3">
        <v>3.0</v>
      </c>
      <c r="I38" s="3" t="s">
        <v>50</v>
      </c>
      <c r="J38" s="3" t="s">
        <v>69</v>
      </c>
      <c r="K38" s="5" t="s">
        <v>61</v>
      </c>
      <c r="L38" s="19" t="b">
        <f t="shared" si="12"/>
        <v>0</v>
      </c>
      <c r="M38" s="22"/>
      <c r="N38" s="19">
        <v>6.73</v>
      </c>
      <c r="O38" s="23">
        <f t="shared" ref="O38:O43" si="13">H38*N38</f>
        <v>20.19</v>
      </c>
      <c r="P38" s="28" t="s">
        <v>207</v>
      </c>
    </row>
    <row r="39">
      <c r="A39" s="17">
        <v>42.0</v>
      </c>
      <c r="B39" s="17" t="s">
        <v>220</v>
      </c>
      <c r="C39" s="19" t="b">
        <f t="shared" si="1"/>
        <v>0</v>
      </c>
      <c r="D39" s="25" t="s">
        <v>221</v>
      </c>
      <c r="E39" s="3" t="s">
        <v>67</v>
      </c>
      <c r="F39" s="3" t="b">
        <v>0</v>
      </c>
      <c r="G39" s="3" t="b">
        <v>0</v>
      </c>
      <c r="H39" s="3">
        <v>2.0</v>
      </c>
      <c r="I39" s="3" t="s">
        <v>50</v>
      </c>
      <c r="J39" s="3" t="s">
        <v>69</v>
      </c>
      <c r="K39" s="5" t="s">
        <v>61</v>
      </c>
      <c r="L39" s="19" t="b">
        <f t="shared" si="12"/>
        <v>1</v>
      </c>
      <c r="M39" s="22" t="s">
        <v>222</v>
      </c>
      <c r="N39" s="19">
        <v>11.05</v>
      </c>
      <c r="O39" s="23">
        <f t="shared" si="13"/>
        <v>22.1</v>
      </c>
      <c r="P39" s="28" t="s">
        <v>207</v>
      </c>
    </row>
    <row r="40">
      <c r="A40" s="17">
        <v>43.0</v>
      </c>
      <c r="B40" s="17" t="s">
        <v>223</v>
      </c>
      <c r="C40" s="19" t="b">
        <f t="shared" si="1"/>
        <v>0</v>
      </c>
      <c r="D40" s="3"/>
      <c r="E40" s="3" t="s">
        <v>67</v>
      </c>
      <c r="F40" s="3" t="b">
        <v>0</v>
      </c>
      <c r="G40" s="3" t="b">
        <v>0</v>
      </c>
      <c r="H40" s="3">
        <v>4.0</v>
      </c>
      <c r="I40" s="3" t="s">
        <v>50</v>
      </c>
      <c r="J40" s="3" t="s">
        <v>69</v>
      </c>
      <c r="K40" s="5" t="s">
        <v>61</v>
      </c>
      <c r="L40" s="19" t="b">
        <f t="shared" si="12"/>
        <v>1</v>
      </c>
      <c r="M40" s="22" t="s">
        <v>222</v>
      </c>
      <c r="N40" s="19">
        <v>19.68</v>
      </c>
      <c r="O40" s="23">
        <f t="shared" si="13"/>
        <v>78.72</v>
      </c>
      <c r="P40" s="28" t="s">
        <v>207</v>
      </c>
    </row>
    <row r="41">
      <c r="A41" s="17">
        <v>44.0</v>
      </c>
      <c r="B41" s="17" t="s">
        <v>224</v>
      </c>
      <c r="C41" s="19" t="b">
        <f t="shared" si="1"/>
        <v>0</v>
      </c>
      <c r="D41" s="25" t="s">
        <v>225</v>
      </c>
      <c r="E41" s="3" t="s">
        <v>67</v>
      </c>
      <c r="F41" s="3" t="b">
        <v>0</v>
      </c>
      <c r="G41" s="3" t="b">
        <v>0</v>
      </c>
      <c r="H41" s="3">
        <v>2.0</v>
      </c>
      <c r="I41" s="3" t="s">
        <v>50</v>
      </c>
      <c r="J41" s="3" t="s">
        <v>69</v>
      </c>
      <c r="K41" s="5" t="s">
        <v>226</v>
      </c>
      <c r="L41" s="19" t="b">
        <f t="shared" si="12"/>
        <v>0</v>
      </c>
      <c r="M41" s="22" t="s">
        <v>222</v>
      </c>
      <c r="N41" s="23">
        <f>43*0.53</f>
        <v>22.79</v>
      </c>
      <c r="O41" s="23">
        <f t="shared" si="13"/>
        <v>45.58</v>
      </c>
      <c r="P41" s="28" t="s">
        <v>207</v>
      </c>
      <c r="Q41" s="25"/>
    </row>
    <row r="42">
      <c r="A42" s="17">
        <v>45.0</v>
      </c>
      <c r="B42" s="5" t="s">
        <v>227</v>
      </c>
      <c r="C42" s="19" t="b">
        <f t="shared" si="1"/>
        <v>0</v>
      </c>
      <c r="D42" s="3"/>
      <c r="E42" s="3" t="s">
        <v>67</v>
      </c>
      <c r="F42" s="3" t="b">
        <v>0</v>
      </c>
      <c r="G42" s="3" t="b">
        <v>0</v>
      </c>
      <c r="H42" s="3">
        <v>2.0</v>
      </c>
      <c r="I42" s="3" t="s">
        <v>50</v>
      </c>
      <c r="J42" s="3" t="s">
        <v>69</v>
      </c>
      <c r="K42" s="5" t="s">
        <v>226</v>
      </c>
      <c r="L42" s="19" t="b">
        <f t="shared" si="12"/>
        <v>1</v>
      </c>
      <c r="M42" s="22" t="s">
        <v>222</v>
      </c>
      <c r="N42" s="23">
        <f>6*0.53</f>
        <v>3.18</v>
      </c>
      <c r="O42" s="23">
        <f t="shared" si="13"/>
        <v>6.36</v>
      </c>
      <c r="P42" s="28" t="s">
        <v>207</v>
      </c>
    </row>
    <row r="43">
      <c r="A43" s="17">
        <v>46.0</v>
      </c>
      <c r="B43" s="55" t="s">
        <v>146</v>
      </c>
      <c r="C43" s="19" t="b">
        <f t="shared" si="1"/>
        <v>0</v>
      </c>
      <c r="D43" s="3"/>
      <c r="E43" s="3" t="s">
        <v>67</v>
      </c>
      <c r="F43" s="3" t="b">
        <v>0</v>
      </c>
      <c r="G43" s="3" t="b">
        <v>0</v>
      </c>
      <c r="H43" s="3">
        <v>1.0</v>
      </c>
      <c r="I43" s="3" t="s">
        <v>50</v>
      </c>
      <c r="J43" s="3" t="s">
        <v>69</v>
      </c>
      <c r="K43" s="5" t="s">
        <v>148</v>
      </c>
      <c r="L43" s="19" t="b">
        <f t="shared" si="12"/>
        <v>0</v>
      </c>
      <c r="M43" s="22"/>
      <c r="N43" s="19">
        <v>116.0</v>
      </c>
      <c r="O43" s="23">
        <f t="shared" si="13"/>
        <v>116</v>
      </c>
      <c r="P43" s="28" t="s">
        <v>149</v>
      </c>
      <c r="Q43" s="15" t="s">
        <v>133</v>
      </c>
    </row>
    <row r="44">
      <c r="A44" s="55">
        <v>47.0</v>
      </c>
      <c r="B44" s="65" t="s">
        <v>228</v>
      </c>
      <c r="C44" s="19" t="b">
        <f t="shared" si="1"/>
        <v>0</v>
      </c>
      <c r="D44" s="25" t="s">
        <v>229</v>
      </c>
      <c r="E44" s="3" t="s">
        <v>67</v>
      </c>
      <c r="F44" s="3" t="b">
        <v>0</v>
      </c>
      <c r="G44" s="3" t="b">
        <v>0</v>
      </c>
      <c r="H44" s="3">
        <v>2.0</v>
      </c>
      <c r="I44" s="3" t="s">
        <v>50</v>
      </c>
      <c r="J44" s="3" t="s">
        <v>69</v>
      </c>
      <c r="K44" s="66" t="s">
        <v>230</v>
      </c>
      <c r="L44" s="19" t="b">
        <f t="shared" si="12"/>
        <v>0</v>
      </c>
      <c r="M44" s="22"/>
      <c r="N44" s="19">
        <v>58.0</v>
      </c>
      <c r="O44" s="23">
        <f t="shared" ref="O44:O48" si="14">N44*H44</f>
        <v>116</v>
      </c>
      <c r="P44" s="67"/>
      <c r="Q44" s="3" t="s">
        <v>231</v>
      </c>
    </row>
    <row r="45">
      <c r="A45" s="55">
        <v>48.0</v>
      </c>
      <c r="B45" s="17" t="s">
        <v>232</v>
      </c>
      <c r="C45" s="19" t="b">
        <f t="shared" si="1"/>
        <v>0</v>
      </c>
      <c r="D45" s="25" t="s">
        <v>233</v>
      </c>
      <c r="E45" s="3" t="s">
        <v>67</v>
      </c>
      <c r="F45" s="3" t="b">
        <v>0</v>
      </c>
      <c r="G45" s="3" t="b">
        <v>0</v>
      </c>
      <c r="H45" s="3">
        <v>2.0</v>
      </c>
      <c r="I45" s="3" t="s">
        <v>50</v>
      </c>
      <c r="J45" s="3" t="s">
        <v>69</v>
      </c>
      <c r="K45" s="5" t="s">
        <v>234</v>
      </c>
      <c r="L45" s="19" t="b">
        <f t="shared" si="12"/>
        <v>0</v>
      </c>
      <c r="M45" s="22"/>
      <c r="N45" s="19">
        <v>3.81</v>
      </c>
      <c r="O45" s="23">
        <f t="shared" si="14"/>
        <v>7.62</v>
      </c>
      <c r="P45" s="67"/>
    </row>
    <row r="46">
      <c r="A46" s="55">
        <v>49.0</v>
      </c>
      <c r="B46" s="17" t="s">
        <v>235</v>
      </c>
      <c r="C46" s="19" t="b">
        <f t="shared" si="1"/>
        <v>0</v>
      </c>
      <c r="D46" s="25" t="s">
        <v>236</v>
      </c>
      <c r="E46" s="3" t="s">
        <v>67</v>
      </c>
      <c r="F46" s="3" t="b">
        <v>0</v>
      </c>
      <c r="G46" s="3" t="b">
        <v>0</v>
      </c>
      <c r="H46" s="3">
        <v>3.0</v>
      </c>
      <c r="I46" s="3" t="s">
        <v>50</v>
      </c>
      <c r="J46" s="3" t="s">
        <v>69</v>
      </c>
      <c r="K46" s="5" t="s">
        <v>237</v>
      </c>
      <c r="L46" s="19" t="b">
        <f t="shared" si="12"/>
        <v>0</v>
      </c>
      <c r="M46" s="22"/>
      <c r="N46" s="19">
        <v>29.44</v>
      </c>
      <c r="O46" s="23">
        <f t="shared" si="14"/>
        <v>88.32</v>
      </c>
      <c r="P46" s="67"/>
      <c r="Q46" s="3" t="s">
        <v>238</v>
      </c>
    </row>
    <row r="47">
      <c r="A47" s="55">
        <v>50.0</v>
      </c>
      <c r="B47" s="68" t="s">
        <v>239</v>
      </c>
      <c r="C47" s="19" t="b">
        <f t="shared" si="1"/>
        <v>0</v>
      </c>
      <c r="D47" s="25" t="s">
        <v>240</v>
      </c>
      <c r="E47" s="3" t="s">
        <v>67</v>
      </c>
      <c r="F47" s="3" t="b">
        <v>0</v>
      </c>
      <c r="G47" s="3" t="b">
        <v>0</v>
      </c>
      <c r="H47" s="3">
        <v>1.0</v>
      </c>
      <c r="I47" s="3" t="s">
        <v>50</v>
      </c>
      <c r="J47" s="3" t="s">
        <v>69</v>
      </c>
      <c r="K47" s="66" t="s">
        <v>241</v>
      </c>
      <c r="L47" s="19" t="b">
        <f t="shared" si="12"/>
        <v>0</v>
      </c>
      <c r="M47" s="22"/>
      <c r="N47" s="19">
        <v>7.52</v>
      </c>
      <c r="O47" s="23">
        <f t="shared" si="14"/>
        <v>7.52</v>
      </c>
      <c r="P47" s="67"/>
    </row>
    <row r="48">
      <c r="A48" s="55">
        <v>51.0</v>
      </c>
      <c r="B48" s="3" t="s">
        <v>242</v>
      </c>
      <c r="C48" s="19" t="b">
        <f t="shared" si="1"/>
        <v>0</v>
      </c>
      <c r="D48" s="25" t="s">
        <v>243</v>
      </c>
      <c r="E48" s="3" t="s">
        <v>67</v>
      </c>
      <c r="F48" s="3" t="b">
        <v>0</v>
      </c>
      <c r="G48" s="3" t="b">
        <v>0</v>
      </c>
      <c r="H48" s="69">
        <v>4.0</v>
      </c>
      <c r="I48" s="3" t="s">
        <v>50</v>
      </c>
      <c r="J48" s="3" t="s">
        <v>69</v>
      </c>
      <c r="K48" s="5" t="s">
        <v>244</v>
      </c>
      <c r="L48" s="19" t="b">
        <f t="shared" si="12"/>
        <v>0</v>
      </c>
      <c r="M48" s="22"/>
      <c r="N48" s="19">
        <v>6.39</v>
      </c>
      <c r="O48" s="23">
        <f t="shared" si="14"/>
        <v>25.56</v>
      </c>
      <c r="P48" s="67"/>
    </row>
    <row r="49">
      <c r="A49" s="55">
        <v>52.0</v>
      </c>
      <c r="B49" s="70" t="s">
        <v>245</v>
      </c>
      <c r="C49" s="19" t="b">
        <f t="shared" si="1"/>
        <v>0</v>
      </c>
      <c r="D49" s="71" t="s">
        <v>246</v>
      </c>
      <c r="E49" s="70" t="s">
        <v>247</v>
      </c>
      <c r="F49" s="3" t="b">
        <v>0</v>
      </c>
      <c r="G49" s="3" t="b">
        <v>0</v>
      </c>
      <c r="H49" s="69">
        <v>1.0</v>
      </c>
      <c r="J49" s="3" t="s">
        <v>248</v>
      </c>
      <c r="K49" s="5" t="s">
        <v>248</v>
      </c>
      <c r="L49" s="21"/>
      <c r="M49" s="22"/>
      <c r="N49" s="19">
        <v>0.0</v>
      </c>
      <c r="O49" s="3">
        <v>0.0</v>
      </c>
      <c r="P49" s="67"/>
    </row>
    <row r="50">
      <c r="A50" s="55">
        <v>53.0</v>
      </c>
      <c r="B50" s="70" t="s">
        <v>249</v>
      </c>
      <c r="C50" s="19" t="b">
        <f t="shared" si="1"/>
        <v>0</v>
      </c>
      <c r="D50" s="71" t="s">
        <v>250</v>
      </c>
      <c r="E50" s="70" t="s">
        <v>247</v>
      </c>
      <c r="F50" s="3" t="b">
        <v>0</v>
      </c>
      <c r="G50" s="3" t="b">
        <v>0</v>
      </c>
      <c r="H50" s="69">
        <v>1.0</v>
      </c>
      <c r="J50" s="3" t="s">
        <v>248</v>
      </c>
      <c r="K50" s="72" t="s">
        <v>248</v>
      </c>
      <c r="L50" s="21"/>
      <c r="M50" s="22"/>
      <c r="N50" s="19">
        <v>0.0</v>
      </c>
      <c r="O50" s="3">
        <v>0.0</v>
      </c>
      <c r="P50" s="3" t="s">
        <v>248</v>
      </c>
    </row>
    <row r="51">
      <c r="A51" s="55">
        <v>54.0</v>
      </c>
      <c r="B51" s="70" t="s">
        <v>251</v>
      </c>
      <c r="C51" s="19" t="b">
        <f t="shared" si="1"/>
        <v>0</v>
      </c>
      <c r="D51" s="71" t="s">
        <v>252</v>
      </c>
      <c r="E51" s="70" t="s">
        <v>247</v>
      </c>
      <c r="F51" s="3" t="b">
        <v>0</v>
      </c>
      <c r="G51" s="3" t="b">
        <v>0</v>
      </c>
      <c r="H51" s="69">
        <v>1.0</v>
      </c>
      <c r="J51" s="3" t="s">
        <v>248</v>
      </c>
      <c r="K51" s="72" t="s">
        <v>248</v>
      </c>
      <c r="L51" s="21"/>
      <c r="M51" s="22"/>
      <c r="N51" s="19">
        <v>0.0</v>
      </c>
      <c r="O51" s="3">
        <v>0.0</v>
      </c>
      <c r="P51" s="28" t="s">
        <v>253</v>
      </c>
    </row>
    <row r="52">
      <c r="A52" s="55">
        <v>55.0</v>
      </c>
      <c r="B52" s="3" t="s">
        <v>254</v>
      </c>
      <c r="C52" s="19" t="b">
        <f t="shared" si="1"/>
        <v>0</v>
      </c>
      <c r="D52" s="25" t="s">
        <v>255</v>
      </c>
      <c r="E52" s="3" t="s">
        <v>256</v>
      </c>
      <c r="F52" s="3" t="b">
        <v>0</v>
      </c>
      <c r="G52" s="3" t="b">
        <v>0</v>
      </c>
      <c r="H52" s="69">
        <v>1.0</v>
      </c>
      <c r="J52" s="3" t="s">
        <v>69</v>
      </c>
      <c r="K52" s="5" t="s">
        <v>257</v>
      </c>
      <c r="L52" s="19" t="b">
        <f t="shared" ref="L52:L53" si="15">COUNTIF(K$2:K52,K52)&gt;1</f>
        <v>0</v>
      </c>
      <c r="M52" s="64"/>
      <c r="N52" s="23"/>
      <c r="P52" s="24" t="s">
        <v>258</v>
      </c>
      <c r="Q52" s="1" t="s">
        <v>259</v>
      </c>
    </row>
    <row r="53">
      <c r="A53" s="55">
        <v>56.0</v>
      </c>
      <c r="B53" s="3" t="s">
        <v>260</v>
      </c>
      <c r="C53" s="19" t="b">
        <f t="shared" si="1"/>
        <v>0</v>
      </c>
      <c r="D53" s="25" t="s">
        <v>261</v>
      </c>
      <c r="E53" s="3" t="s">
        <v>262</v>
      </c>
      <c r="F53" s="3" t="b">
        <v>0</v>
      </c>
      <c r="G53" s="3" t="b">
        <v>0</v>
      </c>
      <c r="H53" s="69">
        <v>1.0</v>
      </c>
      <c r="J53" s="3" t="s">
        <v>53</v>
      </c>
      <c r="K53" s="3" t="s">
        <v>248</v>
      </c>
      <c r="L53" s="19" t="b">
        <f t="shared" si="15"/>
        <v>1</v>
      </c>
      <c r="M53" s="22"/>
      <c r="N53" s="19"/>
      <c r="P53" s="24" t="s">
        <v>263</v>
      </c>
    </row>
    <row r="54">
      <c r="A54" s="55">
        <v>57.0</v>
      </c>
      <c r="B54" s="73" t="s">
        <v>264</v>
      </c>
      <c r="C54" s="19" t="b">
        <f t="shared" si="1"/>
        <v>0</v>
      </c>
      <c r="D54" s="74" t="s">
        <v>265</v>
      </c>
      <c r="E54" s="73" t="s">
        <v>247</v>
      </c>
      <c r="F54" s="3" t="b">
        <v>0</v>
      </c>
      <c r="G54" s="3" t="b">
        <v>0</v>
      </c>
      <c r="H54" s="69">
        <v>1.0</v>
      </c>
      <c r="J54" s="3" t="s">
        <v>248</v>
      </c>
      <c r="K54" s="72" t="s">
        <v>248</v>
      </c>
      <c r="L54" s="21"/>
      <c r="M54" s="22"/>
      <c r="N54" s="19">
        <v>0.0</v>
      </c>
      <c r="O54" s="3">
        <v>0.0</v>
      </c>
      <c r="P54" s="67"/>
    </row>
    <row r="55">
      <c r="A55" s="55">
        <v>58.0</v>
      </c>
      <c r="B55" s="3" t="s">
        <v>266</v>
      </c>
      <c r="C55" s="19" t="b">
        <f t="shared" si="1"/>
        <v>0</v>
      </c>
      <c r="D55" s="25" t="s">
        <v>267</v>
      </c>
      <c r="E55" s="3" t="s">
        <v>268</v>
      </c>
      <c r="F55" s="3" t="b">
        <v>0</v>
      </c>
      <c r="G55" s="3" t="b">
        <v>0</v>
      </c>
      <c r="H55" s="69">
        <v>1.0</v>
      </c>
      <c r="I55" s="3" t="s">
        <v>50</v>
      </c>
      <c r="J55" s="3" t="s">
        <v>269</v>
      </c>
      <c r="K55" s="5" t="s">
        <v>270</v>
      </c>
      <c r="L55" s="19" t="b">
        <f t="shared" ref="L55:L58" si="16">COUNTIF(K$2:K55,K55)&gt;1</f>
        <v>0</v>
      </c>
      <c r="M55" s="22"/>
      <c r="N55" s="19">
        <v>46.5</v>
      </c>
      <c r="O55" s="23">
        <f>N55*H55</f>
        <v>46.5</v>
      </c>
      <c r="P55" s="28" t="s">
        <v>271</v>
      </c>
    </row>
    <row r="56">
      <c r="A56" s="55">
        <v>59.0</v>
      </c>
      <c r="B56" s="3" t="s">
        <v>272</v>
      </c>
      <c r="C56" s="19" t="b">
        <f t="shared" si="1"/>
        <v>0</v>
      </c>
      <c r="D56" s="25" t="s">
        <v>273</v>
      </c>
      <c r="E56" s="3" t="s">
        <v>274</v>
      </c>
      <c r="F56" s="3" t="b">
        <v>0</v>
      </c>
      <c r="G56" s="3" t="b">
        <v>0</v>
      </c>
      <c r="H56" s="69">
        <v>1.0</v>
      </c>
      <c r="J56" s="3" t="s">
        <v>53</v>
      </c>
      <c r="K56" s="3" t="s">
        <v>248</v>
      </c>
      <c r="L56" s="19" t="b">
        <f t="shared" si="16"/>
        <v>1</v>
      </c>
      <c r="M56" s="64"/>
      <c r="N56" s="23"/>
      <c r="P56" s="24" t="s">
        <v>275</v>
      </c>
    </row>
    <row r="57">
      <c r="A57" s="55">
        <v>60.0</v>
      </c>
      <c r="B57" s="3" t="s">
        <v>276</v>
      </c>
      <c r="C57" s="19" t="b">
        <f t="shared" si="1"/>
        <v>0</v>
      </c>
      <c r="D57" s="25" t="s">
        <v>277</v>
      </c>
      <c r="E57" s="3" t="s">
        <v>45</v>
      </c>
      <c r="F57" s="3" t="b">
        <v>0</v>
      </c>
      <c r="G57" s="3" t="b">
        <v>0</v>
      </c>
      <c r="H57" s="69">
        <v>1.0</v>
      </c>
      <c r="J57" s="3" t="s">
        <v>53</v>
      </c>
      <c r="K57" s="3" t="s">
        <v>248</v>
      </c>
      <c r="L57" s="19" t="b">
        <f t="shared" si="16"/>
        <v>1</v>
      </c>
      <c r="M57" s="64"/>
      <c r="N57" s="23"/>
      <c r="P57" s="67"/>
    </row>
    <row r="58">
      <c r="A58" s="55">
        <v>61.0</v>
      </c>
      <c r="B58" s="3" t="s">
        <v>278</v>
      </c>
      <c r="C58" s="19" t="b">
        <f t="shared" si="1"/>
        <v>0</v>
      </c>
      <c r="D58" s="25" t="s">
        <v>279</v>
      </c>
      <c r="E58" s="5" t="s">
        <v>274</v>
      </c>
      <c r="F58" s="3" t="b">
        <v>0</v>
      </c>
      <c r="G58" s="3" t="b">
        <v>0</v>
      </c>
      <c r="H58" s="69">
        <v>1.0</v>
      </c>
      <c r="J58" s="3" t="s">
        <v>53</v>
      </c>
      <c r="K58" s="3" t="s">
        <v>248</v>
      </c>
      <c r="L58" s="19" t="b">
        <f t="shared" si="16"/>
        <v>1</v>
      </c>
      <c r="M58" s="64"/>
      <c r="N58" s="23"/>
      <c r="P58" s="24" t="s">
        <v>263</v>
      </c>
    </row>
    <row r="59">
      <c r="A59" s="55">
        <v>62.0</v>
      </c>
      <c r="B59" s="70" t="s">
        <v>280</v>
      </c>
      <c r="C59" s="19" t="b">
        <f t="shared" si="1"/>
        <v>0</v>
      </c>
      <c r="D59" s="71" t="s">
        <v>281</v>
      </c>
      <c r="E59" s="70" t="s">
        <v>247</v>
      </c>
      <c r="F59" s="3" t="b">
        <v>0</v>
      </c>
      <c r="G59" s="3" t="b">
        <v>0</v>
      </c>
      <c r="H59" s="69">
        <v>1.0</v>
      </c>
      <c r="J59" s="3" t="s">
        <v>248</v>
      </c>
      <c r="K59" s="72" t="s">
        <v>248</v>
      </c>
      <c r="L59" s="21"/>
      <c r="M59" s="22"/>
      <c r="N59" s="19">
        <v>0.0</v>
      </c>
      <c r="O59" s="3">
        <v>0.0</v>
      </c>
      <c r="P59" s="67"/>
    </row>
    <row r="60">
      <c r="A60" s="55">
        <v>63.0</v>
      </c>
      <c r="B60" s="3" t="s">
        <v>282</v>
      </c>
      <c r="C60" s="19" t="b">
        <f t="shared" si="1"/>
        <v>0</v>
      </c>
      <c r="D60" s="25" t="s">
        <v>283</v>
      </c>
      <c r="E60" s="3" t="s">
        <v>45</v>
      </c>
      <c r="F60" s="3" t="b">
        <v>0</v>
      </c>
      <c r="G60" s="3" t="b">
        <v>0</v>
      </c>
      <c r="H60" s="69">
        <v>1.0</v>
      </c>
      <c r="J60" s="3" t="s">
        <v>53</v>
      </c>
      <c r="K60" s="3" t="s">
        <v>248</v>
      </c>
      <c r="L60" s="19" t="b">
        <f t="shared" ref="L60:L69" si="17">COUNTIF(K$2:K60,K60)&gt;1</f>
        <v>1</v>
      </c>
      <c r="M60" s="64"/>
      <c r="N60" s="23"/>
      <c r="P60" s="67"/>
    </row>
    <row r="61">
      <c r="A61" s="55">
        <v>64.0</v>
      </c>
      <c r="B61" s="3" t="s">
        <v>284</v>
      </c>
      <c r="C61" s="19" t="b">
        <f t="shared" si="1"/>
        <v>0</v>
      </c>
      <c r="D61" s="25" t="s">
        <v>285</v>
      </c>
      <c r="E61" s="5" t="s">
        <v>274</v>
      </c>
      <c r="F61" s="3" t="b">
        <v>0</v>
      </c>
      <c r="G61" s="3" t="b">
        <v>0</v>
      </c>
      <c r="H61" s="69">
        <v>1.0</v>
      </c>
      <c r="J61" s="3" t="s">
        <v>53</v>
      </c>
      <c r="K61" s="3" t="s">
        <v>248</v>
      </c>
      <c r="L61" s="19" t="b">
        <f t="shared" si="17"/>
        <v>1</v>
      </c>
      <c r="M61" s="64"/>
      <c r="N61" s="23"/>
      <c r="P61" s="24" t="s">
        <v>275</v>
      </c>
    </row>
    <row r="62">
      <c r="A62" s="55">
        <v>65.0</v>
      </c>
      <c r="B62" s="3" t="s">
        <v>286</v>
      </c>
      <c r="C62" s="19" t="b">
        <f t="shared" si="1"/>
        <v>0</v>
      </c>
      <c r="D62" s="25" t="s">
        <v>287</v>
      </c>
      <c r="E62" s="3" t="s">
        <v>256</v>
      </c>
      <c r="F62" s="3" t="b">
        <v>0</v>
      </c>
      <c r="G62" s="3" t="b">
        <v>0</v>
      </c>
      <c r="H62" s="69">
        <v>1.0</v>
      </c>
      <c r="J62" s="3" t="s">
        <v>69</v>
      </c>
      <c r="K62" s="3" t="s">
        <v>257</v>
      </c>
      <c r="L62" s="19" t="b">
        <f t="shared" si="17"/>
        <v>1</v>
      </c>
      <c r="M62" s="64"/>
      <c r="N62" s="23"/>
      <c r="P62" s="75" t="s">
        <v>288</v>
      </c>
    </row>
    <row r="63">
      <c r="A63" s="55">
        <v>66.0</v>
      </c>
      <c r="B63" s="3" t="s">
        <v>289</v>
      </c>
      <c r="C63" s="19" t="b">
        <f t="shared" si="1"/>
        <v>0</v>
      </c>
      <c r="D63" s="25" t="s">
        <v>290</v>
      </c>
      <c r="E63" s="3" t="s">
        <v>256</v>
      </c>
      <c r="F63" s="3" t="b">
        <v>0</v>
      </c>
      <c r="G63" s="3" t="b">
        <v>0</v>
      </c>
      <c r="H63" s="69">
        <v>1.0</v>
      </c>
      <c r="J63" s="3" t="s">
        <v>69</v>
      </c>
      <c r="K63" s="3" t="s">
        <v>61</v>
      </c>
      <c r="L63" s="19" t="b">
        <f t="shared" si="17"/>
        <v>1</v>
      </c>
      <c r="M63" s="64"/>
      <c r="N63" s="23"/>
      <c r="P63" s="75" t="s">
        <v>291</v>
      </c>
    </row>
    <row r="64">
      <c r="A64" s="55">
        <v>67.0</v>
      </c>
      <c r="B64" s="3" t="s">
        <v>292</v>
      </c>
      <c r="C64" s="19" t="b">
        <f t="shared" si="1"/>
        <v>0</v>
      </c>
      <c r="D64" s="76" t="s">
        <v>293</v>
      </c>
      <c r="E64" s="77" t="s">
        <v>247</v>
      </c>
      <c r="F64" s="3" t="b">
        <v>0</v>
      </c>
      <c r="G64" s="3" t="b">
        <v>0</v>
      </c>
      <c r="H64" s="69">
        <v>1.0</v>
      </c>
      <c r="J64" s="3" t="s">
        <v>248</v>
      </c>
      <c r="K64" s="3" t="s">
        <v>248</v>
      </c>
      <c r="L64" s="19" t="b">
        <f t="shared" si="17"/>
        <v>1</v>
      </c>
      <c r="M64" s="22"/>
      <c r="N64" s="19">
        <v>0.0</v>
      </c>
      <c r="O64" s="3">
        <v>0.0</v>
      </c>
      <c r="P64" s="67"/>
    </row>
    <row r="65">
      <c r="A65" s="55">
        <v>68.0</v>
      </c>
      <c r="B65" s="3" t="s">
        <v>294</v>
      </c>
      <c r="C65" s="19" t="b">
        <f t="shared" si="1"/>
        <v>0</v>
      </c>
      <c r="D65" s="25" t="s">
        <v>295</v>
      </c>
      <c r="E65" s="3" t="s">
        <v>67</v>
      </c>
      <c r="F65" s="3" t="b">
        <v>0</v>
      </c>
      <c r="G65" s="3" t="b">
        <v>0</v>
      </c>
      <c r="H65" s="69">
        <v>2.0</v>
      </c>
      <c r="I65" s="3" t="s">
        <v>50</v>
      </c>
      <c r="J65" s="3" t="s">
        <v>69</v>
      </c>
      <c r="K65" s="5" t="s">
        <v>296</v>
      </c>
      <c r="L65" s="19" t="b">
        <f t="shared" si="17"/>
        <v>0</v>
      </c>
      <c r="M65" s="22"/>
      <c r="N65" s="19">
        <v>10.87</v>
      </c>
      <c r="O65" s="23">
        <f>N65*H65</f>
        <v>21.74</v>
      </c>
      <c r="P65" s="67"/>
    </row>
    <row r="66">
      <c r="A66" s="55">
        <v>69.0</v>
      </c>
      <c r="B66" s="3" t="s">
        <v>297</v>
      </c>
      <c r="C66" s="19" t="b">
        <f t="shared" si="1"/>
        <v>0</v>
      </c>
      <c r="D66" s="25" t="s">
        <v>298</v>
      </c>
      <c r="E66" s="3" t="s">
        <v>67</v>
      </c>
      <c r="F66" s="3" t="b">
        <v>0</v>
      </c>
      <c r="G66" s="3" t="b">
        <v>0</v>
      </c>
      <c r="H66" s="69">
        <v>2.0</v>
      </c>
      <c r="I66" s="3" t="s">
        <v>68</v>
      </c>
      <c r="J66" s="3" t="s">
        <v>69</v>
      </c>
      <c r="K66" s="5" t="s">
        <v>299</v>
      </c>
      <c r="L66" s="19" t="b">
        <f t="shared" si="17"/>
        <v>0</v>
      </c>
      <c r="M66" s="22"/>
      <c r="N66" s="19">
        <v>4.14</v>
      </c>
      <c r="O66" s="19">
        <f t="shared" ref="O66:O69" si="18">N66</f>
        <v>4.14</v>
      </c>
      <c r="P66" s="67"/>
    </row>
    <row r="67">
      <c r="A67" s="55">
        <v>70.0</v>
      </c>
      <c r="B67" s="3" t="s">
        <v>300</v>
      </c>
      <c r="C67" s="19" t="b">
        <f t="shared" si="1"/>
        <v>0</v>
      </c>
      <c r="D67" s="25" t="s">
        <v>301</v>
      </c>
      <c r="E67" s="3" t="s">
        <v>67</v>
      </c>
      <c r="F67" s="3" t="b">
        <v>0</v>
      </c>
      <c r="G67" s="3" t="b">
        <v>0</v>
      </c>
      <c r="H67" s="69">
        <v>6.0</v>
      </c>
      <c r="I67" s="3" t="s">
        <v>182</v>
      </c>
      <c r="J67" s="3" t="s">
        <v>69</v>
      </c>
      <c r="K67" s="5" t="s">
        <v>302</v>
      </c>
      <c r="L67" s="19" t="b">
        <f t="shared" si="17"/>
        <v>0</v>
      </c>
      <c r="M67" s="22"/>
      <c r="N67" s="19">
        <v>5.48</v>
      </c>
      <c r="O67" s="19">
        <f t="shared" si="18"/>
        <v>5.48</v>
      </c>
      <c r="P67" s="67"/>
    </row>
    <row r="68">
      <c r="A68" s="55">
        <v>71.0</v>
      </c>
      <c r="B68" s="3" t="s">
        <v>303</v>
      </c>
      <c r="C68" s="19" t="b">
        <f t="shared" si="1"/>
        <v>0</v>
      </c>
      <c r="D68" s="25" t="s">
        <v>304</v>
      </c>
      <c r="E68" s="3" t="s">
        <v>67</v>
      </c>
      <c r="F68" s="3" t="b">
        <v>0</v>
      </c>
      <c r="G68" s="3" t="b">
        <v>0</v>
      </c>
      <c r="H68" s="69">
        <v>6.0</v>
      </c>
      <c r="I68" s="3" t="s">
        <v>68</v>
      </c>
      <c r="J68" s="3" t="s">
        <v>69</v>
      </c>
      <c r="K68" s="5" t="s">
        <v>305</v>
      </c>
      <c r="L68" s="19" t="b">
        <f t="shared" si="17"/>
        <v>0</v>
      </c>
      <c r="M68" s="22"/>
      <c r="N68" s="19">
        <v>3.47</v>
      </c>
      <c r="O68" s="19">
        <f t="shared" si="18"/>
        <v>3.47</v>
      </c>
      <c r="P68" s="67"/>
    </row>
    <row r="69">
      <c r="A69" s="55">
        <v>72.0</v>
      </c>
      <c r="B69" s="3" t="s">
        <v>306</v>
      </c>
      <c r="C69" s="19" t="b">
        <f t="shared" si="1"/>
        <v>0</v>
      </c>
      <c r="D69" s="25" t="s">
        <v>307</v>
      </c>
      <c r="E69" s="3" t="s">
        <v>67</v>
      </c>
      <c r="F69" s="3" t="b">
        <v>0</v>
      </c>
      <c r="G69" s="3" t="b">
        <v>0</v>
      </c>
      <c r="H69" s="69">
        <v>6.0</v>
      </c>
      <c r="I69" s="3" t="s">
        <v>68</v>
      </c>
      <c r="J69" s="3" t="s">
        <v>69</v>
      </c>
      <c r="K69" s="5" t="s">
        <v>308</v>
      </c>
      <c r="L69" s="19" t="b">
        <f t="shared" si="17"/>
        <v>0</v>
      </c>
      <c r="M69" s="22"/>
      <c r="N69" s="19">
        <v>4.51</v>
      </c>
      <c r="O69" s="19">
        <f t="shared" si="18"/>
        <v>4.51</v>
      </c>
      <c r="P69" s="67"/>
    </row>
    <row r="70">
      <c r="A70" s="55">
        <v>74.0</v>
      </c>
      <c r="B70" s="70" t="s">
        <v>309</v>
      </c>
      <c r="C70" s="19" t="b">
        <f t="shared" si="1"/>
        <v>0</v>
      </c>
      <c r="D70" s="71" t="s">
        <v>310</v>
      </c>
      <c r="E70" s="70" t="s">
        <v>247</v>
      </c>
      <c r="F70" s="3" t="b">
        <v>0</v>
      </c>
      <c r="G70" s="3" t="b">
        <v>0</v>
      </c>
      <c r="H70" s="69">
        <v>2.0</v>
      </c>
      <c r="J70" s="3" t="s">
        <v>248</v>
      </c>
      <c r="K70" s="72" t="s">
        <v>248</v>
      </c>
      <c r="L70" s="21"/>
      <c r="M70" s="22"/>
      <c r="N70" s="19">
        <v>0.0</v>
      </c>
      <c r="O70" s="3">
        <v>0.0</v>
      </c>
      <c r="P70" s="67"/>
    </row>
    <row r="71">
      <c r="A71" s="55">
        <v>75.0</v>
      </c>
      <c r="B71" s="3" t="s">
        <v>311</v>
      </c>
      <c r="C71" s="19" t="b">
        <f t="shared" si="1"/>
        <v>0</v>
      </c>
      <c r="D71" s="25" t="s">
        <v>312</v>
      </c>
      <c r="E71" s="3" t="s">
        <v>67</v>
      </c>
      <c r="F71" s="3" t="b">
        <v>0</v>
      </c>
      <c r="G71" s="3" t="b">
        <v>0</v>
      </c>
      <c r="H71" s="69">
        <v>2.0</v>
      </c>
      <c r="I71" s="3" t="s">
        <v>50</v>
      </c>
      <c r="J71" s="12" t="s">
        <v>313</v>
      </c>
      <c r="K71" s="12" t="s">
        <v>314</v>
      </c>
      <c r="L71" s="19" t="b">
        <f t="shared" ref="L71:L79" si="19">COUNTIF(K$2:K71,K71)&gt;1</f>
        <v>0</v>
      </c>
      <c r="M71" s="64"/>
      <c r="N71" s="23"/>
      <c r="P71" s="67"/>
    </row>
    <row r="72">
      <c r="A72" s="55">
        <v>76.0</v>
      </c>
      <c r="B72" s="3" t="s">
        <v>315</v>
      </c>
      <c r="C72" s="19" t="b">
        <f t="shared" si="1"/>
        <v>0</v>
      </c>
      <c r="D72" s="25" t="s">
        <v>316</v>
      </c>
      <c r="E72" s="3" t="s">
        <v>67</v>
      </c>
      <c r="F72" s="3" t="b">
        <v>0</v>
      </c>
      <c r="G72" s="3" t="b">
        <v>0</v>
      </c>
      <c r="H72" s="69">
        <v>14.0</v>
      </c>
      <c r="I72" s="3" t="s">
        <v>50</v>
      </c>
      <c r="J72" s="3" t="s">
        <v>69</v>
      </c>
      <c r="K72" s="5" t="s">
        <v>317</v>
      </c>
      <c r="L72" s="19" t="b">
        <f t="shared" si="19"/>
        <v>0</v>
      </c>
      <c r="M72" s="22"/>
      <c r="N72" s="19">
        <v>13.89</v>
      </c>
      <c r="O72" s="23">
        <f t="shared" ref="O72:O73" si="20">N72*H72</f>
        <v>194.46</v>
      </c>
      <c r="P72" s="67"/>
    </row>
    <row r="73">
      <c r="A73" s="55">
        <v>77.0</v>
      </c>
      <c r="B73" s="3" t="s">
        <v>318</v>
      </c>
      <c r="C73" s="19" t="b">
        <f t="shared" si="1"/>
        <v>0</v>
      </c>
      <c r="D73" s="25" t="s">
        <v>319</v>
      </c>
      <c r="E73" s="3" t="s">
        <v>67</v>
      </c>
      <c r="F73" s="3" t="b">
        <v>0</v>
      </c>
      <c r="G73" s="3" t="b">
        <v>0</v>
      </c>
      <c r="H73" s="69">
        <v>2.0</v>
      </c>
      <c r="I73" s="3" t="s">
        <v>50</v>
      </c>
      <c r="J73" s="3" t="s">
        <v>69</v>
      </c>
      <c r="K73" s="5" t="s">
        <v>320</v>
      </c>
      <c r="L73" s="19" t="b">
        <f t="shared" si="19"/>
        <v>0</v>
      </c>
      <c r="M73" s="22"/>
      <c r="N73" s="19">
        <v>11.06</v>
      </c>
      <c r="O73" s="23">
        <f t="shared" si="20"/>
        <v>22.12</v>
      </c>
      <c r="P73" s="67"/>
    </row>
    <row r="74">
      <c r="A74" s="55">
        <v>78.0</v>
      </c>
      <c r="B74" s="3" t="s">
        <v>321</v>
      </c>
      <c r="C74" s="19" t="b">
        <f t="shared" si="1"/>
        <v>0</v>
      </c>
      <c r="D74" s="25" t="s">
        <v>322</v>
      </c>
      <c r="E74" s="3" t="s">
        <v>67</v>
      </c>
      <c r="F74" s="3" t="b">
        <v>0</v>
      </c>
      <c r="G74" s="3" t="b">
        <v>0</v>
      </c>
      <c r="H74" s="69">
        <v>2.0</v>
      </c>
      <c r="I74" s="3" t="s">
        <v>68</v>
      </c>
      <c r="J74" s="3" t="s">
        <v>69</v>
      </c>
      <c r="K74" s="5" t="s">
        <v>323</v>
      </c>
      <c r="L74" s="19" t="b">
        <f t="shared" si="19"/>
        <v>0</v>
      </c>
      <c r="M74" s="22"/>
      <c r="N74" s="19">
        <v>7.68</v>
      </c>
      <c r="O74" s="19">
        <f t="shared" ref="O74:O78" si="21">N74</f>
        <v>7.68</v>
      </c>
      <c r="P74" s="67"/>
    </row>
    <row r="75">
      <c r="A75" s="55">
        <v>79.0</v>
      </c>
      <c r="B75" s="3" t="s">
        <v>324</v>
      </c>
      <c r="C75" s="19" t="b">
        <f t="shared" si="1"/>
        <v>0</v>
      </c>
      <c r="D75" s="25" t="s">
        <v>325</v>
      </c>
      <c r="E75" s="3" t="s">
        <v>67</v>
      </c>
      <c r="F75" s="3" t="b">
        <v>0</v>
      </c>
      <c r="G75" s="3" t="b">
        <v>0</v>
      </c>
      <c r="H75" s="69">
        <v>6.0</v>
      </c>
      <c r="I75" s="3" t="s">
        <v>92</v>
      </c>
      <c r="J75" s="3" t="s">
        <v>69</v>
      </c>
      <c r="K75" s="5" t="s">
        <v>326</v>
      </c>
      <c r="L75" s="19" t="b">
        <f t="shared" si="19"/>
        <v>0</v>
      </c>
      <c r="M75" s="22"/>
      <c r="N75" s="19">
        <v>3.16</v>
      </c>
      <c r="O75" s="19">
        <f t="shared" si="21"/>
        <v>3.16</v>
      </c>
      <c r="P75" s="67"/>
    </row>
    <row r="76">
      <c r="A76" s="55">
        <v>80.0</v>
      </c>
      <c r="B76" s="3" t="s">
        <v>327</v>
      </c>
      <c r="C76" s="19" t="b">
        <f t="shared" si="1"/>
        <v>0</v>
      </c>
      <c r="D76" s="25" t="s">
        <v>328</v>
      </c>
      <c r="E76" s="3" t="s">
        <v>67</v>
      </c>
      <c r="F76" s="3" t="b">
        <v>0</v>
      </c>
      <c r="G76" s="3" t="b">
        <v>0</v>
      </c>
      <c r="H76" s="69">
        <v>4.0</v>
      </c>
      <c r="I76" s="3" t="s">
        <v>92</v>
      </c>
      <c r="J76" s="3" t="s">
        <v>69</v>
      </c>
      <c r="K76" s="5" t="s">
        <v>329</v>
      </c>
      <c r="L76" s="19" t="b">
        <f t="shared" si="19"/>
        <v>0</v>
      </c>
      <c r="M76" s="22"/>
      <c r="N76" s="19">
        <v>9.16</v>
      </c>
      <c r="O76" s="19">
        <f t="shared" si="21"/>
        <v>9.16</v>
      </c>
      <c r="P76" s="67"/>
    </row>
    <row r="77">
      <c r="A77" s="55">
        <v>81.0</v>
      </c>
      <c r="B77" s="3" t="s">
        <v>330</v>
      </c>
      <c r="C77" s="19" t="b">
        <f t="shared" si="1"/>
        <v>0</v>
      </c>
      <c r="D77" s="25" t="s">
        <v>331</v>
      </c>
      <c r="E77" s="3" t="s">
        <v>67</v>
      </c>
      <c r="F77" s="3" t="b">
        <v>0</v>
      </c>
      <c r="G77" s="3" t="b">
        <v>0</v>
      </c>
      <c r="H77" s="69">
        <v>2.0</v>
      </c>
      <c r="I77" s="3" t="s">
        <v>68</v>
      </c>
      <c r="J77" s="3" t="s">
        <v>69</v>
      </c>
      <c r="K77" s="5" t="s">
        <v>332</v>
      </c>
      <c r="L77" s="19" t="b">
        <f t="shared" si="19"/>
        <v>0</v>
      </c>
      <c r="M77" s="22"/>
      <c r="N77" s="19">
        <v>11.53</v>
      </c>
      <c r="O77" s="19">
        <f t="shared" si="21"/>
        <v>11.53</v>
      </c>
      <c r="P77" s="67"/>
    </row>
    <row r="78">
      <c r="A78" s="55">
        <v>82.0</v>
      </c>
      <c r="B78" s="3" t="s">
        <v>333</v>
      </c>
      <c r="C78" s="19" t="b">
        <f t="shared" si="1"/>
        <v>0</v>
      </c>
      <c r="D78" s="25" t="s">
        <v>334</v>
      </c>
      <c r="E78" s="3" t="s">
        <v>67</v>
      </c>
      <c r="F78" s="3" t="b">
        <v>0</v>
      </c>
      <c r="G78" s="3" t="b">
        <v>0</v>
      </c>
      <c r="H78" s="69">
        <v>4.0</v>
      </c>
      <c r="I78" s="3" t="s">
        <v>92</v>
      </c>
      <c r="J78" s="3" t="s">
        <v>69</v>
      </c>
      <c r="K78" s="56" t="s">
        <v>335</v>
      </c>
      <c r="L78" s="19" t="b">
        <f t="shared" si="19"/>
        <v>0</v>
      </c>
      <c r="M78" s="22"/>
      <c r="N78" s="19">
        <v>2.4</v>
      </c>
      <c r="O78" s="19">
        <f t="shared" si="21"/>
        <v>2.4</v>
      </c>
      <c r="P78" s="67"/>
    </row>
    <row r="79">
      <c r="A79" s="55">
        <v>83.0</v>
      </c>
      <c r="B79" s="3" t="s">
        <v>336</v>
      </c>
      <c r="C79" s="19" t="b">
        <f t="shared" si="1"/>
        <v>0</v>
      </c>
      <c r="D79" s="25" t="s">
        <v>337</v>
      </c>
      <c r="E79" s="3" t="s">
        <v>67</v>
      </c>
      <c r="F79" s="3" t="b">
        <v>0</v>
      </c>
      <c r="G79" s="3" t="b">
        <v>0</v>
      </c>
      <c r="H79" s="69">
        <v>8.0</v>
      </c>
      <c r="J79" s="3" t="s">
        <v>69</v>
      </c>
      <c r="K79" s="56" t="s">
        <v>338</v>
      </c>
      <c r="L79" s="19" t="b">
        <f t="shared" si="19"/>
        <v>0</v>
      </c>
      <c r="M79" s="64"/>
      <c r="N79" s="23"/>
      <c r="P79" s="67"/>
    </row>
    <row r="80">
      <c r="A80" s="55">
        <v>84.0</v>
      </c>
      <c r="B80" s="73" t="s">
        <v>339</v>
      </c>
      <c r="C80" s="19" t="b">
        <f t="shared" si="1"/>
        <v>0</v>
      </c>
      <c r="D80" s="74" t="s">
        <v>340</v>
      </c>
      <c r="E80" s="73" t="s">
        <v>247</v>
      </c>
      <c r="F80" s="3" t="b">
        <v>0</v>
      </c>
      <c r="G80" s="3" t="b">
        <v>0</v>
      </c>
      <c r="H80" s="69">
        <v>1.0</v>
      </c>
      <c r="J80" s="5" t="s">
        <v>248</v>
      </c>
      <c r="K80" s="72" t="s">
        <v>248</v>
      </c>
      <c r="L80" s="21"/>
      <c r="M80" s="22"/>
      <c r="N80" s="21">
        <v>0.0</v>
      </c>
      <c r="O80" s="5">
        <v>0.0</v>
      </c>
      <c r="P80" s="67"/>
    </row>
    <row r="81">
      <c r="A81" s="55">
        <v>85.0</v>
      </c>
      <c r="B81" s="3" t="s">
        <v>341</v>
      </c>
      <c r="C81" s="19" t="b">
        <f t="shared" si="1"/>
        <v>0</v>
      </c>
      <c r="D81" s="25" t="s">
        <v>342</v>
      </c>
      <c r="E81" s="3" t="s">
        <v>45</v>
      </c>
      <c r="F81" s="3" t="b">
        <v>0</v>
      </c>
      <c r="G81" s="3" t="b">
        <v>0</v>
      </c>
      <c r="H81" s="69">
        <v>1.0</v>
      </c>
      <c r="J81" s="3" t="s">
        <v>53</v>
      </c>
      <c r="K81" s="3" t="s">
        <v>248</v>
      </c>
      <c r="L81" s="19" t="b">
        <f>COUNTIF(K$2:K81,K81)&gt;1</f>
        <v>1</v>
      </c>
      <c r="M81" s="64"/>
      <c r="N81" s="23"/>
      <c r="P81" s="67"/>
    </row>
    <row r="82">
      <c r="A82" s="55">
        <v>86.0</v>
      </c>
      <c r="B82" s="73" t="s">
        <v>343</v>
      </c>
      <c r="C82" s="19" t="b">
        <f t="shared" si="1"/>
        <v>0</v>
      </c>
      <c r="D82" s="74" t="s">
        <v>344</v>
      </c>
      <c r="E82" s="73" t="s">
        <v>247</v>
      </c>
      <c r="F82" s="3" t="b">
        <v>0</v>
      </c>
      <c r="G82" s="3" t="b">
        <v>0</v>
      </c>
      <c r="H82" s="69">
        <v>1.0</v>
      </c>
      <c r="J82" s="3" t="s">
        <v>248</v>
      </c>
      <c r="K82" s="72" t="s">
        <v>248</v>
      </c>
      <c r="L82" s="21"/>
      <c r="M82" s="22"/>
      <c r="N82" s="19">
        <v>0.0</v>
      </c>
      <c r="O82" s="3">
        <v>0.0</v>
      </c>
      <c r="P82" s="67"/>
    </row>
    <row r="83">
      <c r="A83" s="55">
        <v>87.0</v>
      </c>
      <c r="B83" s="3" t="s">
        <v>345</v>
      </c>
      <c r="C83" s="19" t="b">
        <f t="shared" si="1"/>
        <v>0</v>
      </c>
      <c r="D83" s="25" t="s">
        <v>346</v>
      </c>
      <c r="E83" s="3" t="s">
        <v>274</v>
      </c>
      <c r="F83" s="3" t="b">
        <v>0</v>
      </c>
      <c r="G83" s="3" t="b">
        <v>0</v>
      </c>
      <c r="H83" s="69">
        <v>1.0</v>
      </c>
      <c r="J83" s="3" t="s">
        <v>53</v>
      </c>
      <c r="K83" s="3" t="s">
        <v>248</v>
      </c>
      <c r="L83" s="19" t="b">
        <f t="shared" ref="L83:L85" si="22">COUNTIF(K$2:K83,K83)&gt;1</f>
        <v>1</v>
      </c>
      <c r="M83" s="64"/>
      <c r="N83" s="23"/>
      <c r="P83" s="24" t="s">
        <v>347</v>
      </c>
    </row>
    <row r="84">
      <c r="A84" s="55">
        <v>88.0</v>
      </c>
      <c r="B84" s="3" t="s">
        <v>348</v>
      </c>
      <c r="C84" s="19" t="b">
        <f t="shared" si="1"/>
        <v>0</v>
      </c>
      <c r="D84" s="25" t="s">
        <v>349</v>
      </c>
      <c r="E84" s="3" t="s">
        <v>274</v>
      </c>
      <c r="F84" s="3" t="b">
        <v>0</v>
      </c>
      <c r="G84" s="3" t="b">
        <v>0</v>
      </c>
      <c r="H84" s="69">
        <v>1.0</v>
      </c>
      <c r="J84" s="3" t="s">
        <v>53</v>
      </c>
      <c r="K84" s="3" t="s">
        <v>248</v>
      </c>
      <c r="L84" s="19" t="b">
        <f t="shared" si="22"/>
        <v>1</v>
      </c>
      <c r="M84" s="64"/>
      <c r="N84" s="23"/>
      <c r="P84" s="24" t="s">
        <v>347</v>
      </c>
    </row>
    <row r="85">
      <c r="A85" s="55">
        <v>89.0</v>
      </c>
      <c r="B85" s="3" t="s">
        <v>350</v>
      </c>
      <c r="C85" s="19" t="b">
        <f t="shared" si="1"/>
        <v>0</v>
      </c>
      <c r="D85" s="25" t="s">
        <v>351</v>
      </c>
      <c r="E85" s="3" t="s">
        <v>274</v>
      </c>
      <c r="F85" s="3" t="b">
        <v>0</v>
      </c>
      <c r="G85" s="3" t="b">
        <v>0</v>
      </c>
      <c r="H85" s="69">
        <v>1.0</v>
      </c>
      <c r="J85" s="3" t="s">
        <v>53</v>
      </c>
      <c r="K85" s="3" t="s">
        <v>248</v>
      </c>
      <c r="L85" s="19" t="b">
        <f t="shared" si="22"/>
        <v>1</v>
      </c>
      <c r="M85" s="64"/>
      <c r="N85" s="23"/>
      <c r="P85" s="24" t="s">
        <v>347</v>
      </c>
    </row>
    <row r="86">
      <c r="A86" s="55">
        <v>90.0</v>
      </c>
      <c r="B86" s="5" t="s">
        <v>352</v>
      </c>
      <c r="C86" s="19" t="b">
        <f t="shared" si="1"/>
        <v>0</v>
      </c>
      <c r="D86" s="63" t="s">
        <v>353</v>
      </c>
      <c r="E86" s="5" t="s">
        <v>354</v>
      </c>
      <c r="F86" s="3" t="b">
        <v>0</v>
      </c>
      <c r="G86" s="3" t="b">
        <v>0</v>
      </c>
      <c r="H86" s="78">
        <v>1.0</v>
      </c>
      <c r="J86" s="5" t="s">
        <v>69</v>
      </c>
      <c r="K86" s="72" t="s">
        <v>257</v>
      </c>
      <c r="L86" s="21"/>
      <c r="M86" s="22"/>
      <c r="N86" s="19">
        <v>0.0</v>
      </c>
      <c r="O86" s="3">
        <v>0.0</v>
      </c>
      <c r="P86" s="24" t="s">
        <v>355</v>
      </c>
    </row>
    <row r="87">
      <c r="A87" s="55">
        <v>91.0</v>
      </c>
      <c r="B87" s="3" t="s">
        <v>356</v>
      </c>
      <c r="C87" s="19" t="b">
        <f t="shared" si="1"/>
        <v>0</v>
      </c>
      <c r="D87" s="25" t="s">
        <v>357</v>
      </c>
      <c r="E87" s="3" t="s">
        <v>274</v>
      </c>
      <c r="F87" s="3" t="b">
        <v>0</v>
      </c>
      <c r="G87" s="3" t="b">
        <v>0</v>
      </c>
      <c r="H87" s="69">
        <v>1.0</v>
      </c>
      <c r="J87" s="3" t="s">
        <v>53</v>
      </c>
      <c r="K87" s="3" t="s">
        <v>248</v>
      </c>
      <c r="L87" s="19" t="b">
        <f>COUNTIF(K$2:K87,K87)&gt;1</f>
        <v>1</v>
      </c>
      <c r="M87" s="64"/>
      <c r="N87" s="23"/>
      <c r="P87" s="24" t="s">
        <v>347</v>
      </c>
    </row>
    <row r="88">
      <c r="A88" s="55">
        <v>92.0</v>
      </c>
      <c r="B88" s="73" t="s">
        <v>358</v>
      </c>
      <c r="C88" s="19" t="b">
        <f t="shared" si="1"/>
        <v>0</v>
      </c>
      <c r="D88" s="74" t="s">
        <v>359</v>
      </c>
      <c r="E88" s="73" t="s">
        <v>247</v>
      </c>
      <c r="F88" s="3" t="b">
        <v>0</v>
      </c>
      <c r="G88" s="3" t="b">
        <v>0</v>
      </c>
      <c r="H88" s="69">
        <v>1.0</v>
      </c>
      <c r="J88" s="3" t="s">
        <v>248</v>
      </c>
      <c r="K88" s="72" t="s">
        <v>248</v>
      </c>
      <c r="L88" s="21"/>
      <c r="M88" s="22"/>
      <c r="N88" s="19">
        <v>0.0</v>
      </c>
      <c r="O88" s="3">
        <v>0.0</v>
      </c>
    </row>
    <row r="89">
      <c r="A89" s="55">
        <v>93.0</v>
      </c>
      <c r="B89" s="3" t="s">
        <v>360</v>
      </c>
      <c r="C89" s="19" t="b">
        <f t="shared" si="1"/>
        <v>0</v>
      </c>
      <c r="D89" s="25" t="s">
        <v>361</v>
      </c>
      <c r="E89" s="3" t="s">
        <v>362</v>
      </c>
      <c r="F89" s="3" t="b">
        <v>0</v>
      </c>
      <c r="G89" s="3" t="b">
        <v>0</v>
      </c>
      <c r="H89" s="69">
        <v>1.0</v>
      </c>
      <c r="I89" s="3" t="s">
        <v>50</v>
      </c>
      <c r="J89" s="3" t="s">
        <v>69</v>
      </c>
      <c r="K89" s="79" t="s">
        <v>363</v>
      </c>
      <c r="L89" s="19" t="b">
        <f t="shared" ref="L89:L92" si="23">COUNTIF(K$2:K89,K89)&gt;1</f>
        <v>0</v>
      </c>
      <c r="M89" s="22"/>
      <c r="N89" s="19">
        <v>69.52</v>
      </c>
      <c r="P89" s="28" t="s">
        <v>364</v>
      </c>
      <c r="Q89" s="3" t="s">
        <v>365</v>
      </c>
    </row>
    <row r="90">
      <c r="A90" s="55">
        <v>94.0</v>
      </c>
      <c r="B90" s="3" t="s">
        <v>366</v>
      </c>
      <c r="C90" s="19" t="b">
        <f t="shared" si="1"/>
        <v>0</v>
      </c>
      <c r="D90" s="25" t="s">
        <v>367</v>
      </c>
      <c r="E90" s="3" t="s">
        <v>45</v>
      </c>
      <c r="F90" s="3" t="b">
        <v>0</v>
      </c>
      <c r="G90" s="3" t="b">
        <v>0</v>
      </c>
      <c r="H90" s="69">
        <v>1.0</v>
      </c>
      <c r="J90" s="3" t="s">
        <v>53</v>
      </c>
      <c r="K90" s="3" t="s">
        <v>248</v>
      </c>
      <c r="L90" s="19" t="b">
        <f t="shared" si="23"/>
        <v>1</v>
      </c>
      <c r="M90" s="64"/>
      <c r="N90" s="23"/>
      <c r="P90" s="67"/>
    </row>
    <row r="91">
      <c r="A91" s="55">
        <v>95.0</v>
      </c>
      <c r="B91" s="3" t="s">
        <v>368</v>
      </c>
      <c r="C91" s="19" t="b">
        <f t="shared" si="1"/>
        <v>0</v>
      </c>
      <c r="D91" s="25" t="s">
        <v>369</v>
      </c>
      <c r="E91" s="3" t="s">
        <v>45</v>
      </c>
      <c r="F91" s="3" t="b">
        <v>0</v>
      </c>
      <c r="G91" s="3" t="b">
        <v>0</v>
      </c>
      <c r="H91" s="69">
        <v>1.0</v>
      </c>
      <c r="J91" s="3" t="s">
        <v>53</v>
      </c>
      <c r="K91" s="3" t="s">
        <v>248</v>
      </c>
      <c r="L91" s="19" t="b">
        <f t="shared" si="23"/>
        <v>1</v>
      </c>
      <c r="M91" s="64"/>
      <c r="N91" s="23"/>
      <c r="P91" s="67"/>
    </row>
    <row r="92">
      <c r="A92" s="55">
        <v>96.0</v>
      </c>
      <c r="B92" s="3" t="s">
        <v>370</v>
      </c>
      <c r="C92" s="19" t="b">
        <f t="shared" si="1"/>
        <v>0</v>
      </c>
      <c r="D92" s="25" t="s">
        <v>371</v>
      </c>
      <c r="E92" s="5" t="s">
        <v>274</v>
      </c>
      <c r="F92" s="3" t="b">
        <v>0</v>
      </c>
      <c r="G92" s="3" t="b">
        <v>0</v>
      </c>
      <c r="H92" s="69">
        <v>1.0</v>
      </c>
      <c r="J92" s="3" t="s">
        <v>53</v>
      </c>
      <c r="K92" s="3" t="s">
        <v>248</v>
      </c>
      <c r="L92" s="19" t="b">
        <f t="shared" si="23"/>
        <v>1</v>
      </c>
      <c r="M92" s="64"/>
      <c r="N92" s="23"/>
      <c r="P92" s="24" t="s">
        <v>263</v>
      </c>
    </row>
    <row r="93">
      <c r="A93" s="55">
        <v>97.0</v>
      </c>
      <c r="B93" s="5" t="s">
        <v>372</v>
      </c>
      <c r="C93" s="19" t="b">
        <f t="shared" si="1"/>
        <v>0</v>
      </c>
      <c r="D93" s="80" t="s">
        <v>373</v>
      </c>
      <c r="E93" s="3" t="s">
        <v>67</v>
      </c>
      <c r="F93" s="3" t="b">
        <v>0</v>
      </c>
      <c r="G93" s="3" t="b">
        <v>0</v>
      </c>
      <c r="H93" s="78">
        <v>77.0</v>
      </c>
      <c r="I93" s="3" t="s">
        <v>80</v>
      </c>
      <c r="J93" s="5" t="s">
        <v>69</v>
      </c>
      <c r="K93" s="5" t="s">
        <v>374</v>
      </c>
      <c r="L93" s="23"/>
      <c r="M93" s="64"/>
      <c r="N93" s="21">
        <v>6.1</v>
      </c>
      <c r="O93" s="23">
        <f>N93*8</f>
        <v>48.8</v>
      </c>
      <c r="P93" s="67"/>
    </row>
    <row r="94">
      <c r="A94" s="55">
        <v>98.0</v>
      </c>
      <c r="B94" s="5" t="s">
        <v>375</v>
      </c>
      <c r="C94" s="19" t="b">
        <f t="shared" si="1"/>
        <v>0</v>
      </c>
      <c r="D94" s="80" t="s">
        <v>376</v>
      </c>
      <c r="E94" s="3" t="s">
        <v>67</v>
      </c>
      <c r="F94" s="3" t="b">
        <v>0</v>
      </c>
      <c r="G94" s="3" t="b">
        <v>0</v>
      </c>
      <c r="H94" s="78">
        <v>77.0</v>
      </c>
      <c r="I94" s="3" t="s">
        <v>50</v>
      </c>
      <c r="J94" s="3" t="s">
        <v>69</v>
      </c>
      <c r="K94" s="5" t="s">
        <v>377</v>
      </c>
      <c r="L94" s="23"/>
      <c r="M94" s="64"/>
      <c r="N94" s="21">
        <v>1.58</v>
      </c>
      <c r="O94" s="23">
        <f>N94*H94</f>
        <v>121.66</v>
      </c>
      <c r="P94" s="67"/>
    </row>
    <row r="95">
      <c r="A95" s="55">
        <v>99.0</v>
      </c>
      <c r="B95" s="5" t="s">
        <v>378</v>
      </c>
      <c r="C95" s="19" t="b">
        <f t="shared" si="1"/>
        <v>0</v>
      </c>
      <c r="D95" s="80" t="s">
        <v>379</v>
      </c>
      <c r="E95" s="3" t="s">
        <v>67</v>
      </c>
      <c r="F95" s="3" t="b">
        <v>0</v>
      </c>
      <c r="G95" s="3" t="b">
        <v>0</v>
      </c>
      <c r="H95" s="78">
        <v>37.0</v>
      </c>
      <c r="I95" s="3" t="s">
        <v>80</v>
      </c>
      <c r="J95" s="3" t="s">
        <v>69</v>
      </c>
      <c r="K95" s="5" t="s">
        <v>380</v>
      </c>
      <c r="L95" s="23"/>
      <c r="M95" s="64"/>
      <c r="N95" s="21">
        <v>5.0</v>
      </c>
      <c r="O95" s="23">
        <f>N95*4</f>
        <v>20</v>
      </c>
      <c r="P95" s="67"/>
    </row>
    <row r="96">
      <c r="A96" s="55">
        <v>100.0</v>
      </c>
      <c r="B96" s="81" t="s">
        <v>381</v>
      </c>
      <c r="C96" s="19" t="b">
        <f t="shared" si="1"/>
        <v>0</v>
      </c>
      <c r="D96" s="80" t="s">
        <v>382</v>
      </c>
      <c r="E96" s="3" t="s">
        <v>67</v>
      </c>
      <c r="F96" s="3" t="b">
        <v>0</v>
      </c>
      <c r="G96" s="3" t="b">
        <v>0</v>
      </c>
      <c r="H96" s="69">
        <v>37.0</v>
      </c>
      <c r="I96" s="3" t="s">
        <v>50</v>
      </c>
      <c r="J96" s="3" t="s">
        <v>69</v>
      </c>
      <c r="K96" s="5" t="s">
        <v>383</v>
      </c>
      <c r="L96" s="23"/>
      <c r="M96" s="64"/>
      <c r="N96" s="21">
        <v>1.51</v>
      </c>
      <c r="O96" s="23">
        <f>N96*H96</f>
        <v>55.87</v>
      </c>
      <c r="P96" s="67"/>
    </row>
    <row r="97">
      <c r="A97" s="82"/>
      <c r="L97" s="23"/>
      <c r="M97" s="64"/>
      <c r="N97" s="23"/>
      <c r="P97" s="67"/>
    </row>
    <row r="98">
      <c r="A98" s="82"/>
      <c r="B98" s="83"/>
      <c r="L98" s="23"/>
      <c r="M98" s="64"/>
      <c r="N98" s="23"/>
      <c r="P98" s="67"/>
    </row>
    <row r="99">
      <c r="A99" s="82"/>
      <c r="L99" s="23"/>
      <c r="M99" s="64"/>
      <c r="N99" s="23"/>
      <c r="P99" s="67"/>
    </row>
    <row r="100">
      <c r="A100" s="82"/>
      <c r="B100" s="83"/>
      <c r="L100" s="23"/>
      <c r="M100" s="64"/>
      <c r="N100" s="23"/>
      <c r="P100" s="67"/>
    </row>
    <row r="101">
      <c r="A101" s="82"/>
      <c r="L101" s="23"/>
      <c r="M101" s="64"/>
      <c r="N101" s="23"/>
      <c r="P101" s="67"/>
    </row>
    <row r="102">
      <c r="A102" s="82"/>
      <c r="B102" s="83"/>
      <c r="L102" s="23"/>
      <c r="M102" s="64"/>
      <c r="N102" s="23"/>
      <c r="P102" s="67"/>
    </row>
    <row r="103">
      <c r="A103" s="82"/>
      <c r="L103" s="23"/>
      <c r="M103" s="64"/>
      <c r="N103" s="23"/>
      <c r="P103" s="67"/>
    </row>
    <row r="104">
      <c r="A104" s="82"/>
      <c r="B104" s="83"/>
      <c r="L104" s="23"/>
      <c r="M104" s="64"/>
      <c r="N104" s="23"/>
      <c r="P104" s="67"/>
    </row>
    <row r="105">
      <c r="A105" s="82"/>
      <c r="L105" s="23"/>
      <c r="M105" s="64"/>
      <c r="N105" s="23"/>
      <c r="P105" s="67"/>
    </row>
    <row r="106">
      <c r="A106" s="82"/>
      <c r="B106" s="83"/>
      <c r="L106" s="23"/>
      <c r="M106" s="64"/>
      <c r="N106" s="23"/>
      <c r="P106" s="67"/>
    </row>
    <row r="107">
      <c r="A107" s="82"/>
      <c r="L107" s="23"/>
      <c r="M107" s="64"/>
      <c r="N107" s="23"/>
      <c r="P107" s="67"/>
    </row>
    <row r="108">
      <c r="A108" s="82"/>
      <c r="B108" s="83"/>
      <c r="L108" s="23"/>
      <c r="M108" s="64"/>
      <c r="N108" s="23"/>
      <c r="P108" s="67"/>
    </row>
    <row r="109">
      <c r="A109" s="82"/>
      <c r="L109" s="23"/>
      <c r="M109" s="64"/>
      <c r="N109" s="23"/>
      <c r="P109" s="67"/>
    </row>
    <row r="110">
      <c r="A110" s="82"/>
      <c r="B110" s="83"/>
      <c r="L110" s="23"/>
      <c r="M110" s="64"/>
      <c r="N110" s="23"/>
      <c r="P110" s="67"/>
    </row>
    <row r="111">
      <c r="A111" s="82"/>
      <c r="L111" s="23"/>
      <c r="M111" s="64"/>
      <c r="N111" s="23"/>
      <c r="P111" s="67"/>
    </row>
    <row r="112">
      <c r="A112" s="82"/>
      <c r="B112" s="83"/>
      <c r="L112" s="23"/>
      <c r="M112" s="64"/>
      <c r="N112" s="23"/>
      <c r="P112" s="67"/>
    </row>
    <row r="113">
      <c r="A113" s="82"/>
      <c r="L113" s="23"/>
      <c r="M113" s="64"/>
      <c r="N113" s="23"/>
      <c r="P113" s="67"/>
    </row>
    <row r="114">
      <c r="A114" s="82"/>
      <c r="B114" s="83"/>
      <c r="L114" s="23"/>
      <c r="M114" s="64"/>
      <c r="N114" s="23"/>
      <c r="P114" s="67"/>
    </row>
    <row r="115">
      <c r="A115" s="82"/>
      <c r="L115" s="23"/>
      <c r="M115" s="64"/>
      <c r="N115" s="23"/>
      <c r="P115" s="67"/>
    </row>
    <row r="116">
      <c r="A116" s="82"/>
      <c r="B116" s="83"/>
      <c r="L116" s="23"/>
      <c r="M116" s="64"/>
      <c r="N116" s="23"/>
      <c r="P116" s="67"/>
    </row>
    <row r="117">
      <c r="A117" s="82"/>
      <c r="L117" s="23"/>
      <c r="M117" s="64"/>
      <c r="N117" s="23"/>
      <c r="P117" s="67"/>
    </row>
    <row r="118">
      <c r="A118" s="82"/>
      <c r="B118" s="83"/>
      <c r="L118" s="23"/>
      <c r="M118" s="64"/>
      <c r="N118" s="23"/>
      <c r="P118" s="67"/>
    </row>
    <row r="119">
      <c r="A119" s="82"/>
      <c r="L119" s="23"/>
      <c r="M119" s="64"/>
      <c r="N119" s="23"/>
      <c r="P119" s="67"/>
    </row>
    <row r="120">
      <c r="A120" s="82"/>
      <c r="B120" s="83"/>
      <c r="L120" s="23"/>
      <c r="M120" s="64"/>
      <c r="N120" s="23"/>
      <c r="P120" s="67"/>
    </row>
    <row r="121">
      <c r="A121" s="82"/>
      <c r="L121" s="23"/>
      <c r="M121" s="64"/>
      <c r="N121" s="23"/>
      <c r="P121" s="67"/>
    </row>
    <row r="122">
      <c r="A122" s="82"/>
      <c r="B122" s="83"/>
      <c r="L122" s="23"/>
      <c r="M122" s="64"/>
      <c r="N122" s="23"/>
      <c r="P122" s="67"/>
    </row>
    <row r="123">
      <c r="A123" s="82"/>
      <c r="L123" s="23"/>
      <c r="M123" s="64"/>
      <c r="N123" s="23"/>
      <c r="P123" s="67"/>
    </row>
    <row r="124">
      <c r="A124" s="82"/>
      <c r="B124" s="83"/>
      <c r="L124" s="23"/>
      <c r="M124" s="64"/>
      <c r="N124" s="23"/>
      <c r="P124" s="67"/>
    </row>
    <row r="125">
      <c r="A125" s="82"/>
      <c r="L125" s="23"/>
      <c r="M125" s="64"/>
      <c r="N125" s="23"/>
      <c r="P125" s="67"/>
    </row>
    <row r="126">
      <c r="A126" s="82"/>
      <c r="B126" s="83"/>
      <c r="L126" s="23"/>
      <c r="M126" s="64"/>
      <c r="N126" s="23"/>
      <c r="P126" s="67"/>
    </row>
    <row r="127">
      <c r="A127" s="82"/>
      <c r="L127" s="23"/>
      <c r="M127" s="64"/>
      <c r="N127" s="23"/>
      <c r="P127" s="67"/>
    </row>
    <row r="128">
      <c r="A128" s="82"/>
      <c r="B128" s="83"/>
      <c r="L128" s="23"/>
      <c r="M128" s="64"/>
      <c r="N128" s="23"/>
      <c r="P128" s="67"/>
    </row>
    <row r="129">
      <c r="A129" s="82"/>
      <c r="L129" s="23"/>
      <c r="M129" s="64"/>
      <c r="N129" s="23"/>
      <c r="P129" s="67"/>
    </row>
    <row r="130">
      <c r="A130" s="82"/>
      <c r="B130" s="83"/>
      <c r="L130" s="23"/>
      <c r="M130" s="64"/>
      <c r="N130" s="23"/>
      <c r="P130" s="67"/>
    </row>
    <row r="131">
      <c r="A131" s="82"/>
      <c r="L131" s="23"/>
      <c r="M131" s="64"/>
      <c r="N131" s="23"/>
      <c r="P131" s="67"/>
    </row>
    <row r="132">
      <c r="A132" s="82"/>
      <c r="B132" s="83"/>
      <c r="L132" s="23"/>
      <c r="M132" s="64"/>
      <c r="N132" s="23"/>
      <c r="P132" s="67"/>
    </row>
    <row r="133">
      <c r="A133" s="82"/>
      <c r="L133" s="23"/>
      <c r="M133" s="64"/>
      <c r="N133" s="23"/>
      <c r="P133" s="67"/>
    </row>
    <row r="134">
      <c r="A134" s="82"/>
      <c r="B134" s="83"/>
      <c r="L134" s="23"/>
      <c r="M134" s="64"/>
      <c r="N134" s="23"/>
      <c r="P134" s="67"/>
    </row>
    <row r="135">
      <c r="A135" s="82"/>
      <c r="L135" s="23"/>
      <c r="M135" s="64"/>
      <c r="N135" s="23"/>
      <c r="P135" s="67"/>
    </row>
    <row r="136">
      <c r="A136" s="82"/>
      <c r="B136" s="83"/>
      <c r="L136" s="23"/>
      <c r="M136" s="64"/>
      <c r="N136" s="23"/>
      <c r="P136" s="67"/>
    </row>
    <row r="137">
      <c r="A137" s="82"/>
      <c r="L137" s="23"/>
      <c r="M137" s="64"/>
      <c r="N137" s="23"/>
      <c r="P137" s="67"/>
    </row>
    <row r="138">
      <c r="A138" s="82"/>
      <c r="B138" s="83"/>
      <c r="L138" s="23"/>
      <c r="M138" s="64"/>
      <c r="N138" s="23"/>
      <c r="P138" s="67"/>
    </row>
    <row r="139">
      <c r="A139" s="82"/>
      <c r="L139" s="23"/>
      <c r="M139" s="64"/>
      <c r="N139" s="23"/>
      <c r="P139" s="67"/>
    </row>
    <row r="140">
      <c r="A140" s="82"/>
      <c r="B140" s="83"/>
      <c r="L140" s="23"/>
      <c r="M140" s="64"/>
      <c r="N140" s="23"/>
      <c r="P140" s="67"/>
    </row>
    <row r="141">
      <c r="A141" s="82"/>
      <c r="L141" s="23"/>
      <c r="M141" s="64"/>
      <c r="N141" s="23"/>
      <c r="P141" s="67"/>
    </row>
    <row r="142">
      <c r="A142" s="82"/>
      <c r="B142" s="83"/>
      <c r="L142" s="23"/>
      <c r="M142" s="64"/>
      <c r="N142" s="23"/>
      <c r="P142" s="67"/>
    </row>
    <row r="143">
      <c r="A143" s="82"/>
      <c r="L143" s="23"/>
      <c r="M143" s="64"/>
      <c r="N143" s="23"/>
      <c r="P143" s="67"/>
    </row>
    <row r="144">
      <c r="A144" s="82"/>
      <c r="B144" s="83"/>
      <c r="L144" s="23"/>
      <c r="M144" s="64"/>
      <c r="N144" s="23"/>
      <c r="P144" s="67"/>
    </row>
    <row r="145">
      <c r="A145" s="82"/>
      <c r="L145" s="23"/>
      <c r="M145" s="64"/>
      <c r="N145" s="23"/>
      <c r="P145" s="67"/>
    </row>
    <row r="146">
      <c r="A146" s="82"/>
      <c r="B146" s="83"/>
      <c r="L146" s="23"/>
      <c r="M146" s="64"/>
      <c r="N146" s="23"/>
      <c r="P146" s="67"/>
    </row>
    <row r="147">
      <c r="A147" s="82"/>
      <c r="L147" s="23"/>
      <c r="M147" s="64"/>
      <c r="N147" s="23"/>
      <c r="P147" s="67"/>
    </row>
    <row r="148">
      <c r="A148" s="82"/>
      <c r="B148" s="83"/>
      <c r="L148" s="23"/>
      <c r="M148" s="64"/>
      <c r="N148" s="23"/>
      <c r="P148" s="67"/>
    </row>
    <row r="149">
      <c r="A149" s="82"/>
      <c r="L149" s="23"/>
      <c r="M149" s="64"/>
      <c r="N149" s="23"/>
      <c r="P149" s="67"/>
    </row>
    <row r="150">
      <c r="A150" s="82"/>
      <c r="B150" s="83"/>
      <c r="L150" s="23"/>
      <c r="M150" s="64"/>
      <c r="N150" s="23"/>
      <c r="P150" s="67"/>
    </row>
    <row r="151">
      <c r="A151" s="82"/>
      <c r="L151" s="23"/>
      <c r="M151" s="64"/>
      <c r="N151" s="23"/>
      <c r="P151" s="67"/>
    </row>
    <row r="152">
      <c r="A152" s="82"/>
      <c r="B152" s="83"/>
      <c r="L152" s="23"/>
      <c r="M152" s="64"/>
      <c r="N152" s="23"/>
      <c r="P152" s="67"/>
    </row>
    <row r="153">
      <c r="A153" s="82"/>
      <c r="L153" s="23"/>
      <c r="M153" s="64"/>
      <c r="N153" s="23"/>
      <c r="P153" s="67"/>
    </row>
    <row r="154">
      <c r="A154" s="82"/>
      <c r="B154" s="83"/>
      <c r="L154" s="23"/>
      <c r="M154" s="64"/>
      <c r="N154" s="23"/>
      <c r="P154" s="67"/>
    </row>
    <row r="155">
      <c r="A155" s="82"/>
      <c r="L155" s="23"/>
      <c r="M155" s="64"/>
      <c r="N155" s="23"/>
      <c r="P155" s="67"/>
    </row>
    <row r="156">
      <c r="A156" s="82"/>
      <c r="B156" s="83"/>
      <c r="L156" s="23"/>
      <c r="M156" s="64"/>
      <c r="N156" s="23"/>
      <c r="P156" s="67"/>
    </row>
    <row r="157">
      <c r="A157" s="82"/>
      <c r="L157" s="23"/>
      <c r="M157" s="64"/>
      <c r="N157" s="23"/>
      <c r="P157" s="67"/>
    </row>
    <row r="158">
      <c r="A158" s="82"/>
      <c r="B158" s="83"/>
      <c r="L158" s="23"/>
      <c r="M158" s="64"/>
      <c r="N158" s="23"/>
      <c r="P158" s="67"/>
    </row>
    <row r="159">
      <c r="A159" s="82"/>
      <c r="L159" s="23"/>
      <c r="M159" s="64"/>
      <c r="N159" s="23"/>
      <c r="P159" s="67"/>
    </row>
    <row r="160">
      <c r="A160" s="82"/>
      <c r="B160" s="83"/>
      <c r="L160" s="23"/>
      <c r="M160" s="64"/>
      <c r="N160" s="23"/>
      <c r="P160" s="67"/>
    </row>
    <row r="161">
      <c r="A161" s="82"/>
      <c r="L161" s="23"/>
      <c r="M161" s="64"/>
      <c r="N161" s="23"/>
      <c r="P161" s="67"/>
    </row>
    <row r="162">
      <c r="A162" s="82"/>
      <c r="B162" s="83"/>
      <c r="L162" s="23"/>
      <c r="M162" s="64"/>
      <c r="N162" s="23"/>
      <c r="P162" s="67"/>
    </row>
    <row r="163">
      <c r="A163" s="82"/>
      <c r="L163" s="23"/>
      <c r="M163" s="64"/>
      <c r="N163" s="23"/>
      <c r="P163" s="67"/>
    </row>
    <row r="164">
      <c r="A164" s="82"/>
      <c r="B164" s="83"/>
      <c r="L164" s="23"/>
      <c r="M164" s="64"/>
      <c r="N164" s="23"/>
      <c r="P164" s="67"/>
    </row>
    <row r="165">
      <c r="A165" s="82"/>
      <c r="L165" s="23"/>
      <c r="M165" s="64"/>
      <c r="N165" s="23"/>
      <c r="P165" s="67"/>
    </row>
    <row r="166">
      <c r="A166" s="82"/>
      <c r="B166" s="83"/>
      <c r="L166" s="23"/>
      <c r="M166" s="64"/>
      <c r="N166" s="23"/>
      <c r="P166" s="67"/>
    </row>
    <row r="167">
      <c r="A167" s="82"/>
      <c r="L167" s="23"/>
      <c r="M167" s="64"/>
      <c r="N167" s="23"/>
      <c r="P167" s="67"/>
    </row>
    <row r="168">
      <c r="A168" s="82"/>
      <c r="B168" s="83"/>
      <c r="L168" s="23"/>
      <c r="M168" s="64"/>
      <c r="N168" s="23"/>
      <c r="P168" s="67"/>
    </row>
    <row r="169">
      <c r="A169" s="82"/>
      <c r="L169" s="23"/>
      <c r="M169" s="64"/>
      <c r="N169" s="23"/>
      <c r="P169" s="67"/>
    </row>
    <row r="170">
      <c r="A170" s="82"/>
      <c r="B170" s="83"/>
      <c r="L170" s="23"/>
      <c r="M170" s="64"/>
      <c r="N170" s="23"/>
      <c r="P170" s="67"/>
    </row>
    <row r="171">
      <c r="A171" s="82"/>
      <c r="L171" s="23"/>
      <c r="M171" s="64"/>
      <c r="N171" s="23"/>
      <c r="P171" s="67"/>
    </row>
    <row r="172">
      <c r="A172" s="82"/>
      <c r="B172" s="83"/>
      <c r="L172" s="23"/>
      <c r="M172" s="64"/>
      <c r="N172" s="23"/>
      <c r="P172" s="67"/>
    </row>
    <row r="173">
      <c r="A173" s="82"/>
      <c r="L173" s="23"/>
      <c r="M173" s="64"/>
      <c r="N173" s="23"/>
      <c r="P173" s="67"/>
    </row>
    <row r="174">
      <c r="A174" s="82"/>
      <c r="B174" s="83"/>
      <c r="L174" s="23"/>
      <c r="M174" s="64"/>
      <c r="N174" s="23"/>
      <c r="P174" s="67"/>
    </row>
    <row r="175">
      <c r="A175" s="82"/>
      <c r="L175" s="23"/>
      <c r="M175" s="64"/>
      <c r="N175" s="23"/>
      <c r="P175" s="67"/>
    </row>
    <row r="176">
      <c r="A176" s="82"/>
      <c r="B176" s="83"/>
      <c r="L176" s="23"/>
      <c r="M176" s="64"/>
      <c r="N176" s="23"/>
      <c r="P176" s="67"/>
    </row>
    <row r="177">
      <c r="A177" s="82"/>
      <c r="L177" s="23"/>
      <c r="M177" s="64"/>
      <c r="N177" s="23"/>
      <c r="P177" s="67"/>
    </row>
    <row r="178">
      <c r="A178" s="82"/>
      <c r="B178" s="83"/>
      <c r="L178" s="23"/>
      <c r="M178" s="64"/>
      <c r="N178" s="23"/>
      <c r="P178" s="67"/>
    </row>
    <row r="179">
      <c r="A179" s="82"/>
      <c r="L179" s="23"/>
      <c r="M179" s="64"/>
      <c r="N179" s="23"/>
      <c r="P179" s="67"/>
    </row>
    <row r="180">
      <c r="A180" s="82"/>
      <c r="B180" s="83"/>
      <c r="L180" s="23"/>
      <c r="M180" s="64"/>
      <c r="N180" s="23"/>
      <c r="P180" s="67"/>
    </row>
    <row r="181">
      <c r="A181" s="82"/>
      <c r="L181" s="23"/>
      <c r="M181" s="64"/>
      <c r="N181" s="23"/>
      <c r="P181" s="67"/>
    </row>
    <row r="182">
      <c r="A182" s="82"/>
      <c r="B182" s="83"/>
      <c r="L182" s="23"/>
      <c r="M182" s="64"/>
      <c r="N182" s="23"/>
      <c r="P182" s="67"/>
    </row>
    <row r="183">
      <c r="A183" s="82"/>
      <c r="L183" s="23"/>
      <c r="M183" s="64"/>
      <c r="N183" s="23"/>
      <c r="P183" s="67"/>
    </row>
    <row r="184">
      <c r="A184" s="82"/>
      <c r="B184" s="83"/>
      <c r="L184" s="23"/>
      <c r="M184" s="64"/>
      <c r="N184" s="23"/>
      <c r="P184" s="67"/>
    </row>
    <row r="185">
      <c r="A185" s="82"/>
      <c r="L185" s="23"/>
      <c r="M185" s="64"/>
      <c r="N185" s="23"/>
      <c r="P185" s="67"/>
    </row>
    <row r="186">
      <c r="A186" s="82"/>
      <c r="B186" s="83"/>
      <c r="L186" s="23"/>
      <c r="M186" s="64"/>
      <c r="N186" s="23"/>
      <c r="P186" s="67"/>
    </row>
    <row r="187">
      <c r="A187" s="82"/>
      <c r="L187" s="23"/>
      <c r="M187" s="64"/>
      <c r="N187" s="23"/>
      <c r="P187" s="67"/>
    </row>
    <row r="188">
      <c r="A188" s="82"/>
      <c r="B188" s="83"/>
      <c r="L188" s="23"/>
      <c r="M188" s="64"/>
      <c r="N188" s="23"/>
      <c r="P188" s="67"/>
    </row>
    <row r="189">
      <c r="A189" s="82"/>
      <c r="L189" s="23"/>
      <c r="M189" s="64"/>
      <c r="N189" s="23"/>
      <c r="P189" s="67"/>
    </row>
  </sheetData>
  <customSheetViews>
    <customSheetView guid="{415564D1-0036-4DC0-B158-D91EC2E7C4AF}" filter="1" showAutoFilter="1">
      <autoFilter ref="$B$48:$B$186"/>
    </customSheetView>
  </customSheetViews>
  <conditionalFormatting sqref="B1:B49 B51:B189 K66:K69 K72:K76">
    <cfRule type="containsText" dxfId="0" priority="1" operator="containsText" text="PRD">
      <formula>NOT(ISERROR(SEARCH(("PRD"),(B1))))</formula>
    </cfRule>
  </conditionalFormatting>
  <conditionalFormatting sqref="L1:L189 C2:C96">
    <cfRule type="containsText" dxfId="1" priority="2" operator="containsText" text="True">
      <formula>NOT(ISERROR(SEARCH(("True"),(L1))))</formula>
    </cfRule>
  </conditionalFormatting>
  <hyperlinks>
    <hyperlink display="See alternate configuration here" location="Alternative Parts!A1" ref="Q13"/>
    <hyperlink display="See alternate configuration here" location="Alternative Parts!A1" ref="Q24"/>
    <hyperlink display="See alternate configuration here" location="Alternative Parts!A1" ref="Q43"/>
    <hyperlink r:id="rId1" ref="J71"/>
    <hyperlink r:id="rId2" ref="K7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50.43"/>
  </cols>
  <sheetData>
    <row r="3">
      <c r="D3" s="1" t="s">
        <v>0</v>
      </c>
      <c r="E3" s="1" t="s">
        <v>2</v>
      </c>
      <c r="F3" s="1" t="s">
        <v>3</v>
      </c>
      <c r="G3" s="1" t="s">
        <v>4</v>
      </c>
    </row>
    <row r="4"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</row>
    <row r="5"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</row>
    <row r="6">
      <c r="C6" s="3" t="s">
        <v>16</v>
      </c>
      <c r="D6" s="3" t="s">
        <v>17</v>
      </c>
      <c r="E6" s="3" t="s">
        <v>18</v>
      </c>
    </row>
    <row r="13">
      <c r="B13" s="2" t="s">
        <v>19</v>
      </c>
      <c r="C13" s="3" t="s">
        <v>20</v>
      </c>
    </row>
    <row r="14">
      <c r="C14" s="5" t="s">
        <v>21</v>
      </c>
    </row>
    <row r="15">
      <c r="C15" s="5" t="s">
        <v>23</v>
      </c>
    </row>
    <row r="16">
      <c r="C16" s="5" t="s">
        <v>24</v>
      </c>
    </row>
    <row r="17">
      <c r="C17" s="5" t="s">
        <v>25</v>
      </c>
    </row>
    <row r="18">
      <c r="C18" s="3" t="s">
        <v>26</v>
      </c>
    </row>
    <row r="19">
      <c r="C19" s="5" t="s">
        <v>27</v>
      </c>
    </row>
    <row r="22">
      <c r="B22" s="2" t="s">
        <v>28</v>
      </c>
      <c r="C22" s="3" t="s">
        <v>29</v>
      </c>
      <c r="D22" s="12" t="s">
        <v>30</v>
      </c>
      <c r="E22" s="15" t="str">
        <f>HYPERLINK("https://www.ponoko.com/","Ponoko")</f>
        <v>Ponoko</v>
      </c>
    </row>
    <row r="23">
      <c r="C23" s="3" t="s">
        <v>45</v>
      </c>
      <c r="D23" s="12" t="s">
        <v>46</v>
      </c>
    </row>
    <row r="24">
      <c r="B24" s="1"/>
    </row>
    <row r="25">
      <c r="A25" s="18"/>
      <c r="B25" s="20" t="s">
        <v>48</v>
      </c>
      <c r="C25" s="18"/>
      <c r="D25" s="18"/>
      <c r="E25" s="18"/>
      <c r="F25" s="18"/>
      <c r="G25" s="18"/>
      <c r="H25" s="18"/>
      <c r="I25" s="18"/>
      <c r="J25" s="18"/>
      <c r="K25" s="18"/>
    </row>
    <row r="26">
      <c r="D26" s="1" t="s">
        <v>49</v>
      </c>
      <c r="E26" s="1" t="s">
        <v>51</v>
      </c>
      <c r="F26" s="1" t="s">
        <v>52</v>
      </c>
      <c r="G26" s="1" t="s">
        <v>54</v>
      </c>
      <c r="H26" s="1" t="s">
        <v>56</v>
      </c>
      <c r="I26" s="1" t="s">
        <v>57</v>
      </c>
      <c r="J26" s="1" t="s">
        <v>58</v>
      </c>
    </row>
    <row r="27">
      <c r="B27" s="2" t="s">
        <v>59</v>
      </c>
      <c r="C27" s="5" t="s">
        <v>60</v>
      </c>
      <c r="D27" s="3" t="s">
        <v>61</v>
      </c>
      <c r="E27" s="3">
        <v>2.0</v>
      </c>
      <c r="F27" s="3">
        <f>3+SUM(F38)+SUM(F45,F46)+F50</f>
        <v>8</v>
      </c>
      <c r="G27" s="3">
        <f>2+SUM(F36,F37,F39)+SUM(F47)</f>
        <v>10</v>
      </c>
      <c r="H27" s="3">
        <v>0.0</v>
      </c>
      <c r="I27" s="5">
        <v>6.0</v>
      </c>
    </row>
    <row r="28">
      <c r="C28" s="5" t="s">
        <v>65</v>
      </c>
      <c r="D28" s="5" t="s">
        <v>66</v>
      </c>
      <c r="F28" s="26">
        <f>F42</f>
        <v>1</v>
      </c>
      <c r="G28" s="26">
        <f>F55+F58</f>
        <v>3</v>
      </c>
      <c r="H28" s="3">
        <v>2.0</v>
      </c>
      <c r="J28" s="3">
        <f>F54+F53</f>
        <v>4</v>
      </c>
    </row>
    <row r="29">
      <c r="C29" s="5" t="s">
        <v>73</v>
      </c>
      <c r="D29" s="5" t="s">
        <v>74</v>
      </c>
      <c r="G29" s="3">
        <f>1+F58</f>
        <v>2</v>
      </c>
    </row>
    <row r="30">
      <c r="C30" s="5" t="s">
        <v>76</v>
      </c>
      <c r="D30" s="5" t="s">
        <v>77</v>
      </c>
      <c r="J30" s="26">
        <f>F57+F56</f>
        <v>2</v>
      </c>
    </row>
    <row r="33">
      <c r="A33" s="29"/>
      <c r="B33" s="20" t="s">
        <v>79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5">
      <c r="B35" s="2" t="s">
        <v>82</v>
      </c>
      <c r="C35" s="31"/>
      <c r="D35" s="31"/>
      <c r="E35" s="1" t="s">
        <v>83</v>
      </c>
      <c r="F35" s="1" t="s">
        <v>84</v>
      </c>
    </row>
    <row r="36">
      <c r="B36" s="3" t="s">
        <v>85</v>
      </c>
      <c r="C36" s="3" t="s">
        <v>60</v>
      </c>
      <c r="D36" s="3" t="s">
        <v>61</v>
      </c>
      <c r="E36" s="26">
        <f>ROUNDUP(467/25.4,2)</f>
        <v>18.39</v>
      </c>
      <c r="F36" s="5">
        <v>2.0</v>
      </c>
    </row>
    <row r="37">
      <c r="B37" s="3" t="s">
        <v>89</v>
      </c>
      <c r="C37" s="3" t="s">
        <v>60</v>
      </c>
      <c r="D37" s="3" t="s">
        <v>61</v>
      </c>
      <c r="E37" s="26">
        <f>ROUNDUP(442/25.4,2)</f>
        <v>17.41</v>
      </c>
      <c r="F37" s="3">
        <v>2.0</v>
      </c>
    </row>
    <row r="38">
      <c r="B38" s="3" t="s">
        <v>91</v>
      </c>
      <c r="C38" s="3" t="s">
        <v>60</v>
      </c>
      <c r="D38" s="3" t="s">
        <v>61</v>
      </c>
      <c r="E38" s="26">
        <f>ROUNDUP(254.8/25.4,2)</f>
        <v>10.04</v>
      </c>
      <c r="F38" s="3">
        <v>2.0</v>
      </c>
    </row>
    <row r="39">
      <c r="B39" s="3" t="s">
        <v>95</v>
      </c>
      <c r="C39" s="3" t="s">
        <v>60</v>
      </c>
      <c r="D39" s="3" t="s">
        <v>61</v>
      </c>
      <c r="E39" s="26">
        <f t="shared" ref="E39:E40" si="1">ROUNDUP(558.8/25.4,2)</f>
        <v>22</v>
      </c>
      <c r="F39" s="3">
        <v>2.0</v>
      </c>
    </row>
    <row r="40">
      <c r="B40" s="5" t="s">
        <v>102</v>
      </c>
      <c r="C40" s="3" t="s">
        <v>73</v>
      </c>
      <c r="D40" s="3" t="s">
        <v>74</v>
      </c>
      <c r="E40" s="26">
        <f t="shared" si="1"/>
        <v>22</v>
      </c>
      <c r="F40" s="3">
        <v>1.0</v>
      </c>
    </row>
    <row r="41">
      <c r="B41" s="3" t="s">
        <v>89</v>
      </c>
      <c r="C41" s="3" t="s">
        <v>65</v>
      </c>
      <c r="D41" s="3" t="s">
        <v>66</v>
      </c>
      <c r="E41" s="3">
        <v>36.0</v>
      </c>
      <c r="F41" s="3">
        <v>2.0</v>
      </c>
    </row>
    <row r="42">
      <c r="B42" s="3" t="s">
        <v>103</v>
      </c>
      <c r="C42" s="3" t="s">
        <v>65</v>
      </c>
      <c r="D42" s="3" t="s">
        <v>66</v>
      </c>
      <c r="E42" s="26">
        <f>ROUNDUP(241/25.4,2)</f>
        <v>9.49</v>
      </c>
      <c r="F42" s="3">
        <v>1.0</v>
      </c>
    </row>
    <row r="44">
      <c r="B44" s="1" t="s">
        <v>107</v>
      </c>
      <c r="C44" s="31"/>
      <c r="D44" s="31"/>
      <c r="E44" s="1" t="s">
        <v>83</v>
      </c>
      <c r="F44" s="1" t="s">
        <v>84</v>
      </c>
    </row>
    <row r="45">
      <c r="B45" s="5" t="s">
        <v>108</v>
      </c>
      <c r="C45" s="3" t="s">
        <v>60</v>
      </c>
      <c r="D45" s="3" t="s">
        <v>61</v>
      </c>
      <c r="E45" s="26">
        <f>ROUNDUP(200.2/25.4,2)</f>
        <v>7.89</v>
      </c>
      <c r="F45" s="5">
        <v>1.0</v>
      </c>
    </row>
    <row r="46">
      <c r="B46" s="5" t="s">
        <v>115</v>
      </c>
      <c r="C46" s="3" t="s">
        <v>60</v>
      </c>
      <c r="D46" s="3" t="s">
        <v>61</v>
      </c>
      <c r="E46" s="26">
        <f>ROUNDUP(251/25.4,2)</f>
        <v>9.89</v>
      </c>
      <c r="F46" s="5">
        <v>1.0</v>
      </c>
    </row>
    <row r="47">
      <c r="B47" s="3" t="s">
        <v>117</v>
      </c>
      <c r="C47" s="3" t="s">
        <v>60</v>
      </c>
      <c r="D47" s="3" t="s">
        <v>61</v>
      </c>
      <c r="E47" s="26">
        <f>ROUNDUP(391/25.4,2)</f>
        <v>15.4</v>
      </c>
      <c r="F47" s="3">
        <v>2.0</v>
      </c>
    </row>
    <row r="49">
      <c r="B49" s="1" t="s">
        <v>119</v>
      </c>
      <c r="C49" s="31"/>
      <c r="D49" s="31"/>
      <c r="E49" s="1" t="s">
        <v>83</v>
      </c>
      <c r="F49" s="1" t="s">
        <v>84</v>
      </c>
    </row>
    <row r="50">
      <c r="B50" s="3" t="s">
        <v>121</v>
      </c>
      <c r="C50" s="3" t="s">
        <v>60</v>
      </c>
      <c r="D50" s="3" t="s">
        <v>61</v>
      </c>
      <c r="E50" s="26">
        <f>ROUNDUP(304.8/25.4,2)</f>
        <v>12</v>
      </c>
      <c r="F50" s="3">
        <v>1.0</v>
      </c>
    </row>
    <row r="52">
      <c r="B52" s="1" t="s">
        <v>126</v>
      </c>
      <c r="C52" s="31"/>
      <c r="D52" s="31"/>
      <c r="E52" s="1" t="s">
        <v>83</v>
      </c>
      <c r="F52" s="1" t="s">
        <v>84</v>
      </c>
    </row>
    <row r="53">
      <c r="B53" s="3" t="s">
        <v>127</v>
      </c>
      <c r="C53" s="3" t="s">
        <v>65</v>
      </c>
      <c r="D53" s="3" t="s">
        <v>66</v>
      </c>
      <c r="E53" s="26">
        <f>ROUNDUP(1908/25.4,2)</f>
        <v>75.12</v>
      </c>
      <c r="F53" s="3">
        <v>2.0</v>
      </c>
    </row>
    <row r="54">
      <c r="B54" s="3" t="s">
        <v>129</v>
      </c>
      <c r="C54" s="3" t="s">
        <v>65</v>
      </c>
      <c r="D54" s="3" t="s">
        <v>66</v>
      </c>
      <c r="E54" s="26">
        <f>ROUNDUP(2057.4/25.4,2)</f>
        <v>81</v>
      </c>
      <c r="F54" s="3">
        <v>2.0</v>
      </c>
    </row>
    <row r="55">
      <c r="B55" s="5" t="s">
        <v>131</v>
      </c>
      <c r="C55" s="3" t="s">
        <v>65</v>
      </c>
      <c r="D55" s="3" t="s">
        <v>66</v>
      </c>
      <c r="E55" s="26">
        <f>ROUNDUP(583.4/25.4,2)</f>
        <v>22.97</v>
      </c>
      <c r="F55" s="3">
        <v>2.0</v>
      </c>
    </row>
    <row r="56">
      <c r="B56" s="3" t="s">
        <v>134</v>
      </c>
      <c r="C56" s="3" t="s">
        <v>76</v>
      </c>
      <c r="D56" s="3" t="s">
        <v>77</v>
      </c>
      <c r="E56" s="26">
        <f>ROUNDUP(1908/25.4,2)</f>
        <v>75.12</v>
      </c>
      <c r="F56" s="3">
        <v>1.0</v>
      </c>
    </row>
    <row r="57">
      <c r="B57" s="5" t="s">
        <v>135</v>
      </c>
      <c r="C57" s="3" t="s">
        <v>76</v>
      </c>
      <c r="D57" s="3" t="s">
        <v>77</v>
      </c>
      <c r="E57" s="26">
        <f>ROUNDUP(2057.4/25.4,2)</f>
        <v>81</v>
      </c>
      <c r="F57" s="5">
        <v>1.0</v>
      </c>
    </row>
    <row r="58">
      <c r="B58" s="3" t="s">
        <v>143</v>
      </c>
      <c r="C58" s="3" t="s">
        <v>65</v>
      </c>
      <c r="D58" s="3" t="s">
        <v>66</v>
      </c>
      <c r="E58" s="26">
        <f>ROUNDUP(604.8/25.4,2)</f>
        <v>23.82</v>
      </c>
      <c r="F58" s="3">
        <v>1.0</v>
      </c>
    </row>
  </sheetData>
  <hyperlinks>
    <hyperlink r:id="rId1" ref="D22"/>
    <hyperlink r:id="rId2" ref="D2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9.57"/>
    <col customWidth="1" min="2" max="2" width="100.14"/>
  </cols>
  <sheetData>
    <row r="1">
      <c r="A1" s="27" t="s">
        <v>71</v>
      </c>
      <c r="B1" s="27" t="s">
        <v>75</v>
      </c>
    </row>
    <row r="2" ht="462.0" customHeight="1">
      <c r="A2" s="26"/>
      <c r="B2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57"/>
    <col customWidth="1" min="3" max="3" width="12.29"/>
    <col customWidth="1" min="4" max="4" width="11.57"/>
    <col customWidth="1" min="5" max="5" width="4.29"/>
    <col customWidth="1" min="6" max="6" width="4.71"/>
    <col customWidth="1" min="7" max="7" width="4.29"/>
    <col customWidth="1" min="8" max="8" width="9.0"/>
    <col customWidth="1" min="9" max="9" width="13.57"/>
    <col customWidth="1" min="10" max="10" width="38.43"/>
    <col customWidth="1" min="11" max="11" width="7.86"/>
    <col customWidth="1" min="12" max="12" width="9.14"/>
    <col customWidth="1" min="13" max="13" width="8.14"/>
    <col customWidth="1" min="14" max="14" width="35.71"/>
  </cols>
  <sheetData>
    <row r="1">
      <c r="A1" s="2" t="s">
        <v>97</v>
      </c>
    </row>
    <row r="2">
      <c r="A2" s="25"/>
    </row>
    <row r="3">
      <c r="A3" s="2" t="s">
        <v>99</v>
      </c>
    </row>
    <row r="4">
      <c r="A4" s="32" t="s">
        <v>100</v>
      </c>
    </row>
    <row r="5">
      <c r="A5" s="34" t="s">
        <v>1</v>
      </c>
      <c r="B5" s="34" t="s">
        <v>22</v>
      </c>
      <c r="C5" s="34" t="s">
        <v>32</v>
      </c>
      <c r="D5" s="34" t="s">
        <v>33</v>
      </c>
      <c r="E5" s="34" t="s">
        <v>34</v>
      </c>
      <c r="F5" s="34" t="s">
        <v>35</v>
      </c>
      <c r="G5" s="34" t="s">
        <v>36</v>
      </c>
      <c r="H5" s="34" t="s">
        <v>37</v>
      </c>
      <c r="I5" s="34" t="s">
        <v>38</v>
      </c>
      <c r="J5" s="34" t="s">
        <v>39</v>
      </c>
      <c r="K5" s="35" t="s">
        <v>42</v>
      </c>
      <c r="L5" s="35" t="s">
        <v>43</v>
      </c>
      <c r="M5" s="34" t="s">
        <v>44</v>
      </c>
      <c r="N5" s="34" t="s">
        <v>4</v>
      </c>
    </row>
    <row r="6">
      <c r="A6" s="36" t="s">
        <v>106</v>
      </c>
    </row>
    <row r="7">
      <c r="A7" s="37">
        <v>27.0</v>
      </c>
      <c r="B7" s="37" t="s">
        <v>111</v>
      </c>
      <c r="C7" s="38"/>
      <c r="D7" s="38" t="s">
        <v>67</v>
      </c>
      <c r="E7" s="39" t="b">
        <v>1</v>
      </c>
      <c r="F7" s="39" t="b">
        <v>0</v>
      </c>
      <c r="G7" s="38">
        <v>2.0</v>
      </c>
      <c r="H7" s="38" t="s">
        <v>50</v>
      </c>
      <c r="I7" s="38" t="s">
        <v>113</v>
      </c>
      <c r="J7" s="38" t="s">
        <v>114</v>
      </c>
      <c r="K7" s="41">
        <v>23.78</v>
      </c>
      <c r="L7" s="42">
        <f>G7*K7</f>
        <v>47.56</v>
      </c>
      <c r="M7" s="43">
        <v>304.0</v>
      </c>
      <c r="N7" s="44"/>
    </row>
    <row r="8">
      <c r="A8" s="37">
        <v>14.0</v>
      </c>
      <c r="B8" s="37" t="s">
        <v>120</v>
      </c>
      <c r="C8" s="45" t="s">
        <v>122</v>
      </c>
      <c r="D8" s="38" t="s">
        <v>67</v>
      </c>
      <c r="E8" s="39" t="b">
        <v>0</v>
      </c>
      <c r="F8" s="39" t="b">
        <v>0</v>
      </c>
      <c r="G8" s="38">
        <v>4.0</v>
      </c>
      <c r="H8" s="38" t="s">
        <v>92</v>
      </c>
      <c r="I8" s="38" t="s">
        <v>69</v>
      </c>
      <c r="J8" s="38" t="s">
        <v>124</v>
      </c>
      <c r="K8" s="41">
        <v>4.57</v>
      </c>
      <c r="L8" s="42">
        <f>K8</f>
        <v>4.57</v>
      </c>
      <c r="M8" s="43" t="s">
        <v>72</v>
      </c>
      <c r="N8" s="44"/>
    </row>
    <row r="9">
      <c r="A9" s="1"/>
      <c r="K9" s="23"/>
      <c r="L9" s="23"/>
    </row>
    <row r="10">
      <c r="A10" s="46" t="s">
        <v>128</v>
      </c>
    </row>
    <row r="11">
      <c r="A11" s="47" t="s">
        <v>55</v>
      </c>
      <c r="B11" s="48" t="s">
        <v>130</v>
      </c>
      <c r="C11" s="48" t="s">
        <v>55</v>
      </c>
      <c r="D11" s="48" t="s">
        <v>67</v>
      </c>
      <c r="E11" s="49" t="b">
        <v>1</v>
      </c>
      <c r="F11" s="49" t="b">
        <v>0</v>
      </c>
      <c r="G11" s="48">
        <v>1.0</v>
      </c>
      <c r="H11" s="48" t="s">
        <v>50</v>
      </c>
      <c r="I11" s="48" t="s">
        <v>69</v>
      </c>
      <c r="J11" s="48" t="s">
        <v>132</v>
      </c>
      <c r="K11" s="50">
        <v>3.3</v>
      </c>
      <c r="L11" s="51">
        <f>K11</f>
        <v>3.3</v>
      </c>
      <c r="M11" s="48" t="s">
        <v>137</v>
      </c>
      <c r="N11" s="48" t="s">
        <v>138</v>
      </c>
    </row>
    <row r="12">
      <c r="K12" s="23"/>
      <c r="L12" s="23"/>
    </row>
    <row r="13">
      <c r="K13" s="23"/>
      <c r="L13" s="23"/>
    </row>
    <row r="14">
      <c r="A14" s="1" t="s">
        <v>141</v>
      </c>
      <c r="K14" s="52"/>
      <c r="L14" s="52"/>
    </row>
    <row r="15">
      <c r="A15" s="53" t="s">
        <v>142</v>
      </c>
      <c r="K15" s="23"/>
      <c r="L15" s="23"/>
    </row>
    <row r="16">
      <c r="A16" s="34" t="s">
        <v>1</v>
      </c>
      <c r="B16" s="34" t="s">
        <v>22</v>
      </c>
      <c r="C16" s="34" t="s">
        <v>32</v>
      </c>
      <c r="D16" s="34" t="s">
        <v>33</v>
      </c>
      <c r="E16" s="34" t="s">
        <v>34</v>
      </c>
      <c r="F16" s="34" t="s">
        <v>35</v>
      </c>
      <c r="G16" s="34" t="s">
        <v>36</v>
      </c>
      <c r="H16" s="34" t="s">
        <v>37</v>
      </c>
      <c r="I16" s="34" t="s">
        <v>38</v>
      </c>
      <c r="J16" s="34" t="s">
        <v>39</v>
      </c>
      <c r="K16" s="35" t="s">
        <v>42</v>
      </c>
      <c r="L16" s="35" t="s">
        <v>43</v>
      </c>
      <c r="M16" s="34" t="s">
        <v>44</v>
      </c>
      <c r="N16" s="34" t="s">
        <v>4</v>
      </c>
    </row>
    <row r="17">
      <c r="A17" s="36" t="s">
        <v>106</v>
      </c>
    </row>
    <row r="18">
      <c r="A18" s="37">
        <v>46.0</v>
      </c>
      <c r="B18" s="37" t="s">
        <v>146</v>
      </c>
      <c r="C18" s="38"/>
      <c r="D18" s="38" t="s">
        <v>67</v>
      </c>
      <c r="E18" s="39" t="b">
        <v>0</v>
      </c>
      <c r="F18" s="39" t="b">
        <v>0</v>
      </c>
      <c r="G18" s="38">
        <v>1.0</v>
      </c>
      <c r="H18" s="38" t="s">
        <v>50</v>
      </c>
      <c r="I18" s="38" t="s">
        <v>69</v>
      </c>
      <c r="J18" s="38" t="s">
        <v>148</v>
      </c>
      <c r="K18" s="41">
        <v>116.0</v>
      </c>
      <c r="L18" s="42">
        <f>G18*K18</f>
        <v>116</v>
      </c>
      <c r="M18" s="43" t="s">
        <v>149</v>
      </c>
      <c r="N18" s="45"/>
    </row>
    <row r="19">
      <c r="A19" s="37"/>
      <c r="B19" s="37"/>
      <c r="C19" s="45"/>
      <c r="D19" s="38"/>
      <c r="E19" s="38"/>
      <c r="F19" s="38"/>
      <c r="G19" s="38"/>
      <c r="H19" s="38"/>
      <c r="I19" s="38"/>
      <c r="J19" s="38"/>
      <c r="K19" s="41"/>
      <c r="L19" s="54"/>
      <c r="M19" s="43"/>
      <c r="N19" s="44"/>
    </row>
    <row r="20">
      <c r="A20" s="46" t="s">
        <v>128</v>
      </c>
    </row>
    <row r="21">
      <c r="A21" s="47" t="s">
        <v>55</v>
      </c>
      <c r="B21" s="48" t="s">
        <v>151</v>
      </c>
      <c r="C21" s="48" t="s">
        <v>55</v>
      </c>
      <c r="D21" s="48" t="s">
        <v>67</v>
      </c>
      <c r="E21" s="49" t="b">
        <v>1</v>
      </c>
      <c r="F21" s="49" t="b">
        <v>0</v>
      </c>
      <c r="G21" s="48">
        <v>2.0</v>
      </c>
      <c r="H21" s="48" t="s">
        <v>50</v>
      </c>
      <c r="I21" s="48" t="s">
        <v>69</v>
      </c>
      <c r="J21" s="48" t="s">
        <v>153</v>
      </c>
      <c r="K21" s="50">
        <v>143.44</v>
      </c>
      <c r="L21" s="51">
        <f t="shared" ref="L21:L22" si="1">G21*K21</f>
        <v>286.88</v>
      </c>
      <c r="M21" s="48" t="s">
        <v>149</v>
      </c>
      <c r="N21" s="48"/>
    </row>
    <row r="22">
      <c r="A22" s="47" t="s">
        <v>55</v>
      </c>
      <c r="B22" s="48" t="s">
        <v>155</v>
      </c>
      <c r="C22" s="48" t="s">
        <v>55</v>
      </c>
      <c r="D22" s="48" t="s">
        <v>67</v>
      </c>
      <c r="E22" s="49" t="b">
        <v>0</v>
      </c>
      <c r="F22" s="49" t="b">
        <v>0</v>
      </c>
      <c r="G22" s="48">
        <v>1.0</v>
      </c>
      <c r="H22" s="48" t="s">
        <v>50</v>
      </c>
      <c r="I22" s="48" t="s">
        <v>69</v>
      </c>
      <c r="J22" s="48" t="s">
        <v>156</v>
      </c>
      <c r="K22" s="50">
        <v>142.0</v>
      </c>
      <c r="L22" s="51">
        <f t="shared" si="1"/>
        <v>142</v>
      </c>
      <c r="M22" s="48" t="s">
        <v>94</v>
      </c>
      <c r="N22" s="49"/>
    </row>
    <row r="23">
      <c r="A23" s="47" t="s">
        <v>55</v>
      </c>
      <c r="B23" s="48" t="s">
        <v>158</v>
      </c>
      <c r="C23" s="48" t="s">
        <v>55</v>
      </c>
      <c r="D23" s="48" t="s">
        <v>67</v>
      </c>
      <c r="E23" s="49" t="b">
        <v>0</v>
      </c>
      <c r="F23" s="49" t="b">
        <v>0</v>
      </c>
      <c r="G23" s="48">
        <v>2.0</v>
      </c>
      <c r="H23" s="48" t="s">
        <v>160</v>
      </c>
      <c r="I23" s="48" t="s">
        <v>69</v>
      </c>
      <c r="J23" s="48" t="s">
        <v>161</v>
      </c>
      <c r="K23" s="50">
        <v>112.51</v>
      </c>
      <c r="L23" s="51">
        <f>K23</f>
        <v>112.51</v>
      </c>
      <c r="M23" s="48" t="s">
        <v>162</v>
      </c>
      <c r="N23" s="49"/>
    </row>
    <row r="24">
      <c r="A24" s="57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58"/>
      <c r="M24" s="49"/>
      <c r="N24" s="49"/>
    </row>
    <row r="25">
      <c r="K25" s="23"/>
      <c r="L25" s="23"/>
    </row>
    <row r="26">
      <c r="K26" s="52"/>
      <c r="L26" s="52"/>
    </row>
    <row r="27">
      <c r="K27" s="23"/>
      <c r="L27" s="23"/>
    </row>
    <row r="28">
      <c r="K28" s="23"/>
      <c r="L28" s="23"/>
    </row>
    <row r="29">
      <c r="K29" s="23"/>
      <c r="L29" s="23"/>
    </row>
    <row r="30">
      <c r="K30" s="23"/>
      <c r="L30" s="23"/>
    </row>
    <row r="31">
      <c r="K31" s="23"/>
      <c r="L31" s="23"/>
    </row>
  </sheetData>
  <mergeCells count="8">
    <mergeCell ref="A6:N6"/>
    <mergeCell ref="A10:N10"/>
    <mergeCell ref="A17:N17"/>
    <mergeCell ref="A20:N20"/>
    <mergeCell ref="A1:N1"/>
    <mergeCell ref="A3:N3"/>
    <mergeCell ref="A4:N4"/>
    <mergeCell ref="A2:N2"/>
  </mergeCells>
  <conditionalFormatting sqref="B7:B8 B18:B19">
    <cfRule type="containsText" dxfId="0" priority="1" operator="containsText" text="PRD">
      <formula>NOT(ISERROR(SEARCH(("PRD"),(B7))))</formula>
    </cfRule>
  </conditionalFormatting>
  <drawing r:id="rId1"/>
</worksheet>
</file>