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00" tabRatio="683" firstSheet="1" activeTab="9"/>
  </bookViews>
  <sheets>
    <sheet name="标高放样" sheetId="4" r:id="rId1"/>
    <sheet name="标高复核" sheetId="6" r:id="rId2"/>
    <sheet name="坐标放样" sheetId="7" r:id="rId3"/>
    <sheet name="坐标复核" sheetId="8" r:id="rId4"/>
    <sheet name="沥青检验批" sheetId="9" r:id="rId5"/>
    <sheet name="到场摊铺温度" sheetId="10" r:id="rId6"/>
    <sheet name="碾压温度" sheetId="11" r:id="rId7"/>
    <sheet name="面层检验批" sheetId="12" r:id="rId8"/>
    <sheet name="平整度" sheetId="13" r:id="rId9"/>
    <sheet name="封层检验批" sheetId="14" r:id="rId10"/>
    <sheet name="标高数据" sheetId="5" r:id="rId11"/>
  </sheets>
  <definedNames>
    <definedName name="_xlnm.Print_Area" localSheetId="0">标高放样!$A$1:$AF$104</definedName>
    <definedName name="_xlnm.Print_Area" localSheetId="1">标高复核!$A$1:$AF$108</definedName>
    <definedName name="_xlnm.Print_Area" localSheetId="2">坐标放样!$A$1:$AC$54</definedName>
    <definedName name="_xlnm.Print_Area" localSheetId="3">坐标复核!$A$1:$AC$54</definedName>
    <definedName name="_xlnm.Print_Area" localSheetId="5">到场摊铺温度!$A$1:$AQ$27</definedName>
    <definedName name="_xlnm.Print_Area" localSheetId="6">碾压温度!$A$1:$G$26</definedName>
    <definedName name="_xlnm.Print_Area" localSheetId="7">面层检验批!$A$1:$U$36</definedName>
    <definedName name="_xlnm.Print_Area" localSheetId="4">沥青检验批!$B$2:$V$23</definedName>
  </definedNames>
  <calcPr calcId="144525"/>
</workbook>
</file>

<file path=xl/sharedStrings.xml><?xml version="1.0" encoding="utf-8"?>
<sst xmlns="http://schemas.openxmlformats.org/spreadsheetml/2006/main" count="248">
  <si>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</si>
  <si>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</si>
  <si>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</si>
  <si>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温州市瓯江口新区一期市政工程PPP项目（瓯扬河、滨水北路和跨海一路等）一河八路十二桥工程</t>
  </si>
  <si>
    <t>施工单位</t>
  </si>
  <si>
    <t>上海建工集团股份有限公司</t>
  </si>
  <si>
    <t>放样部位（桩号）</t>
  </si>
  <si>
    <t>跨海一路下面层(K3+443.169~K4+270)</t>
  </si>
  <si>
    <t>放样日期</t>
  </si>
  <si>
    <t>原施测人</t>
  </si>
  <si>
    <t>李璐</t>
  </si>
  <si>
    <t>放样人</t>
  </si>
  <si>
    <t>陈赛美</t>
  </si>
  <si>
    <t>测量放样情况（示意图）</t>
  </si>
  <si>
    <t>测站点</t>
  </si>
  <si>
    <t>/</t>
  </si>
  <si>
    <t>后视点</t>
  </si>
  <si>
    <r>
      <rPr>
        <sz val="12"/>
        <rFont val="宋体"/>
        <charset val="134"/>
      </rPr>
      <t>E</t>
    </r>
    <r>
      <rPr>
        <sz val="12"/>
        <rFont val="宋体"/>
        <charset val="134"/>
      </rPr>
      <t>11-2</t>
    </r>
  </si>
  <si>
    <t>测站点高程</t>
  </si>
  <si>
    <t>后视点高程</t>
  </si>
  <si>
    <t>4.355</t>
  </si>
  <si>
    <t>桩号</t>
  </si>
  <si>
    <t>左4m</t>
  </si>
  <si>
    <t>中</t>
  </si>
  <si>
    <t>右4m</t>
  </si>
  <si>
    <t>放样     依据</t>
  </si>
  <si>
    <t>备
注</t>
  </si>
  <si>
    <t>观测：</t>
  </si>
  <si>
    <t>放样：</t>
  </si>
  <si>
    <t>计算：</t>
  </si>
  <si>
    <t>施工项目技术负责人：</t>
  </si>
  <si>
    <t>温州市瓯江口新区一期市政工程PPP项目（瓯绣河、滨水南路和纬十二路等）一河八路十二桥工程</t>
  </si>
  <si>
    <t>测 量 复 核 记 录</t>
  </si>
  <si>
    <t>复核部位（桩号）</t>
  </si>
  <si>
    <t>测量复核情况（示意图）</t>
  </si>
  <si>
    <t>E11-2</t>
  </si>
  <si>
    <t>左25.5m</t>
  </si>
  <si>
    <t>左21.5m</t>
  </si>
  <si>
    <t>左19m</t>
  </si>
  <si>
    <t>右19m</t>
  </si>
  <si>
    <t>右21.5m</t>
  </si>
  <si>
    <t>右25.5m</t>
  </si>
  <si>
    <t>左22m</t>
  </si>
  <si>
    <t>左18m</t>
  </si>
  <si>
    <t>左15.5m</t>
  </si>
  <si>
    <t>右15.5m</t>
  </si>
  <si>
    <t>右18m</t>
  </si>
  <si>
    <t>右22m</t>
  </si>
  <si>
    <t>复核    结论</t>
  </si>
  <si>
    <t>复核：</t>
  </si>
  <si>
    <t>监理单位：</t>
  </si>
  <si>
    <t>KZD1</t>
  </si>
  <si>
    <t>KZD2</t>
  </si>
  <si>
    <t>测站点坐标</t>
  </si>
  <si>
    <t>x=525689.171</t>
  </si>
  <si>
    <t>后视点坐标</t>
  </si>
  <si>
    <t>X=525691.514</t>
  </si>
  <si>
    <t>y=3091975.207</t>
  </si>
  <si>
    <t>Y=3092018.944</t>
  </si>
  <si>
    <t>测点</t>
  </si>
  <si>
    <t>设计坐标</t>
  </si>
  <si>
    <t>高程</t>
  </si>
  <si>
    <t>放样坐标</t>
  </si>
  <si>
    <t>起点坐标</t>
  </si>
  <si>
    <t>X</t>
  </si>
  <si>
    <t>Y</t>
  </si>
  <si>
    <t>根据图号LM-06测量放样，符合设计规范要求</t>
  </si>
  <si>
    <t>施工项目部技术负责人：</t>
  </si>
  <si>
    <t xml:space="preserve"> </t>
  </si>
  <si>
    <t>复测：</t>
  </si>
  <si>
    <t>热拌沥青混合料检验批质量检验记录</t>
  </si>
  <si>
    <t>CJJ1-2008</t>
  </si>
  <si>
    <t xml:space="preserve">验（道）－			</t>
  </si>
  <si>
    <t>单位工程名称</t>
  </si>
  <si>
    <t>道路工程</t>
  </si>
  <si>
    <t>分部工程名称</t>
  </si>
  <si>
    <t>面层（热拌沥青混合料）</t>
  </si>
  <si>
    <t>分项工程名称</t>
  </si>
  <si>
    <r>
      <rPr>
        <sz val="11"/>
        <color indexed="8"/>
        <rFont val="宋体"/>
        <charset val="134"/>
      </rPr>
      <t>热</t>
    </r>
    <r>
      <rPr>
        <sz val="11"/>
        <color indexed="8"/>
        <rFont val="楷体_GB2312"/>
        <charset val="134"/>
      </rPr>
      <t>拌</t>
    </r>
    <r>
      <rPr>
        <sz val="11"/>
        <color indexed="8"/>
        <rFont val="宋体"/>
        <charset val="134"/>
      </rPr>
      <t>沥</t>
    </r>
    <r>
      <rPr>
        <sz val="11"/>
        <color indexed="8"/>
        <rFont val="楷体_GB2312"/>
        <charset val="134"/>
      </rPr>
      <t>青混合料面层</t>
    </r>
  </si>
  <si>
    <t>验收部位</t>
  </si>
  <si>
    <t>工程数量</t>
  </si>
  <si>
    <t>31040.144m2</t>
  </si>
  <si>
    <t>项目经理</t>
  </si>
  <si>
    <t>张浙舟</t>
  </si>
  <si>
    <t>技术负责人</t>
  </si>
  <si>
    <t>任玉友</t>
  </si>
  <si>
    <t>制表人</t>
  </si>
  <si>
    <t>易若晨</t>
  </si>
  <si>
    <t>施工负责人</t>
  </si>
  <si>
    <t>杨磊</t>
  </si>
  <si>
    <t>质量检验员</t>
  </si>
  <si>
    <t>交方班组</t>
  </si>
  <si>
    <t>接方班组</t>
  </si>
  <si>
    <t>检验日期</t>
  </si>
  <si>
    <t>序号</t>
  </si>
  <si>
    <t>主控项目</t>
  </si>
  <si>
    <t>检验依据</t>
  </si>
  <si>
    <t>检查结果</t>
  </si>
  <si>
    <t>沥青的品种、标号符合国家现行有关标准和本规范第8.1节有关规定</t>
  </si>
  <si>
    <t>第8.5.1-1-1条</t>
  </si>
  <si>
    <t>符合规范及设计要求</t>
  </si>
  <si>
    <t>沥青混合料所用的粗集料、细集料、矿粉、纤维稳定剂等的质量及规格应符合规范的规定</t>
  </si>
  <si>
    <t>第8.5.1-1-2条</t>
  </si>
  <si>
    <t>热拌沥青混合料、热拌改性沥青混合料、SMA混合料，查出厂合格证、检验报告并进场复验，拌合温度、出厂温度应符合规范第8.2.5条的规定</t>
  </si>
  <si>
    <t>第8.5.1-1-3条</t>
  </si>
  <si>
    <t>沥青混合料品质应符合马歇尔试验配合比技术要求</t>
  </si>
  <si>
    <t>第8.5.1-1-4条</t>
  </si>
  <si>
    <t>平均合格率(％)</t>
  </si>
  <si>
    <t>检验结论</t>
  </si>
  <si>
    <t>质检员：</t>
  </si>
  <si>
    <t>监理(建设)单位意见</t>
  </si>
  <si>
    <t>监理工程师：</t>
  </si>
  <si>
    <t xml:space="preserve">    沥青混合料到场及摊铺测温记录</t>
  </si>
  <si>
    <t xml:space="preserve">施记表25
 </t>
  </si>
  <si>
    <t>工程名称：温州市瓯江口新区一期市政工程PPP项目</t>
  </si>
  <si>
    <t>（瓯扬河、滨水北路和跨海一路等）一河八路十二桥工程</t>
  </si>
  <si>
    <t>到场
日期</t>
  </si>
  <si>
    <t>到场
时间
（时分）</t>
  </si>
  <si>
    <t>沥青混合料
生产厂家</t>
  </si>
  <si>
    <t>运料车号</t>
  </si>
  <si>
    <t>混合料
规格</t>
  </si>
  <si>
    <t>到场温度
（℃）</t>
  </si>
  <si>
    <t>铺摊温度
（℃）</t>
  </si>
  <si>
    <t>备注</t>
  </si>
  <si>
    <r>
      <t>9:</t>
    </r>
    <r>
      <rPr>
        <sz val="10"/>
        <rFont val="宋体"/>
        <charset val="134"/>
      </rPr>
      <t>50</t>
    </r>
  </si>
  <si>
    <t>合坤建设温州有限公司沥青搅拌站</t>
  </si>
  <si>
    <t>AC-25</t>
  </si>
  <si>
    <t>施工员:</t>
  </si>
  <si>
    <t>测温人:</t>
  </si>
  <si>
    <r>
      <rPr>
        <b/>
        <sz val="16"/>
        <color theme="1"/>
        <rFont val="宋体"/>
        <charset val="134"/>
      </rPr>
      <t>沥青混合料碾压温度检测温记录</t>
    </r>
    <r>
      <rPr>
        <b/>
        <sz val="16"/>
        <color theme="1"/>
        <rFont val="Times New Roman"/>
        <charset val="134"/>
      </rPr>
      <t xml:space="preserve">  </t>
    </r>
    <r>
      <rPr>
        <b/>
        <sz val="12"/>
        <color theme="1"/>
        <rFont val="Times New Roman"/>
        <charset val="134"/>
      </rPr>
      <t xml:space="preserve">                              </t>
    </r>
    <r>
      <rPr>
        <sz val="10.5"/>
        <color theme="1"/>
        <rFont val="宋体"/>
        <charset val="134"/>
      </rPr>
      <t>施记表</t>
    </r>
    <r>
      <rPr>
        <sz val="10.5"/>
        <color theme="1"/>
        <rFont val="Times New Roman"/>
        <charset val="134"/>
      </rPr>
      <t>26</t>
    </r>
  </si>
  <si>
    <r>
      <rPr>
        <sz val="12"/>
        <color theme="1"/>
        <rFont val="宋体"/>
        <charset val="134"/>
      </rPr>
      <t>工程名称：温州市瓯江口新区一期市政工程</t>
    </r>
    <r>
      <rPr>
        <sz val="12"/>
        <color theme="1"/>
        <rFont val="Times New Roman"/>
        <charset val="134"/>
      </rPr>
      <t>PPP</t>
    </r>
    <r>
      <rPr>
        <sz val="12"/>
        <color theme="1"/>
        <rFont val="宋体"/>
        <charset val="134"/>
      </rPr>
      <t xml:space="preserve">项目  </t>
    </r>
    <r>
      <rPr>
        <sz val="12"/>
        <color theme="1"/>
        <rFont val="Times New Roman"/>
        <charset val="134"/>
      </rPr>
      <t xml:space="preserve">  </t>
    </r>
  </si>
  <si>
    <t>日期</t>
  </si>
  <si>
    <t>沥青混合料生产厂家</t>
  </si>
  <si>
    <t>碾压段落</t>
  </si>
  <si>
    <t>初压</t>
  </si>
  <si>
    <t>复压</t>
  </si>
  <si>
    <t>终压</t>
  </si>
  <si>
    <t>（℃）</t>
  </si>
  <si>
    <t>合坤市政工程有限公司沥青搅拌站</t>
  </si>
  <si>
    <t>施工员：</t>
  </si>
  <si>
    <t>测温人：</t>
  </si>
  <si>
    <t>热拌沥青混合料面层检验批质量检验记录</t>
  </si>
  <si>
    <t>面层（沥青混合料面层）</t>
  </si>
  <si>
    <t>热拌沥青混合料面层</t>
  </si>
  <si>
    <t>沥青混合料面层压实度，对城市快速路、主干路≥96%；对次干路及以下道路≥95%</t>
  </si>
  <si>
    <t>第8.5.1-2-1条</t>
  </si>
  <si>
    <t>面层厚度应符合设计规定，允许偏差为+10～-5mm</t>
  </si>
  <si>
    <t>第8.5.1-2-2条</t>
  </si>
  <si>
    <t>弯沉值</t>
  </si>
  <si>
    <t>小于设计规定</t>
  </si>
  <si>
    <t>一般项目</t>
  </si>
  <si>
    <t>检验依据/允许偏差(规定值或±偏差值)(mm)</t>
  </si>
  <si>
    <t>实测点偏差值或实测值</t>
  </si>
  <si>
    <t>应测点数</t>
  </si>
  <si>
    <t>合格点数</t>
  </si>
  <si>
    <t>合格率(％)</t>
  </si>
  <si>
    <t>表面平整、坚实，接缝紧密，无枯焦；无明显轮迹、推挤裂缝、脱落、烂边、油斑、掉渣等现象，不污染其他构筑物。面层与路缘石、平石及其他构筑物接顺，无积水现象</t>
  </si>
  <si>
    <t>第8.5.1-3条</t>
  </si>
  <si>
    <t>允许偏差</t>
  </si>
  <si>
    <t>纵断高程（mm）</t>
  </si>
  <si>
    <t>±15</t>
  </si>
  <si>
    <t>中线偏位（mm）</t>
  </si>
  <si>
    <t>≤20</t>
  </si>
  <si>
    <t>平整度
（mm）</t>
  </si>
  <si>
    <t>标准差σ值</t>
  </si>
  <si>
    <t>快速路、主干路</t>
  </si>
  <si>
    <t>≤1.5</t>
  </si>
  <si>
    <t>次干路、支路</t>
  </si>
  <si>
    <t>≤2.4</t>
  </si>
  <si>
    <t>最大间隙</t>
  </si>
  <si>
    <t>≤5</t>
  </si>
  <si>
    <t>见</t>
  </si>
  <si>
    <t>附</t>
  </si>
  <si>
    <t>表</t>
  </si>
  <si>
    <t>宽度（㎜）</t>
  </si>
  <si>
    <t>不小于设计值</t>
  </si>
  <si>
    <t>横坡</t>
  </si>
  <si>
    <t>±0.3%且不反坡</t>
  </si>
  <si>
    <t>井框与路面高差（㎜）</t>
  </si>
  <si>
    <t>抗滑</t>
  </si>
  <si>
    <t>摩擦系数</t>
  </si>
  <si>
    <t>符合设计要求</t>
  </si>
  <si>
    <t>构造深度</t>
  </si>
  <si>
    <r>
      <rPr>
        <sz val="15"/>
        <color theme="1"/>
        <rFont val="宋体"/>
        <charset val="134"/>
      </rPr>
      <t>温州市瓯江口新区一期市政工程</t>
    </r>
    <r>
      <rPr>
        <sz val="15"/>
        <color theme="1"/>
        <rFont val="Times New Roman"/>
        <charset val="134"/>
      </rPr>
      <t>PPP</t>
    </r>
    <r>
      <rPr>
        <sz val="15"/>
        <color theme="1"/>
        <rFont val="宋体"/>
        <charset val="134"/>
      </rPr>
      <t>项目</t>
    </r>
  </si>
  <si>
    <r>
      <rPr>
        <b/>
        <sz val="15"/>
        <color theme="1"/>
        <rFont val="宋体"/>
        <charset val="134"/>
      </rPr>
      <t>平整度</t>
    </r>
    <r>
      <rPr>
        <b/>
        <sz val="15"/>
        <color theme="1"/>
        <rFont val="Times New Roman"/>
        <charset val="134"/>
      </rPr>
      <t>(3m</t>
    </r>
    <r>
      <rPr>
        <b/>
        <sz val="15"/>
        <color theme="1"/>
        <rFont val="宋体"/>
        <charset val="134"/>
      </rPr>
      <t>直尺</t>
    </r>
    <r>
      <rPr>
        <b/>
        <sz val="15"/>
        <color theme="1"/>
        <rFont val="Times New Roman"/>
        <charset val="134"/>
      </rPr>
      <t>)</t>
    </r>
    <r>
      <rPr>
        <b/>
        <sz val="15"/>
        <color theme="1"/>
        <rFont val="宋体"/>
        <charset val="134"/>
      </rPr>
      <t>现场核验记录</t>
    </r>
  </si>
  <si>
    <r>
      <rPr>
        <sz val="12"/>
        <color theme="1"/>
        <rFont val="宋体"/>
        <charset val="134"/>
      </rPr>
      <t>承包单位：</t>
    </r>
    <r>
      <rPr>
        <u/>
        <sz val="12"/>
        <color theme="1"/>
        <rFont val="宋体"/>
        <charset val="134"/>
      </rPr>
      <t>上海建工集团股份有限公司</t>
    </r>
    <r>
      <rPr>
        <u/>
        <sz val="12"/>
        <color theme="1"/>
        <rFont val="Times New Roman"/>
        <charset val="134"/>
      </rPr>
      <t xml:space="preserve">             </t>
    </r>
    <r>
      <rPr>
        <sz val="12"/>
        <color theme="1"/>
        <rFont val="Times New Roman"/>
        <charset val="134"/>
      </rPr>
      <t xml:space="preserve">                              </t>
    </r>
    <r>
      <rPr>
        <sz val="12"/>
        <color theme="1"/>
        <rFont val="宋体"/>
        <charset val="134"/>
      </rPr>
      <t>合同号</t>
    </r>
    <r>
      <rPr>
        <sz val="12"/>
        <color theme="1"/>
        <rFont val="Times New Roman"/>
        <charset val="134"/>
      </rPr>
      <t xml:space="preserve"> </t>
    </r>
    <r>
      <rPr>
        <u/>
        <sz val="12"/>
        <color theme="1"/>
        <rFont val="Times New Roman"/>
        <charset val="134"/>
      </rPr>
      <t xml:space="preserve">                                   </t>
    </r>
  </si>
  <si>
    <r>
      <rPr>
        <sz val="12"/>
        <color theme="1"/>
        <rFont val="宋体"/>
        <charset val="134"/>
      </rPr>
      <t>监理单位：</t>
    </r>
    <r>
      <rPr>
        <u/>
        <sz val="12"/>
        <color theme="1"/>
        <rFont val="宋体"/>
        <charset val="134"/>
      </rPr>
      <t>浙江五州工程项目管理有限公司</t>
    </r>
    <r>
      <rPr>
        <u/>
        <sz val="12"/>
        <color theme="1"/>
        <rFont val="Times New Roman"/>
        <charset val="134"/>
      </rPr>
      <t xml:space="preserve">                              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宋体"/>
        <charset val="134"/>
      </rPr>
      <t>编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宋体"/>
        <charset val="134"/>
      </rPr>
      <t>号</t>
    </r>
    <r>
      <rPr>
        <sz val="12"/>
        <color theme="1"/>
        <rFont val="Times New Roman"/>
        <charset val="134"/>
      </rPr>
      <t xml:space="preserve"> </t>
    </r>
    <r>
      <rPr>
        <u/>
        <sz val="12"/>
        <color theme="1"/>
        <rFont val="Times New Roman"/>
        <charset val="134"/>
      </rPr>
      <t xml:space="preserve">                                   </t>
    </r>
  </si>
  <si>
    <t>单位工程</t>
  </si>
  <si>
    <t>分项工程</t>
  </si>
  <si>
    <t>施工日期</t>
  </si>
  <si>
    <t>分部工程</t>
  </si>
  <si>
    <t>面层(机动车道）</t>
  </si>
  <si>
    <t>桩号、部位</t>
  </si>
  <si>
    <t>检测、记录</t>
  </si>
  <si>
    <r>
      <rPr>
        <sz val="10.5"/>
        <color theme="1"/>
        <rFont val="宋体"/>
        <charset val="134"/>
      </rPr>
      <t>日</t>
    </r>
    <r>
      <rPr>
        <sz val="10.5"/>
        <color theme="1"/>
        <rFont val="Times New Roman"/>
        <charset val="134"/>
      </rPr>
      <t xml:space="preserve">   </t>
    </r>
    <r>
      <rPr>
        <sz val="10.5"/>
        <color theme="1"/>
        <rFont val="宋体"/>
        <charset val="134"/>
      </rPr>
      <t>期</t>
    </r>
  </si>
  <si>
    <r>
      <rPr>
        <sz val="12"/>
        <color theme="1"/>
        <rFont val="宋体"/>
        <charset val="134"/>
      </rPr>
      <t>本项目为</t>
    </r>
    <r>
      <rPr>
        <sz val="12"/>
        <color theme="1"/>
        <rFont val="Times New Roman"/>
        <charset val="134"/>
      </rPr>
      <t xml:space="preserve">         </t>
    </r>
    <r>
      <rPr>
        <sz val="12"/>
        <color theme="1"/>
        <rFont val="宋体"/>
        <charset val="134"/>
      </rPr>
      <t>层</t>
    </r>
    <r>
      <rPr>
        <sz val="12"/>
        <color theme="1"/>
        <rFont val="Times New Roman"/>
        <charset val="134"/>
      </rPr>
      <t>,</t>
    </r>
    <r>
      <rPr>
        <sz val="12"/>
        <color theme="1"/>
        <rFont val="宋体"/>
        <charset val="134"/>
      </rPr>
      <t>平整度最大间隙</t>
    </r>
    <r>
      <rPr>
        <sz val="12"/>
        <color theme="1"/>
        <rFont val="Times New Roman"/>
        <charset val="134"/>
      </rPr>
      <t>(h)</t>
    </r>
    <r>
      <rPr>
        <sz val="12"/>
        <color theme="1"/>
        <rFont val="宋体"/>
        <charset val="134"/>
      </rPr>
      <t>规定值为</t>
    </r>
    <r>
      <rPr>
        <sz val="12"/>
        <color theme="1"/>
        <rFont val="Times New Roman"/>
        <charset val="134"/>
      </rPr>
      <t xml:space="preserve">  5   mm</t>
    </r>
  </si>
  <si>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检测桩号</t>
    </r>
  </si>
  <si>
    <t>幅别</t>
  </si>
  <si>
    <t>超过规定值点数</t>
  </si>
  <si>
    <t>起</t>
  </si>
  <si>
    <t>讫</t>
  </si>
  <si>
    <t>左幅</t>
  </si>
  <si>
    <t>右幅</t>
  </si>
  <si>
    <t>现场监理</t>
  </si>
  <si>
    <t>质检员</t>
  </si>
  <si>
    <t>施工员</t>
  </si>
  <si>
    <r>
      <rPr>
        <sz val="10.5"/>
        <color theme="1"/>
        <rFont val="宋体"/>
        <charset val="134"/>
      </rPr>
      <t>日</t>
    </r>
    <r>
      <rPr>
        <sz val="10.5"/>
        <color theme="1"/>
        <rFont val="Times New Roman"/>
        <charset val="134"/>
      </rPr>
      <t xml:space="preserve"> </t>
    </r>
    <r>
      <rPr>
        <sz val="10.5"/>
        <color theme="1"/>
        <rFont val="宋体"/>
        <charset val="134"/>
      </rPr>
      <t>期</t>
    </r>
  </si>
  <si>
    <r>
      <rPr>
        <sz val="10.5"/>
        <color theme="1"/>
        <rFont val="宋体"/>
        <charset val="134"/>
      </rPr>
      <t>日</t>
    </r>
    <r>
      <rPr>
        <sz val="10.5"/>
        <color theme="1"/>
        <rFont val="Times New Roman"/>
        <charset val="134"/>
      </rPr>
      <t xml:space="preserve">  </t>
    </r>
    <r>
      <rPr>
        <sz val="10.5"/>
        <color theme="1"/>
        <rFont val="宋体"/>
        <charset val="134"/>
      </rPr>
      <t>期</t>
    </r>
  </si>
  <si>
    <t>沥青混合料面层封层检验批质量检验记录</t>
  </si>
  <si>
    <t>沥青混合料面层封层</t>
  </si>
  <si>
    <t>粘层所采用沥青的品种、标号和封层粒料质量、规格应符合规范规定</t>
  </si>
  <si>
    <t>第8.5.3-1条</t>
  </si>
  <si>
    <t>封层宽度</t>
  </si>
  <si>
    <t>不小于设计规定值</t>
  </si>
  <si>
    <t>封层油层与粒料洒布应均匀，不应有松散、裂缝、油丁、泛油、波浪、花白、漏洒、堆积、污染其他构筑物等现象</t>
  </si>
  <si>
    <t>第8.5.3-3条</t>
  </si>
  <si>
    <t>K3+640.0000</t>
  </si>
  <si>
    <t>K3+660.0000</t>
  </si>
  <si>
    <t>K3+680.0000</t>
  </si>
  <si>
    <t>K3+700.0000</t>
  </si>
  <si>
    <t>K3+720.0000</t>
  </si>
  <si>
    <t>K3+740.0000</t>
  </si>
  <si>
    <t>K3+760.0000</t>
  </si>
  <si>
    <t>K3+780.0000</t>
  </si>
  <si>
    <t>K3+800.0000</t>
  </si>
  <si>
    <t>K3+820.0000</t>
  </si>
  <si>
    <t>K3+840.0000</t>
  </si>
  <si>
    <t>K3+860.0000</t>
  </si>
  <si>
    <t>K3+880.0000</t>
  </si>
  <si>
    <t>K3+900.0000</t>
  </si>
  <si>
    <t>K3+930.0000</t>
  </si>
  <si>
    <t>K3+950.0000</t>
  </si>
  <si>
    <t>K3+970.0000</t>
  </si>
  <si>
    <t>K3+990.0000</t>
  </si>
  <si>
    <t>K4+010.0000</t>
  </si>
  <si>
    <t>K4+030.0000</t>
  </si>
  <si>
    <t>K4+050.0000</t>
  </si>
  <si>
    <t>K4+070.0000</t>
  </si>
  <si>
    <t>K4+090.0000</t>
  </si>
  <si>
    <t>K4+110.0000</t>
  </si>
  <si>
    <t>K4+130.0000</t>
  </si>
  <si>
    <t>K4+150.0000</t>
  </si>
  <si>
    <t>K4+170.0000</t>
  </si>
  <si>
    <t>K4+190.0000</t>
  </si>
  <si>
    <t>K4+210.0000</t>
  </si>
  <si>
    <t>K4+230.0000</t>
  </si>
  <si>
    <t>K4+250.0000</t>
  </si>
  <si>
    <t>K4+270.0000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</si>
</sst>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177" formatCode="0.000_ "/>
    <numFmt numFmtId="178" formatCode="\K#\+###"/>
    <numFmt numFmtId="179" formatCode="\K0\+###"/>
    <numFmt numFmtId="180" formatCode="0.00;[Red]0.00"/>
    <numFmt numFmtId="181" formatCode="yyyy/m/d;@"/>
    <numFmt numFmtId="182" formatCode="0.00_ "/>
    <numFmt numFmtId="183" formatCode="\K0\+000.000"/>
    <numFmt numFmtId="184" formatCode="h:mm;@"/>
    <numFmt numFmtId="185" formatCode="\K0\+000.00"/>
  </numFmts>
  <fonts count="98">
    <font>
      <sz val="11"/>
      <color theme="1"/>
      <name val="Tahoma"/>
      <charset val="134"/>
    </font>
    <font>
      <sz val="11"/>
      <color indexed="8"/>
      <name val="Tahoma"/>
      <charset val="134"/>
    </font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indexed="8"/>
      <name val="楷体_GB2312"/>
      <family val="1"/>
      <charset val="134"/>
    </font>
    <font>
      <b/>
      <sz val="19"/>
      <color indexed="8"/>
      <name val="黑体"/>
      <family val="3"/>
      <charset val="134"/>
    </font>
    <font>
      <b/>
      <sz val="19"/>
      <color indexed="8"/>
      <name val="楷体_GB2312"/>
      <family val="1"/>
      <charset val="134"/>
    </font>
    <font>
      <b/>
      <sz val="11"/>
      <color indexed="8"/>
      <name val="黑体"/>
      <family val="3"/>
      <charset val="134"/>
    </font>
    <font>
      <b/>
      <sz val="11"/>
      <color indexed="8"/>
      <name val="楷体_GB2312"/>
      <family val="1"/>
      <charset val="134"/>
    </font>
    <font>
      <sz val="11"/>
      <color indexed="8"/>
      <name val="黑体"/>
      <family val="3"/>
      <charset val="134"/>
    </font>
    <font>
      <sz val="11"/>
      <color indexed="8"/>
      <name val="楷体_GB2312"/>
      <family val="1"/>
      <charset val="134"/>
    </font>
    <font>
      <sz val="11"/>
      <color indexed="12"/>
      <name val="黑体"/>
      <family val="3"/>
      <charset val="134"/>
    </font>
    <font>
      <sz val="11"/>
      <name val="黑体"/>
      <family val="3"/>
      <charset val="134"/>
    </font>
    <font>
      <sz val="10"/>
      <color indexed="8"/>
      <name val="宋体"/>
      <charset val="134"/>
    </font>
    <font>
      <sz val="9"/>
      <color indexed="8"/>
      <name val="楷体_GB2312"/>
      <family val="1"/>
      <charset val="134"/>
    </font>
    <font>
      <sz val="15"/>
      <color theme="1"/>
      <name val="宋体"/>
      <charset val="134"/>
    </font>
    <font>
      <b/>
      <sz val="15"/>
      <color theme="1"/>
      <name val="宋体"/>
      <charset val="134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sz val="10.5"/>
      <name val="宋体"/>
      <charset val="134"/>
    </font>
    <font>
      <sz val="10"/>
      <color indexed="8"/>
      <name val="楷体_GB2312"/>
      <charset val="134"/>
    </font>
    <font>
      <b/>
      <sz val="19"/>
      <color indexed="8"/>
      <name val="楷体_GB2312"/>
      <charset val="134"/>
    </font>
    <font>
      <b/>
      <sz val="11"/>
      <color indexed="8"/>
      <name val="楷体_GB2312"/>
      <charset val="134"/>
    </font>
    <font>
      <sz val="11"/>
      <color indexed="8"/>
      <name val="楷体_GB2312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color indexed="8"/>
      <name val="宋体"/>
      <charset val="134"/>
      <scheme val="minor"/>
    </font>
    <font>
      <sz val="6"/>
      <color indexed="8"/>
      <name val="宋体"/>
      <charset val="134"/>
      <scheme val="minor"/>
    </font>
    <font>
      <sz val="10"/>
      <name val="仿宋"/>
      <charset val="134"/>
    </font>
    <font>
      <b/>
      <sz val="16"/>
      <color theme="1"/>
      <name val="宋体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b/>
      <sz val="19"/>
      <color indexed="8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  <font>
      <b/>
      <i/>
      <sz val="19"/>
      <color indexed="8"/>
      <name val="宋体"/>
      <charset val="134"/>
      <scheme val="minor"/>
    </font>
    <font>
      <sz val="11"/>
      <color indexed="8"/>
      <name val="宋体"/>
      <charset val="134"/>
    </font>
    <font>
      <sz val="9"/>
      <name val="楷体_GB2312"/>
      <charset val="134"/>
    </font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indexed="8"/>
      <name val="Tahoma"/>
      <family val="2"/>
      <charset val="0"/>
    </font>
    <font>
      <sz val="10"/>
      <color indexed="8"/>
      <name val="黑体"/>
      <family val="3"/>
      <charset val="134"/>
    </font>
    <font>
      <sz val="10"/>
      <name val="黑体"/>
      <family val="3"/>
      <charset val="134"/>
    </font>
    <font>
      <sz val="22"/>
      <name val="黑体"/>
      <family val="3"/>
      <charset val="134"/>
    </font>
    <font>
      <b/>
      <sz val="22"/>
      <name val="黑体"/>
      <family val="3"/>
      <charset val="134"/>
    </font>
    <font>
      <b/>
      <sz val="22"/>
      <color indexed="8"/>
      <name val="黑体"/>
      <family val="3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sz val="11"/>
      <color indexed="8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5"/>
      <color theme="1"/>
      <name val="Times New Roman"/>
      <charset val="134"/>
    </font>
    <font>
      <b/>
      <sz val="15"/>
      <color theme="1"/>
      <name val="Times New Roman"/>
      <charset val="134"/>
    </font>
    <font>
      <u/>
      <sz val="12"/>
      <color theme="1"/>
      <name val="宋体"/>
      <charset val="134"/>
    </font>
    <font>
      <u/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2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9"/>
      </bottom>
      <diagonal/>
    </border>
    <border>
      <left style="thin">
        <color auto="1"/>
      </left>
      <right style="medium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indexed="8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/>
      <top/>
      <bottom style="medium">
        <color auto="1"/>
      </bottom>
      <diagonal/>
    </border>
    <border>
      <left style="thin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60">
    <xf numFmtId="0" fontId="0" fillId="0" borderId="0"/>
    <xf numFmtId="42" fontId="72" fillId="0" borderId="0" applyFont="0" applyFill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8" fillId="10" borderId="110" applyNumberFormat="0" applyAlignment="0" applyProtection="0">
      <alignment vertical="center"/>
    </xf>
    <xf numFmtId="44" fontId="72" fillId="0" borderId="0" applyFont="0" applyFill="0" applyBorder="0" applyAlignment="0" applyProtection="0">
      <alignment vertical="center"/>
    </xf>
    <xf numFmtId="41" fontId="72" fillId="0" borderId="0" applyFont="0" applyFill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43" fontId="72" fillId="0" borderId="0" applyFont="0" applyFill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9" fontId="72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2" fillId="9" borderId="109" applyNumberFormat="0" applyFont="0" applyAlignment="0" applyProtection="0">
      <alignment vertical="center"/>
    </xf>
    <xf numFmtId="0" fontId="77" fillId="1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0" fillId="0" borderId="115" applyNumberFormat="0" applyFill="0" applyAlignment="0" applyProtection="0">
      <alignment vertical="center"/>
    </xf>
    <xf numFmtId="0" fontId="91" fillId="0" borderId="115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80" fillId="0" borderId="111" applyNumberFormat="0" applyFill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85" fillId="14" borderId="114" applyNumberFormat="0" applyAlignment="0" applyProtection="0">
      <alignment vertical="center"/>
    </xf>
    <xf numFmtId="0" fontId="79" fillId="14" borderId="110" applyNumberFormat="0" applyAlignment="0" applyProtection="0">
      <alignment vertical="center"/>
    </xf>
    <xf numFmtId="0" fontId="82" fillId="16" borderId="112" applyNumberFormat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7" fillId="20" borderId="0" applyNumberFormat="0" applyBorder="0" applyAlignment="0" applyProtection="0">
      <alignment vertical="center"/>
    </xf>
    <xf numFmtId="0" fontId="76" fillId="0" borderId="108" applyNumberFormat="0" applyFill="0" applyAlignment="0" applyProtection="0">
      <alignment vertical="center"/>
    </xf>
    <xf numFmtId="0" fontId="84" fillId="0" borderId="113" applyNumberFormat="0" applyFill="0" applyAlignment="0" applyProtection="0">
      <alignment vertical="center"/>
    </xf>
    <xf numFmtId="0" fontId="87" fillId="21" borderId="0" applyNumberFormat="0" applyBorder="0" applyAlignment="0" applyProtection="0">
      <alignment vertical="center"/>
    </xf>
    <xf numFmtId="0" fontId="89" fillId="22" borderId="0" applyNumberFormat="0" applyBorder="0" applyAlignment="0" applyProtection="0">
      <alignment vertical="center"/>
    </xf>
    <xf numFmtId="0" fontId="73" fillId="5" borderId="0" applyNumberFormat="0" applyBorder="0" applyAlignment="0" applyProtection="0">
      <alignment vertical="center"/>
    </xf>
    <xf numFmtId="0" fontId="77" fillId="23" borderId="0" applyNumberFormat="0" applyBorder="0" applyAlignment="0" applyProtection="0">
      <alignment vertical="center"/>
    </xf>
    <xf numFmtId="0" fontId="73" fillId="13" borderId="0" applyNumberFormat="0" applyBorder="0" applyAlignment="0" applyProtection="0">
      <alignment vertical="center"/>
    </xf>
    <xf numFmtId="0" fontId="73" fillId="15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77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73" fillId="24" borderId="0" applyNumberFormat="0" applyBorder="0" applyAlignment="0" applyProtection="0">
      <alignment vertical="center"/>
    </xf>
    <xf numFmtId="0" fontId="73" fillId="28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69" fillId="0" borderId="0">
      <alignment vertical="center"/>
    </xf>
    <xf numFmtId="0" fontId="73" fillId="3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32" borderId="0" applyNumberFormat="0" applyBorder="0" applyAlignment="0" applyProtection="0">
      <alignment vertical="center"/>
    </xf>
    <xf numFmtId="0" fontId="73" fillId="2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648">
    <xf numFmtId="0" fontId="0" fillId="0" borderId="0" xfId="0"/>
    <xf numFmtId="0" fontId="1" fillId="0" borderId="0" xfId="0" applyFont="1" applyFill="1" applyAlignment="1"/>
    <xf numFmtId="0" fontId="2" fillId="0" borderId="0" xfId="57">
      <alignment vertical="center"/>
    </xf>
    <xf numFmtId="177" fontId="3" fillId="0" borderId="1" xfId="48" applyNumberFormat="1" applyFont="1" applyFill="1" applyBorder="1" applyAlignment="1" applyProtection="1">
      <alignment vertical="center" wrapText="1"/>
    </xf>
    <xf numFmtId="177" fontId="1" fillId="0" borderId="0" xfId="0" applyNumberFormat="1" applyFont="1" applyFill="1" applyAlignment="1"/>
    <xf numFmtId="0" fontId="2" fillId="0" borderId="0" xfId="56">
      <alignment vertical="center"/>
    </xf>
    <xf numFmtId="0" fontId="2" fillId="0" borderId="0" xfId="21">
      <alignment vertical="center"/>
    </xf>
    <xf numFmtId="177" fontId="3" fillId="0" borderId="2" xfId="48" applyNumberFormat="1" applyFont="1" applyFill="1" applyBorder="1" applyAlignment="1" applyProtection="1">
      <alignment vertical="center" wrapText="1"/>
    </xf>
    <xf numFmtId="177" fontId="4" fillId="0" borderId="1" xfId="48" applyNumberFormat="1" applyFont="1" applyFill="1" applyBorder="1" applyAlignment="1" applyProtection="1">
      <alignment vertical="center" wrapText="1"/>
    </xf>
    <xf numFmtId="0" fontId="5" fillId="0" borderId="0" xfId="0" applyFont="1" applyFill="1" applyBorder="1" applyAlignment="1"/>
    <xf numFmtId="49" fontId="5" fillId="2" borderId="0" xfId="0" applyNumberFormat="1" applyFont="1" applyFill="1" applyBorder="1" applyAlignment="1" applyProtection="1"/>
    <xf numFmtId="49" fontId="6" fillId="2" borderId="0" xfId="0" applyNumberFormat="1" applyFont="1" applyFill="1" applyBorder="1" applyAlignment="1" applyProtection="1"/>
    <xf numFmtId="49" fontId="6" fillId="2" borderId="0" xfId="0" applyNumberFormat="1" applyFont="1" applyFill="1" applyBorder="1" applyAlignment="1" applyProtection="1">
      <alignment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8" fillId="2" borderId="0" xfId="0" applyNumberFormat="1" applyFont="1" applyFill="1" applyBorder="1" applyAlignment="1" applyProtection="1">
      <alignment horizontal="center" vertical="center"/>
    </xf>
    <xf numFmtId="49" fontId="9" fillId="2" borderId="0" xfId="0" applyNumberFormat="1" applyFont="1" applyFill="1" applyBorder="1" applyAlignment="1" applyProtection="1">
      <alignment horizontal="center" wrapText="1"/>
    </xf>
    <xf numFmtId="49" fontId="10" fillId="2" borderId="0" xfId="0" applyNumberFormat="1" applyFont="1" applyFill="1" applyBorder="1" applyAlignment="1" applyProtection="1">
      <alignment horizontal="center"/>
    </xf>
    <xf numFmtId="49" fontId="11" fillId="2" borderId="3" xfId="0" applyNumberFormat="1" applyFont="1" applyFill="1" applyBorder="1" applyAlignment="1" applyProtection="1">
      <alignment horizontal="right" vertical="center"/>
    </xf>
    <xf numFmtId="49" fontId="12" fillId="2" borderId="3" xfId="0" applyNumberFormat="1" applyFont="1" applyFill="1" applyBorder="1" applyAlignment="1" applyProtection="1">
      <alignment vertical="center"/>
    </xf>
    <xf numFmtId="49" fontId="6" fillId="2" borderId="4" xfId="0" applyNumberFormat="1" applyFont="1" applyFill="1" applyBorder="1" applyAlignment="1" applyProtection="1"/>
    <xf numFmtId="49" fontId="11" fillId="2" borderId="5" xfId="0" applyNumberFormat="1" applyFont="1" applyFill="1" applyBorder="1" applyAlignment="1" applyProtection="1">
      <alignment horizontal="center" vertical="center"/>
    </xf>
    <xf numFmtId="49" fontId="12" fillId="2" borderId="6" xfId="0" applyNumberFormat="1" applyFont="1" applyFill="1" applyBorder="1" applyAlignment="1" applyProtection="1">
      <alignment horizontal="center"/>
    </xf>
    <xf numFmtId="49" fontId="12" fillId="2" borderId="6" xfId="0" applyNumberFormat="1" applyFont="1" applyFill="1" applyBorder="1" applyAlignment="1" applyProtection="1">
      <alignment horizontal="center" vertical="center" wrapText="1"/>
    </xf>
    <xf numFmtId="49" fontId="12" fillId="2" borderId="6" xfId="0" applyNumberFormat="1" applyFont="1" applyFill="1" applyBorder="1" applyAlignment="1" applyProtection="1">
      <alignment horizontal="center" vertical="center"/>
    </xf>
    <xf numFmtId="49" fontId="12" fillId="2" borderId="6" xfId="0" applyNumberFormat="1" applyFont="1" applyFill="1" applyBorder="1" applyAlignment="1" applyProtection="1"/>
    <xf numFmtId="49" fontId="11" fillId="2" borderId="7" xfId="0" applyNumberFormat="1" applyFont="1" applyFill="1" applyBorder="1" applyAlignment="1" applyProtection="1">
      <alignment horizontal="center" vertical="center"/>
    </xf>
    <xf numFmtId="49" fontId="12" fillId="2" borderId="1" xfId="0" applyNumberFormat="1" applyFont="1" applyFill="1" applyBorder="1" applyAlignment="1" applyProtection="1">
      <alignment horizontal="center"/>
    </xf>
    <xf numFmtId="49" fontId="12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/>
    </xf>
    <xf numFmtId="49" fontId="12" fillId="2" borderId="1" xfId="0" applyNumberFormat="1" applyFont="1" applyFill="1" applyBorder="1" applyAlignment="1" applyProtection="1"/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/>
    <xf numFmtId="49" fontId="11" fillId="2" borderId="7" xfId="0" applyNumberFormat="1" applyFont="1" applyFill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49" fontId="13" fillId="2" borderId="7" xfId="0" applyNumberFormat="1" applyFont="1" applyFill="1" applyBorder="1" applyAlignment="1" applyProtection="1">
      <alignment horizontal="center" vertical="center"/>
    </xf>
    <xf numFmtId="49" fontId="11" fillId="2" borderId="1" xfId="0" applyNumberFormat="1" applyFont="1" applyFill="1" applyBorder="1" applyAlignment="1" applyProtection="1">
      <alignment horizontal="left" vertical="center" wrapText="1"/>
    </xf>
    <xf numFmtId="49" fontId="12" fillId="2" borderId="1" xfId="0" applyNumberFormat="1" applyFont="1" applyFill="1" applyBorder="1" applyAlignment="1" applyProtection="1">
      <alignment horizontal="left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49" fontId="14" fillId="2" borderId="7" xfId="0" applyNumberFormat="1" applyFont="1" applyFill="1" applyBorder="1" applyAlignment="1" applyProtection="1">
      <alignment horizontal="center" vertical="center"/>
    </xf>
    <xf numFmtId="49" fontId="12" fillId="2" borderId="1" xfId="0" applyNumberFormat="1" applyFont="1" applyFill="1" applyBorder="1" applyAlignment="1" applyProtection="1">
      <alignment horizontal="center" wrapText="1"/>
    </xf>
    <xf numFmtId="49" fontId="12" fillId="2" borderId="7" xfId="0" applyNumberFormat="1" applyFont="1" applyFill="1" applyBorder="1" applyAlignment="1" applyProtection="1"/>
    <xf numFmtId="49" fontId="12" fillId="2" borderId="8" xfId="0" applyNumberFormat="1" applyFont="1" applyFill="1" applyBorder="1" applyAlignment="1" applyProtection="1"/>
    <xf numFmtId="49" fontId="12" fillId="2" borderId="9" xfId="0" applyNumberFormat="1" applyFont="1" applyFill="1" applyBorder="1" applyAlignment="1" applyProtection="1"/>
    <xf numFmtId="49" fontId="5" fillId="2" borderId="10" xfId="0" applyNumberFormat="1" applyFont="1" applyFill="1" applyBorder="1" applyAlignment="1" applyProtection="1"/>
    <xf numFmtId="49" fontId="6" fillId="2" borderId="10" xfId="0" applyNumberFormat="1" applyFont="1" applyFill="1" applyBorder="1" applyAlignment="1" applyProtection="1"/>
    <xf numFmtId="49" fontId="8" fillId="2" borderId="0" xfId="0" applyNumberFormat="1" applyFont="1" applyFill="1" applyBorder="1" applyAlignment="1" applyProtection="1">
      <alignment vertical="center"/>
    </xf>
    <xf numFmtId="49" fontId="12" fillId="2" borderId="0" xfId="0" applyNumberFormat="1" applyFont="1" applyFill="1" applyBorder="1" applyAlignment="1" applyProtection="1">
      <alignment horizontal="center"/>
    </xf>
    <xf numFmtId="49" fontId="12" fillId="2" borderId="0" xfId="0" applyNumberFormat="1" applyFont="1" applyFill="1" applyBorder="1" applyAlignment="1" applyProtection="1"/>
    <xf numFmtId="49" fontId="12" fillId="2" borderId="11" xfId="0" applyNumberFormat="1" applyFont="1" applyFill="1" applyBorder="1" applyAlignment="1" applyProtection="1">
      <alignment horizontal="center" vertical="center" wrapText="1"/>
    </xf>
    <xf numFmtId="49" fontId="12" fillId="2" borderId="11" xfId="0" applyNumberFormat="1" applyFont="1" applyFill="1" applyBorder="1" applyAlignment="1" applyProtection="1"/>
    <xf numFmtId="49" fontId="12" fillId="2" borderId="12" xfId="0" applyNumberFormat="1" applyFont="1" applyFill="1" applyBorder="1" applyAlignment="1" applyProtection="1">
      <alignment horizontal="center" vertical="center" wrapText="1"/>
    </xf>
    <xf numFmtId="49" fontId="12" fillId="2" borderId="12" xfId="0" applyNumberFormat="1" applyFont="1" applyFill="1" applyBorder="1" applyAlignment="1" applyProtection="1"/>
    <xf numFmtId="49" fontId="11" fillId="2" borderId="3" xfId="0" applyNumberFormat="1" applyFont="1" applyFill="1" applyBorder="1" applyAlignment="1" applyProtection="1">
      <alignment horizontal="center" vertical="center"/>
    </xf>
    <xf numFmtId="49" fontId="12" fillId="2" borderId="3" xfId="0" applyNumberFormat="1" applyFont="1" applyFill="1" applyBorder="1" applyAlignment="1" applyProtection="1">
      <alignment horizontal="center" vertical="center"/>
    </xf>
    <xf numFmtId="49" fontId="12" fillId="2" borderId="3" xfId="0" applyNumberFormat="1" applyFont="1" applyFill="1" applyBorder="1" applyAlignment="1" applyProtection="1">
      <alignment horizontal="center" vertical="center" wrapText="1"/>
    </xf>
    <xf numFmtId="49" fontId="12" fillId="2" borderId="13" xfId="0" applyNumberFormat="1" applyFont="1" applyFill="1" applyBorder="1" applyAlignment="1" applyProtection="1"/>
    <xf numFmtId="49" fontId="6" fillId="2" borderId="14" xfId="0" applyNumberFormat="1" applyFont="1" applyFill="1" applyBorder="1" applyAlignment="1" applyProtection="1"/>
    <xf numFmtId="49" fontId="12" fillId="2" borderId="15" xfId="0" applyNumberFormat="1" applyFont="1" applyFill="1" applyBorder="1" applyAlignment="1" applyProtection="1"/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/>
    <xf numFmtId="0" fontId="6" fillId="2" borderId="15" xfId="0" applyNumberFormat="1" applyFont="1" applyFill="1" applyBorder="1" applyAlignment="1" applyProtection="1"/>
    <xf numFmtId="176" fontId="16" fillId="2" borderId="1" xfId="0" applyNumberFormat="1" applyFont="1" applyFill="1" applyBorder="1" applyAlignment="1" applyProtection="1">
      <alignment horizontal="center" vertical="center" wrapText="1"/>
    </xf>
    <xf numFmtId="176" fontId="16" fillId="2" borderId="15" xfId="0" applyNumberFormat="1" applyFont="1" applyFill="1" applyBorder="1" applyAlignment="1" applyProtection="1"/>
    <xf numFmtId="49" fontId="12" fillId="2" borderId="16" xfId="0" applyNumberFormat="1" applyFont="1" applyFill="1" applyBorder="1" applyAlignment="1" applyProtection="1"/>
    <xf numFmtId="49" fontId="12" fillId="2" borderId="17" xfId="0" applyNumberFormat="1" applyFont="1" applyFill="1" applyBorder="1" applyAlignment="1" applyProtection="1"/>
    <xf numFmtId="49" fontId="12" fillId="2" borderId="18" xfId="0" applyNumberFormat="1" applyFont="1" applyFill="1" applyBorder="1" applyAlignment="1" applyProtection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 wrapText="1"/>
    </xf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178" fontId="22" fillId="0" borderId="1" xfId="0" applyNumberFormat="1" applyFont="1" applyBorder="1" applyAlignment="1">
      <alignment horizontal="justify" vertical="center" wrapText="1"/>
    </xf>
    <xf numFmtId="179" fontId="22" fillId="0" borderId="1" xfId="0" applyNumberFormat="1" applyFont="1" applyBorder="1" applyAlignment="1">
      <alignment horizontal="justify" vertical="center" wrapText="1"/>
    </xf>
    <xf numFmtId="0" fontId="23" fillId="0" borderId="1" xfId="0" applyFont="1" applyBorder="1" applyAlignment="1">
      <alignment horizontal="justify" vertical="center" wrapText="1"/>
    </xf>
    <xf numFmtId="179" fontId="22" fillId="0" borderId="19" xfId="0" applyNumberFormat="1" applyFont="1" applyBorder="1" applyAlignment="1">
      <alignment horizontal="justify" vertical="center" wrapText="1"/>
    </xf>
    <xf numFmtId="179" fontId="22" fillId="0" borderId="20" xfId="0" applyNumberFormat="1" applyFont="1" applyBorder="1" applyAlignment="1">
      <alignment horizontal="justify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28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justify" vertical="center" wrapText="1"/>
    </xf>
    <xf numFmtId="0" fontId="21" fillId="0" borderId="0" xfId="0" applyFont="1" applyBorder="1" applyAlignment="1">
      <alignment horizontal="center" vertical="center" wrapText="1"/>
    </xf>
    <xf numFmtId="176" fontId="24" fillId="0" borderId="1" xfId="0" applyNumberFormat="1" applyFont="1" applyBorder="1" applyAlignment="1">
      <alignment horizontal="center" vertical="center" wrapText="1"/>
    </xf>
    <xf numFmtId="176" fontId="24" fillId="0" borderId="27" xfId="0" applyNumberFormat="1" applyFont="1" applyBorder="1" applyAlignment="1">
      <alignment horizontal="center" vertical="center" wrapText="1"/>
    </xf>
    <xf numFmtId="176" fontId="24" fillId="0" borderId="21" xfId="0" applyNumberFormat="1" applyFont="1" applyBorder="1" applyAlignment="1">
      <alignment horizontal="center" vertical="center" wrapText="1"/>
    </xf>
    <xf numFmtId="176" fontId="24" fillId="0" borderId="29" xfId="0" applyNumberFormat="1" applyFont="1" applyBorder="1" applyAlignment="1">
      <alignment horizontal="center" vertical="center" wrapText="1"/>
    </xf>
    <xf numFmtId="176" fontId="24" fillId="0" borderId="25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49" fontId="25" fillId="2" borderId="0" xfId="0" applyNumberFormat="1" applyFont="1" applyFill="1" applyBorder="1" applyAlignment="1" applyProtection="1"/>
    <xf numFmtId="49" fontId="26" fillId="2" borderId="0" xfId="0" applyNumberFormat="1" applyFont="1" applyFill="1" applyBorder="1" applyAlignment="1" applyProtection="1">
      <alignment horizontal="center" vertical="center"/>
    </xf>
    <xf numFmtId="49" fontId="27" fillId="2" borderId="0" xfId="0" applyNumberFormat="1" applyFont="1" applyFill="1" applyBorder="1" applyAlignment="1" applyProtection="1">
      <alignment horizontal="center"/>
    </xf>
    <xf numFmtId="49" fontId="28" fillId="2" borderId="3" xfId="0" applyNumberFormat="1" applyFont="1" applyFill="1" applyBorder="1" applyAlignment="1" applyProtection="1">
      <alignment horizontal="right" vertical="center"/>
    </xf>
    <xf numFmtId="49" fontId="29" fillId="2" borderId="5" xfId="0" applyNumberFormat="1" applyFont="1" applyFill="1" applyBorder="1" applyAlignment="1" applyProtection="1">
      <alignment horizontal="center" vertical="center"/>
    </xf>
    <xf numFmtId="49" fontId="29" fillId="2" borderId="6" xfId="0" applyNumberFormat="1" applyFont="1" applyFill="1" applyBorder="1" applyAlignment="1" applyProtection="1">
      <alignment horizontal="center"/>
    </xf>
    <xf numFmtId="49" fontId="29" fillId="2" borderId="6" xfId="0" applyNumberFormat="1" applyFont="1" applyFill="1" applyBorder="1" applyAlignment="1" applyProtection="1">
      <alignment horizontal="center" vertical="center" wrapText="1"/>
    </xf>
    <xf numFmtId="49" fontId="29" fillId="2" borderId="6" xfId="0" applyNumberFormat="1" applyFont="1" applyFill="1" applyBorder="1" applyAlignment="1" applyProtection="1">
      <alignment horizontal="center" vertical="center"/>
    </xf>
    <xf numFmtId="49" fontId="29" fillId="2" borderId="6" xfId="0" applyNumberFormat="1" applyFont="1" applyFill="1" applyBorder="1" applyAlignment="1" applyProtection="1"/>
    <xf numFmtId="49" fontId="29" fillId="2" borderId="7" xfId="0" applyNumberFormat="1" applyFont="1" applyFill="1" applyBorder="1" applyAlignment="1" applyProtection="1">
      <alignment horizontal="center" vertical="center"/>
    </xf>
    <xf numFmtId="49" fontId="29" fillId="2" borderId="1" xfId="0" applyNumberFormat="1" applyFont="1" applyFill="1" applyBorder="1" applyAlignment="1" applyProtection="1">
      <alignment horizontal="center"/>
    </xf>
    <xf numFmtId="49" fontId="29" fillId="2" borderId="1" xfId="0" applyNumberFormat="1" applyFont="1" applyFill="1" applyBorder="1" applyAlignment="1" applyProtection="1">
      <alignment horizontal="center" vertical="center" wrapText="1"/>
    </xf>
    <xf numFmtId="49" fontId="29" fillId="2" borderId="1" xfId="0" applyNumberFormat="1" applyFont="1" applyFill="1" applyBorder="1" applyAlignment="1" applyProtection="1">
      <alignment horizontal="center" vertical="center"/>
    </xf>
    <xf numFmtId="49" fontId="29" fillId="2" borderId="1" xfId="0" applyNumberFormat="1" applyFont="1" applyFill="1" applyBorder="1" applyAlignment="1" applyProtection="1"/>
    <xf numFmtId="0" fontId="29" fillId="2" borderId="1" xfId="0" applyNumberFormat="1" applyFont="1" applyFill="1" applyBorder="1" applyAlignment="1" applyProtection="1">
      <alignment horizontal="center" vertical="center" wrapText="1"/>
    </xf>
    <xf numFmtId="0" fontId="29" fillId="2" borderId="1" xfId="0" applyNumberFormat="1" applyFont="1" applyFill="1" applyBorder="1" applyAlignment="1" applyProtection="1">
      <alignment horizontal="center" vertical="center"/>
    </xf>
    <xf numFmtId="0" fontId="29" fillId="2" borderId="1" xfId="0" applyNumberFormat="1" applyFont="1" applyFill="1" applyBorder="1" applyAlignment="1" applyProtection="1"/>
    <xf numFmtId="49" fontId="29" fillId="2" borderId="30" xfId="0" applyNumberFormat="1" applyFont="1" applyFill="1" applyBorder="1" applyAlignment="1" applyProtection="1">
      <alignment horizontal="center" vertical="center" wrapText="1"/>
    </xf>
    <xf numFmtId="49" fontId="29" fillId="2" borderId="30" xfId="0" applyNumberFormat="1" applyFont="1" applyFill="1" applyBorder="1" applyAlignment="1" applyProtection="1">
      <alignment horizontal="center" vertical="center"/>
    </xf>
    <xf numFmtId="49" fontId="29" fillId="2" borderId="30" xfId="0" applyNumberFormat="1" applyFont="1" applyFill="1" applyBorder="1" applyAlignment="1" applyProtection="1"/>
    <xf numFmtId="49" fontId="29" fillId="2" borderId="7" xfId="0" applyNumberFormat="1" applyFont="1" applyFill="1" applyBorder="1" applyAlignment="1" applyProtection="1">
      <alignment horizontal="center" vertical="center" wrapText="1"/>
    </xf>
    <xf numFmtId="49" fontId="29" fillId="2" borderId="7" xfId="0" applyNumberFormat="1" applyFont="1" applyFill="1" applyBorder="1" applyAlignment="1" applyProtection="1"/>
    <xf numFmtId="49" fontId="30" fillId="2" borderId="7" xfId="0" applyNumberFormat="1" applyFont="1" applyFill="1" applyBorder="1" applyAlignment="1" applyProtection="1">
      <alignment horizontal="center" vertical="center"/>
    </xf>
    <xf numFmtId="49" fontId="31" fillId="2" borderId="1" xfId="0" applyNumberFormat="1" applyFont="1" applyFill="1" applyBorder="1" applyAlignment="1" applyProtection="1">
      <alignment horizontal="left" vertical="center" wrapText="1"/>
    </xf>
    <xf numFmtId="49" fontId="31" fillId="2" borderId="1" xfId="0" applyNumberFormat="1" applyFont="1" applyFill="1" applyBorder="1" applyAlignment="1" applyProtection="1">
      <alignment horizontal="left"/>
    </xf>
    <xf numFmtId="49" fontId="31" fillId="2" borderId="1" xfId="0" applyNumberFormat="1" applyFont="1" applyFill="1" applyBorder="1" applyAlignment="1" applyProtection="1">
      <alignment horizontal="left" vertical="center"/>
    </xf>
    <xf numFmtId="49" fontId="32" fillId="2" borderId="1" xfId="0" applyNumberFormat="1" applyFont="1" applyFill="1" applyBorder="1" applyAlignment="1" applyProtection="1">
      <alignment horizontal="center" vertical="center" wrapText="1"/>
    </xf>
    <xf numFmtId="49" fontId="30" fillId="2" borderId="7" xfId="0" applyNumberFormat="1" applyFont="1" applyFill="1" applyBorder="1" applyAlignment="1" applyProtection="1">
      <alignment horizontal="center" vertical="center" wrapText="1"/>
    </xf>
    <xf numFmtId="49" fontId="30" fillId="2" borderId="1" xfId="0" applyNumberFormat="1" applyFont="1" applyFill="1" applyBorder="1" applyAlignment="1" applyProtection="1">
      <alignment horizontal="center" vertical="center"/>
    </xf>
    <xf numFmtId="49" fontId="30" fillId="2" borderId="1" xfId="0" applyNumberFormat="1" applyFont="1" applyFill="1" applyBorder="1" applyAlignment="1" applyProtection="1">
      <alignment horizontal="center"/>
    </xf>
    <xf numFmtId="49" fontId="30" fillId="2" borderId="1" xfId="0" applyNumberFormat="1" applyFont="1" applyFill="1" applyBorder="1" applyAlignment="1" applyProtection="1"/>
    <xf numFmtId="49" fontId="30" fillId="2" borderId="1" xfId="0" applyNumberFormat="1" applyFont="1" applyFill="1" applyBorder="1" applyAlignment="1" applyProtection="1">
      <alignment horizontal="center" vertical="center" wrapText="1"/>
    </xf>
    <xf numFmtId="49" fontId="31" fillId="2" borderId="1" xfId="0" applyNumberFormat="1" applyFont="1" applyFill="1" applyBorder="1" applyAlignment="1" applyProtection="1">
      <alignment horizontal="center" vertical="center"/>
    </xf>
    <xf numFmtId="49" fontId="31" fillId="2" borderId="1" xfId="0" applyNumberFormat="1" applyFont="1" applyFill="1" applyBorder="1" applyAlignment="1" applyProtection="1">
      <alignment horizontal="center" vertical="center" wrapText="1"/>
    </xf>
    <xf numFmtId="180" fontId="29" fillId="2" borderId="1" xfId="0" applyNumberFormat="1" applyFont="1" applyFill="1" applyBorder="1" applyAlignment="1" applyProtection="1">
      <alignment horizontal="center" vertical="center" wrapText="1"/>
    </xf>
    <xf numFmtId="49" fontId="29" fillId="2" borderId="11" xfId="0" applyNumberFormat="1" applyFont="1" applyFill="1" applyBorder="1" applyAlignment="1" applyProtection="1">
      <alignment horizontal="left" vertical="center" wrapText="1"/>
    </xf>
    <xf numFmtId="49" fontId="29" fillId="2" borderId="12" xfId="0" applyNumberFormat="1" applyFont="1" applyFill="1" applyBorder="1" applyAlignment="1" applyProtection="1">
      <alignment horizontal="center" vertical="center" wrapText="1"/>
    </xf>
    <xf numFmtId="49" fontId="29" fillId="2" borderId="1" xfId="0" applyNumberFormat="1" applyFont="1" applyFill="1" applyBorder="1" applyAlignment="1" applyProtection="1">
      <alignment horizontal="center" wrapText="1"/>
    </xf>
    <xf numFmtId="49" fontId="29" fillId="2" borderId="8" xfId="0" applyNumberFormat="1" applyFont="1" applyFill="1" applyBorder="1" applyAlignment="1" applyProtection="1"/>
    <xf numFmtId="49" fontId="29" fillId="2" borderId="9" xfId="0" applyNumberFormat="1" applyFont="1" applyFill="1" applyBorder="1" applyAlignment="1" applyProtection="1"/>
    <xf numFmtId="49" fontId="29" fillId="2" borderId="9" xfId="0" applyNumberFormat="1" applyFont="1" applyFill="1" applyBorder="1" applyAlignment="1" applyProtection="1">
      <alignment horizontal="center" vertical="center"/>
    </xf>
    <xf numFmtId="49" fontId="25" fillId="2" borderId="10" xfId="0" applyNumberFormat="1" applyFont="1" applyFill="1" applyBorder="1" applyAlignment="1" applyProtection="1"/>
    <xf numFmtId="49" fontId="26" fillId="2" borderId="0" xfId="0" applyNumberFormat="1" applyFont="1" applyFill="1" applyBorder="1" applyAlignment="1" applyProtection="1">
      <alignment vertical="center"/>
    </xf>
    <xf numFmtId="49" fontId="28" fillId="2" borderId="0" xfId="0" applyNumberFormat="1" applyFont="1" applyFill="1" applyBorder="1" applyAlignment="1" applyProtection="1">
      <alignment horizontal="center"/>
    </xf>
    <xf numFmtId="49" fontId="28" fillId="2" borderId="0" xfId="0" applyNumberFormat="1" applyFont="1" applyFill="1" applyBorder="1" applyAlignment="1" applyProtection="1"/>
    <xf numFmtId="49" fontId="32" fillId="2" borderId="1" xfId="0" applyNumberFormat="1" applyFont="1" applyFill="1" applyBorder="1" applyAlignment="1" applyProtection="1"/>
    <xf numFmtId="0" fontId="33" fillId="2" borderId="1" xfId="0" applyNumberFormat="1" applyFont="1" applyFill="1" applyBorder="1" applyAlignment="1" applyProtection="1">
      <alignment horizontal="center" vertical="center"/>
    </xf>
    <xf numFmtId="49" fontId="32" fillId="2" borderId="1" xfId="0" applyNumberFormat="1" applyFont="1" applyFill="1" applyBorder="1" applyAlignment="1" applyProtection="1">
      <alignment wrapText="1"/>
    </xf>
    <xf numFmtId="49" fontId="34" fillId="2" borderId="1" xfId="0" applyNumberFormat="1" applyFont="1" applyFill="1" applyBorder="1" applyAlignment="1" applyProtection="1">
      <alignment horizontal="center" vertical="center" wrapText="1"/>
    </xf>
    <xf numFmtId="0" fontId="35" fillId="2" borderId="1" xfId="0" applyNumberFormat="1" applyFont="1" applyFill="1" applyBorder="1" applyAlignment="1" applyProtection="1">
      <alignment horizontal="center" vertical="center"/>
    </xf>
    <xf numFmtId="180" fontId="29" fillId="2" borderId="1" xfId="0" applyNumberFormat="1" applyFont="1" applyFill="1" applyBorder="1" applyAlignment="1" applyProtection="1">
      <alignment horizontal="center" vertical="center"/>
    </xf>
    <xf numFmtId="49" fontId="29" fillId="2" borderId="11" xfId="0" applyNumberFormat="1" applyFont="1" applyFill="1" applyBorder="1" applyAlignment="1" applyProtection="1">
      <alignment horizontal="center" vertical="center"/>
    </xf>
    <xf numFmtId="49" fontId="29" fillId="2" borderId="12" xfId="0" applyNumberFormat="1" applyFont="1" applyFill="1" applyBorder="1" applyAlignment="1" applyProtection="1">
      <alignment horizontal="center" vertical="center"/>
    </xf>
    <xf numFmtId="49" fontId="28" fillId="2" borderId="3" xfId="0" applyNumberFormat="1" applyFont="1" applyFill="1" applyBorder="1" applyAlignment="1" applyProtection="1">
      <alignment horizontal="center" vertical="center"/>
    </xf>
    <xf numFmtId="49" fontId="28" fillId="2" borderId="3" xfId="0" applyNumberFormat="1" applyFont="1" applyFill="1" applyBorder="1" applyAlignment="1" applyProtection="1">
      <alignment horizontal="center" vertical="center" wrapText="1"/>
    </xf>
    <xf numFmtId="49" fontId="29" fillId="2" borderId="13" xfId="0" applyNumberFormat="1" applyFont="1" applyFill="1" applyBorder="1" applyAlignment="1" applyProtection="1"/>
    <xf numFmtId="49" fontId="29" fillId="2" borderId="15" xfId="0" applyNumberFormat="1" applyFont="1" applyFill="1" applyBorder="1" applyAlignment="1" applyProtection="1"/>
    <xf numFmtId="0" fontId="25" fillId="2" borderId="1" xfId="0" applyNumberFormat="1" applyFont="1" applyFill="1" applyBorder="1" applyAlignment="1" applyProtection="1"/>
    <xf numFmtId="0" fontId="25" fillId="2" borderId="15" xfId="0" applyNumberFormat="1" applyFont="1" applyFill="1" applyBorder="1" applyAlignment="1" applyProtection="1"/>
    <xf numFmtId="181" fontId="36" fillId="2" borderId="1" xfId="0" applyNumberFormat="1" applyFont="1" applyFill="1" applyBorder="1" applyAlignment="1" applyProtection="1">
      <alignment horizontal="center" vertical="center" wrapText="1"/>
    </xf>
    <xf numFmtId="181" fontId="36" fillId="2" borderId="15" xfId="0" applyNumberFormat="1" applyFont="1" applyFill="1" applyBorder="1" applyAlignment="1" applyProtection="1"/>
    <xf numFmtId="49" fontId="29" fillId="2" borderId="15" xfId="0" applyNumberFormat="1" applyFont="1" applyFill="1" applyBorder="1" applyAlignment="1" applyProtection="1">
      <alignment horizontal="center"/>
    </xf>
    <xf numFmtId="49" fontId="29" fillId="2" borderId="15" xfId="0" applyNumberFormat="1" applyFont="1" applyFill="1" applyBorder="1" applyAlignment="1" applyProtection="1">
      <alignment horizontal="center" vertical="center" wrapText="1"/>
    </xf>
    <xf numFmtId="49" fontId="29" fillId="2" borderId="15" xfId="0" applyNumberFormat="1" applyFont="1" applyFill="1" applyBorder="1" applyAlignment="1" applyProtection="1">
      <alignment horizontal="center" vertical="center"/>
    </xf>
    <xf numFmtId="49" fontId="32" fillId="2" borderId="15" xfId="0" applyNumberFormat="1" applyFont="1" applyFill="1" applyBorder="1" applyAlignment="1" applyProtection="1">
      <alignment horizontal="center" vertical="center" wrapText="1"/>
    </xf>
    <xf numFmtId="0" fontId="33" fillId="2" borderId="1" xfId="0" applyNumberFormat="1" applyFont="1" applyFill="1" applyBorder="1" applyAlignment="1" applyProtection="1">
      <alignment horizontal="center" vertical="center" wrapText="1"/>
    </xf>
    <xf numFmtId="182" fontId="33" fillId="2" borderId="15" xfId="0" applyNumberFormat="1" applyFont="1" applyFill="1" applyBorder="1" applyAlignment="1" applyProtection="1">
      <alignment horizontal="center" vertical="center" wrapText="1"/>
    </xf>
    <xf numFmtId="49" fontId="34" fillId="2" borderId="15" xfId="0" applyNumberFormat="1" applyFont="1" applyFill="1" applyBorder="1" applyAlignment="1" applyProtection="1">
      <alignment horizontal="center" vertical="center" wrapText="1"/>
    </xf>
    <xf numFmtId="180" fontId="29" fillId="2" borderId="15" xfId="0" applyNumberFormat="1" applyFont="1" applyFill="1" applyBorder="1" applyAlignment="1" applyProtection="1">
      <alignment horizontal="center" vertical="center"/>
    </xf>
    <xf numFmtId="49" fontId="29" fillId="2" borderId="16" xfId="0" applyNumberFormat="1" applyFont="1" applyFill="1" applyBorder="1" applyAlignment="1" applyProtection="1">
      <alignment horizontal="center" vertical="center"/>
    </xf>
    <xf numFmtId="49" fontId="29" fillId="2" borderId="17" xfId="0" applyNumberFormat="1" applyFont="1" applyFill="1" applyBorder="1" applyAlignment="1" applyProtection="1">
      <alignment horizontal="center" vertical="center"/>
    </xf>
    <xf numFmtId="49" fontId="29" fillId="2" borderId="18" xfId="0" applyNumberFormat="1" applyFont="1" applyFill="1" applyBorder="1" applyAlignment="1" applyProtection="1">
      <alignment horizontal="center" vertical="center"/>
    </xf>
    <xf numFmtId="0" fontId="37" fillId="0" borderId="0" xfId="0" applyFont="1" applyAlignment="1">
      <alignment horizontal="right"/>
    </xf>
    <xf numFmtId="0" fontId="19" fillId="0" borderId="29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31" fontId="38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justify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justify" wrapText="1"/>
    </xf>
    <xf numFmtId="0" fontId="40" fillId="0" borderId="0" xfId="0" applyFont="1" applyAlignment="1">
      <alignment horizontal="justify"/>
    </xf>
    <xf numFmtId="0" fontId="19" fillId="0" borderId="0" xfId="0" applyFont="1" applyAlignment="1">
      <alignment horizontal="justify"/>
    </xf>
    <xf numFmtId="0" fontId="41" fillId="0" borderId="0" xfId="0" applyFont="1" applyAlignment="1">
      <alignment horizontal="left"/>
    </xf>
    <xf numFmtId="49" fontId="42" fillId="2" borderId="0" xfId="0" applyNumberFormat="1" applyFont="1" applyFill="1" applyBorder="1" applyAlignment="1" applyProtection="1">
      <alignment horizontal="center" vertical="top" wrapText="1"/>
    </xf>
    <xf numFmtId="0" fontId="42" fillId="2" borderId="0" xfId="0" applyNumberFormat="1" applyFont="1" applyFill="1" applyBorder="1" applyAlignment="1" applyProtection="1">
      <alignment horizontal="center" vertical="top" wrapText="1"/>
    </xf>
    <xf numFmtId="49" fontId="43" fillId="2" borderId="0" xfId="0" applyNumberFormat="1" applyFont="1" applyFill="1" applyBorder="1" applyAlignment="1" applyProtection="1">
      <alignment horizontal="left" vertical="center" wrapText="1"/>
    </xf>
    <xf numFmtId="0" fontId="43" fillId="2" borderId="3" xfId="0" applyNumberFormat="1" applyFont="1" applyFill="1" applyBorder="1" applyAlignment="1" applyProtection="1">
      <alignment horizontal="left" vertical="center" wrapText="1"/>
    </xf>
    <xf numFmtId="49" fontId="43" fillId="2" borderId="5" xfId="0" applyNumberFormat="1" applyFont="1" applyFill="1" applyBorder="1" applyAlignment="1" applyProtection="1">
      <alignment horizontal="center" vertical="center" wrapText="1"/>
    </xf>
    <xf numFmtId="49" fontId="43" fillId="2" borderId="6" xfId="0" applyNumberFormat="1" applyFont="1" applyFill="1" applyBorder="1" applyAlignment="1" applyProtection="1">
      <alignment horizontal="center" vertical="center" wrapText="1"/>
    </xf>
    <xf numFmtId="176" fontId="34" fillId="2" borderId="31" xfId="0" applyNumberFormat="1" applyFont="1" applyFill="1" applyBorder="1" applyAlignment="1" applyProtection="1">
      <alignment horizontal="center" vertical="center" wrapText="1"/>
    </xf>
    <xf numFmtId="176" fontId="34" fillId="2" borderId="7" xfId="0" applyNumberFormat="1" applyFont="1" applyFill="1" applyBorder="1" applyAlignment="1" applyProtection="1">
      <alignment horizontal="center" vertical="center" wrapText="1"/>
    </xf>
    <xf numFmtId="49" fontId="32" fillId="2" borderId="32" xfId="0" applyNumberFormat="1" applyFont="1" applyFill="1" applyBorder="1" applyAlignment="1" applyProtection="1">
      <alignment horizontal="center" vertical="center" wrapText="1"/>
    </xf>
    <xf numFmtId="184" fontId="31" fillId="2" borderId="1" xfId="0" applyNumberFormat="1" applyFont="1" applyFill="1" applyBorder="1" applyAlignment="1" applyProtection="1">
      <alignment horizontal="center" vertical="center" wrapText="1"/>
    </xf>
    <xf numFmtId="184" fontId="32" fillId="2" borderId="1" xfId="0" applyNumberFormat="1" applyFont="1" applyFill="1" applyBorder="1" applyAlignment="1" applyProtection="1">
      <alignment horizontal="center" vertical="center" wrapText="1"/>
    </xf>
    <xf numFmtId="184" fontId="32" fillId="2" borderId="32" xfId="0" applyNumberFormat="1" applyFont="1" applyFill="1" applyBorder="1" applyAlignment="1" applyProtection="1">
      <alignment horizontal="center" vertical="center" wrapText="1"/>
    </xf>
    <xf numFmtId="49" fontId="43" fillId="2" borderId="31" xfId="0" applyNumberFormat="1" applyFont="1" applyFill="1" applyBorder="1" applyAlignment="1" applyProtection="1">
      <alignment horizontal="center" vertical="center" wrapText="1"/>
    </xf>
    <xf numFmtId="49" fontId="43" fillId="2" borderId="7" xfId="0" applyNumberFormat="1" applyFont="1" applyFill="1" applyBorder="1" applyAlignment="1" applyProtection="1">
      <alignment horizontal="center" vertical="center" wrapText="1"/>
    </xf>
    <xf numFmtId="49" fontId="44" fillId="2" borderId="1" xfId="0" applyNumberFormat="1" applyFont="1" applyFill="1" applyBorder="1" applyAlignment="1" applyProtection="1">
      <alignment horizontal="center" vertical="center" wrapText="1"/>
    </xf>
    <xf numFmtId="49" fontId="43" fillId="2" borderId="1" xfId="0" applyNumberFormat="1" applyFont="1" applyFill="1" applyBorder="1" applyAlignment="1" applyProtection="1">
      <alignment horizontal="center" vertical="center" wrapText="1"/>
    </xf>
    <xf numFmtId="49" fontId="43" fillId="2" borderId="33" xfId="0" applyNumberFormat="1" applyFont="1" applyFill="1" applyBorder="1" applyAlignment="1" applyProtection="1">
      <alignment horizontal="center" vertical="center" wrapText="1"/>
    </xf>
    <xf numFmtId="49" fontId="43" fillId="2" borderId="8" xfId="0" applyNumberFormat="1" applyFont="1" applyFill="1" applyBorder="1" applyAlignment="1" applyProtection="1">
      <alignment horizontal="center" vertical="center" wrapText="1"/>
    </xf>
    <xf numFmtId="49" fontId="44" fillId="2" borderId="9" xfId="0" applyNumberFormat="1" applyFont="1" applyFill="1" applyBorder="1" applyAlignment="1" applyProtection="1">
      <alignment horizontal="center" vertical="center" wrapText="1"/>
    </xf>
    <xf numFmtId="49" fontId="43" fillId="2" borderId="9" xfId="0" applyNumberFormat="1" applyFont="1" applyFill="1" applyBorder="1" applyAlignment="1" applyProtection="1">
      <alignment horizontal="center" vertical="center" wrapText="1"/>
    </xf>
    <xf numFmtId="49" fontId="43" fillId="2" borderId="0" xfId="0" applyNumberFormat="1" applyFont="1" applyFill="1" applyBorder="1" applyAlignment="1" applyProtection="1">
      <alignment horizontal="center" vertical="center" wrapText="1"/>
    </xf>
    <xf numFmtId="49" fontId="44" fillId="2" borderId="0" xfId="0" applyNumberFormat="1" applyFont="1" applyFill="1" applyBorder="1" applyAlignment="1" applyProtection="1">
      <alignment horizontal="left" vertical="center" wrapText="1"/>
    </xf>
    <xf numFmtId="49" fontId="45" fillId="2" borderId="32" xfId="0" applyNumberFormat="1" applyFont="1" applyFill="1" applyBorder="1" applyAlignment="1" applyProtection="1">
      <alignment horizontal="center" vertical="center" wrapText="1"/>
    </xf>
    <xf numFmtId="0" fontId="43" fillId="2" borderId="1" xfId="0" applyNumberFormat="1" applyFont="1" applyFill="1" applyBorder="1" applyAlignment="1" applyProtection="1">
      <alignment horizontal="center" vertical="center" wrapText="1"/>
    </xf>
    <xf numFmtId="0" fontId="43" fillId="2" borderId="9" xfId="0" applyNumberFormat="1" applyFont="1" applyFill="1" applyBorder="1" applyAlignment="1" applyProtection="1">
      <alignment horizontal="center" vertical="center" wrapText="1"/>
    </xf>
    <xf numFmtId="0" fontId="43" fillId="2" borderId="0" xfId="0" applyNumberFormat="1" applyFont="1" applyFill="1" applyBorder="1" applyAlignment="1" applyProtection="1">
      <alignment horizontal="left" vertical="center" wrapText="1"/>
    </xf>
    <xf numFmtId="0" fontId="46" fillId="2" borderId="0" xfId="0" applyNumberFormat="1" applyFont="1" applyFill="1" applyBorder="1" applyAlignment="1" applyProtection="1">
      <alignment horizontal="center" vertical="center" wrapText="1"/>
    </xf>
    <xf numFmtId="0" fontId="43" fillId="2" borderId="34" xfId="0" applyNumberFormat="1" applyFont="1" applyFill="1" applyBorder="1" applyAlignment="1" applyProtection="1">
      <alignment horizontal="center" vertical="center" wrapText="1"/>
    </xf>
    <xf numFmtId="0" fontId="44" fillId="2" borderId="1" xfId="0" applyNumberFormat="1" applyFont="1" applyFill="1" applyBorder="1" applyAlignment="1" applyProtection="1">
      <alignment horizontal="center" vertical="center" wrapText="1"/>
    </xf>
    <xf numFmtId="49" fontId="43" fillId="2" borderId="32" xfId="0" applyNumberFormat="1" applyFont="1" applyFill="1" applyBorder="1" applyAlignment="1" applyProtection="1">
      <alignment horizontal="center" vertical="center" wrapText="1"/>
    </xf>
    <xf numFmtId="0" fontId="43" fillId="2" borderId="20" xfId="0" applyNumberFormat="1" applyFont="1" applyFill="1" applyBorder="1" applyAlignment="1" applyProtection="1">
      <alignment horizontal="center" vertical="center" wrapText="1"/>
    </xf>
    <xf numFmtId="49" fontId="43" fillId="2" borderId="20" xfId="0" applyNumberFormat="1" applyFont="1" applyFill="1" applyBorder="1" applyAlignment="1" applyProtection="1">
      <alignment horizontal="center" vertical="center" wrapText="1"/>
    </xf>
    <xf numFmtId="0" fontId="43" fillId="2" borderId="0" xfId="0" applyNumberFormat="1" applyFont="1" applyFill="1" applyBorder="1" applyAlignment="1" applyProtection="1">
      <alignment horizontal="left" vertical="center"/>
    </xf>
    <xf numFmtId="0" fontId="43" fillId="2" borderId="10" xfId="0" applyNumberFormat="1" applyFont="1" applyFill="1" applyBorder="1" applyAlignment="1" applyProtection="1">
      <alignment vertical="center"/>
    </xf>
    <xf numFmtId="49" fontId="43" fillId="2" borderId="10" xfId="0" applyNumberFormat="1" applyFont="1" applyFill="1" applyBorder="1" applyAlignment="1" applyProtection="1">
      <alignment vertical="center" wrapText="1"/>
    </xf>
    <xf numFmtId="0" fontId="43" fillId="2" borderId="10" xfId="0" applyNumberFormat="1" applyFont="1" applyFill="1" applyBorder="1" applyAlignment="1" applyProtection="1">
      <alignment vertical="center" wrapText="1"/>
    </xf>
    <xf numFmtId="0" fontId="43" fillId="2" borderId="0" xfId="0" applyNumberFormat="1" applyFont="1" applyFill="1" applyBorder="1" applyAlignment="1" applyProtection="1">
      <alignment horizontal="center" wrapText="1"/>
    </xf>
    <xf numFmtId="0" fontId="43" fillId="2" borderId="0" xfId="0" applyNumberFormat="1" applyFont="1" applyFill="1" applyBorder="1" applyAlignment="1" applyProtection="1">
      <alignment horizontal="center"/>
    </xf>
    <xf numFmtId="49" fontId="43" fillId="2" borderId="6" xfId="0" applyNumberFormat="1" applyFont="1" applyFill="1" applyBorder="1" applyAlignment="1" applyProtection="1">
      <alignment horizontal="left" vertical="center" wrapText="1"/>
    </xf>
    <xf numFmtId="49" fontId="43" fillId="2" borderId="13" xfId="0" applyNumberFormat="1" applyFont="1" applyFill="1" applyBorder="1" applyAlignment="1" applyProtection="1">
      <alignment horizontal="left" vertical="center" wrapText="1"/>
    </xf>
    <xf numFmtId="49" fontId="43" fillId="2" borderId="15" xfId="0" applyNumberFormat="1" applyFont="1" applyFill="1" applyBorder="1" applyAlignment="1" applyProtection="1">
      <alignment horizontal="center" vertical="center" wrapText="1"/>
    </xf>
    <xf numFmtId="20" fontId="5" fillId="0" borderId="0" xfId="0" applyNumberFormat="1" applyFont="1" applyFill="1" applyBorder="1" applyAlignment="1"/>
    <xf numFmtId="184" fontId="5" fillId="0" borderId="0" xfId="0" applyNumberFormat="1" applyFont="1" applyFill="1" applyBorder="1" applyAlignment="1"/>
    <xf numFmtId="49" fontId="43" fillId="2" borderId="18" xfId="0" applyNumberFormat="1" applyFont="1" applyFill="1" applyBorder="1" applyAlignment="1" applyProtection="1">
      <alignment horizontal="center" vertical="center" wrapText="1"/>
    </xf>
    <xf numFmtId="49" fontId="25" fillId="2" borderId="0" xfId="0" applyNumberFormat="1" applyFont="1" applyFill="1" applyBorder="1" applyAlignment="1" applyProtection="1">
      <alignment wrapText="1"/>
    </xf>
    <xf numFmtId="49" fontId="28" fillId="2" borderId="3" xfId="0" applyNumberFormat="1" applyFont="1" applyFill="1" applyBorder="1" applyAlignment="1" applyProtection="1">
      <alignment vertical="center"/>
    </xf>
    <xf numFmtId="49" fontId="25" fillId="2" borderId="4" xfId="0" applyNumberFormat="1" applyFont="1" applyFill="1" applyBorder="1" applyAlignment="1" applyProtection="1"/>
    <xf numFmtId="49" fontId="28" fillId="2" borderId="6" xfId="0" applyNumberFormat="1" applyFont="1" applyFill="1" applyBorder="1" applyAlignment="1" applyProtection="1">
      <alignment horizontal="center"/>
    </xf>
    <xf numFmtId="49" fontId="28" fillId="2" borderId="6" xfId="0" applyNumberFormat="1" applyFont="1" applyFill="1" applyBorder="1" applyAlignment="1" applyProtection="1">
      <alignment horizontal="center" vertical="center" wrapText="1"/>
    </xf>
    <xf numFmtId="49" fontId="28" fillId="2" borderId="6" xfId="0" applyNumberFormat="1" applyFont="1" applyFill="1" applyBorder="1" applyAlignment="1" applyProtection="1">
      <alignment horizontal="center" vertical="center"/>
    </xf>
    <xf numFmtId="49" fontId="28" fillId="2" borderId="6" xfId="0" applyNumberFormat="1" applyFont="1" applyFill="1" applyBorder="1" applyAlignment="1" applyProtection="1"/>
    <xf numFmtId="49" fontId="28" fillId="2" borderId="1" xfId="0" applyNumberFormat="1" applyFont="1" applyFill="1" applyBorder="1" applyAlignment="1" applyProtection="1">
      <alignment horizontal="center"/>
    </xf>
    <xf numFmtId="49" fontId="28" fillId="2" borderId="1" xfId="0" applyNumberFormat="1" applyFont="1" applyFill="1" applyBorder="1" applyAlignment="1" applyProtection="1">
      <alignment horizontal="center" vertical="center" wrapText="1"/>
    </xf>
    <xf numFmtId="49" fontId="28" fillId="2" borderId="1" xfId="0" applyNumberFormat="1" applyFont="1" applyFill="1" applyBorder="1" applyAlignment="1" applyProtection="1">
      <alignment horizontal="center" vertical="center"/>
    </xf>
    <xf numFmtId="49" fontId="28" fillId="2" borderId="1" xfId="0" applyNumberFormat="1" applyFont="1" applyFill="1" applyBorder="1" applyAlignment="1" applyProtection="1"/>
    <xf numFmtId="49" fontId="28" fillId="2" borderId="1" xfId="0" applyNumberFormat="1" applyFont="1" applyFill="1" applyBorder="1" applyAlignment="1" applyProtection="1">
      <alignment horizontal="left"/>
    </xf>
    <xf numFmtId="49" fontId="28" fillId="2" borderId="1" xfId="0" applyNumberFormat="1" applyFont="1" applyFill="1" applyBorder="1" applyAlignment="1" applyProtection="1">
      <alignment horizontal="center" wrapText="1"/>
    </xf>
    <xf numFmtId="49" fontId="28" fillId="2" borderId="7" xfId="0" applyNumberFormat="1" applyFont="1" applyFill="1" applyBorder="1" applyAlignment="1" applyProtection="1"/>
    <xf numFmtId="49" fontId="28" fillId="2" borderId="8" xfId="0" applyNumberFormat="1" applyFont="1" applyFill="1" applyBorder="1" applyAlignment="1" applyProtection="1"/>
    <xf numFmtId="49" fontId="28" fillId="2" borderId="9" xfId="0" applyNumberFormat="1" applyFont="1" applyFill="1" applyBorder="1" applyAlignment="1" applyProtection="1"/>
    <xf numFmtId="49" fontId="28" fillId="2" borderId="1" xfId="0" applyNumberFormat="1" applyFont="1" applyFill="1" applyBorder="1" applyAlignment="1" applyProtection="1">
      <alignment wrapText="1"/>
    </xf>
    <xf numFmtId="49" fontId="28" fillId="2" borderId="11" xfId="0" applyNumberFormat="1" applyFont="1" applyFill="1" applyBorder="1" applyAlignment="1" applyProtection="1">
      <alignment horizontal="left" vertical="center" wrapText="1"/>
    </xf>
    <xf numFmtId="49" fontId="28" fillId="2" borderId="11" xfId="0" applyNumberFormat="1" applyFont="1" applyFill="1" applyBorder="1" applyAlignment="1" applyProtection="1"/>
    <xf numFmtId="49" fontId="47" fillId="2" borderId="12" xfId="0" applyNumberFormat="1" applyFont="1" applyFill="1" applyBorder="1" applyAlignment="1" applyProtection="1">
      <alignment horizontal="center" vertical="center" wrapText="1"/>
    </xf>
    <xf numFmtId="49" fontId="28" fillId="2" borderId="12" xfId="0" applyNumberFormat="1" applyFont="1" applyFill="1" applyBorder="1" applyAlignment="1" applyProtection="1"/>
    <xf numFmtId="49" fontId="28" fillId="2" borderId="13" xfId="0" applyNumberFormat="1" applyFont="1" applyFill="1" applyBorder="1" applyAlignment="1" applyProtection="1"/>
    <xf numFmtId="49" fontId="25" fillId="2" borderId="14" xfId="0" applyNumberFormat="1" applyFont="1" applyFill="1" applyBorder="1" applyAlignment="1" applyProtection="1"/>
    <xf numFmtId="49" fontId="28" fillId="2" borderId="15" xfId="0" applyNumberFormat="1" applyFont="1" applyFill="1" applyBorder="1" applyAlignment="1" applyProtection="1"/>
    <xf numFmtId="0" fontId="11" fillId="2" borderId="28" xfId="0" applyNumberFormat="1" applyFont="1" applyFill="1" applyBorder="1" applyAlignment="1" applyProtection="1">
      <alignment horizontal="center" vertical="center" wrapText="1"/>
    </xf>
    <xf numFmtId="0" fontId="11" fillId="2" borderId="35" xfId="0" applyNumberFormat="1" applyFont="1" applyFill="1" applyBorder="1" applyAlignment="1" applyProtection="1">
      <alignment horizontal="center" vertical="center"/>
    </xf>
    <xf numFmtId="0" fontId="11" fillId="2" borderId="36" xfId="0" applyNumberFormat="1" applyFont="1" applyFill="1" applyBorder="1" applyAlignment="1" applyProtection="1">
      <alignment horizontal="center" vertical="center"/>
    </xf>
    <xf numFmtId="176" fontId="48" fillId="2" borderId="1" xfId="0" applyNumberFormat="1" applyFont="1" applyFill="1" applyBorder="1" applyAlignment="1" applyProtection="1">
      <alignment horizontal="center" vertical="center" wrapText="1"/>
    </xf>
    <xf numFmtId="176" fontId="48" fillId="2" borderId="15" xfId="0" applyNumberFormat="1" applyFont="1" applyFill="1" applyBorder="1" applyAlignment="1" applyProtection="1"/>
    <xf numFmtId="49" fontId="28" fillId="2" borderId="15" xfId="0" applyNumberFormat="1" applyFont="1" applyFill="1" applyBorder="1" applyAlignment="1" applyProtection="1">
      <alignment horizontal="center" vertical="center"/>
    </xf>
    <xf numFmtId="49" fontId="28" fillId="2" borderId="16" xfId="0" applyNumberFormat="1" applyFont="1" applyFill="1" applyBorder="1" applyAlignment="1" applyProtection="1"/>
    <xf numFmtId="49" fontId="28" fillId="2" borderId="17" xfId="0" applyNumberFormat="1" applyFont="1" applyFill="1" applyBorder="1" applyAlignment="1" applyProtection="1"/>
    <xf numFmtId="49" fontId="28" fillId="2" borderId="18" xfId="0" applyNumberFormat="1" applyFont="1" applyFill="1" applyBorder="1" applyAlignment="1" applyProtection="1"/>
    <xf numFmtId="0" fontId="49" fillId="0" borderId="0" xfId="0" applyFont="1" applyFill="1" applyAlignment="1"/>
    <xf numFmtId="0" fontId="50" fillId="0" borderId="0" xfId="55" applyNumberFormat="1" applyFont="1" applyFill="1" applyBorder="1" applyAlignment="1" applyProtection="1">
      <alignment horizontal="right" vertical="center"/>
    </xf>
    <xf numFmtId="0" fontId="51" fillId="0" borderId="0" xfId="55" applyNumberFormat="1" applyFont="1" applyFill="1" applyBorder="1" applyAlignment="1" applyProtection="1">
      <alignment horizontal="right" vertical="center"/>
    </xf>
    <xf numFmtId="0" fontId="52" fillId="0" borderId="0" xfId="55" applyNumberFormat="1" applyFont="1" applyFill="1" applyBorder="1" applyAlignment="1" applyProtection="1">
      <alignment horizontal="right" vertical="center"/>
    </xf>
    <xf numFmtId="0" fontId="5" fillId="0" borderId="0" xfId="55" applyNumberFormat="1" applyFont="1" applyFill="1" applyBorder="1" applyAlignment="1" applyProtection="1"/>
    <xf numFmtId="0" fontId="53" fillId="0" borderId="0" xfId="55" applyNumberFormat="1" applyFont="1" applyFill="1" applyBorder="1" applyAlignment="1" applyProtection="1"/>
    <xf numFmtId="0" fontId="54" fillId="0" borderId="0" xfId="55" applyNumberFormat="1" applyFont="1" applyFill="1" applyBorder="1" applyAlignment="1" applyProtection="1">
      <alignment horizontal="center" vertical="center"/>
    </xf>
    <xf numFmtId="0" fontId="53" fillId="0" borderId="0" xfId="55" applyNumberFormat="1" applyFont="1" applyFill="1" applyBorder="1" applyAlignment="1" applyProtection="1">
      <alignment horizontal="center" vertical="center"/>
    </xf>
    <xf numFmtId="0" fontId="53" fillId="0" borderId="37" xfId="55" applyNumberFormat="1" applyFont="1" applyFill="1" applyBorder="1" applyAlignment="1" applyProtection="1"/>
    <xf numFmtId="0" fontId="55" fillId="0" borderId="38" xfId="55" applyNumberFormat="1" applyFont="1" applyFill="1" applyBorder="1" applyAlignment="1" applyProtection="1">
      <alignment horizontal="center" vertical="center" wrapText="1"/>
    </xf>
    <xf numFmtId="0" fontId="55" fillId="0" borderId="39" xfId="55" applyNumberFormat="1" applyFont="1" applyFill="1" applyBorder="1" applyAlignment="1" applyProtection="1">
      <alignment horizontal="center" vertical="center" wrapText="1"/>
    </xf>
    <xf numFmtId="0" fontId="55" fillId="0" borderId="40" xfId="55" applyNumberFormat="1" applyFont="1" applyFill="1" applyBorder="1" applyAlignment="1" applyProtection="1">
      <alignment horizontal="center" vertical="center" wrapText="1"/>
    </xf>
    <xf numFmtId="49" fontId="56" fillId="0" borderId="41" xfId="55" applyNumberFormat="1" applyFont="1" applyFill="1" applyBorder="1" applyAlignment="1" applyProtection="1">
      <alignment horizontal="center" vertical="center" wrapText="1"/>
    </xf>
    <xf numFmtId="49" fontId="55" fillId="0" borderId="39" xfId="55" applyNumberFormat="1" applyFont="1" applyFill="1" applyBorder="1" applyAlignment="1" applyProtection="1">
      <alignment horizontal="center" vertical="center" wrapText="1"/>
    </xf>
    <xf numFmtId="0" fontId="55" fillId="0" borderId="42" xfId="55" applyNumberFormat="1" applyFont="1" applyFill="1" applyBorder="1" applyAlignment="1" applyProtection="1">
      <alignment horizontal="center" vertical="center" wrapText="1"/>
    </xf>
    <xf numFmtId="0" fontId="55" fillId="0" borderId="43" xfId="55" applyNumberFormat="1" applyFont="1" applyFill="1" applyBorder="1" applyAlignment="1" applyProtection="1">
      <alignment horizontal="center" vertical="center" wrapText="1"/>
    </xf>
    <xf numFmtId="0" fontId="55" fillId="0" borderId="44" xfId="55" applyNumberFormat="1" applyFont="1" applyFill="1" applyBorder="1" applyAlignment="1" applyProtection="1">
      <alignment horizontal="center" vertical="center" wrapText="1"/>
    </xf>
    <xf numFmtId="0" fontId="4" fillId="0" borderId="44" xfId="55" applyNumberFormat="1" applyFont="1" applyFill="1" applyBorder="1" applyAlignment="1" applyProtection="1">
      <alignment horizontal="center" vertical="center" wrapText="1"/>
    </xf>
    <xf numFmtId="0" fontId="4" fillId="0" borderId="43" xfId="55" applyNumberFormat="1" applyFont="1" applyFill="1" applyBorder="1" applyAlignment="1" applyProtection="1">
      <alignment horizontal="center" vertical="center" wrapText="1"/>
    </xf>
    <xf numFmtId="0" fontId="55" fillId="0" borderId="45" xfId="55" applyNumberFormat="1" applyFont="1" applyFill="1" applyBorder="1" applyAlignment="1" applyProtection="1">
      <alignment horizontal="center" vertical="center" wrapText="1"/>
    </xf>
    <xf numFmtId="0" fontId="55" fillId="0" borderId="46" xfId="55" applyNumberFormat="1" applyFont="1" applyFill="1" applyBorder="1" applyAlignment="1" applyProtection="1">
      <alignment horizontal="center" vertical="center" wrapText="1"/>
    </xf>
    <xf numFmtId="0" fontId="55" fillId="0" borderId="47" xfId="55" applyNumberFormat="1" applyFont="1" applyFill="1" applyBorder="1" applyAlignment="1" applyProtection="1">
      <alignment horizontal="center" vertical="center" wrapText="1"/>
    </xf>
    <xf numFmtId="49" fontId="57" fillId="0" borderId="48" xfId="55" applyNumberFormat="1" applyFont="1" applyFill="1" applyBorder="1" applyAlignment="1" applyProtection="1">
      <alignment horizontal="center" vertical="center" wrapText="1"/>
    </xf>
    <xf numFmtId="49" fontId="57" fillId="0" borderId="46" xfId="55" applyNumberFormat="1" applyFont="1" applyFill="1" applyBorder="1" applyAlignment="1" applyProtection="1">
      <alignment horizontal="center" vertical="center" wrapText="1"/>
    </xf>
    <xf numFmtId="0" fontId="58" fillId="0" borderId="49" xfId="55" applyNumberFormat="1" applyFont="1" applyFill="1" applyBorder="1" applyAlignment="1" applyProtection="1">
      <alignment horizontal="center" vertical="center" wrapText="1"/>
    </xf>
    <xf numFmtId="0" fontId="58" fillId="0" borderId="21" xfId="55" applyNumberFormat="1" applyFont="1" applyFill="1" applyBorder="1" applyAlignment="1" applyProtection="1">
      <alignment horizontal="center" vertical="center" wrapText="1"/>
    </xf>
    <xf numFmtId="0" fontId="58" fillId="0" borderId="28" xfId="55" applyNumberFormat="1" applyFont="1" applyFill="1" applyBorder="1" applyAlignment="1" applyProtection="1">
      <alignment horizontal="center" vertical="center" wrapText="1"/>
    </xf>
    <xf numFmtId="0" fontId="58" fillId="0" borderId="35" xfId="55" applyNumberFormat="1" applyFont="1" applyFill="1" applyBorder="1" applyAlignment="1" applyProtection="1">
      <alignment horizontal="center" vertical="center" wrapText="1"/>
    </xf>
    <xf numFmtId="0" fontId="58" fillId="0" borderId="32" xfId="55" applyNumberFormat="1" applyFont="1" applyFill="1" applyBorder="1" applyAlignment="1" applyProtection="1">
      <alignment horizontal="center" vertical="center" wrapText="1"/>
    </xf>
    <xf numFmtId="0" fontId="58" fillId="0" borderId="50" xfId="55" applyNumberFormat="1" applyFont="1" applyFill="1" applyBorder="1" applyAlignment="1" applyProtection="1">
      <alignment horizontal="center" vertical="center" wrapText="1"/>
    </xf>
    <xf numFmtId="0" fontId="58" fillId="0" borderId="24" xfId="55" applyNumberFormat="1" applyFont="1" applyFill="1" applyBorder="1" applyAlignment="1" applyProtection="1">
      <alignment horizontal="center" vertical="center" wrapText="1"/>
    </xf>
    <xf numFmtId="0" fontId="58" fillId="0" borderId="22" xfId="55" applyNumberFormat="1" applyFont="1" applyFill="1" applyBorder="1" applyAlignment="1" applyProtection="1">
      <alignment horizontal="center" vertical="center" wrapText="1"/>
    </xf>
    <xf numFmtId="0" fontId="58" fillId="0" borderId="27" xfId="55" applyNumberFormat="1" applyFont="1" applyFill="1" applyBorder="1" applyAlignment="1" applyProtection="1">
      <alignment horizontal="center" vertical="center" wrapText="1"/>
    </xf>
    <xf numFmtId="0" fontId="58" fillId="0" borderId="26" xfId="55" applyNumberFormat="1" applyFont="1" applyFill="1" applyBorder="1" applyAlignment="1" applyProtection="1">
      <alignment horizontal="center" vertical="center" wrapText="1"/>
    </xf>
    <xf numFmtId="0" fontId="58" fillId="0" borderId="29" xfId="55" applyNumberFormat="1" applyFont="1" applyFill="1" applyBorder="1" applyAlignment="1" applyProtection="1">
      <alignment horizontal="center" vertical="center" wrapText="1"/>
    </xf>
    <xf numFmtId="0" fontId="58" fillId="0" borderId="25" xfId="55" applyNumberFormat="1" applyFont="1" applyFill="1" applyBorder="1" applyAlignment="1" applyProtection="1">
      <alignment horizontal="center" vertical="center" wrapText="1"/>
    </xf>
    <xf numFmtId="49" fontId="5" fillId="0" borderId="23" xfId="55" applyNumberFormat="1" applyFont="1" applyFill="1" applyBorder="1" applyAlignment="1" applyProtection="1">
      <alignment horizontal="center" vertical="center" wrapText="1"/>
    </xf>
    <xf numFmtId="49" fontId="5" fillId="0" borderId="0" xfId="55" applyNumberFormat="1" applyFont="1" applyFill="1" applyBorder="1" applyAlignment="1" applyProtection="1">
      <alignment horizontal="center" vertical="center" wrapText="1"/>
    </xf>
    <xf numFmtId="49" fontId="5" fillId="0" borderId="26" xfId="55" applyNumberFormat="1" applyFont="1" applyFill="1" applyBorder="1" applyAlignment="1" applyProtection="1">
      <alignment horizontal="center" vertical="center" wrapText="1"/>
    </xf>
    <xf numFmtId="49" fontId="5" fillId="0" borderId="29" xfId="55" applyNumberFormat="1" applyFont="1" applyFill="1" applyBorder="1" applyAlignment="1" applyProtection="1">
      <alignment horizontal="center" vertical="center" wrapText="1"/>
    </xf>
    <xf numFmtId="0" fontId="58" fillId="0" borderId="1" xfId="55" applyNumberFormat="1" applyFont="1" applyFill="1" applyBorder="1" applyAlignment="1" applyProtection="1">
      <alignment vertical="center" wrapText="1"/>
    </xf>
    <xf numFmtId="183" fontId="57" fillId="0" borderId="23" xfId="55" applyNumberFormat="1" applyFont="1" applyFill="1" applyBorder="1" applyAlignment="1" applyProtection="1">
      <alignment horizontal="center" vertical="center" wrapText="1"/>
    </xf>
    <xf numFmtId="183" fontId="58" fillId="0" borderId="0" xfId="55" applyNumberFormat="1" applyFont="1" applyFill="1" applyBorder="1" applyAlignment="1" applyProtection="1">
      <alignment horizontal="center" vertical="center" wrapText="1"/>
    </xf>
    <xf numFmtId="0" fontId="58" fillId="0" borderId="20" xfId="55" applyNumberFormat="1" applyFont="1" applyFill="1" applyBorder="1" applyAlignment="1" applyProtection="1">
      <alignment horizontal="center" vertical="center" wrapText="1"/>
    </xf>
    <xf numFmtId="177" fontId="58" fillId="0" borderId="28" xfId="55" applyNumberFormat="1" applyFont="1" applyFill="1" applyBorder="1" applyAlignment="1" applyProtection="1">
      <alignment horizontal="center" vertical="center" wrapText="1"/>
    </xf>
    <xf numFmtId="183" fontId="58" fillId="0" borderId="26" xfId="55" applyNumberFormat="1" applyFont="1" applyFill="1" applyBorder="1" applyAlignment="1" applyProtection="1">
      <alignment horizontal="center" vertical="center" wrapText="1"/>
    </xf>
    <xf numFmtId="183" fontId="58" fillId="0" borderId="29" xfId="55" applyNumberFormat="1" applyFont="1" applyFill="1" applyBorder="1" applyAlignment="1" applyProtection="1">
      <alignment horizontal="center" vertical="center" wrapText="1"/>
    </xf>
    <xf numFmtId="0" fontId="58" fillId="0" borderId="1" xfId="55" applyNumberFormat="1" applyFont="1" applyFill="1" applyBorder="1" applyAlignment="1" applyProtection="1">
      <alignment horizontal="center" vertical="center" wrapText="1"/>
    </xf>
    <xf numFmtId="177" fontId="58" fillId="0" borderId="29" xfId="55" applyNumberFormat="1" applyFont="1" applyFill="1" applyBorder="1" applyAlignment="1" applyProtection="1">
      <alignment horizontal="center" vertical="center" wrapText="1"/>
    </xf>
    <xf numFmtId="0" fontId="57" fillId="0" borderId="22" xfId="55" applyNumberFormat="1" applyFont="1" applyFill="1" applyBorder="1" applyAlignment="1" applyProtection="1">
      <alignment horizontal="center" vertical="center" wrapText="1"/>
    </xf>
    <xf numFmtId="0" fontId="58" fillId="0" borderId="51" xfId="55" applyNumberFormat="1" applyFont="1" applyFill="1" applyBorder="1" applyAlignment="1" applyProtection="1">
      <alignment horizontal="center" vertical="center" wrapText="1"/>
    </xf>
    <xf numFmtId="0" fontId="5" fillId="0" borderId="52" xfId="55" applyNumberFormat="1" applyFont="1" applyFill="1" applyBorder="1" applyAlignment="1" applyProtection="1">
      <alignment horizontal="center" vertical="center" wrapText="1"/>
    </xf>
    <xf numFmtId="0" fontId="5" fillId="0" borderId="53" xfId="55" applyNumberFormat="1" applyFont="1" applyFill="1" applyBorder="1" applyAlignment="1" applyProtection="1">
      <alignment horizontal="center" vertical="center" wrapText="1"/>
    </xf>
    <xf numFmtId="0" fontId="0" fillId="0" borderId="54" xfId="0" applyFont="1" applyFill="1" applyBorder="1" applyAlignment="1">
      <alignment horizontal="center"/>
    </xf>
    <xf numFmtId="0" fontId="49" fillId="0" borderId="27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49" fillId="0" borderId="55" xfId="0" applyFont="1" applyFill="1" applyBorder="1" applyAlignment="1">
      <alignment horizontal="center"/>
    </xf>
    <xf numFmtId="0" fontId="49" fillId="0" borderId="0" xfId="0" applyFont="1" applyFill="1" applyAlignment="1">
      <alignment horizontal="center"/>
    </xf>
    <xf numFmtId="49" fontId="5" fillId="0" borderId="53" xfId="55" applyNumberFormat="1" applyFont="1" applyFill="1" applyBorder="1" applyAlignment="1" applyProtection="1">
      <alignment horizontal="center" vertical="center" wrapText="1"/>
    </xf>
    <xf numFmtId="0" fontId="15" fillId="0" borderId="56" xfId="55" applyNumberFormat="1" applyFont="1" applyFill="1" applyBorder="1" applyAlignment="1" applyProtection="1">
      <alignment horizontal="center" vertical="center" wrapText="1"/>
    </xf>
    <xf numFmtId="0" fontId="5" fillId="0" borderId="57" xfId="55" applyNumberFormat="1" applyFont="1" applyFill="1" applyBorder="1" applyAlignment="1" applyProtection="1">
      <alignment wrapText="1"/>
    </xf>
    <xf numFmtId="49" fontId="5" fillId="0" borderId="57" xfId="55" applyNumberFormat="1" applyFont="1" applyFill="1" applyBorder="1" applyAlignment="1" applyProtection="1">
      <alignment horizontal="center" vertical="center" wrapText="1"/>
    </xf>
    <xf numFmtId="49" fontId="5" fillId="0" borderId="58" xfId="55" applyNumberFormat="1" applyFont="1" applyFill="1" applyBorder="1" applyAlignment="1" applyProtection="1">
      <alignment horizontal="center" vertical="center" wrapText="1"/>
    </xf>
    <xf numFmtId="0" fontId="5" fillId="0" borderId="52" xfId="55" applyNumberFormat="1" applyFont="1" applyFill="1" applyBorder="1" applyAlignment="1" applyProtection="1">
      <alignment wrapText="1"/>
    </xf>
    <xf numFmtId="0" fontId="5" fillId="0" borderId="53" xfId="55" applyNumberFormat="1" applyFont="1" applyFill="1" applyBorder="1" applyAlignment="1" applyProtection="1">
      <alignment wrapText="1"/>
    </xf>
    <xf numFmtId="0" fontId="5" fillId="0" borderId="59" xfId="55" applyNumberFormat="1" applyFont="1" applyFill="1" applyBorder="1" applyAlignment="1" applyProtection="1">
      <alignment wrapText="1"/>
    </xf>
    <xf numFmtId="0" fontId="5" fillId="0" borderId="60" xfId="55" applyNumberFormat="1" applyFont="1" applyFill="1" applyBorder="1" applyAlignment="1" applyProtection="1">
      <alignment wrapText="1"/>
    </xf>
    <xf numFmtId="49" fontId="5" fillId="0" borderId="60" xfId="55" applyNumberFormat="1" applyFont="1" applyFill="1" applyBorder="1" applyAlignment="1" applyProtection="1">
      <alignment horizontal="center" vertical="center" wrapText="1"/>
    </xf>
    <xf numFmtId="0" fontId="15" fillId="0" borderId="0" xfId="55" applyNumberFormat="1" applyFont="1" applyFill="1" applyBorder="1" applyAlignment="1" applyProtection="1">
      <alignment horizontal="left" vertical="center" wrapText="1"/>
    </xf>
    <xf numFmtId="0" fontId="59" fillId="0" borderId="0" xfId="0" applyFont="1" applyFill="1" applyAlignment="1"/>
    <xf numFmtId="49" fontId="55" fillId="0" borderId="40" xfId="55" applyNumberFormat="1" applyFont="1" applyFill="1" applyBorder="1" applyAlignment="1" applyProtection="1">
      <alignment horizontal="center" vertical="center" wrapText="1"/>
    </xf>
    <xf numFmtId="49" fontId="57" fillId="0" borderId="47" xfId="55" applyNumberFormat="1" applyFont="1" applyFill="1" applyBorder="1" applyAlignment="1" applyProtection="1">
      <alignment horizontal="center" vertical="center" wrapText="1"/>
    </xf>
    <xf numFmtId="49" fontId="58" fillId="0" borderId="28" xfId="55" applyNumberFormat="1" applyFont="1" applyFill="1" applyBorder="1" applyAlignment="1" applyProtection="1">
      <alignment horizontal="center" vertical="center" wrapText="1"/>
    </xf>
    <xf numFmtId="49" fontId="58" fillId="0" borderId="35" xfId="55" applyNumberFormat="1" applyFont="1" applyFill="1" applyBorder="1" applyAlignment="1" applyProtection="1">
      <alignment horizontal="center" vertical="center" wrapText="1"/>
    </xf>
    <xf numFmtId="49" fontId="58" fillId="0" borderId="22" xfId="55" applyNumberFormat="1" applyFont="1" applyFill="1" applyBorder="1" applyAlignment="1" applyProtection="1">
      <alignment horizontal="center" vertical="center" wrapText="1"/>
    </xf>
    <xf numFmtId="49" fontId="58" fillId="0" borderId="27" xfId="55" applyNumberFormat="1" applyFont="1" applyFill="1" applyBorder="1" applyAlignment="1" applyProtection="1">
      <alignment horizontal="center" vertical="center" wrapText="1"/>
    </xf>
    <xf numFmtId="49" fontId="58" fillId="0" borderId="26" xfId="55" applyNumberFormat="1" applyFont="1" applyFill="1" applyBorder="1" applyAlignment="1" applyProtection="1">
      <alignment horizontal="center" vertical="center" wrapText="1"/>
    </xf>
    <xf numFmtId="49" fontId="58" fillId="0" borderId="29" xfId="55" applyNumberFormat="1" applyFont="1" applyFill="1" applyBorder="1" applyAlignment="1" applyProtection="1">
      <alignment horizontal="center" vertical="center" wrapText="1"/>
    </xf>
    <xf numFmtId="177" fontId="58" fillId="0" borderId="35" xfId="55" applyNumberFormat="1" applyFont="1" applyFill="1" applyBorder="1" applyAlignment="1" applyProtection="1">
      <alignment horizontal="center" vertical="center" wrapText="1"/>
    </xf>
    <xf numFmtId="177" fontId="58" fillId="0" borderId="32" xfId="55" applyNumberFormat="1" applyFont="1" applyFill="1" applyBorder="1" applyAlignment="1" applyProtection="1">
      <alignment horizontal="center" vertical="center" wrapText="1"/>
    </xf>
    <xf numFmtId="0" fontId="58" fillId="0" borderId="0" xfId="55" applyNumberFormat="1" applyFont="1" applyFill="1" applyAlignment="1" applyProtection="1">
      <alignment horizontal="center" vertical="center" wrapText="1"/>
    </xf>
    <xf numFmtId="177" fontId="58" fillId="0" borderId="25" xfId="55" applyNumberFormat="1" applyFont="1" applyFill="1" applyBorder="1" applyAlignment="1" applyProtection="1">
      <alignment horizontal="center" vertical="center" wrapText="1"/>
    </xf>
    <xf numFmtId="0" fontId="41" fillId="0" borderId="0" xfId="0" applyFont="1" applyFill="1" applyAlignment="1"/>
    <xf numFmtId="0" fontId="55" fillId="0" borderId="41" xfId="55" applyNumberFormat="1" applyFont="1" applyFill="1" applyBorder="1" applyAlignment="1" applyProtection="1">
      <alignment horizontal="center" vertical="center" wrapText="1"/>
    </xf>
    <xf numFmtId="49" fontId="58" fillId="0" borderId="41" xfId="55" applyNumberFormat="1" applyFont="1" applyFill="1" applyBorder="1" applyAlignment="1" applyProtection="1">
      <alignment horizontal="center" vertical="center" wrapText="1"/>
    </xf>
    <xf numFmtId="49" fontId="58" fillId="0" borderId="39" xfId="55" applyNumberFormat="1" applyFont="1" applyFill="1" applyBorder="1" applyAlignment="1" applyProtection="1">
      <alignment horizontal="center" vertical="center" wrapText="1"/>
    </xf>
    <xf numFmtId="0" fontId="55" fillId="0" borderId="61" xfId="55" applyNumberFormat="1" applyFont="1" applyFill="1" applyBorder="1" applyAlignment="1" applyProtection="1">
      <alignment horizontal="center" vertical="center" wrapText="1"/>
    </xf>
    <xf numFmtId="176" fontId="57" fillId="0" borderId="62" xfId="55" applyNumberFormat="1" applyFont="1" applyFill="1" applyBorder="1" applyAlignment="1" applyProtection="1">
      <alignment horizontal="center" vertical="center" wrapText="1"/>
    </xf>
    <xf numFmtId="176" fontId="57" fillId="0" borderId="43" xfId="55" applyNumberFormat="1" applyFont="1" applyFill="1" applyBorder="1" applyAlignment="1" applyProtection="1">
      <alignment horizontal="center" vertical="center" wrapText="1"/>
    </xf>
    <xf numFmtId="0" fontId="56" fillId="0" borderId="48" xfId="55" applyNumberFormat="1" applyFont="1" applyFill="1" applyBorder="1" applyAlignment="1" applyProtection="1">
      <alignment horizontal="center" vertical="center" wrapText="1"/>
    </xf>
    <xf numFmtId="0" fontId="56" fillId="0" borderId="46" xfId="55" applyNumberFormat="1" applyFont="1" applyFill="1" applyBorder="1" applyAlignment="1" applyProtection="1">
      <alignment horizontal="center" vertical="center" wrapText="1"/>
    </xf>
    <xf numFmtId="0" fontId="56" fillId="0" borderId="47" xfId="55" applyNumberFormat="1" applyFont="1" applyFill="1" applyBorder="1" applyAlignment="1" applyProtection="1">
      <alignment horizontal="center" vertical="center" wrapText="1"/>
    </xf>
    <xf numFmtId="49" fontId="58" fillId="0" borderId="32" xfId="55" applyNumberFormat="1" applyFont="1" applyFill="1" applyBorder="1" applyAlignment="1" applyProtection="1">
      <alignment horizontal="center" vertical="center" wrapText="1"/>
    </xf>
    <xf numFmtId="49" fontId="58" fillId="0" borderId="21" xfId="55" applyNumberFormat="1" applyFont="1" applyFill="1" applyBorder="1" applyAlignment="1" applyProtection="1">
      <alignment horizontal="center" vertical="center" wrapText="1"/>
    </xf>
    <xf numFmtId="49" fontId="58" fillId="0" borderId="25" xfId="55" applyNumberFormat="1" applyFont="1" applyFill="1" applyBorder="1" applyAlignment="1" applyProtection="1">
      <alignment horizontal="center" vertical="center" wrapText="1"/>
    </xf>
    <xf numFmtId="177" fontId="58" fillId="0" borderId="26" xfId="55" applyNumberFormat="1" applyFont="1" applyFill="1" applyBorder="1" applyAlignment="1" applyProtection="1">
      <alignment horizontal="center" vertical="center" wrapText="1"/>
    </xf>
    <xf numFmtId="49" fontId="15" fillId="0" borderId="0" xfId="55" applyNumberFormat="1" applyFont="1" applyFill="1" applyBorder="1" applyAlignment="1" applyProtection="1">
      <alignment horizontal="center"/>
    </xf>
    <xf numFmtId="0" fontId="50" fillId="0" borderId="0" xfId="55" applyNumberFormat="1" applyFont="1" applyFill="1" applyBorder="1" applyAlignment="1" applyProtection="1">
      <alignment horizontal="center" vertical="center"/>
    </xf>
    <xf numFmtId="49" fontId="51" fillId="0" borderId="0" xfId="55" applyNumberFormat="1" applyFont="1" applyFill="1" applyBorder="1" applyAlignment="1" applyProtection="1"/>
    <xf numFmtId="0" fontId="51" fillId="0" borderId="37" xfId="55" applyNumberFormat="1" applyFont="1" applyFill="1" applyBorder="1" applyAlignment="1" applyProtection="1">
      <alignment horizontal="center" vertical="center"/>
    </xf>
    <xf numFmtId="0" fontId="51" fillId="0" borderId="37" xfId="55" applyNumberFormat="1" applyFont="1" applyFill="1" applyBorder="1" applyAlignment="1" applyProtection="1"/>
    <xf numFmtId="49" fontId="58" fillId="0" borderId="63" xfId="55" applyNumberFormat="1" applyFont="1" applyFill="1" applyBorder="1" applyAlignment="1" applyProtection="1">
      <alignment horizontal="center" vertical="center" wrapText="1"/>
    </xf>
    <xf numFmtId="176" fontId="57" fillId="0" borderId="64" xfId="55" applyNumberFormat="1" applyFont="1" applyFill="1" applyBorder="1" applyAlignment="1" applyProtection="1">
      <alignment horizontal="center" vertical="center" wrapText="1"/>
    </xf>
    <xf numFmtId="49" fontId="57" fillId="0" borderId="65" xfId="55" applyNumberFormat="1" applyFont="1" applyFill="1" applyBorder="1" applyAlignment="1" applyProtection="1">
      <alignment horizontal="center" vertical="center" wrapText="1"/>
    </xf>
    <xf numFmtId="49" fontId="58" fillId="0" borderId="66" xfId="55" applyNumberFormat="1" applyFont="1" applyFill="1" applyBorder="1" applyAlignment="1" applyProtection="1">
      <alignment horizontal="center" vertical="center" wrapText="1"/>
    </xf>
    <xf numFmtId="49" fontId="5" fillId="0" borderId="67" xfId="55" applyNumberFormat="1" applyFont="1" applyFill="1" applyBorder="1" applyAlignment="1" applyProtection="1">
      <alignment horizontal="center" vertical="center" wrapText="1"/>
    </xf>
    <xf numFmtId="49" fontId="5" fillId="0" borderId="68" xfId="55" applyNumberFormat="1" applyFont="1" applyFill="1" applyBorder="1" applyAlignment="1" applyProtection="1">
      <alignment horizontal="center" vertical="center" wrapText="1"/>
    </xf>
    <xf numFmtId="49" fontId="58" fillId="0" borderId="23" xfId="55" applyNumberFormat="1" applyFont="1" applyFill="1" applyBorder="1" applyAlignment="1" applyProtection="1">
      <alignment horizontal="center" vertical="center" wrapText="1"/>
    </xf>
    <xf numFmtId="49" fontId="58" fillId="0" borderId="0" xfId="55" applyNumberFormat="1" applyFont="1" applyFill="1" applyBorder="1" applyAlignment="1" applyProtection="1">
      <alignment horizontal="center" vertical="center" wrapText="1"/>
    </xf>
    <xf numFmtId="49" fontId="58" fillId="0" borderId="67" xfId="55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ont="1" applyFill="1" applyAlignment="1"/>
    <xf numFmtId="49" fontId="58" fillId="0" borderId="68" xfId="55" applyNumberFormat="1" applyFont="1" applyFill="1" applyBorder="1" applyAlignment="1" applyProtection="1">
      <alignment horizontal="center" vertical="center" wrapText="1"/>
    </xf>
    <xf numFmtId="49" fontId="58" fillId="0" borderId="69" xfId="55" applyNumberFormat="1" applyFont="1" applyFill="1" applyBorder="1" applyAlignment="1" applyProtection="1">
      <alignment horizontal="center" vertical="center" wrapText="1"/>
    </xf>
    <xf numFmtId="0" fontId="49" fillId="0" borderId="69" xfId="0" applyFont="1" applyFill="1" applyBorder="1" applyAlignment="1">
      <alignment horizontal="center"/>
    </xf>
    <xf numFmtId="0" fontId="49" fillId="0" borderId="67" xfId="0" applyFont="1" applyFill="1" applyBorder="1" applyAlignment="1">
      <alignment horizontal="center"/>
    </xf>
    <xf numFmtId="49" fontId="5" fillId="0" borderId="70" xfId="55" applyNumberFormat="1" applyFont="1" applyFill="1" applyBorder="1" applyAlignment="1" applyProtection="1">
      <alignment horizontal="center" vertical="center" wrapText="1"/>
    </xf>
    <xf numFmtId="49" fontId="5" fillId="0" borderId="71" xfId="55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/>
    <xf numFmtId="49" fontId="5" fillId="0" borderId="72" xfId="55" applyNumberFormat="1" applyFont="1" applyFill="1" applyBorder="1" applyAlignment="1" applyProtection="1">
      <alignment horizontal="center" vertical="center" wrapText="1"/>
    </xf>
    <xf numFmtId="0" fontId="55" fillId="0" borderId="73" xfId="55" applyNumberFormat="1" applyFont="1" applyFill="1" applyBorder="1" applyAlignment="1" applyProtection="1">
      <alignment horizontal="center" vertical="center" wrapText="1"/>
    </xf>
    <xf numFmtId="49" fontId="58" fillId="0" borderId="39" xfId="55" applyNumberFormat="1" applyFont="1" applyFill="1" applyBorder="1" applyAlignment="1" applyProtection="1">
      <alignment wrapText="1"/>
    </xf>
    <xf numFmtId="49" fontId="58" fillId="0" borderId="40" xfId="55" applyNumberFormat="1" applyFont="1" applyFill="1" applyBorder="1" applyAlignment="1" applyProtection="1">
      <alignment wrapText="1"/>
    </xf>
    <xf numFmtId="0" fontId="55" fillId="0" borderId="74" xfId="55" applyNumberFormat="1" applyFont="1" applyFill="1" applyBorder="1" applyAlignment="1" applyProtection="1">
      <alignment horizontal="center" vertical="center" wrapText="1"/>
    </xf>
    <xf numFmtId="49" fontId="58" fillId="0" borderId="43" xfId="55" applyNumberFormat="1" applyFont="1" applyFill="1" applyBorder="1" applyAlignment="1" applyProtection="1">
      <alignment wrapText="1"/>
    </xf>
    <xf numFmtId="49" fontId="58" fillId="0" borderId="44" xfId="55" applyNumberFormat="1" applyFont="1" applyFill="1" applyBorder="1" applyAlignment="1" applyProtection="1">
      <alignment wrapText="1"/>
    </xf>
    <xf numFmtId="0" fontId="55" fillId="0" borderId="75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wrapText="1"/>
    </xf>
    <xf numFmtId="49" fontId="58" fillId="0" borderId="77" xfId="55" applyNumberFormat="1" applyFont="1" applyFill="1" applyBorder="1" applyAlignment="1" applyProtection="1">
      <alignment wrapText="1"/>
    </xf>
    <xf numFmtId="49" fontId="57" fillId="0" borderId="77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horizontal="center" vertical="center" wrapText="1"/>
    </xf>
    <xf numFmtId="0" fontId="58" fillId="0" borderId="78" xfId="55" applyNumberFormat="1" applyFont="1" applyFill="1" applyBorder="1" applyAlignment="1" applyProtection="1">
      <alignment horizontal="center" vertical="center" wrapText="1"/>
    </xf>
    <xf numFmtId="49" fontId="5" fillId="0" borderId="0" xfId="55" applyNumberFormat="1" applyFont="1" applyFill="1" applyAlignment="1" applyProtection="1">
      <alignment horizontal="center" vertical="center" wrapText="1"/>
    </xf>
    <xf numFmtId="0" fontId="41" fillId="0" borderId="54" xfId="0" applyFont="1" applyFill="1" applyBorder="1" applyAlignment="1">
      <alignment horizontal="center"/>
    </xf>
    <xf numFmtId="49" fontId="58" fillId="0" borderId="40" xfId="55" applyNumberFormat="1" applyFont="1" applyFill="1" applyBorder="1" applyAlignment="1" applyProtection="1">
      <alignment horizontal="center" vertical="center" wrapText="1"/>
    </xf>
    <xf numFmtId="49" fontId="58" fillId="0" borderId="77" xfId="55" applyNumberFormat="1" applyFont="1" applyFill="1" applyBorder="1" applyAlignment="1" applyProtection="1">
      <alignment horizontal="center" vertical="center" wrapText="1"/>
    </xf>
    <xf numFmtId="49" fontId="58" fillId="0" borderId="1" xfId="55" applyNumberFormat="1" applyFont="1" applyFill="1" applyBorder="1" applyAlignment="1" applyProtection="1">
      <alignment horizontal="center" vertical="center" wrapText="1"/>
    </xf>
    <xf numFmtId="0" fontId="55" fillId="0" borderId="79" xfId="55" applyNumberFormat="1" applyFont="1" applyFill="1" applyBorder="1" applyAlignment="1" applyProtection="1">
      <alignment horizontal="center" vertical="center" wrapText="1"/>
    </xf>
    <xf numFmtId="49" fontId="58" fillId="0" borderId="79" xfId="55" applyNumberFormat="1" applyFont="1" applyFill="1" applyBorder="1" applyAlignment="1" applyProtection="1">
      <alignment horizontal="center" vertical="center" wrapText="1"/>
    </xf>
    <xf numFmtId="176" fontId="57" fillId="0" borderId="61" xfId="55" applyNumberFormat="1" applyFont="1" applyFill="1" applyBorder="1" applyAlignment="1" applyProtection="1">
      <alignment horizontal="center" vertical="center" wrapText="1"/>
    </xf>
    <xf numFmtId="176" fontId="58" fillId="0" borderId="61" xfId="55" applyNumberFormat="1" applyFont="1" applyFill="1" applyBorder="1" applyAlignment="1" applyProtection="1">
      <alignment horizontal="center" vertical="center" wrapText="1"/>
    </xf>
    <xf numFmtId="0" fontId="56" fillId="0" borderId="80" xfId="55" applyNumberFormat="1" applyFont="1" applyFill="1" applyBorder="1" applyAlignment="1" applyProtection="1">
      <alignment horizontal="center" vertical="center" wrapText="1"/>
    </xf>
    <xf numFmtId="0" fontId="55" fillId="0" borderId="80" xfId="55" applyNumberFormat="1" applyFont="1" applyFill="1" applyBorder="1" applyAlignment="1" applyProtection="1">
      <alignment horizontal="center" vertical="center" wrapText="1"/>
    </xf>
    <xf numFmtId="49" fontId="57" fillId="0" borderId="80" xfId="55" applyNumberFormat="1" applyFont="1" applyFill="1" applyBorder="1" applyAlignment="1" applyProtection="1">
      <alignment horizontal="center" vertical="center" wrapText="1"/>
    </xf>
    <xf numFmtId="49" fontId="58" fillId="0" borderId="80" xfId="55" applyNumberFormat="1" applyFont="1" applyFill="1" applyBorder="1" applyAlignment="1" applyProtection="1">
      <alignment horizontal="center" vertical="center" wrapText="1"/>
    </xf>
    <xf numFmtId="49" fontId="58" fillId="0" borderId="81" xfId="55" applyNumberFormat="1" applyFont="1" applyFill="1" applyBorder="1" applyAlignment="1" applyProtection="1">
      <alignment horizontal="center" vertical="center" wrapText="1"/>
    </xf>
    <xf numFmtId="176" fontId="58" fillId="0" borderId="82" xfId="55" applyNumberFormat="1" applyFont="1" applyFill="1" applyBorder="1" applyAlignment="1" applyProtection="1">
      <alignment horizontal="center" vertical="center" wrapText="1"/>
    </xf>
    <xf numFmtId="176" fontId="49" fillId="0" borderId="0" xfId="0" applyNumberFormat="1" applyFont="1" applyFill="1" applyAlignment="1"/>
    <xf numFmtId="49" fontId="58" fillId="0" borderId="83" xfId="55" applyNumberFormat="1" applyFont="1" applyFill="1" applyBorder="1" applyAlignment="1" applyProtection="1">
      <alignment horizontal="center" vertical="center" wrapText="1"/>
    </xf>
    <xf numFmtId="49" fontId="58" fillId="0" borderId="84" xfId="55" applyNumberFormat="1" applyFont="1" applyFill="1" applyBorder="1" applyAlignment="1" applyProtection="1">
      <alignment horizontal="center" vertical="center" wrapText="1"/>
    </xf>
    <xf numFmtId="182" fontId="57" fillId="0" borderId="23" xfId="55" applyNumberFormat="1" applyFont="1" applyFill="1" applyBorder="1" applyAlignment="1" applyProtection="1">
      <alignment horizontal="center" vertical="center" wrapText="1"/>
    </xf>
    <xf numFmtId="182" fontId="58" fillId="0" borderId="0" xfId="55" applyNumberFormat="1" applyFont="1" applyFill="1" applyBorder="1" applyAlignment="1" applyProtection="1">
      <alignment horizontal="center" vertical="center" wrapText="1"/>
    </xf>
    <xf numFmtId="182" fontId="58" fillId="0" borderId="67" xfId="55" applyNumberFormat="1" applyFont="1" applyFill="1" applyBorder="1" applyAlignment="1" applyProtection="1">
      <alignment horizontal="center" vertical="center" wrapText="1"/>
    </xf>
    <xf numFmtId="182" fontId="58" fillId="0" borderId="26" xfId="55" applyNumberFormat="1" applyFont="1" applyFill="1" applyBorder="1" applyAlignment="1" applyProtection="1">
      <alignment horizontal="center" vertical="center" wrapText="1"/>
    </xf>
    <xf numFmtId="182" fontId="58" fillId="0" borderId="29" xfId="55" applyNumberFormat="1" applyFont="1" applyFill="1" applyBorder="1" applyAlignment="1" applyProtection="1">
      <alignment horizontal="center" vertical="center" wrapText="1"/>
    </xf>
    <xf numFmtId="182" fontId="58" fillId="0" borderId="68" xfId="55" applyNumberFormat="1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/>
    <xf numFmtId="0" fontId="61" fillId="0" borderId="0" xfId="55" applyNumberFormat="1" applyFont="1" applyFill="1" applyBorder="1" applyAlignment="1" applyProtection="1">
      <alignment horizontal="right" vertical="center"/>
    </xf>
    <xf numFmtId="0" fontId="62" fillId="0" borderId="0" xfId="55" applyNumberFormat="1" applyFont="1" applyFill="1" applyBorder="1" applyAlignment="1" applyProtection="1">
      <alignment horizontal="right" vertical="center"/>
    </xf>
    <xf numFmtId="0" fontId="63" fillId="0" borderId="0" xfId="55" applyNumberFormat="1" applyFont="1" applyFill="1" applyBorder="1" applyAlignment="1" applyProtection="1">
      <alignment horizontal="right" vertical="center"/>
    </xf>
    <xf numFmtId="0" fontId="5" fillId="0" borderId="0" xfId="55" applyNumberFormat="1" applyFont="1" applyFill="1" applyBorder="1" applyAlignment="1" applyProtection="1"/>
    <xf numFmtId="0" fontId="64" fillId="0" borderId="0" xfId="55" applyNumberFormat="1" applyFont="1" applyFill="1" applyBorder="1" applyAlignment="1" applyProtection="1"/>
    <xf numFmtId="0" fontId="65" fillId="0" borderId="0" xfId="55" applyNumberFormat="1" applyFont="1" applyFill="1" applyBorder="1" applyAlignment="1" applyProtection="1">
      <alignment horizontal="center" vertical="center"/>
    </xf>
    <xf numFmtId="0" fontId="64" fillId="0" borderId="0" xfId="55" applyNumberFormat="1" applyFont="1" applyFill="1" applyBorder="1" applyAlignment="1" applyProtection="1">
      <alignment horizontal="center" vertical="center"/>
    </xf>
    <xf numFmtId="0" fontId="55" fillId="0" borderId="85" xfId="55" applyNumberFormat="1" applyFont="1" applyFill="1" applyBorder="1" applyAlignment="1" applyProtection="1">
      <alignment horizontal="center" vertical="center" wrapText="1"/>
    </xf>
    <xf numFmtId="49" fontId="58" fillId="0" borderId="86" xfId="55" applyNumberFormat="1" applyFont="1" applyFill="1" applyBorder="1" applyAlignment="1" applyProtection="1">
      <alignment wrapText="1"/>
    </xf>
    <xf numFmtId="49" fontId="58" fillId="0" borderId="87" xfId="55" applyNumberFormat="1" applyFont="1" applyFill="1" applyBorder="1" applyAlignment="1" applyProtection="1">
      <alignment wrapText="1"/>
    </xf>
    <xf numFmtId="49" fontId="15" fillId="0" borderId="87" xfId="55" applyNumberFormat="1" applyFont="1" applyFill="1" applyBorder="1" applyAlignment="1" applyProtection="1">
      <alignment horizontal="center" vertical="center" wrapText="1"/>
    </xf>
    <xf numFmtId="49" fontId="5" fillId="0" borderId="86" xfId="55" applyNumberFormat="1" applyFont="1" applyFill="1" applyBorder="1" applyAlignment="1" applyProtection="1">
      <alignment horizontal="center" vertical="center" wrapText="1"/>
    </xf>
    <xf numFmtId="0" fontId="55" fillId="0" borderId="88" xfId="55" applyNumberFormat="1" applyFont="1" applyFill="1" applyBorder="1" applyAlignment="1" applyProtection="1">
      <alignment horizontal="center" vertical="center" wrapText="1"/>
    </xf>
    <xf numFmtId="49" fontId="58" fillId="0" borderId="43" xfId="55" applyNumberFormat="1" applyFont="1" applyFill="1" applyBorder="1" applyAlignment="1" applyProtection="1">
      <alignment wrapText="1"/>
    </xf>
    <xf numFmtId="49" fontId="58" fillId="0" borderId="44" xfId="55" applyNumberFormat="1" applyFont="1" applyFill="1" applyBorder="1" applyAlignment="1" applyProtection="1">
      <alignment wrapText="1"/>
    </xf>
    <xf numFmtId="0" fontId="66" fillId="0" borderId="62" xfId="18" applyNumberFormat="1" applyFont="1" applyFill="1" applyBorder="1" applyAlignment="1" applyProtection="1">
      <alignment horizontal="center" vertical="center" wrapText="1"/>
    </xf>
    <xf numFmtId="0" fontId="66" fillId="0" borderId="43" xfId="18" applyNumberFormat="1" applyFont="1" applyFill="1" applyBorder="1" applyAlignment="1" applyProtection="1">
      <alignment horizontal="center" vertical="center" wrapText="1"/>
    </xf>
    <xf numFmtId="0" fontId="55" fillId="0" borderId="89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wrapText="1"/>
    </xf>
    <xf numFmtId="49" fontId="58" fillId="0" borderId="77" xfId="55" applyNumberFormat="1" applyFont="1" applyFill="1" applyBorder="1" applyAlignment="1" applyProtection="1">
      <alignment wrapText="1"/>
    </xf>
    <xf numFmtId="49" fontId="58" fillId="0" borderId="77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horizontal="center" vertical="center" wrapText="1"/>
    </xf>
    <xf numFmtId="0" fontId="58" fillId="0" borderId="7" xfId="55" applyNumberFormat="1" applyFont="1" applyFill="1" applyBorder="1" applyAlignment="1" applyProtection="1">
      <alignment horizontal="center" vertical="center" wrapText="1"/>
    </xf>
    <xf numFmtId="0" fontId="58" fillId="0" borderId="1" xfId="55" applyNumberFormat="1" applyFont="1" applyFill="1" applyBorder="1" applyAlignment="1" applyProtection="1">
      <alignment horizontal="center" vertical="center" wrapText="1"/>
    </xf>
    <xf numFmtId="0" fontId="58" fillId="0" borderId="22" xfId="55" applyNumberFormat="1" applyFont="1" applyFill="1" applyBorder="1" applyAlignment="1" applyProtection="1">
      <alignment horizontal="center" vertical="center" wrapText="1"/>
    </xf>
    <xf numFmtId="0" fontId="58" fillId="0" borderId="27" xfId="55" applyNumberFormat="1" applyFont="1" applyFill="1" applyBorder="1" applyAlignment="1" applyProtection="1">
      <alignment horizontal="center" vertical="center" wrapText="1"/>
    </xf>
    <xf numFmtId="0" fontId="58" fillId="0" borderId="21" xfId="55" applyNumberFormat="1" applyFont="1" applyFill="1" applyBorder="1" applyAlignment="1" applyProtection="1">
      <alignment horizontal="center" vertical="center" wrapText="1"/>
    </xf>
    <xf numFmtId="0" fontId="58" fillId="0" borderId="26" xfId="55" applyNumberFormat="1" applyFont="1" applyFill="1" applyBorder="1" applyAlignment="1" applyProtection="1">
      <alignment horizontal="center" vertical="center" wrapText="1"/>
    </xf>
    <xf numFmtId="0" fontId="58" fillId="0" borderId="29" xfId="55" applyNumberFormat="1" applyFont="1" applyFill="1" applyBorder="1" applyAlignment="1" applyProtection="1">
      <alignment horizontal="center" vertical="center" wrapText="1"/>
    </xf>
    <xf numFmtId="0" fontId="58" fillId="0" borderId="25" xfId="55" applyNumberFormat="1" applyFont="1" applyFill="1" applyBorder="1" applyAlignment="1" applyProtection="1">
      <alignment horizontal="center" vertical="center" wrapText="1"/>
    </xf>
    <xf numFmtId="49" fontId="5" fillId="0" borderId="23" xfId="55" applyNumberFormat="1" applyFont="1" applyFill="1" applyBorder="1" applyAlignment="1" applyProtection="1">
      <alignment horizontal="center" vertical="center" wrapText="1"/>
    </xf>
    <xf numFmtId="49" fontId="5" fillId="0" borderId="0" xfId="55" applyNumberFormat="1" applyFont="1" applyFill="1" applyBorder="1" applyAlignment="1" applyProtection="1">
      <alignment horizontal="center" vertical="center" wrapText="1"/>
    </xf>
    <xf numFmtId="0" fontId="58" fillId="0" borderId="28" xfId="55" applyNumberFormat="1" applyFont="1" applyFill="1" applyBorder="1" applyAlignment="1" applyProtection="1">
      <alignment horizontal="center" vertical="center" wrapText="1"/>
    </xf>
    <xf numFmtId="0" fontId="5" fillId="0" borderId="28" xfId="59" applyNumberFormat="1" applyFont="1" applyFill="1" applyBorder="1" applyAlignment="1" applyProtection="1">
      <alignment horizontal="center" vertical="center" wrapText="1"/>
    </xf>
    <xf numFmtId="0" fontId="5" fillId="0" borderId="35" xfId="59" applyNumberFormat="1" applyFont="1" applyFill="1" applyBorder="1" applyAlignment="1" applyProtection="1">
      <alignment horizontal="center" vertical="center" wrapText="1"/>
    </xf>
    <xf numFmtId="0" fontId="5" fillId="0" borderId="32" xfId="59" applyNumberFormat="1" applyFont="1" applyFill="1" applyBorder="1" applyAlignment="1" applyProtection="1">
      <alignment horizontal="center" vertical="center" wrapText="1"/>
    </xf>
    <xf numFmtId="183" fontId="5" fillId="0" borderId="28" xfId="11" applyNumberFormat="1" applyFont="1" applyFill="1" applyBorder="1" applyAlignment="1" applyProtection="1">
      <alignment horizontal="center" vertical="center" wrapText="1"/>
    </xf>
    <xf numFmtId="183" fontId="5" fillId="0" borderId="35" xfId="11" applyNumberFormat="1" applyFont="1" applyFill="1" applyBorder="1" applyAlignment="1" applyProtection="1">
      <alignment horizontal="center" vertical="center" wrapText="1"/>
    </xf>
    <xf numFmtId="183" fontId="5" fillId="0" borderId="32" xfId="11" applyNumberFormat="1" applyFont="1" applyFill="1" applyBorder="1" applyAlignment="1" applyProtection="1">
      <alignment horizontal="center" vertical="center" wrapText="1"/>
    </xf>
    <xf numFmtId="177" fontId="5" fillId="0" borderId="1" xfId="55" applyNumberFormat="1" applyFont="1" applyFill="1" applyBorder="1" applyAlignment="1" applyProtection="1">
      <alignment horizontal="center" vertical="center" wrapText="1"/>
    </xf>
    <xf numFmtId="185" fontId="5" fillId="0" borderId="28" xfId="58" applyNumberFormat="1" applyFont="1" applyFill="1" applyBorder="1" applyAlignment="1" applyProtection="1">
      <alignment horizontal="center" vertical="center" wrapText="1"/>
    </xf>
    <xf numFmtId="185" fontId="5" fillId="0" borderId="35" xfId="58" applyNumberFormat="1" applyFont="1" applyFill="1" applyBorder="1" applyAlignment="1" applyProtection="1">
      <alignment horizontal="center" vertical="center" wrapText="1"/>
    </xf>
    <xf numFmtId="185" fontId="5" fillId="0" borderId="32" xfId="58" applyNumberFormat="1" applyFont="1" applyFill="1" applyBorder="1" applyAlignment="1" applyProtection="1">
      <alignment horizontal="center" vertical="center" wrapText="1"/>
    </xf>
    <xf numFmtId="185" fontId="5" fillId="0" borderId="28" xfId="11" applyNumberFormat="1" applyFont="1" applyFill="1" applyBorder="1" applyAlignment="1" applyProtection="1">
      <alignment horizontal="center" vertical="center" wrapText="1"/>
    </xf>
    <xf numFmtId="185" fontId="5" fillId="0" borderId="35" xfId="11" applyNumberFormat="1" applyFont="1" applyFill="1" applyBorder="1" applyAlignment="1" applyProtection="1">
      <alignment horizontal="center" vertical="center" wrapText="1"/>
    </xf>
    <xf numFmtId="185" fontId="5" fillId="0" borderId="32" xfId="11" applyNumberFormat="1" applyFont="1" applyFill="1" applyBorder="1" applyAlignment="1" applyProtection="1">
      <alignment horizontal="center" vertical="center" wrapText="1"/>
    </xf>
    <xf numFmtId="0" fontId="5" fillId="0" borderId="90" xfId="55" applyNumberFormat="1" applyFont="1" applyFill="1" applyBorder="1" applyAlignment="1" applyProtection="1">
      <alignment horizontal="center" vertical="center" wrapText="1"/>
    </xf>
    <xf numFmtId="0" fontId="5" fillId="0" borderId="55" xfId="55" applyNumberFormat="1" applyFont="1" applyFill="1" applyBorder="1" applyAlignment="1" applyProtection="1">
      <alignment horizontal="center" vertical="center" wrapText="1"/>
    </xf>
    <xf numFmtId="0" fontId="67" fillId="0" borderId="22" xfId="0" applyFont="1" applyFill="1" applyBorder="1" applyAlignment="1">
      <alignment horizontal="center"/>
    </xf>
    <xf numFmtId="0" fontId="60" fillId="0" borderId="27" xfId="0" applyFont="1" applyFill="1" applyBorder="1" applyAlignment="1">
      <alignment horizontal="center"/>
    </xf>
    <xf numFmtId="0" fontId="60" fillId="0" borderId="23" xfId="0" applyFont="1" applyFill="1" applyBorder="1" applyAlignment="1">
      <alignment horizontal="center"/>
    </xf>
    <xf numFmtId="0" fontId="60" fillId="0" borderId="0" xfId="0" applyFont="1" applyFill="1" applyBorder="1" applyAlignment="1">
      <alignment horizontal="center"/>
    </xf>
    <xf numFmtId="49" fontId="5" fillId="0" borderId="91" xfId="55" applyNumberFormat="1" applyFont="1" applyFill="1" applyBorder="1" applyAlignment="1" applyProtection="1">
      <alignment horizontal="center" vertical="center" wrapText="1"/>
    </xf>
    <xf numFmtId="49" fontId="5" fillId="0" borderId="53" xfId="55" applyNumberFormat="1" applyFont="1" applyFill="1" applyBorder="1" applyAlignment="1" applyProtection="1">
      <alignment horizontal="center" vertical="center" wrapText="1"/>
    </xf>
    <xf numFmtId="0" fontId="15" fillId="0" borderId="92" xfId="55" applyNumberFormat="1" applyFont="1" applyFill="1" applyBorder="1" applyAlignment="1" applyProtection="1">
      <alignment horizontal="center" vertical="center" wrapText="1"/>
    </xf>
    <xf numFmtId="0" fontId="5" fillId="0" borderId="93" xfId="55" applyNumberFormat="1" applyFont="1" applyFill="1" applyBorder="1" applyAlignment="1" applyProtection="1">
      <alignment wrapText="1"/>
    </xf>
    <xf numFmtId="49" fontId="5" fillId="0" borderId="94" xfId="55" applyNumberFormat="1" applyFont="1" applyFill="1" applyBorder="1" applyAlignment="1" applyProtection="1">
      <alignment horizontal="center" vertical="center" wrapText="1"/>
    </xf>
    <xf numFmtId="49" fontId="5" fillId="0" borderId="57" xfId="55" applyNumberFormat="1" applyFont="1" applyFill="1" applyBorder="1" applyAlignment="1" applyProtection="1">
      <alignment horizontal="center" vertical="center" wrapText="1"/>
    </xf>
    <xf numFmtId="49" fontId="5" fillId="0" borderId="58" xfId="55" applyNumberFormat="1" applyFont="1" applyFill="1" applyBorder="1" applyAlignment="1" applyProtection="1">
      <alignment horizontal="center" vertical="center" wrapText="1"/>
    </xf>
    <xf numFmtId="0" fontId="5" fillId="0" borderId="90" xfId="55" applyNumberFormat="1" applyFont="1" applyFill="1" applyBorder="1" applyAlignment="1" applyProtection="1">
      <alignment wrapText="1"/>
    </xf>
    <xf numFmtId="0" fontId="5" fillId="0" borderId="55" xfId="55" applyNumberFormat="1" applyFont="1" applyFill="1" applyBorder="1" applyAlignment="1" applyProtection="1">
      <alignment wrapText="1"/>
    </xf>
    <xf numFmtId="0" fontId="5" fillId="0" borderId="95" xfId="55" applyNumberFormat="1" applyFont="1" applyFill="1" applyBorder="1" applyAlignment="1" applyProtection="1">
      <alignment wrapText="1"/>
    </xf>
    <xf numFmtId="0" fontId="5" fillId="0" borderId="96" xfId="55" applyNumberFormat="1" applyFont="1" applyFill="1" applyBorder="1" applyAlignment="1" applyProtection="1">
      <alignment wrapText="1"/>
    </xf>
    <xf numFmtId="49" fontId="5" fillId="0" borderId="97" xfId="55" applyNumberFormat="1" applyFont="1" applyFill="1" applyBorder="1" applyAlignment="1" applyProtection="1">
      <alignment horizontal="center" vertical="center" wrapText="1"/>
    </xf>
    <xf numFmtId="49" fontId="5" fillId="0" borderId="98" xfId="55" applyNumberFormat="1" applyFont="1" applyFill="1" applyBorder="1" applyAlignment="1" applyProtection="1">
      <alignment horizontal="center" vertical="center" wrapText="1"/>
    </xf>
    <xf numFmtId="0" fontId="15" fillId="0" borderId="0" xfId="55" applyNumberFormat="1" applyFont="1" applyFill="1" applyBorder="1" applyAlignment="1" applyProtection="1">
      <alignment horizontal="left" vertical="center" wrapText="1"/>
    </xf>
    <xf numFmtId="0" fontId="47" fillId="0" borderId="0" xfId="0" applyFont="1" applyFill="1" applyBorder="1" applyAlignment="1"/>
    <xf numFmtId="0" fontId="58" fillId="0" borderId="86" xfId="55" applyNumberFormat="1" applyFont="1" applyFill="1" applyBorder="1" applyAlignment="1" applyProtection="1">
      <alignment wrapText="1"/>
    </xf>
    <xf numFmtId="0" fontId="58" fillId="0" borderId="87" xfId="55" applyNumberFormat="1" applyFont="1" applyFill="1" applyBorder="1" applyAlignment="1" applyProtection="1">
      <alignment wrapText="1"/>
    </xf>
    <xf numFmtId="0" fontId="15" fillId="0" borderId="87" xfId="55" applyNumberFormat="1" applyFont="1" applyFill="1" applyBorder="1" applyAlignment="1" applyProtection="1">
      <alignment horizontal="center" vertical="center" wrapText="1"/>
    </xf>
    <xf numFmtId="0" fontId="5" fillId="0" borderId="86" xfId="55" applyNumberFormat="1" applyFont="1" applyFill="1" applyBorder="1" applyAlignment="1" applyProtection="1">
      <alignment horizontal="center" vertical="center" wrapText="1"/>
    </xf>
    <xf numFmtId="49" fontId="5" fillId="0" borderId="87" xfId="55" applyNumberFormat="1" applyFont="1" applyFill="1" applyBorder="1" applyAlignment="1" applyProtection="1">
      <alignment horizontal="center" vertical="center" wrapText="1"/>
    </xf>
    <xf numFmtId="0" fontId="66" fillId="0" borderId="44" xfId="18" applyNumberFormat="1" applyFont="1" applyFill="1" applyBorder="1" applyAlignment="1" applyProtection="1">
      <alignment horizontal="center" vertical="center" wrapText="1"/>
    </xf>
    <xf numFmtId="49" fontId="58" fillId="0" borderId="1" xfId="55" applyNumberFormat="1" applyFont="1" applyFill="1" applyBorder="1" applyAlignment="1" applyProtection="1">
      <alignment horizontal="center" vertical="center" wrapText="1"/>
    </xf>
    <xf numFmtId="49" fontId="58" fillId="0" borderId="22" xfId="55" applyNumberFormat="1" applyFont="1" applyFill="1" applyBorder="1" applyAlignment="1" applyProtection="1">
      <alignment horizontal="center" vertical="center" wrapText="1"/>
    </xf>
    <xf numFmtId="49" fontId="58" fillId="0" borderId="27" xfId="55" applyNumberFormat="1" applyFont="1" applyFill="1" applyBorder="1" applyAlignment="1" applyProtection="1">
      <alignment horizontal="center" vertical="center" wrapText="1"/>
    </xf>
    <xf numFmtId="49" fontId="58" fillId="0" borderId="26" xfId="55" applyNumberFormat="1" applyFont="1" applyFill="1" applyBorder="1" applyAlignment="1" applyProtection="1">
      <alignment horizontal="center" vertical="center" wrapText="1"/>
    </xf>
    <xf numFmtId="49" fontId="58" fillId="0" borderId="29" xfId="55" applyNumberFormat="1" applyFont="1" applyFill="1" applyBorder="1" applyAlignment="1" applyProtection="1">
      <alignment horizontal="center" vertical="center" wrapText="1"/>
    </xf>
    <xf numFmtId="177" fontId="5" fillId="0" borderId="28" xfId="55" applyNumberFormat="1" applyFont="1" applyFill="1" applyBorder="1" applyAlignment="1" applyProtection="1">
      <alignment horizontal="center" vertical="center" wrapText="1"/>
    </xf>
    <xf numFmtId="177" fontId="5" fillId="0" borderId="35" xfId="55" applyNumberFormat="1" applyFont="1" applyFill="1" applyBorder="1" applyAlignment="1" applyProtection="1">
      <alignment horizontal="center" vertical="center" wrapText="1"/>
    </xf>
    <xf numFmtId="177" fontId="5" fillId="0" borderId="32" xfId="55" applyNumberFormat="1" applyFont="1" applyFill="1" applyBorder="1" applyAlignment="1" applyProtection="1">
      <alignment horizontal="center" vertical="center" wrapText="1"/>
    </xf>
    <xf numFmtId="0" fontId="5" fillId="0" borderId="87" xfId="55" applyNumberFormat="1" applyFont="1" applyFill="1" applyBorder="1" applyAlignment="1" applyProtection="1">
      <alignment horizontal="center" vertical="center" wrapText="1"/>
    </xf>
    <xf numFmtId="0" fontId="55" fillId="0" borderId="99" xfId="55" applyNumberFormat="1" applyFont="1" applyFill="1" applyBorder="1" applyAlignment="1" applyProtection="1">
      <alignment horizontal="center" vertical="center" wrapText="1"/>
    </xf>
    <xf numFmtId="49" fontId="58" fillId="0" borderId="99" xfId="55" applyNumberFormat="1" applyFont="1" applyFill="1" applyBorder="1" applyAlignment="1" applyProtection="1">
      <alignment horizontal="center" vertical="center" wrapText="1"/>
    </xf>
    <xf numFmtId="0" fontId="55" fillId="0" borderId="61" xfId="55" applyNumberFormat="1" applyFont="1" applyFill="1" applyBorder="1" applyAlignment="1" applyProtection="1">
      <alignment horizontal="center" vertical="center" wrapText="1"/>
    </xf>
    <xf numFmtId="176" fontId="58" fillId="0" borderId="61" xfId="55" applyNumberFormat="1" applyFont="1" applyFill="1" applyBorder="1" applyAlignment="1" applyProtection="1">
      <alignment horizontal="center" vertical="center" wrapText="1"/>
    </xf>
    <xf numFmtId="0" fontId="55" fillId="0" borderId="80" xfId="55" applyNumberFormat="1" applyFont="1" applyFill="1" applyBorder="1" applyAlignment="1" applyProtection="1">
      <alignment horizontal="center" vertical="center" wrapText="1"/>
    </xf>
    <xf numFmtId="49" fontId="58" fillId="0" borderId="80" xfId="55" applyNumberFormat="1" applyFont="1" applyFill="1" applyBorder="1" applyAlignment="1" applyProtection="1">
      <alignment horizontal="center" vertical="center" wrapText="1"/>
    </xf>
    <xf numFmtId="49" fontId="58" fillId="0" borderId="21" xfId="55" applyNumberFormat="1" applyFont="1" applyFill="1" applyBorder="1" applyAlignment="1" applyProtection="1">
      <alignment horizontal="center" vertical="center" wrapText="1"/>
    </xf>
    <xf numFmtId="49" fontId="58" fillId="0" borderId="25" xfId="55" applyNumberFormat="1" applyFont="1" applyFill="1" applyBorder="1" applyAlignment="1" applyProtection="1">
      <alignment horizontal="center" vertical="center" wrapText="1"/>
    </xf>
    <xf numFmtId="177" fontId="5" fillId="0" borderId="28" xfId="44" applyNumberFormat="1" applyFont="1" applyFill="1" applyBorder="1" applyAlignment="1" applyProtection="1">
      <alignment horizontal="center" vertical="center" wrapText="1"/>
    </xf>
    <xf numFmtId="177" fontId="5" fillId="0" borderId="35" xfId="44" applyNumberFormat="1" applyFont="1" applyFill="1" applyBorder="1" applyAlignment="1" applyProtection="1">
      <alignment horizontal="center" vertical="center" wrapText="1"/>
    </xf>
    <xf numFmtId="177" fontId="5" fillId="0" borderId="32" xfId="44" applyNumberFormat="1" applyFont="1" applyFill="1" applyBorder="1" applyAlignment="1" applyProtection="1">
      <alignment horizontal="center" vertical="center" wrapText="1"/>
    </xf>
    <xf numFmtId="0" fontId="58" fillId="0" borderId="99" xfId="55" applyNumberFormat="1" applyFont="1" applyFill="1" applyBorder="1" applyAlignment="1" applyProtection="1">
      <alignment horizontal="center" vertical="center" wrapText="1"/>
    </xf>
    <xf numFmtId="49" fontId="15" fillId="0" borderId="0" xfId="55" applyNumberFormat="1" applyFont="1" applyFill="1" applyBorder="1" applyAlignment="1" applyProtection="1">
      <alignment horizontal="center"/>
    </xf>
    <xf numFmtId="0" fontId="61" fillId="0" borderId="0" xfId="55" applyNumberFormat="1" applyFont="1" applyFill="1" applyBorder="1" applyAlignment="1" applyProtection="1">
      <alignment horizontal="center" vertical="center"/>
    </xf>
    <xf numFmtId="49" fontId="62" fillId="0" borderId="0" xfId="55" applyNumberFormat="1" applyFont="1" applyFill="1" applyBorder="1" applyAlignment="1" applyProtection="1"/>
    <xf numFmtId="0" fontId="62" fillId="0" borderId="0" xfId="55" applyNumberFormat="1" applyFont="1" applyFill="1" applyBorder="1" applyAlignment="1" applyProtection="1">
      <alignment horizontal="center" vertical="center"/>
    </xf>
    <xf numFmtId="0" fontId="62" fillId="0" borderId="0" xfId="55" applyNumberFormat="1" applyFont="1" applyFill="1" applyBorder="1" applyAlignment="1" applyProtection="1"/>
    <xf numFmtId="49" fontId="58" fillId="0" borderId="100" xfId="55" applyNumberFormat="1" applyFont="1" applyFill="1" applyBorder="1" applyAlignment="1" applyProtection="1">
      <alignment horizontal="center" vertical="center" wrapText="1"/>
    </xf>
    <xf numFmtId="176" fontId="58" fillId="0" borderId="101" xfId="55" applyNumberFormat="1" applyFont="1" applyFill="1" applyBorder="1" applyAlignment="1" applyProtection="1">
      <alignment horizontal="center" vertical="center" wrapText="1"/>
    </xf>
    <xf numFmtId="49" fontId="58" fillId="0" borderId="102" xfId="55" applyNumberFormat="1" applyFont="1" applyFill="1" applyBorder="1" applyAlignment="1" applyProtection="1">
      <alignment horizontal="center" vertical="center" wrapText="1"/>
    </xf>
    <xf numFmtId="49" fontId="58" fillId="0" borderId="15" xfId="55" applyNumberFormat="1" applyFont="1" applyFill="1" applyBorder="1" applyAlignment="1" applyProtection="1">
      <alignment horizontal="center" vertical="center" wrapText="1"/>
    </xf>
    <xf numFmtId="49" fontId="58" fillId="0" borderId="103" xfId="55" applyNumberFormat="1" applyFont="1" applyFill="1" applyBorder="1" applyAlignment="1" applyProtection="1">
      <alignment horizontal="center" vertical="center" wrapText="1"/>
    </xf>
    <xf numFmtId="49" fontId="58" fillId="0" borderId="104" xfId="55" applyNumberFormat="1" applyFont="1" applyFill="1" applyBorder="1" applyAlignment="1" applyProtection="1">
      <alignment horizontal="center" vertical="center" wrapText="1"/>
    </xf>
    <xf numFmtId="49" fontId="5" fillId="0" borderId="4" xfId="55" applyNumberFormat="1" applyFont="1" applyFill="1" applyBorder="1" applyAlignment="1" applyProtection="1">
      <alignment horizontal="center" vertical="center" wrapText="1"/>
    </xf>
    <xf numFmtId="0" fontId="60" fillId="0" borderId="103" xfId="0" applyFont="1" applyFill="1" applyBorder="1" applyAlignment="1">
      <alignment horizontal="center"/>
    </xf>
    <xf numFmtId="0" fontId="60" fillId="0" borderId="4" xfId="0" applyFont="1" applyFill="1" applyBorder="1" applyAlignment="1">
      <alignment horizontal="center"/>
    </xf>
    <xf numFmtId="49" fontId="5" fillId="0" borderId="105" xfId="55" applyNumberFormat="1" applyFont="1" applyFill="1" applyBorder="1" applyAlignment="1" applyProtection="1">
      <alignment horizontal="center" vertical="center" wrapText="1"/>
    </xf>
    <xf numFmtId="49" fontId="5" fillId="0" borderId="106" xfId="55" applyNumberFormat="1" applyFont="1" applyFill="1" applyBorder="1" applyAlignment="1" applyProtection="1">
      <alignment horizontal="center" vertical="center" wrapText="1"/>
    </xf>
    <xf numFmtId="49" fontId="5" fillId="0" borderId="107" xfId="55" applyNumberFormat="1" applyFont="1" applyFill="1" applyBorder="1" applyAlignment="1" applyProtection="1">
      <alignment horizontal="center" vertical="center" wrapText="1"/>
    </xf>
    <xf numFmtId="0" fontId="58" fillId="0" borderId="100" xfId="55" applyNumberFormat="1" applyFont="1" applyFill="1" applyBorder="1" applyAlignment="1" applyProtection="1">
      <alignment horizontal="center" vertical="center" wrapText="1"/>
    </xf>
    <xf numFmtId="0" fontId="50" fillId="0" borderId="0" xfId="55" applyNumberFormat="1" applyFont="1" applyFill="1" applyBorder="1" applyAlignment="1" applyProtection="1">
      <alignment horizontal="right" vertical="center"/>
    </xf>
    <xf numFmtId="0" fontId="51" fillId="0" borderId="0" xfId="55" applyNumberFormat="1" applyFont="1" applyFill="1" applyBorder="1" applyAlignment="1" applyProtection="1">
      <alignment horizontal="right" vertical="center"/>
    </xf>
    <xf numFmtId="0" fontId="52" fillId="0" borderId="0" xfId="55" applyNumberFormat="1" applyFont="1" applyFill="1" applyBorder="1" applyAlignment="1" applyProtection="1">
      <alignment horizontal="right" vertical="center"/>
    </xf>
    <xf numFmtId="0" fontId="5" fillId="0" borderId="0" xfId="55" applyNumberFormat="1" applyFont="1" applyFill="1" applyBorder="1" applyAlignment="1" applyProtection="1"/>
    <xf numFmtId="0" fontId="53" fillId="0" borderId="0" xfId="55" applyNumberFormat="1" applyFont="1" applyFill="1" applyBorder="1" applyAlignment="1" applyProtection="1"/>
    <xf numFmtId="0" fontId="54" fillId="0" borderId="0" xfId="55" applyNumberFormat="1" applyFont="1" applyFill="1" applyBorder="1" applyAlignment="1" applyProtection="1">
      <alignment horizontal="center" vertical="center"/>
    </xf>
    <xf numFmtId="0" fontId="53" fillId="0" borderId="0" xfId="55" applyNumberFormat="1" applyFont="1" applyFill="1" applyBorder="1" applyAlignment="1" applyProtection="1">
      <alignment horizontal="center" vertical="center"/>
    </xf>
    <xf numFmtId="0" fontId="55" fillId="0" borderId="85" xfId="55" applyNumberFormat="1" applyFont="1" applyFill="1" applyBorder="1" applyAlignment="1" applyProtection="1">
      <alignment horizontal="center" vertical="center" wrapText="1"/>
    </xf>
    <xf numFmtId="49" fontId="58" fillId="0" borderId="86" xfId="55" applyNumberFormat="1" applyFont="1" applyFill="1" applyBorder="1" applyAlignment="1" applyProtection="1">
      <alignment wrapText="1"/>
    </xf>
    <xf numFmtId="49" fontId="58" fillId="0" borderId="87" xfId="55" applyNumberFormat="1" applyFont="1" applyFill="1" applyBorder="1" applyAlignment="1" applyProtection="1">
      <alignment wrapText="1"/>
    </xf>
    <xf numFmtId="49" fontId="68" fillId="0" borderId="87" xfId="55" applyNumberFormat="1" applyFont="1" applyFill="1" applyBorder="1" applyAlignment="1" applyProtection="1">
      <alignment horizontal="center" vertical="center" wrapText="1"/>
    </xf>
    <xf numFmtId="49" fontId="69" fillId="0" borderId="86" xfId="55" applyNumberFormat="1" applyFont="1" applyFill="1" applyBorder="1" applyAlignment="1" applyProtection="1">
      <alignment horizontal="center" vertical="center" wrapText="1"/>
    </xf>
    <xf numFmtId="0" fontId="55" fillId="0" borderId="88" xfId="55" applyNumberFormat="1" applyFont="1" applyFill="1" applyBorder="1" applyAlignment="1" applyProtection="1">
      <alignment horizontal="center" vertical="center" wrapText="1"/>
    </xf>
    <xf numFmtId="49" fontId="58" fillId="0" borderId="43" xfId="55" applyNumberFormat="1" applyFont="1" applyFill="1" applyBorder="1" applyAlignment="1" applyProtection="1">
      <alignment wrapText="1"/>
    </xf>
    <xf numFmtId="49" fontId="58" fillId="0" borderId="44" xfId="55" applyNumberFormat="1" applyFont="1" applyFill="1" applyBorder="1" applyAlignment="1" applyProtection="1">
      <alignment wrapText="1"/>
    </xf>
    <xf numFmtId="49" fontId="4" fillId="0" borderId="62" xfId="48" applyNumberFormat="1" applyFont="1" applyFill="1" applyBorder="1" applyAlignment="1" applyProtection="1">
      <alignment horizontal="center" vertical="center" wrapText="1"/>
    </xf>
    <xf numFmtId="49" fontId="4" fillId="0" borderId="43" xfId="48" applyNumberFormat="1" applyFont="1" applyFill="1" applyBorder="1" applyAlignment="1" applyProtection="1">
      <alignment horizontal="center" vertical="center" wrapText="1"/>
    </xf>
    <xf numFmtId="0" fontId="55" fillId="0" borderId="89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wrapText="1"/>
    </xf>
    <xf numFmtId="49" fontId="58" fillId="0" borderId="77" xfId="55" applyNumberFormat="1" applyFont="1" applyFill="1" applyBorder="1" applyAlignment="1" applyProtection="1">
      <alignment wrapText="1"/>
    </xf>
    <xf numFmtId="49" fontId="58" fillId="0" borderId="77" xfId="55" applyNumberFormat="1" applyFont="1" applyFill="1" applyBorder="1" applyAlignment="1" applyProtection="1">
      <alignment horizontal="center" vertical="center" wrapText="1"/>
    </xf>
    <xf numFmtId="49" fontId="58" fillId="0" borderId="76" xfId="55" applyNumberFormat="1" applyFont="1" applyFill="1" applyBorder="1" applyAlignment="1" applyProtection="1">
      <alignment horizontal="center" vertical="center" wrapText="1"/>
    </xf>
    <xf numFmtId="0" fontId="58" fillId="0" borderId="7" xfId="55" applyNumberFormat="1" applyFont="1" applyFill="1" applyBorder="1" applyAlignment="1" applyProtection="1">
      <alignment horizontal="center" vertical="center" wrapText="1"/>
    </xf>
    <xf numFmtId="0" fontId="58" fillId="0" borderId="1" xfId="55" applyNumberFormat="1" applyFont="1" applyFill="1" applyBorder="1" applyAlignment="1" applyProtection="1">
      <alignment horizontal="center" vertical="center" wrapText="1"/>
    </xf>
    <xf numFmtId="0" fontId="58" fillId="0" borderId="22" xfId="55" applyNumberFormat="1" applyFont="1" applyFill="1" applyBorder="1" applyAlignment="1" applyProtection="1">
      <alignment horizontal="center" vertical="center" wrapText="1"/>
    </xf>
    <xf numFmtId="0" fontId="58" fillId="0" borderId="27" xfId="55" applyNumberFormat="1" applyFont="1" applyFill="1" applyBorder="1" applyAlignment="1" applyProtection="1">
      <alignment horizontal="center" vertical="center" wrapText="1"/>
    </xf>
    <xf numFmtId="0" fontId="58" fillId="0" borderId="21" xfId="55" applyNumberFormat="1" applyFont="1" applyFill="1" applyBorder="1" applyAlignment="1" applyProtection="1">
      <alignment horizontal="center" vertical="center" wrapText="1"/>
    </xf>
    <xf numFmtId="0" fontId="58" fillId="0" borderId="26" xfId="55" applyNumberFormat="1" applyFont="1" applyFill="1" applyBorder="1" applyAlignment="1" applyProtection="1">
      <alignment horizontal="center" vertical="center" wrapText="1"/>
    </xf>
    <xf numFmtId="0" fontId="58" fillId="0" borderId="29" xfId="55" applyNumberFormat="1" applyFont="1" applyFill="1" applyBorder="1" applyAlignment="1" applyProtection="1">
      <alignment horizontal="center" vertical="center" wrapText="1"/>
    </xf>
    <xf numFmtId="0" fontId="58" fillId="0" borderId="25" xfId="55" applyNumberFormat="1" applyFont="1" applyFill="1" applyBorder="1" applyAlignment="1" applyProtection="1">
      <alignment horizontal="center" vertical="center" wrapText="1"/>
    </xf>
    <xf numFmtId="0" fontId="58" fillId="0" borderId="23" xfId="55" applyNumberFormat="1" applyFont="1" applyFill="1" applyBorder="1" applyAlignment="1" applyProtection="1">
      <alignment horizontal="center" vertical="center" wrapText="1"/>
    </xf>
    <xf numFmtId="0" fontId="58" fillId="0" borderId="0" xfId="55" applyNumberFormat="1" applyFont="1" applyFill="1" applyBorder="1" applyAlignment="1" applyProtection="1">
      <alignment horizontal="center" vertical="center" wrapText="1"/>
    </xf>
    <xf numFmtId="0" fontId="58" fillId="0" borderId="28" xfId="55" applyNumberFormat="1" applyFont="1" applyFill="1" applyBorder="1" applyAlignment="1" applyProtection="1">
      <alignment horizontal="center" vertical="center" wrapText="1"/>
    </xf>
    <xf numFmtId="0" fontId="69" fillId="0" borderId="28" xfId="48" applyNumberFormat="1" applyFont="1" applyFill="1" applyBorder="1" applyAlignment="1" applyProtection="1">
      <alignment horizontal="center" vertical="center" wrapText="1"/>
    </xf>
    <xf numFmtId="0" fontId="69" fillId="0" borderId="35" xfId="48" applyNumberFormat="1" applyFont="1" applyFill="1" applyBorder="1" applyAlignment="1" applyProtection="1">
      <alignment horizontal="center" vertical="center" wrapText="1"/>
    </xf>
    <xf numFmtId="0" fontId="69" fillId="0" borderId="32" xfId="48" applyNumberFormat="1" applyFont="1" applyFill="1" applyBorder="1" applyAlignment="1" applyProtection="1">
      <alignment horizontal="center" vertical="center" wrapText="1"/>
    </xf>
    <xf numFmtId="183" fontId="69" fillId="0" borderId="28" xfId="48" applyNumberFormat="1" applyFont="1" applyFill="1" applyBorder="1" applyAlignment="1" applyProtection="1">
      <alignment horizontal="center" vertical="center" wrapText="1"/>
    </xf>
    <xf numFmtId="183" fontId="69" fillId="0" borderId="35" xfId="48" applyNumberFormat="1" applyFont="1" applyFill="1" applyBorder="1" applyAlignment="1" applyProtection="1">
      <alignment horizontal="center" vertical="center" wrapText="1"/>
    </xf>
    <xf numFmtId="183" fontId="69" fillId="0" borderId="32" xfId="48" applyNumberFormat="1" applyFont="1" applyFill="1" applyBorder="1" applyAlignment="1" applyProtection="1">
      <alignment horizontal="center" vertical="center" wrapText="1"/>
    </xf>
    <xf numFmtId="177" fontId="5" fillId="0" borderId="1" xfId="55" applyNumberFormat="1" applyFont="1" applyFill="1" applyBorder="1" applyAlignment="1" applyProtection="1">
      <alignment horizontal="center" vertical="center" wrapText="1"/>
    </xf>
    <xf numFmtId="185" fontId="69" fillId="0" borderId="28" xfId="48" applyNumberFormat="1" applyFont="1" applyFill="1" applyBorder="1" applyAlignment="1" applyProtection="1">
      <alignment horizontal="center" vertical="center" wrapText="1"/>
    </xf>
    <xf numFmtId="185" fontId="69" fillId="0" borderId="35" xfId="48" applyNumberFormat="1" applyFont="1" applyFill="1" applyBorder="1" applyAlignment="1" applyProtection="1">
      <alignment horizontal="center" vertical="center" wrapText="1"/>
    </xf>
    <xf numFmtId="185" fontId="69" fillId="0" borderId="32" xfId="48" applyNumberFormat="1" applyFont="1" applyFill="1" applyBorder="1" applyAlignment="1" applyProtection="1">
      <alignment horizontal="center" vertical="center" wrapText="1"/>
    </xf>
    <xf numFmtId="0" fontId="5" fillId="0" borderId="90" xfId="55" applyNumberFormat="1" applyFont="1" applyFill="1" applyBorder="1" applyAlignment="1" applyProtection="1">
      <alignment horizontal="center" vertical="center" wrapText="1"/>
    </xf>
    <xf numFmtId="0" fontId="5" fillId="0" borderId="53" xfId="55" applyNumberFormat="1" applyFont="1" applyFill="1" applyBorder="1" applyAlignment="1" applyProtection="1">
      <alignment horizontal="center" vertical="center" wrapText="1"/>
    </xf>
    <xf numFmtId="0" fontId="70" fillId="0" borderId="54" xfId="54" applyFont="1" applyBorder="1" applyAlignment="1">
      <alignment horizontal="center" vertical="center"/>
    </xf>
    <xf numFmtId="0" fontId="71" fillId="0" borderId="27" xfId="54" applyBorder="1" applyAlignment="1">
      <alignment horizontal="center" vertical="center"/>
    </xf>
    <xf numFmtId="0" fontId="71" fillId="0" borderId="55" xfId="54" applyBorder="1" applyAlignment="1">
      <alignment horizontal="center" vertical="center"/>
    </xf>
    <xf numFmtId="0" fontId="71" fillId="0" borderId="0" xfId="54" applyAlignment="1">
      <alignment horizontal="center" vertical="center"/>
    </xf>
    <xf numFmtId="49" fontId="5" fillId="0" borderId="53" xfId="55" applyNumberFormat="1" applyFont="1" applyFill="1" applyBorder="1" applyAlignment="1" applyProtection="1">
      <alignment horizontal="center" vertical="center" wrapText="1"/>
    </xf>
    <xf numFmtId="0" fontId="15" fillId="0" borderId="92" xfId="55" applyNumberFormat="1" applyFont="1" applyFill="1" applyBorder="1" applyAlignment="1" applyProtection="1">
      <alignment horizontal="center" vertical="center" wrapText="1"/>
    </xf>
    <xf numFmtId="0" fontId="5" fillId="0" borderId="57" xfId="55" applyNumberFormat="1" applyFont="1" applyFill="1" applyBorder="1" applyAlignment="1" applyProtection="1">
      <alignment wrapText="1"/>
    </xf>
    <xf numFmtId="49" fontId="5" fillId="0" borderId="57" xfId="55" applyNumberFormat="1" applyFont="1" applyFill="1" applyBorder="1" applyAlignment="1" applyProtection="1">
      <alignment horizontal="center" vertical="center" wrapText="1"/>
    </xf>
    <xf numFmtId="49" fontId="5" fillId="0" borderId="58" xfId="55" applyNumberFormat="1" applyFont="1" applyFill="1" applyBorder="1" applyAlignment="1" applyProtection="1">
      <alignment horizontal="center" vertical="center" wrapText="1"/>
    </xf>
    <xf numFmtId="0" fontId="5" fillId="0" borderId="90" xfId="55" applyNumberFormat="1" applyFont="1" applyFill="1" applyBorder="1" applyAlignment="1" applyProtection="1">
      <alignment wrapText="1"/>
    </xf>
    <xf numFmtId="0" fontId="5" fillId="0" borderId="53" xfId="55" applyNumberFormat="1" applyFont="1" applyFill="1" applyBorder="1" applyAlignment="1" applyProtection="1">
      <alignment wrapText="1"/>
    </xf>
    <xf numFmtId="0" fontId="5" fillId="0" borderId="95" xfId="55" applyNumberFormat="1" applyFont="1" applyFill="1" applyBorder="1" applyAlignment="1" applyProtection="1">
      <alignment wrapText="1"/>
    </xf>
    <xf numFmtId="0" fontId="5" fillId="0" borderId="98" xfId="55" applyNumberFormat="1" applyFont="1" applyFill="1" applyBorder="1" applyAlignment="1" applyProtection="1">
      <alignment wrapText="1"/>
    </xf>
    <xf numFmtId="49" fontId="5" fillId="0" borderId="98" xfId="55" applyNumberFormat="1" applyFont="1" applyFill="1" applyBorder="1" applyAlignment="1" applyProtection="1">
      <alignment horizontal="center" vertical="center" wrapText="1"/>
    </xf>
    <xf numFmtId="0" fontId="15" fillId="0" borderId="0" xfId="55" applyNumberFormat="1" applyFont="1" applyFill="1" applyBorder="1" applyAlignment="1" applyProtection="1">
      <alignment horizontal="left" vertical="center" wrapText="1"/>
    </xf>
    <xf numFmtId="0" fontId="47" fillId="0" borderId="0" xfId="0" applyFont="1" applyFill="1" applyAlignment="1"/>
    <xf numFmtId="0" fontId="4" fillId="0" borderId="62" xfId="48" applyNumberFormat="1" applyFont="1" applyFill="1" applyBorder="1" applyAlignment="1" applyProtection="1">
      <alignment horizontal="center" vertical="center" wrapText="1"/>
    </xf>
    <xf numFmtId="0" fontId="4" fillId="0" borderId="43" xfId="48" applyNumberFormat="1" applyFont="1" applyFill="1" applyBorder="1" applyAlignment="1" applyProtection="1">
      <alignment horizontal="center" vertical="center" wrapText="1"/>
    </xf>
    <xf numFmtId="49" fontId="69" fillId="0" borderId="87" xfId="55" applyNumberFormat="1" applyFont="1" applyFill="1" applyBorder="1" applyAlignment="1" applyProtection="1">
      <alignment horizontal="center" vertical="center" wrapText="1"/>
    </xf>
    <xf numFmtId="49" fontId="4" fillId="0" borderId="44" xfId="48" applyNumberFormat="1" applyFont="1" applyFill="1" applyBorder="1" applyAlignment="1" applyProtection="1">
      <alignment horizontal="center" vertical="center" wrapText="1"/>
    </xf>
    <xf numFmtId="49" fontId="58" fillId="0" borderId="1" xfId="55" applyNumberFormat="1" applyFont="1" applyFill="1" applyBorder="1" applyAlignment="1" applyProtection="1">
      <alignment horizontal="center" vertical="center" wrapText="1"/>
    </xf>
    <xf numFmtId="49" fontId="58" fillId="0" borderId="22" xfId="55" applyNumberFormat="1" applyFont="1" applyFill="1" applyBorder="1" applyAlignment="1" applyProtection="1">
      <alignment horizontal="center" vertical="center" wrapText="1"/>
    </xf>
    <xf numFmtId="49" fontId="58" fillId="0" borderId="27" xfId="55" applyNumberFormat="1" applyFont="1" applyFill="1" applyBorder="1" applyAlignment="1" applyProtection="1">
      <alignment horizontal="center" vertical="center" wrapText="1"/>
    </xf>
    <xf numFmtId="49" fontId="58" fillId="0" borderId="26" xfId="55" applyNumberFormat="1" applyFont="1" applyFill="1" applyBorder="1" applyAlignment="1" applyProtection="1">
      <alignment horizontal="center" vertical="center" wrapText="1"/>
    </xf>
    <xf numFmtId="49" fontId="58" fillId="0" borderId="29" xfId="55" applyNumberFormat="1" applyFont="1" applyFill="1" applyBorder="1" applyAlignment="1" applyProtection="1">
      <alignment horizontal="center" vertical="center" wrapText="1"/>
    </xf>
    <xf numFmtId="0" fontId="4" fillId="0" borderId="44" xfId="48" applyNumberFormat="1" applyFont="1" applyFill="1" applyBorder="1" applyAlignment="1" applyProtection="1">
      <alignment horizontal="center" vertical="center" wrapText="1"/>
    </xf>
    <xf numFmtId="0" fontId="55" fillId="0" borderId="99" xfId="55" applyNumberFormat="1" applyFont="1" applyFill="1" applyBorder="1" applyAlignment="1" applyProtection="1">
      <alignment horizontal="center" vertical="center" wrapText="1"/>
    </xf>
    <xf numFmtId="49" fontId="58" fillId="0" borderId="99" xfId="55" applyNumberFormat="1" applyFont="1" applyFill="1" applyBorder="1" applyAlignment="1" applyProtection="1">
      <alignment horizontal="center" vertical="center" wrapText="1"/>
    </xf>
    <xf numFmtId="0" fontId="55" fillId="0" borderId="61" xfId="55" applyNumberFormat="1" applyFont="1" applyFill="1" applyBorder="1" applyAlignment="1" applyProtection="1">
      <alignment horizontal="center" vertical="center" wrapText="1"/>
    </xf>
    <xf numFmtId="0" fontId="56" fillId="0" borderId="80" xfId="55" applyNumberFormat="1" applyFont="1" applyFill="1" applyBorder="1" applyAlignment="1" applyProtection="1">
      <alignment horizontal="center" vertical="center" wrapText="1"/>
    </xf>
    <xf numFmtId="0" fontId="55" fillId="0" borderId="80" xfId="55" applyNumberFormat="1" applyFont="1" applyFill="1" applyBorder="1" applyAlignment="1" applyProtection="1">
      <alignment horizontal="center" vertical="center" wrapText="1"/>
    </xf>
    <xf numFmtId="49" fontId="57" fillId="0" borderId="80" xfId="55" applyNumberFormat="1" applyFont="1" applyFill="1" applyBorder="1" applyAlignment="1" applyProtection="1">
      <alignment horizontal="center" vertical="center" wrapText="1"/>
    </xf>
    <xf numFmtId="49" fontId="58" fillId="0" borderId="80" xfId="55" applyNumberFormat="1" applyFont="1" applyFill="1" applyBorder="1" applyAlignment="1" applyProtection="1">
      <alignment horizontal="center" vertical="center" wrapText="1"/>
    </xf>
    <xf numFmtId="49" fontId="57" fillId="0" borderId="1" xfId="55" applyNumberFormat="1" applyFont="1" applyFill="1" applyBorder="1" applyAlignment="1" applyProtection="1">
      <alignment horizontal="center" vertical="center" wrapText="1"/>
    </xf>
    <xf numFmtId="49" fontId="58" fillId="0" borderId="21" xfId="55" applyNumberFormat="1" applyFont="1" applyFill="1" applyBorder="1" applyAlignment="1" applyProtection="1">
      <alignment horizontal="center" vertical="center" wrapText="1"/>
    </xf>
    <xf numFmtId="49" fontId="57" fillId="0" borderId="22" xfId="48" applyNumberFormat="1" applyFont="1" applyFill="1" applyBorder="1" applyAlignment="1" applyProtection="1">
      <alignment horizontal="center" vertical="center" wrapText="1"/>
    </xf>
    <xf numFmtId="49" fontId="57" fillId="0" borderId="27" xfId="48" applyNumberFormat="1" applyFont="1" applyFill="1" applyBorder="1" applyAlignment="1" applyProtection="1">
      <alignment horizontal="center" vertical="center" wrapText="1"/>
    </xf>
    <xf numFmtId="49" fontId="58" fillId="0" borderId="25" xfId="55" applyNumberFormat="1" applyFont="1" applyFill="1" applyBorder="1" applyAlignment="1" applyProtection="1">
      <alignment horizontal="center" vertical="center" wrapText="1"/>
    </xf>
    <xf numFmtId="49" fontId="57" fillId="0" borderId="26" xfId="48" applyNumberFormat="1" applyFont="1" applyFill="1" applyBorder="1" applyAlignment="1" applyProtection="1">
      <alignment horizontal="center" vertical="center" wrapText="1"/>
    </xf>
    <xf numFmtId="49" fontId="57" fillId="0" borderId="29" xfId="48" applyNumberFormat="1" applyFont="1" applyFill="1" applyBorder="1" applyAlignment="1" applyProtection="1">
      <alignment horizontal="center" vertical="center" wrapText="1"/>
    </xf>
    <xf numFmtId="177" fontId="69" fillId="0" borderId="28" xfId="48" applyNumberFormat="1" applyFont="1" applyFill="1" applyBorder="1" applyAlignment="1" applyProtection="1">
      <alignment horizontal="center" vertical="center" wrapText="1"/>
    </xf>
    <xf numFmtId="177" fontId="69" fillId="0" borderId="35" xfId="48" applyNumberFormat="1" applyFont="1" applyFill="1" applyBorder="1" applyAlignment="1" applyProtection="1">
      <alignment horizontal="center" vertical="center" wrapText="1"/>
    </xf>
    <xf numFmtId="177" fontId="69" fillId="0" borderId="32" xfId="48" applyNumberFormat="1" applyFont="1" applyFill="1" applyBorder="1" applyAlignment="1" applyProtection="1">
      <alignment horizontal="center" vertical="center" wrapText="1"/>
    </xf>
    <xf numFmtId="176" fontId="57" fillId="0" borderId="61" xfId="55" applyNumberFormat="1" applyFont="1" applyFill="1" applyBorder="1" applyAlignment="1" applyProtection="1">
      <alignment horizontal="center" vertical="center" wrapText="1"/>
    </xf>
    <xf numFmtId="176" fontId="58" fillId="0" borderId="61" xfId="55" applyNumberFormat="1" applyFont="1" applyFill="1" applyBorder="1" applyAlignment="1" applyProtection="1">
      <alignment horizontal="center" vertical="center" wrapText="1"/>
    </xf>
    <xf numFmtId="0" fontId="57" fillId="0" borderId="22" xfId="48" applyNumberFormat="1" applyFont="1" applyFill="1" applyBorder="1" applyAlignment="1" applyProtection="1">
      <alignment horizontal="center" vertical="center" wrapText="1"/>
    </xf>
    <xf numFmtId="49" fontId="15" fillId="0" borderId="0" xfId="55" applyNumberFormat="1" applyFont="1" applyFill="1" applyBorder="1" applyAlignment="1" applyProtection="1">
      <alignment horizontal="center"/>
    </xf>
    <xf numFmtId="0" fontId="50" fillId="0" borderId="0" xfId="55" applyNumberFormat="1" applyFont="1" applyFill="1" applyBorder="1" applyAlignment="1" applyProtection="1">
      <alignment horizontal="center" vertical="center"/>
    </xf>
    <xf numFmtId="49" fontId="51" fillId="0" borderId="0" xfId="55" applyNumberFormat="1" applyFont="1" applyFill="1" applyBorder="1" applyAlignment="1" applyProtection="1"/>
    <xf numFmtId="0" fontId="51" fillId="0" borderId="0" xfId="55" applyNumberFormat="1" applyFont="1" applyFill="1" applyBorder="1" applyAlignment="1" applyProtection="1">
      <alignment horizontal="center" vertical="center"/>
    </xf>
    <xf numFmtId="0" fontId="51" fillId="0" borderId="0" xfId="55" applyNumberFormat="1" applyFont="1" applyFill="1" applyBorder="1" applyAlignment="1" applyProtection="1"/>
    <xf numFmtId="49" fontId="58" fillId="0" borderId="100" xfId="55" applyNumberFormat="1" applyFont="1" applyFill="1" applyBorder="1" applyAlignment="1" applyProtection="1">
      <alignment horizontal="center" vertical="center" wrapText="1"/>
    </xf>
    <xf numFmtId="49" fontId="58" fillId="0" borderId="102" xfId="55" applyNumberFormat="1" applyFont="1" applyFill="1" applyBorder="1" applyAlignment="1" applyProtection="1">
      <alignment horizontal="center" vertical="center" wrapText="1"/>
    </xf>
    <xf numFmtId="49" fontId="58" fillId="0" borderId="15" xfId="55" applyNumberFormat="1" applyFont="1" applyFill="1" applyBorder="1" applyAlignment="1" applyProtection="1">
      <alignment horizontal="center" vertical="center" wrapText="1"/>
    </xf>
    <xf numFmtId="49" fontId="57" fillId="0" borderId="103" xfId="48" applyNumberFormat="1" applyFont="1" applyFill="1" applyBorder="1" applyAlignment="1" applyProtection="1">
      <alignment horizontal="center" vertical="center" wrapText="1"/>
    </xf>
    <xf numFmtId="49" fontId="57" fillId="0" borderId="104" xfId="48" applyNumberFormat="1" applyFont="1" applyFill="1" applyBorder="1" applyAlignment="1" applyProtection="1">
      <alignment horizontal="center" vertical="center" wrapText="1"/>
    </xf>
    <xf numFmtId="0" fontId="58" fillId="0" borderId="103" xfId="55" applyNumberFormat="1" applyFont="1" applyFill="1" applyBorder="1" applyAlignment="1" applyProtection="1">
      <alignment horizontal="center" vertical="center" wrapText="1"/>
    </xf>
    <xf numFmtId="0" fontId="58" fillId="0" borderId="4" xfId="55" applyNumberFormat="1" applyFont="1" applyFill="1" applyBorder="1" applyAlignment="1" applyProtection="1">
      <alignment horizontal="center" vertical="center" wrapText="1"/>
    </xf>
    <xf numFmtId="0" fontId="58" fillId="0" borderId="104" xfId="55" applyNumberFormat="1" applyFont="1" applyFill="1" applyBorder="1" applyAlignment="1" applyProtection="1">
      <alignment horizontal="center" vertical="center" wrapText="1"/>
    </xf>
    <xf numFmtId="0" fontId="71" fillId="0" borderId="103" xfId="54" applyBorder="1" applyAlignment="1">
      <alignment horizontal="center" vertical="center"/>
    </xf>
    <xf numFmtId="0" fontId="71" fillId="0" borderId="4" xfId="54" applyBorder="1" applyAlignment="1">
      <alignment horizontal="center" vertical="center"/>
    </xf>
    <xf numFmtId="49" fontId="5" fillId="0" borderId="105" xfId="55" applyNumberFormat="1" applyFont="1" applyFill="1" applyBorder="1" applyAlignment="1" applyProtection="1">
      <alignment horizontal="center" vertical="center" wrapText="1"/>
    </xf>
    <xf numFmtId="49" fontId="5" fillId="0" borderId="106" xfId="55" applyNumberFormat="1" applyFont="1" applyFill="1" applyBorder="1" applyAlignment="1" applyProtection="1">
      <alignment horizontal="center" vertical="center" wrapText="1"/>
    </xf>
    <xf numFmtId="49" fontId="5" fillId="0" borderId="107" xfId="55" applyNumberFormat="1" applyFont="1" applyFill="1" applyBorder="1" applyAlignment="1" applyProtection="1">
      <alignment horizontal="center" vertical="center" wrapText="1"/>
    </xf>
    <xf numFmtId="176" fontId="58" fillId="0" borderId="101" xfId="55" applyNumberFormat="1" applyFont="1" applyFill="1" applyBorder="1" applyAlignment="1" applyProtection="1">
      <alignment horizontal="center" vertical="center" wrapText="1"/>
    </xf>
    <xf numFmtId="49" fontId="5" fillId="0" borderId="23" xfId="55" applyNumberFormat="1" applyFont="1" applyFill="1" applyBorder="1" applyAlignment="1" applyProtection="1">
      <alignment horizontal="center" vertical="center" wrapText="1"/>
    </xf>
    <xf numFmtId="49" fontId="5" fillId="0" borderId="0" xfId="55" applyNumberFormat="1" applyFont="1" applyFill="1" applyAlignment="1" applyProtection="1">
      <alignment horizontal="center" vertical="center" wrapText="1"/>
    </xf>
    <xf numFmtId="49" fontId="5" fillId="0" borderId="4" xfId="55" applyNumberFormat="1" applyFont="1" applyFill="1" applyBorder="1" applyAlignment="1" applyProtection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2 2 10 3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2 2 16" xfId="18"/>
    <cellStyle name="标题" xfId="19" builtinId="15"/>
    <cellStyle name="解释性文本" xfId="20" builtinId="53"/>
    <cellStyle name="常规 8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常规 2 2 5" xfId="44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3" xfId="54"/>
    <cellStyle name="常规 2" xfId="55"/>
    <cellStyle name="常规 7" xfId="56"/>
    <cellStyle name="常规 5" xfId="57"/>
    <cellStyle name="常规 2 2 15" xfId="58"/>
    <cellStyle name="常规 2 2 20" xfId="5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200026</xdr:colOff>
      <xdr:row>12</xdr:row>
      <xdr:rowOff>19304</xdr:rowOff>
    </xdr:from>
    <xdr:to>
      <xdr:col>28</xdr:col>
      <xdr:colOff>133351</xdr:colOff>
      <xdr:row>23</xdr:row>
      <xdr:rowOff>94869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600200" y="3136265"/>
          <a:ext cx="4810125" cy="16852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116808</xdr:colOff>
      <xdr:row>65</xdr:row>
      <xdr:rowOff>162179</xdr:rowOff>
    </xdr:from>
    <xdr:to>
      <xdr:col>26</xdr:col>
      <xdr:colOff>217138</xdr:colOff>
      <xdr:row>75</xdr:row>
      <xdr:rowOff>37719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954530" y="13246100"/>
          <a:ext cx="4100830" cy="16852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11</xdr:row>
      <xdr:rowOff>8890</xdr:rowOff>
    </xdr:from>
    <xdr:to>
      <xdr:col>26</xdr:col>
      <xdr:colOff>95250</xdr:colOff>
      <xdr:row>22</xdr:row>
      <xdr:rowOff>180975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0" y="3105150"/>
          <a:ext cx="4238625" cy="1743710"/>
        </a:xfrm>
        <a:prstGeom prst="rect">
          <a:avLst/>
        </a:prstGeom>
        <a:noFill/>
        <a:ln w="1">
          <a:noFill/>
        </a:ln>
      </xdr:spPr>
    </xdr:pic>
    <xdr:clientData/>
  </xdr:twoCellAnchor>
  <xdr:twoCellAnchor editAs="oneCell">
    <xdr:from>
      <xdr:col>7</xdr:col>
      <xdr:colOff>9525</xdr:colOff>
      <xdr:row>65</xdr:row>
      <xdr:rowOff>8890</xdr:rowOff>
    </xdr:from>
    <xdr:to>
      <xdr:col>26</xdr:col>
      <xdr:colOff>95250</xdr:colOff>
      <xdr:row>76</xdr:row>
      <xdr:rowOff>180975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0" y="13179425"/>
          <a:ext cx="4238625" cy="1743710"/>
        </a:xfrm>
        <a:prstGeom prst="rect">
          <a:avLst/>
        </a:prstGeom>
        <a:noFill/>
        <a:ln w="1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146696</xdr:colOff>
      <xdr:row>11</xdr:row>
      <xdr:rowOff>11223</xdr:rowOff>
    </xdr:from>
    <xdr:to>
      <xdr:col>25</xdr:col>
      <xdr:colOff>11</xdr:colOff>
      <xdr:row>19</xdr:row>
      <xdr:rowOff>322373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/>
        <a:stretch>
          <a:fillRect/>
        </a:stretch>
      </xdr:blipFill>
      <xdr:spPr>
        <a:xfrm>
          <a:off x="1689735" y="3192145"/>
          <a:ext cx="4272915" cy="175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104322</xdr:colOff>
      <xdr:row>10</xdr:row>
      <xdr:rowOff>123825</xdr:rowOff>
    </xdr:from>
    <xdr:to>
      <xdr:col>26</xdr:col>
      <xdr:colOff>133532</xdr:colOff>
      <xdr:row>20</xdr:row>
      <xdr:rowOff>114300</xdr:rowOff>
    </xdr:to>
    <xdr:pic>
      <xdr:nvPicPr>
        <xdr:cNvPr id="2" name="图片 1" descr="Snipaste_2018-03-18_09-24-40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866265" y="3086100"/>
          <a:ext cx="4448810" cy="1828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>
      <xdr:nvCxnSpPr>
        <xdr:cNvPr id="2" name="直接连接符 1"/>
        <xdr:cNvCxnSpPr/>
      </xdr:nvCxnSpPr>
      <xdr:spPr>
        <a:xfrm>
          <a:off x="4808855" y="1140460"/>
          <a:ext cx="13906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>
      <xdr:nvCxnSpPr>
        <xdr:cNvPr id="3" name="直接连接符 2"/>
        <xdr:cNvCxnSpPr/>
      </xdr:nvCxnSpPr>
      <xdr:spPr>
        <a:xfrm>
          <a:off x="4775835" y="1522730"/>
          <a:ext cx="139001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04"/>
  <sheetViews>
    <sheetView view="pageBreakPreview" zoomScaleNormal="100" zoomScaleSheetLayoutView="100" workbookViewId="0">
      <selection activeCell="F6" sqref="F6:P6"/>
    </sheetView>
  </sheetViews>
  <sheetFormatPr defaultColWidth="9" defaultRowHeight="14.25"/>
  <cols>
    <col min="1" max="2" width="4.125" style="1" customWidth="1"/>
    <col min="3" max="3" width="3.125" style="1" customWidth="1"/>
    <col min="4" max="4" width="4.125" style="1" customWidth="1"/>
    <col min="5" max="10" width="2.875" style="1" customWidth="1"/>
    <col min="11" max="11" width="2.75" style="1" customWidth="1"/>
    <col min="12" max="18" width="2.875" style="1" customWidth="1"/>
    <col min="19" max="19" width="2" style="1" customWidth="1"/>
    <col min="20" max="20" width="1.75" style="1" customWidth="1"/>
    <col min="21" max="32" width="2.875" style="1" customWidth="1"/>
    <col min="33" max="33" width="12.625" style="1"/>
    <col min="34" max="34" width="9" style="1"/>
    <col min="35" max="35" width="9.375" style="1"/>
    <col min="36" max="36" width="12.625" style="1"/>
    <col min="37" max="16384" width="9" style="1"/>
  </cols>
  <sheetData>
    <row r="1" ht="5.25" customHeight="1"/>
    <row r="2" ht="12" customHeight="1" spans="1:32">
      <c r="A2" s="535"/>
      <c r="B2" s="536"/>
      <c r="C2" s="537"/>
      <c r="D2" s="537"/>
      <c r="E2" s="537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626" t="s">
        <v>0</v>
      </c>
      <c r="AE2" s="626"/>
      <c r="AF2" s="626"/>
    </row>
    <row r="3" ht="27" spans="1:32">
      <c r="A3" s="538"/>
      <c r="B3" s="539"/>
      <c r="C3" s="539"/>
      <c r="D3" s="540" t="s">
        <v>1</v>
      </c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627"/>
      <c r="AE3" s="628"/>
      <c r="AF3" s="628"/>
    </row>
    <row r="4" ht="15.95" customHeight="1" spans="1:32">
      <c r="A4" s="539"/>
      <c r="B4" s="539"/>
      <c r="C4" s="539"/>
      <c r="D4" s="539"/>
      <c r="E4" s="539"/>
      <c r="F4" s="539"/>
      <c r="G4" s="539"/>
      <c r="H4" s="539"/>
      <c r="I4" s="539"/>
      <c r="J4" s="539"/>
      <c r="K4" s="539"/>
      <c r="L4" s="539"/>
      <c r="M4" s="539"/>
      <c r="N4" s="539"/>
      <c r="O4" s="539"/>
      <c r="P4" s="539"/>
      <c r="Q4" s="539"/>
      <c r="R4" s="539"/>
      <c r="S4" s="539"/>
      <c r="T4" s="539"/>
      <c r="U4" s="539"/>
      <c r="V4" s="539"/>
      <c r="W4" s="539"/>
      <c r="X4" s="539"/>
      <c r="Y4" s="539"/>
      <c r="Z4" s="539"/>
      <c r="AA4" s="539"/>
      <c r="AB4" s="539"/>
      <c r="AC4" s="539"/>
      <c r="AD4" s="629"/>
      <c r="AE4" s="630"/>
      <c r="AF4" s="630"/>
    </row>
    <row r="5" ht="45" customHeight="1" spans="1:32">
      <c r="A5" s="542" t="s">
        <v>2</v>
      </c>
      <c r="B5" s="543"/>
      <c r="C5" s="543"/>
      <c r="D5" s="543"/>
      <c r="E5" s="544"/>
      <c r="F5" s="545" t="s">
        <v>3</v>
      </c>
      <c r="G5" s="546"/>
      <c r="H5" s="546"/>
      <c r="I5" s="546"/>
      <c r="J5" s="546"/>
      <c r="K5" s="546"/>
      <c r="L5" s="546"/>
      <c r="M5" s="546"/>
      <c r="N5" s="546"/>
      <c r="O5" s="546"/>
      <c r="P5" s="598"/>
      <c r="Q5" s="606" t="s">
        <v>4</v>
      </c>
      <c r="R5" s="606"/>
      <c r="S5" s="606"/>
      <c r="T5" s="606"/>
      <c r="U5" s="607" t="s">
        <v>5</v>
      </c>
      <c r="V5" s="607"/>
      <c r="W5" s="607"/>
      <c r="X5" s="607"/>
      <c r="Y5" s="607"/>
      <c r="Z5" s="607"/>
      <c r="AA5" s="607"/>
      <c r="AB5" s="607"/>
      <c r="AC5" s="607"/>
      <c r="AD5" s="607"/>
      <c r="AE5" s="607"/>
      <c r="AF5" s="631"/>
    </row>
    <row r="6" ht="34.5" customHeight="1" spans="1:32">
      <c r="A6" s="547" t="s">
        <v>6</v>
      </c>
      <c r="B6" s="548"/>
      <c r="C6" s="548"/>
      <c r="D6" s="548"/>
      <c r="E6" s="549"/>
      <c r="F6" s="550" t="s">
        <v>7</v>
      </c>
      <c r="G6" s="551"/>
      <c r="H6" s="551"/>
      <c r="I6" s="551"/>
      <c r="J6" s="551"/>
      <c r="K6" s="551"/>
      <c r="L6" s="551"/>
      <c r="M6" s="551"/>
      <c r="N6" s="551"/>
      <c r="O6" s="551"/>
      <c r="P6" s="599"/>
      <c r="Q6" s="608" t="s">
        <v>8</v>
      </c>
      <c r="R6" s="608"/>
      <c r="S6" s="608"/>
      <c r="T6" s="608"/>
      <c r="U6" s="508">
        <v>43189</v>
      </c>
      <c r="V6" s="508"/>
      <c r="W6" s="508"/>
      <c r="X6" s="508"/>
      <c r="Y6" s="508"/>
      <c r="Z6" s="508"/>
      <c r="AA6" s="508"/>
      <c r="AB6" s="508"/>
      <c r="AC6" s="508"/>
      <c r="AD6" s="508"/>
      <c r="AE6" s="508"/>
      <c r="AF6" s="523"/>
    </row>
    <row r="7" ht="30" customHeight="1" spans="1:32">
      <c r="A7" s="552" t="s">
        <v>9</v>
      </c>
      <c r="B7" s="553"/>
      <c r="C7" s="553"/>
      <c r="D7" s="553"/>
      <c r="E7" s="554"/>
      <c r="F7" s="555" t="s">
        <v>10</v>
      </c>
      <c r="G7" s="556"/>
      <c r="H7" s="556"/>
      <c r="I7" s="556"/>
      <c r="J7" s="556"/>
      <c r="K7" s="556"/>
      <c r="L7" s="556"/>
      <c r="M7" s="556"/>
      <c r="N7" s="556"/>
      <c r="O7" s="556"/>
      <c r="P7" s="555"/>
      <c r="Q7" s="609" t="s">
        <v>11</v>
      </c>
      <c r="R7" s="610"/>
      <c r="S7" s="610"/>
      <c r="T7" s="610"/>
      <c r="U7" s="611" t="s">
        <v>12</v>
      </c>
      <c r="V7" s="612"/>
      <c r="W7" s="612"/>
      <c r="X7" s="612"/>
      <c r="Y7" s="612"/>
      <c r="Z7" s="612"/>
      <c r="AA7" s="612"/>
      <c r="AB7" s="612"/>
      <c r="AC7" s="612"/>
      <c r="AD7" s="612"/>
      <c r="AE7" s="612"/>
      <c r="AF7" s="632"/>
    </row>
    <row r="8" ht="23.25" customHeight="1" spans="1:32">
      <c r="A8" s="557" t="s">
        <v>13</v>
      </c>
      <c r="B8" s="558"/>
      <c r="C8" s="558" t="s">
        <v>14</v>
      </c>
      <c r="D8" s="558"/>
      <c r="E8" s="558"/>
      <c r="F8" s="558"/>
      <c r="G8" s="558"/>
      <c r="H8" s="558" t="s">
        <v>15</v>
      </c>
      <c r="I8" s="558"/>
      <c r="J8" s="558"/>
      <c r="K8" s="558"/>
      <c r="L8" s="558"/>
      <c r="M8" s="558"/>
      <c r="N8" s="558"/>
      <c r="O8" s="600" t="s">
        <v>16</v>
      </c>
      <c r="P8" s="600"/>
      <c r="Q8" s="600"/>
      <c r="R8" s="600"/>
      <c r="S8" s="600"/>
      <c r="T8" s="613" t="s">
        <v>17</v>
      </c>
      <c r="U8" s="600"/>
      <c r="V8" s="600"/>
      <c r="W8" s="600"/>
      <c r="X8" s="600"/>
      <c r="Y8" s="600"/>
      <c r="Z8" s="600"/>
      <c r="AA8" s="600"/>
      <c r="AB8" s="600"/>
      <c r="AC8" s="600"/>
      <c r="AD8" s="600"/>
      <c r="AE8" s="600"/>
      <c r="AF8" s="633"/>
    </row>
    <row r="9" ht="18" customHeight="1" spans="1:32">
      <c r="A9" s="557"/>
      <c r="B9" s="558"/>
      <c r="C9" s="559" t="s">
        <v>18</v>
      </c>
      <c r="D9" s="560"/>
      <c r="E9" s="560"/>
      <c r="F9" s="560"/>
      <c r="G9" s="561"/>
      <c r="H9" s="559" t="s">
        <v>15</v>
      </c>
      <c r="I9" s="560"/>
      <c r="J9" s="560"/>
      <c r="K9" s="560"/>
      <c r="L9" s="560"/>
      <c r="M9" s="560"/>
      <c r="N9" s="561"/>
      <c r="O9" s="601" t="s">
        <v>19</v>
      </c>
      <c r="P9" s="602"/>
      <c r="Q9" s="602"/>
      <c r="R9" s="602"/>
      <c r="S9" s="614"/>
      <c r="T9" s="615" t="s">
        <v>20</v>
      </c>
      <c r="U9" s="616"/>
      <c r="V9" s="616"/>
      <c r="W9" s="616"/>
      <c r="X9" s="616"/>
      <c r="Y9" s="616"/>
      <c r="Z9" s="616"/>
      <c r="AA9" s="616"/>
      <c r="AB9" s="616"/>
      <c r="AC9" s="616"/>
      <c r="AD9" s="616"/>
      <c r="AE9" s="616"/>
      <c r="AF9" s="634"/>
    </row>
    <row r="10" ht="6" customHeight="1" spans="1:32">
      <c r="A10" s="557"/>
      <c r="B10" s="558"/>
      <c r="C10" s="562"/>
      <c r="D10" s="563"/>
      <c r="E10" s="563"/>
      <c r="F10" s="563"/>
      <c r="G10" s="564"/>
      <c r="H10" s="562"/>
      <c r="I10" s="563"/>
      <c r="J10" s="563"/>
      <c r="K10" s="563"/>
      <c r="L10" s="563"/>
      <c r="M10" s="563"/>
      <c r="N10" s="564"/>
      <c r="O10" s="603"/>
      <c r="P10" s="604"/>
      <c r="Q10" s="604"/>
      <c r="R10" s="604"/>
      <c r="S10" s="617"/>
      <c r="T10" s="618"/>
      <c r="U10" s="619"/>
      <c r="V10" s="619"/>
      <c r="W10" s="619"/>
      <c r="X10" s="619"/>
      <c r="Y10" s="619"/>
      <c r="Z10" s="619"/>
      <c r="AA10" s="619"/>
      <c r="AB10" s="619"/>
      <c r="AC10" s="619"/>
      <c r="AD10" s="619"/>
      <c r="AE10" s="619"/>
      <c r="AF10" s="635"/>
    </row>
    <row r="11" spans="1:32">
      <c r="A11" s="557"/>
      <c r="B11" s="558"/>
      <c r="C11" s="559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0"/>
      <c r="X11" s="560"/>
      <c r="Y11" s="560"/>
      <c r="Z11" s="560"/>
      <c r="AA11" s="560"/>
      <c r="AB11" s="560"/>
      <c r="AC11" s="560"/>
      <c r="AD11" s="560"/>
      <c r="AE11" s="560"/>
      <c r="AF11" s="636"/>
    </row>
    <row r="12" spans="1:32">
      <c r="A12" s="557"/>
      <c r="B12" s="558"/>
      <c r="C12" s="565"/>
      <c r="D12" s="566"/>
      <c r="E12" s="566"/>
      <c r="F12" s="566"/>
      <c r="G12" s="566"/>
      <c r="H12" s="566"/>
      <c r="I12" s="566"/>
      <c r="J12" s="566"/>
      <c r="K12" s="566"/>
      <c r="L12" s="566"/>
      <c r="M12" s="566"/>
      <c r="N12" s="566"/>
      <c r="O12" s="566"/>
      <c r="P12" s="566"/>
      <c r="Q12" s="566"/>
      <c r="R12" s="566"/>
      <c r="S12" s="566"/>
      <c r="T12" s="566"/>
      <c r="U12" s="566"/>
      <c r="V12" s="566"/>
      <c r="W12" s="566"/>
      <c r="X12" s="566"/>
      <c r="Y12" s="566"/>
      <c r="Z12" s="566"/>
      <c r="AA12" s="566"/>
      <c r="AB12" s="566"/>
      <c r="AC12" s="566"/>
      <c r="AD12" s="566"/>
      <c r="AE12" s="566"/>
      <c r="AF12" s="637"/>
    </row>
    <row r="13" spans="1:32">
      <c r="A13" s="557"/>
      <c r="B13" s="558"/>
      <c r="C13" s="565"/>
      <c r="D13" s="566"/>
      <c r="E13" s="566"/>
      <c r="F13" s="566"/>
      <c r="G13" s="566"/>
      <c r="H13" s="566"/>
      <c r="I13" s="566"/>
      <c r="J13" s="566"/>
      <c r="K13" s="566"/>
      <c r="L13" s="566"/>
      <c r="M13" s="566"/>
      <c r="N13" s="566"/>
      <c r="O13" s="566"/>
      <c r="P13" s="566"/>
      <c r="Q13" s="566"/>
      <c r="R13" s="566"/>
      <c r="S13" s="566"/>
      <c r="T13" s="566"/>
      <c r="U13" s="566"/>
      <c r="V13" s="566"/>
      <c r="W13" s="566"/>
      <c r="X13" s="566"/>
      <c r="Y13" s="566"/>
      <c r="Z13" s="566"/>
      <c r="AA13" s="566"/>
      <c r="AB13" s="566"/>
      <c r="AC13" s="566"/>
      <c r="AD13" s="566"/>
      <c r="AE13" s="566"/>
      <c r="AF13" s="637"/>
    </row>
    <row r="14" spans="1:32">
      <c r="A14" s="557"/>
      <c r="B14" s="558"/>
      <c r="C14" s="565"/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  <c r="Q14" s="566"/>
      <c r="R14" s="566"/>
      <c r="S14" s="566"/>
      <c r="T14" s="566"/>
      <c r="U14" s="566"/>
      <c r="V14" s="566"/>
      <c r="W14" s="566"/>
      <c r="X14" s="566"/>
      <c r="Y14" s="566"/>
      <c r="Z14" s="566"/>
      <c r="AA14" s="566"/>
      <c r="AB14" s="566"/>
      <c r="AC14" s="566"/>
      <c r="AD14" s="566"/>
      <c r="AE14" s="566"/>
      <c r="AF14" s="637"/>
    </row>
    <row r="15" spans="1:32">
      <c r="A15" s="557"/>
      <c r="B15" s="558"/>
      <c r="C15" s="565"/>
      <c r="D15" s="566"/>
      <c r="E15" s="566"/>
      <c r="F15" s="566"/>
      <c r="G15" s="566"/>
      <c r="H15" s="566"/>
      <c r="I15" s="566"/>
      <c r="J15" s="566"/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  <c r="V15" s="566"/>
      <c r="W15" s="566"/>
      <c r="X15" s="566"/>
      <c r="Y15" s="566"/>
      <c r="Z15" s="566"/>
      <c r="AA15" s="566"/>
      <c r="AB15" s="566"/>
      <c r="AC15" s="566"/>
      <c r="AD15" s="566"/>
      <c r="AE15" s="566"/>
      <c r="AF15" s="637"/>
    </row>
    <row r="16" spans="1:32">
      <c r="A16" s="557"/>
      <c r="B16" s="558"/>
      <c r="C16" s="565"/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566"/>
      <c r="W16" s="566"/>
      <c r="X16" s="566"/>
      <c r="Y16" s="566"/>
      <c r="Z16" s="566"/>
      <c r="AA16" s="566"/>
      <c r="AB16" s="566"/>
      <c r="AC16" s="566"/>
      <c r="AD16" s="566"/>
      <c r="AE16" s="566"/>
      <c r="AF16" s="637"/>
    </row>
    <row r="17" spans="1:32">
      <c r="A17" s="557"/>
      <c r="B17" s="558"/>
      <c r="C17" s="565"/>
      <c r="D17" s="566"/>
      <c r="E17" s="566"/>
      <c r="F17" s="566"/>
      <c r="G17" s="566"/>
      <c r="H17" s="566"/>
      <c r="I17" s="566"/>
      <c r="J17" s="566"/>
      <c r="K17" s="566"/>
      <c r="L17" s="566"/>
      <c r="M17" s="566"/>
      <c r="N17" s="566"/>
      <c r="O17" s="566"/>
      <c r="P17" s="566"/>
      <c r="Q17" s="566"/>
      <c r="R17" s="566"/>
      <c r="S17" s="566"/>
      <c r="T17" s="566"/>
      <c r="U17" s="566"/>
      <c r="V17" s="566"/>
      <c r="W17" s="566"/>
      <c r="X17" s="566"/>
      <c r="Y17" s="566"/>
      <c r="Z17" s="566"/>
      <c r="AA17" s="566"/>
      <c r="AB17" s="566"/>
      <c r="AC17" s="566"/>
      <c r="AD17" s="566"/>
      <c r="AE17" s="566"/>
      <c r="AF17" s="637"/>
    </row>
    <row r="18" spans="1:32">
      <c r="A18" s="557"/>
      <c r="B18" s="558"/>
      <c r="C18" s="565"/>
      <c r="D18" s="566"/>
      <c r="E18" s="56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66"/>
      <c r="Q18" s="566"/>
      <c r="R18" s="566"/>
      <c r="S18" s="566"/>
      <c r="T18" s="566"/>
      <c r="U18" s="566"/>
      <c r="V18" s="566"/>
      <c r="W18" s="566"/>
      <c r="X18" s="566"/>
      <c r="Y18" s="566"/>
      <c r="Z18" s="566"/>
      <c r="AA18" s="566"/>
      <c r="AB18" s="566"/>
      <c r="AC18" s="566"/>
      <c r="AD18" s="566"/>
      <c r="AE18" s="566"/>
      <c r="AF18" s="637"/>
    </row>
    <row r="19" ht="8.25" customHeight="1" spans="1:32">
      <c r="A19" s="557"/>
      <c r="B19" s="558"/>
      <c r="C19" s="565"/>
      <c r="D19" s="566"/>
      <c r="E19" s="566"/>
      <c r="F19" s="566"/>
      <c r="G19" s="566"/>
      <c r="H19" s="566"/>
      <c r="I19" s="566"/>
      <c r="J19" s="566"/>
      <c r="K19" s="566"/>
      <c r="L19" s="566"/>
      <c r="M19" s="566"/>
      <c r="N19" s="566"/>
      <c r="O19" s="566"/>
      <c r="P19" s="566"/>
      <c r="Q19" s="566"/>
      <c r="R19" s="566"/>
      <c r="S19" s="566"/>
      <c r="T19" s="566"/>
      <c r="U19" s="566"/>
      <c r="V19" s="566"/>
      <c r="W19" s="566"/>
      <c r="X19" s="566"/>
      <c r="Y19" s="566"/>
      <c r="Z19" s="566"/>
      <c r="AA19" s="566"/>
      <c r="AB19" s="566"/>
      <c r="AC19" s="566"/>
      <c r="AD19" s="566"/>
      <c r="AE19" s="566"/>
      <c r="AF19" s="637"/>
    </row>
    <row r="20" ht="8.25" customHeight="1" spans="1:32">
      <c r="A20" s="557"/>
      <c r="B20" s="558"/>
      <c r="C20" s="565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66"/>
      <c r="AB20" s="566"/>
      <c r="AC20" s="566"/>
      <c r="AD20" s="566"/>
      <c r="AE20" s="566"/>
      <c r="AF20" s="637"/>
    </row>
    <row r="21" ht="8.25" customHeight="1" spans="1:32">
      <c r="A21" s="557"/>
      <c r="B21" s="558"/>
      <c r="C21" s="565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66"/>
      <c r="AB21" s="566"/>
      <c r="AC21" s="566"/>
      <c r="AD21" s="566"/>
      <c r="AE21" s="566"/>
      <c r="AF21" s="637"/>
    </row>
    <row r="22" ht="8.25" customHeight="1" spans="1:32">
      <c r="A22" s="557"/>
      <c r="B22" s="558"/>
      <c r="C22" s="565"/>
      <c r="D22" s="566"/>
      <c r="E22" s="566"/>
      <c r="F22" s="566"/>
      <c r="G22" s="566"/>
      <c r="H22" s="566"/>
      <c r="I22" s="566"/>
      <c r="J22" s="566"/>
      <c r="K22" s="566"/>
      <c r="L22" s="566"/>
      <c r="M22" s="566"/>
      <c r="N22" s="566"/>
      <c r="O22" s="566"/>
      <c r="P22" s="566"/>
      <c r="Q22" s="566"/>
      <c r="R22" s="566"/>
      <c r="S22" s="566"/>
      <c r="T22" s="566"/>
      <c r="U22" s="566"/>
      <c r="V22" s="566"/>
      <c r="W22" s="566"/>
      <c r="X22" s="566"/>
      <c r="Y22" s="566"/>
      <c r="Z22" s="566"/>
      <c r="AA22" s="566"/>
      <c r="AB22" s="566"/>
      <c r="AC22" s="566"/>
      <c r="AD22" s="566"/>
      <c r="AE22" s="566"/>
      <c r="AF22" s="637"/>
    </row>
    <row r="23" ht="8.25" customHeight="1" spans="1:32">
      <c r="A23" s="557"/>
      <c r="B23" s="558"/>
      <c r="C23" s="565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6"/>
      <c r="P23" s="566"/>
      <c r="Q23" s="566"/>
      <c r="R23" s="566"/>
      <c r="S23" s="566"/>
      <c r="T23" s="566"/>
      <c r="U23" s="566"/>
      <c r="V23" s="566"/>
      <c r="W23" s="566"/>
      <c r="X23" s="566"/>
      <c r="Y23" s="566"/>
      <c r="Z23" s="566"/>
      <c r="AA23" s="566"/>
      <c r="AB23" s="566"/>
      <c r="AC23" s="566"/>
      <c r="AD23" s="566"/>
      <c r="AE23" s="566"/>
      <c r="AF23" s="637"/>
    </row>
    <row r="24" ht="17.25" customHeight="1" spans="1:32">
      <c r="A24" s="557"/>
      <c r="B24" s="558"/>
      <c r="C24" s="565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66"/>
      <c r="Y24" s="566"/>
      <c r="Z24" s="566"/>
      <c r="AA24" s="566"/>
      <c r="AB24" s="566"/>
      <c r="AC24" s="566"/>
      <c r="AD24" s="566"/>
      <c r="AE24" s="566"/>
      <c r="AF24" s="637"/>
    </row>
    <row r="25" ht="18" customHeight="1" spans="1:32">
      <c r="A25" s="557"/>
      <c r="B25" s="558"/>
      <c r="C25" s="562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63"/>
      <c r="AB25" s="563"/>
      <c r="AC25" s="563"/>
      <c r="AD25" s="563"/>
      <c r="AE25" s="563"/>
      <c r="AF25" s="638"/>
    </row>
    <row r="26" ht="17.1" customHeight="1" spans="1:40">
      <c r="A26" s="557"/>
      <c r="B26" s="567"/>
      <c r="C26" s="568" t="s">
        <v>21</v>
      </c>
      <c r="D26" s="569"/>
      <c r="E26" s="570"/>
      <c r="F26" s="568" t="str">
        <f>CONCATENATE("左",$AG26+$AH26+$AI26+$AJ26,"m")</f>
        <v>左25.5m</v>
      </c>
      <c r="G26" s="569"/>
      <c r="H26" s="570"/>
      <c r="I26" s="568" t="str">
        <f>CONCATENATE("左",$AG26+$AH26+$AI26,"m")</f>
        <v>左21.5m</v>
      </c>
      <c r="J26" s="569"/>
      <c r="K26" s="570"/>
      <c r="L26" s="568" t="str">
        <f>CONCATENATE("左",AG26+AH26,"m")</f>
        <v>左19m</v>
      </c>
      <c r="M26" s="569"/>
      <c r="N26" s="570"/>
      <c r="O26" s="568" t="s">
        <v>22</v>
      </c>
      <c r="P26" s="569"/>
      <c r="Q26" s="570"/>
      <c r="R26" s="568" t="s">
        <v>23</v>
      </c>
      <c r="S26" s="569"/>
      <c r="T26" s="570"/>
      <c r="U26" s="568" t="s">
        <v>24</v>
      </c>
      <c r="V26" s="569"/>
      <c r="W26" s="570"/>
      <c r="X26" s="568" t="str">
        <f>CONCATENATE("右",AK26+AL26,"m")</f>
        <v>右19m</v>
      </c>
      <c r="Y26" s="569"/>
      <c r="Z26" s="570"/>
      <c r="AA26" s="568" t="str">
        <f>CONCATENATE("右",AK26+AL26+AM26,"m")</f>
        <v>右21.5m</v>
      </c>
      <c r="AB26" s="569"/>
      <c r="AC26" s="570"/>
      <c r="AD26" s="568" t="str">
        <f>CONCATENATE("右",AK26+AL26+AM26+AN26,"m")</f>
        <v>右25.5m</v>
      </c>
      <c r="AE26" s="569"/>
      <c r="AF26" s="570"/>
      <c r="AG26" s="1">
        <v>4</v>
      </c>
      <c r="AH26" s="1">
        <v>15</v>
      </c>
      <c r="AI26" s="1">
        <v>2.5</v>
      </c>
      <c r="AJ26" s="1">
        <v>4</v>
      </c>
      <c r="AK26" s="1">
        <v>4</v>
      </c>
      <c r="AL26" s="1">
        <v>15</v>
      </c>
      <c r="AM26" s="1">
        <v>2.5</v>
      </c>
      <c r="AN26" s="1">
        <v>4</v>
      </c>
    </row>
    <row r="27" ht="17.1" customHeight="1" spans="1:32">
      <c r="A27" s="557"/>
      <c r="B27" s="558"/>
      <c r="C27" s="571">
        <v>3443.169</v>
      </c>
      <c r="D27" s="572">
        <v>50.525</v>
      </c>
      <c r="E27" s="573">
        <v>50.525</v>
      </c>
      <c r="F27" s="574">
        <f ca="1">R27-((AG$26+AH$26+AI$26+AJ$26)*2%)+RANDBETWEEN(-2,2)*0.001</f>
        <v>3.822</v>
      </c>
      <c r="G27" s="574"/>
      <c r="H27" s="574"/>
      <c r="I27" s="574">
        <f ca="1">R27-((AG$26+AH$26+AI$26)*2%)+RANDBETWEEN(-2,2)*0.001</f>
        <v>3.9</v>
      </c>
      <c r="J27" s="574"/>
      <c r="K27" s="574"/>
      <c r="L27" s="574">
        <f ca="1">R27-((AG$26+AH$26)*2%)+RANDBETWEEN(-2,2)*0.001</f>
        <v>3.949</v>
      </c>
      <c r="M27" s="574"/>
      <c r="N27" s="574"/>
      <c r="O27" s="574">
        <f ca="1">R27-(AG$26*2%)+RANDBETWEEN(-2,2)*0.001</f>
        <v>4.249</v>
      </c>
      <c r="P27" s="574"/>
      <c r="Q27" s="574"/>
      <c r="R27" s="620">
        <f ca="1">标高数据!E1</f>
        <v>4.331</v>
      </c>
      <c r="S27" s="621"/>
      <c r="T27" s="622"/>
      <c r="U27" s="574">
        <f ca="1">R27-(AK$26*2%)+RANDBETWEEN(-2,2)*0.001</f>
        <v>4.252</v>
      </c>
      <c r="V27" s="574"/>
      <c r="W27" s="574"/>
      <c r="X27" s="574">
        <f ca="1">R27-((AK$26+AL$26)*2%)+RANDBETWEEN(-2,2)*0.001</f>
        <v>3.95</v>
      </c>
      <c r="Y27" s="574"/>
      <c r="Z27" s="574"/>
      <c r="AA27" s="574">
        <f ca="1">R27-(21.5*2%)+RANDBETWEEN(-2,2)*0.001</f>
        <v>3.899</v>
      </c>
      <c r="AB27" s="574"/>
      <c r="AC27" s="574"/>
      <c r="AD27" s="574">
        <f ca="1">R27-(25.5*2%)+RANDBETWEEN(-2,2)*0.001</f>
        <v>3.821</v>
      </c>
      <c r="AE27" s="574"/>
      <c r="AF27" s="574"/>
    </row>
    <row r="28" ht="17.1" customHeight="1" spans="1:32">
      <c r="A28" s="557"/>
      <c r="B28" s="558"/>
      <c r="C28" s="571">
        <v>3460</v>
      </c>
      <c r="D28" s="572">
        <v>50.525</v>
      </c>
      <c r="E28" s="573">
        <v>50.525</v>
      </c>
      <c r="F28" s="574">
        <f ca="1">R28-((AG$26+AH$26+AI$26+AJ$26)*2%)+RANDBETWEEN(-2,2)*0.001</f>
        <v>3.927</v>
      </c>
      <c r="G28" s="574"/>
      <c r="H28" s="574"/>
      <c r="I28" s="574">
        <f ca="1">R28-((AG$26+AH$26+AI$26)*2%)+RANDBETWEEN(-2,2)*0.001</f>
        <v>4.009</v>
      </c>
      <c r="J28" s="574"/>
      <c r="K28" s="574"/>
      <c r="L28" s="574">
        <f ca="1">R28-((AG$26+AH$26)*2%)+RANDBETWEEN(-2,2)*0.001</f>
        <v>4.056</v>
      </c>
      <c r="M28" s="574"/>
      <c r="N28" s="574"/>
      <c r="O28" s="574">
        <f ca="1">R28-(AG$26*2%)+RANDBETWEEN(-2,2)*0.001</f>
        <v>4.356</v>
      </c>
      <c r="P28" s="574"/>
      <c r="Q28" s="574"/>
      <c r="R28" s="620">
        <f ca="1">标高数据!E2</f>
        <v>4.438</v>
      </c>
      <c r="S28" s="621"/>
      <c r="T28" s="622"/>
      <c r="U28" s="574">
        <f ca="1">R28-(AK$26*2%)+RANDBETWEEN(-2,2)*0.001</f>
        <v>4.358</v>
      </c>
      <c r="V28" s="574"/>
      <c r="W28" s="574"/>
      <c r="X28" s="574">
        <f ca="1">R28-((AK$26+AL$26)*2%)+RANDBETWEEN(-2,2)*0.001</f>
        <v>4.059</v>
      </c>
      <c r="Y28" s="574"/>
      <c r="Z28" s="574"/>
      <c r="AA28" s="574">
        <f ca="1">R28-(21.5*2%)+RANDBETWEEN(-2,2)*0.001</f>
        <v>4.008</v>
      </c>
      <c r="AB28" s="574"/>
      <c r="AC28" s="574"/>
      <c r="AD28" s="574">
        <f ca="1">R28-(25.5*2%)+RANDBETWEEN(-2,2)*0.001</f>
        <v>3.927</v>
      </c>
      <c r="AE28" s="574"/>
      <c r="AF28" s="574"/>
    </row>
    <row r="29" ht="17.1" customHeight="1" spans="1:32">
      <c r="A29" s="557"/>
      <c r="B29" s="558"/>
      <c r="C29" s="575">
        <v>3480</v>
      </c>
      <c r="D29" s="576">
        <v>80</v>
      </c>
      <c r="E29" s="577">
        <v>80</v>
      </c>
      <c r="F29" s="574">
        <f ca="1">$R29-(MID(F$28,2,LEN(F$28)-2)*2%)+RANDBETWEEN(-2,2)*0.001</f>
        <v>4.5206</v>
      </c>
      <c r="G29" s="574"/>
      <c r="H29" s="574"/>
      <c r="I29" s="574">
        <f ca="1">$R29-(MID(I$28,2,LEN(I$28)-2)*2%)+RANDBETWEEN(-2,2)*0.001</f>
        <v>4.537</v>
      </c>
      <c r="J29" s="574"/>
      <c r="K29" s="574"/>
      <c r="L29" s="574">
        <f ca="1">$R29-(MID(L$28,2,LEN(L$28)-2)*2%)+RANDBETWEEN(-2,2)*0.001</f>
        <v>4.536</v>
      </c>
      <c r="M29" s="574"/>
      <c r="N29" s="574"/>
      <c r="O29" s="574">
        <f ca="1">$R29-(MID(O$28,2,LEN(O$28)-2)*2%)+RANDBETWEEN(-2,2)*0.001</f>
        <v>4.533</v>
      </c>
      <c r="P29" s="574"/>
      <c r="Q29" s="574"/>
      <c r="R29" s="620">
        <f ca="1">标高数据!E3</f>
        <v>4.538</v>
      </c>
      <c r="S29" s="621"/>
      <c r="T29" s="622"/>
      <c r="U29" s="574">
        <f ca="1">$R29-(MID(U$28,2,LEN(U$28)-2)*2%)+RANDBETWEEN(-2,2)*0.001</f>
        <v>4.529</v>
      </c>
      <c r="V29" s="574"/>
      <c r="W29" s="574"/>
      <c r="X29" s="574">
        <f ca="1">$R29-(MID(X$28,2,LEN(X$28)-2)*2%)+RANDBETWEEN(-2,2)*0.001</f>
        <v>4.535</v>
      </c>
      <c r="Y29" s="574"/>
      <c r="Z29" s="574"/>
      <c r="AA29" s="574">
        <f ca="1">$R29-(MID(AA$28,2,LEN(AA$28)-2)*2%)+RANDBETWEEN(-2,2)*0.001</f>
        <v>4.54</v>
      </c>
      <c r="AB29" s="574"/>
      <c r="AC29" s="574"/>
      <c r="AD29" s="574">
        <f ca="1">$R29-(MID(AD$28,2,LEN(AD$28)-2)*2%)+RANDBETWEEN(-2,2)*0.001</f>
        <v>4.5206</v>
      </c>
      <c r="AE29" s="574"/>
      <c r="AF29" s="574"/>
    </row>
    <row r="30" ht="17.1" customHeight="1" spans="1:32">
      <c r="A30" s="557"/>
      <c r="B30" s="558"/>
      <c r="C30" s="575">
        <v>3500</v>
      </c>
      <c r="D30" s="576">
        <v>100</v>
      </c>
      <c r="E30" s="577">
        <v>100</v>
      </c>
      <c r="F30" s="574">
        <f ca="1">$R30-(MID(F$28,2,LEN(F$28)-2)*2%)+RANDBETWEEN(-2,2)*0.001</f>
        <v>4.5906</v>
      </c>
      <c r="G30" s="574"/>
      <c r="H30" s="574"/>
      <c r="I30" s="574">
        <f ca="1">$R30-(MID(I$28,2,LEN(I$28)-2)*2%)+RANDBETWEEN(-2,2)*0.001</f>
        <v>4.608</v>
      </c>
      <c r="J30" s="574"/>
      <c r="K30" s="574"/>
      <c r="L30" s="574">
        <f ca="1">$R30-(MID(L$28,2,LEN(L$28)-2)*2%)+RANDBETWEEN(-2,2)*0.001</f>
        <v>4.606</v>
      </c>
      <c r="M30" s="574"/>
      <c r="N30" s="574"/>
      <c r="O30" s="574">
        <f ca="1">$R30-(MID(O$28,2,LEN(O$28)-2)*2%)+RANDBETWEEN(-2,2)*0.001</f>
        <v>4.599</v>
      </c>
      <c r="P30" s="574"/>
      <c r="Q30" s="574"/>
      <c r="R30" s="620">
        <f ca="1">标高数据!E4</f>
        <v>4.607</v>
      </c>
      <c r="S30" s="621"/>
      <c r="T30" s="622"/>
      <c r="U30" s="574">
        <f ca="1">$R30-(MID(U$28,2,LEN(U$28)-2)*2%)+RANDBETWEEN(-2,2)*0.001</f>
        <v>4.601</v>
      </c>
      <c r="V30" s="574"/>
      <c r="W30" s="574"/>
      <c r="X30" s="574">
        <f ca="1">$R30-(MID(X$28,2,LEN(X$28)-2)*2%)+RANDBETWEEN(-2,2)*0.001</f>
        <v>4.606</v>
      </c>
      <c r="Y30" s="574"/>
      <c r="Z30" s="574"/>
      <c r="AA30" s="574">
        <f ca="1">$R30-(MID(AA$28,2,LEN(AA$28)-2)*2%)+RANDBETWEEN(-2,2)*0.001</f>
        <v>4.607</v>
      </c>
      <c r="AB30" s="574"/>
      <c r="AC30" s="574"/>
      <c r="AD30" s="574">
        <f ca="1">$R30-(MID(AD$28,2,LEN(AD$28)-2)*2%)+RANDBETWEEN(-2,2)*0.001</f>
        <v>4.5866</v>
      </c>
      <c r="AE30" s="574"/>
      <c r="AF30" s="574"/>
    </row>
    <row r="31" ht="17.1" customHeight="1" spans="1:40">
      <c r="A31" s="557"/>
      <c r="B31" s="558"/>
      <c r="C31" s="568" t="s">
        <v>21</v>
      </c>
      <c r="D31" s="569"/>
      <c r="E31" s="570"/>
      <c r="F31" s="568" t="str">
        <f>CONCATENATE("左",$AG31+$AH31+$AI31+$AJ31,"m")</f>
        <v>左22m</v>
      </c>
      <c r="G31" s="569"/>
      <c r="H31" s="570"/>
      <c r="I31" s="568" t="str">
        <f>CONCATENATE("左",$AG31+$AH31+$AI31,"m")</f>
        <v>左18m</v>
      </c>
      <c r="J31" s="569"/>
      <c r="K31" s="570"/>
      <c r="L31" s="568" t="str">
        <f>CONCATENATE("左",AG31+AH31,"m")</f>
        <v>左15.5m</v>
      </c>
      <c r="M31" s="569"/>
      <c r="N31" s="570"/>
      <c r="O31" s="568" t="s">
        <v>22</v>
      </c>
      <c r="P31" s="569"/>
      <c r="Q31" s="570"/>
      <c r="R31" s="568" t="s">
        <v>23</v>
      </c>
      <c r="S31" s="569"/>
      <c r="T31" s="570"/>
      <c r="U31" s="568" t="s">
        <v>24</v>
      </c>
      <c r="V31" s="569"/>
      <c r="W31" s="570"/>
      <c r="X31" s="568" t="str">
        <f>CONCATENATE("右",AK31+AL31,"m")</f>
        <v>右15.5m</v>
      </c>
      <c r="Y31" s="569"/>
      <c r="Z31" s="570"/>
      <c r="AA31" s="568" t="str">
        <f>CONCATENATE("右",AK31+AL31+AM31,"m")</f>
        <v>右18m</v>
      </c>
      <c r="AB31" s="569"/>
      <c r="AC31" s="570"/>
      <c r="AD31" s="568" t="str">
        <f>CONCATENATE("右",AK31+AL31+AM31+AN31,"m")</f>
        <v>右22m</v>
      </c>
      <c r="AE31" s="569"/>
      <c r="AF31" s="570"/>
      <c r="AG31" s="1">
        <v>4</v>
      </c>
      <c r="AH31" s="1">
        <v>11.5</v>
      </c>
      <c r="AI31" s="1">
        <v>2.5</v>
      </c>
      <c r="AJ31" s="1">
        <v>4</v>
      </c>
      <c r="AK31" s="1">
        <v>4</v>
      </c>
      <c r="AL31" s="1">
        <v>11.5</v>
      </c>
      <c r="AM31" s="1">
        <v>2.5</v>
      </c>
      <c r="AN31" s="1">
        <v>4</v>
      </c>
    </row>
    <row r="32" ht="17.1" customHeight="1" spans="1:32">
      <c r="A32" s="557"/>
      <c r="B32" s="558"/>
      <c r="C32" s="575">
        <v>3640</v>
      </c>
      <c r="D32" s="576">
        <v>140</v>
      </c>
      <c r="E32" s="577">
        <v>140</v>
      </c>
      <c r="F32" s="574">
        <f ca="1" t="shared" ref="F32:F43" si="0">R32-(22*2%)+RANDBETWEEN(-2,2)*0.001</f>
        <v>3.857</v>
      </c>
      <c r="G32" s="574"/>
      <c r="H32" s="574"/>
      <c r="I32" s="574">
        <f ca="1" t="shared" ref="I32:I43" si="1">R32-(18*2%)+RANDBETWEEN(-2,2)*0.001</f>
        <v>3.937</v>
      </c>
      <c r="J32" s="574"/>
      <c r="K32" s="574"/>
      <c r="L32" s="574">
        <f ca="1" t="shared" ref="L32:L43" si="2">R32-(15.5*2%)+RANDBETWEEN(-2,2)*0.001</f>
        <v>3.988</v>
      </c>
      <c r="M32" s="574"/>
      <c r="N32" s="574"/>
      <c r="O32" s="574">
        <f ca="1" t="shared" ref="O32:O43" si="3">R32-(4*2%)+RANDBETWEEN(-2,2)*0.001</f>
        <v>4.217</v>
      </c>
      <c r="P32" s="574"/>
      <c r="Q32" s="574"/>
      <c r="R32" s="620">
        <f ca="1">标高数据!E5</f>
        <v>4.299</v>
      </c>
      <c r="S32" s="621"/>
      <c r="T32" s="622"/>
      <c r="U32" s="574">
        <f ca="1" t="shared" ref="U32:U43" si="4">R32-(4*2%)+RANDBETWEEN(-2,2)*0.001</f>
        <v>4.219</v>
      </c>
      <c r="V32" s="574"/>
      <c r="W32" s="574"/>
      <c r="X32" s="574">
        <f ca="1" t="shared" ref="X32:X43" si="5">R32-(15.5*2%)+RANDBETWEEN(-2,2)*0.001</f>
        <v>3.987</v>
      </c>
      <c r="Y32" s="574"/>
      <c r="Z32" s="574"/>
      <c r="AA32" s="574">
        <f ca="1" t="shared" ref="AA32:AA43" si="6">R32-(18*2%)+RANDBETWEEN(-2,2)*0.001</f>
        <v>3.94</v>
      </c>
      <c r="AB32" s="574"/>
      <c r="AC32" s="574"/>
      <c r="AD32" s="574">
        <f ca="1" t="shared" ref="AD32:AD43" si="7">R32-(22*2%)+RANDBETWEEN(-2,2)*0.001</f>
        <v>3.859</v>
      </c>
      <c r="AE32" s="574"/>
      <c r="AF32" s="574"/>
    </row>
    <row r="33" ht="17.1" customHeight="1" spans="1:32">
      <c r="A33" s="557"/>
      <c r="B33" s="558"/>
      <c r="C33" s="575">
        <v>3660</v>
      </c>
      <c r="D33" s="576">
        <v>160</v>
      </c>
      <c r="E33" s="577">
        <v>160</v>
      </c>
      <c r="F33" s="574">
        <f ca="1" t="shared" si="0"/>
        <v>3.782</v>
      </c>
      <c r="G33" s="574"/>
      <c r="H33" s="574"/>
      <c r="I33" s="574">
        <f ca="1" t="shared" si="1"/>
        <v>3.863</v>
      </c>
      <c r="J33" s="574"/>
      <c r="K33" s="574"/>
      <c r="L33" s="574">
        <f ca="1" t="shared" si="2"/>
        <v>3.912</v>
      </c>
      <c r="M33" s="574"/>
      <c r="N33" s="574"/>
      <c r="O33" s="574">
        <f ca="1" t="shared" si="3"/>
        <v>4.142</v>
      </c>
      <c r="P33" s="574"/>
      <c r="Q33" s="574"/>
      <c r="R33" s="620">
        <f ca="1">标高数据!E6</f>
        <v>4.224</v>
      </c>
      <c r="S33" s="621"/>
      <c r="T33" s="622"/>
      <c r="U33" s="574">
        <f ca="1" t="shared" si="4"/>
        <v>4.146</v>
      </c>
      <c r="V33" s="574"/>
      <c r="W33" s="574"/>
      <c r="X33" s="574">
        <f ca="1" t="shared" si="5"/>
        <v>3.915</v>
      </c>
      <c r="Y33" s="574"/>
      <c r="Z33" s="574"/>
      <c r="AA33" s="574">
        <f ca="1" t="shared" si="6"/>
        <v>3.864</v>
      </c>
      <c r="AB33" s="574"/>
      <c r="AC33" s="574"/>
      <c r="AD33" s="574">
        <f ca="1" t="shared" si="7"/>
        <v>3.785</v>
      </c>
      <c r="AE33" s="574"/>
      <c r="AF33" s="574"/>
    </row>
    <row r="34" ht="17.1" customHeight="1" spans="1:32">
      <c r="A34" s="557"/>
      <c r="B34" s="558"/>
      <c r="C34" s="575">
        <v>3680</v>
      </c>
      <c r="D34" s="576">
        <v>180</v>
      </c>
      <c r="E34" s="577">
        <v>180</v>
      </c>
      <c r="F34" s="574">
        <f ca="1" t="shared" si="0"/>
        <v>3.718</v>
      </c>
      <c r="G34" s="574"/>
      <c r="H34" s="574"/>
      <c r="I34" s="574">
        <f ca="1" t="shared" si="1"/>
        <v>3.798</v>
      </c>
      <c r="J34" s="574"/>
      <c r="K34" s="574"/>
      <c r="L34" s="574">
        <f ca="1" t="shared" si="2"/>
        <v>3.849</v>
      </c>
      <c r="M34" s="574"/>
      <c r="N34" s="574"/>
      <c r="O34" s="574">
        <f ca="1" t="shared" si="3"/>
        <v>4.081</v>
      </c>
      <c r="P34" s="574"/>
      <c r="Q34" s="574"/>
      <c r="R34" s="620">
        <f ca="1">标高数据!E7</f>
        <v>4.159</v>
      </c>
      <c r="S34" s="621"/>
      <c r="T34" s="622"/>
      <c r="U34" s="574">
        <f ca="1" t="shared" si="4"/>
        <v>4.081</v>
      </c>
      <c r="V34" s="574"/>
      <c r="W34" s="574"/>
      <c r="X34" s="574">
        <f ca="1" t="shared" si="5"/>
        <v>3.85</v>
      </c>
      <c r="Y34" s="574"/>
      <c r="Z34" s="574"/>
      <c r="AA34" s="574">
        <f ca="1" t="shared" si="6"/>
        <v>3.797</v>
      </c>
      <c r="AB34" s="574"/>
      <c r="AC34" s="574"/>
      <c r="AD34" s="574">
        <f ca="1" t="shared" si="7"/>
        <v>3.717</v>
      </c>
      <c r="AE34" s="574"/>
      <c r="AF34" s="574"/>
    </row>
    <row r="35" ht="17.1" customHeight="1" spans="1:32">
      <c r="A35" s="557"/>
      <c r="B35" s="558"/>
      <c r="C35" s="575">
        <v>3700</v>
      </c>
      <c r="D35" s="576">
        <v>200</v>
      </c>
      <c r="E35" s="577">
        <v>200</v>
      </c>
      <c r="F35" s="574">
        <f ca="1" t="shared" si="0"/>
        <v>3.653</v>
      </c>
      <c r="G35" s="574"/>
      <c r="H35" s="574"/>
      <c r="I35" s="574">
        <f ca="1" t="shared" si="1"/>
        <v>3.729</v>
      </c>
      <c r="J35" s="574"/>
      <c r="K35" s="574"/>
      <c r="L35" s="574">
        <f ca="1" t="shared" si="2"/>
        <v>3.783</v>
      </c>
      <c r="M35" s="574"/>
      <c r="N35" s="574"/>
      <c r="O35" s="574">
        <f ca="1" t="shared" si="3"/>
        <v>4.01</v>
      </c>
      <c r="P35" s="574"/>
      <c r="Q35" s="574"/>
      <c r="R35" s="620">
        <f ca="1">标高数据!E8</f>
        <v>4.091</v>
      </c>
      <c r="S35" s="621"/>
      <c r="T35" s="622"/>
      <c r="U35" s="574">
        <f ca="1" t="shared" si="4"/>
        <v>4.013</v>
      </c>
      <c r="V35" s="574"/>
      <c r="W35" s="574"/>
      <c r="X35" s="574">
        <f ca="1" t="shared" si="5"/>
        <v>3.781</v>
      </c>
      <c r="Y35" s="574"/>
      <c r="Z35" s="574"/>
      <c r="AA35" s="574">
        <f ca="1" t="shared" si="6"/>
        <v>3.732</v>
      </c>
      <c r="AB35" s="574"/>
      <c r="AC35" s="574"/>
      <c r="AD35" s="574">
        <f ca="1" t="shared" si="7"/>
        <v>3.652</v>
      </c>
      <c r="AE35" s="574"/>
      <c r="AF35" s="574"/>
    </row>
    <row r="36" ht="17.1" customHeight="1" spans="1:32">
      <c r="A36" s="557"/>
      <c r="B36" s="558"/>
      <c r="C36" s="575">
        <v>3720</v>
      </c>
      <c r="D36" s="576">
        <v>220</v>
      </c>
      <c r="E36" s="577">
        <v>220</v>
      </c>
      <c r="F36" s="574">
        <f ca="1" t="shared" si="0"/>
        <v>3.597</v>
      </c>
      <c r="G36" s="574"/>
      <c r="H36" s="574"/>
      <c r="I36" s="574">
        <f ca="1" t="shared" si="1"/>
        <v>3.675</v>
      </c>
      <c r="J36" s="574"/>
      <c r="K36" s="574"/>
      <c r="L36" s="574">
        <f ca="1" t="shared" si="2"/>
        <v>3.724</v>
      </c>
      <c r="M36" s="574"/>
      <c r="N36" s="574"/>
      <c r="O36" s="574">
        <f ca="1" t="shared" si="3"/>
        <v>3.955</v>
      </c>
      <c r="P36" s="574"/>
      <c r="Q36" s="574"/>
      <c r="R36" s="620">
        <f ca="1">标高数据!E9</f>
        <v>4.036</v>
      </c>
      <c r="S36" s="621"/>
      <c r="T36" s="622"/>
      <c r="U36" s="574">
        <f ca="1" t="shared" si="4"/>
        <v>3.958</v>
      </c>
      <c r="V36" s="574"/>
      <c r="W36" s="574"/>
      <c r="X36" s="574">
        <f ca="1" t="shared" si="5"/>
        <v>3.725</v>
      </c>
      <c r="Y36" s="574"/>
      <c r="Z36" s="574"/>
      <c r="AA36" s="574">
        <f ca="1" t="shared" si="6"/>
        <v>3.678</v>
      </c>
      <c r="AB36" s="574"/>
      <c r="AC36" s="574"/>
      <c r="AD36" s="574">
        <f ca="1" t="shared" si="7"/>
        <v>3.598</v>
      </c>
      <c r="AE36" s="574"/>
      <c r="AF36" s="574"/>
    </row>
    <row r="37" ht="17.1" customHeight="1" spans="1:32">
      <c r="A37" s="557"/>
      <c r="B37" s="558"/>
      <c r="C37" s="575">
        <v>3740</v>
      </c>
      <c r="D37" s="576">
        <v>240</v>
      </c>
      <c r="E37" s="577">
        <v>240</v>
      </c>
      <c r="F37" s="574">
        <f ca="1" t="shared" si="0"/>
        <v>3.571</v>
      </c>
      <c r="G37" s="574"/>
      <c r="H37" s="574"/>
      <c r="I37" s="574">
        <f ca="1" t="shared" si="1"/>
        <v>3.647</v>
      </c>
      <c r="J37" s="574"/>
      <c r="K37" s="574"/>
      <c r="L37" s="574">
        <f ca="1" t="shared" si="2"/>
        <v>3.699</v>
      </c>
      <c r="M37" s="574"/>
      <c r="N37" s="574"/>
      <c r="O37" s="574">
        <f ca="1" t="shared" si="3"/>
        <v>3.93</v>
      </c>
      <c r="P37" s="574"/>
      <c r="Q37" s="574"/>
      <c r="R37" s="620">
        <f ca="1">标高数据!E10</f>
        <v>4.009</v>
      </c>
      <c r="S37" s="621"/>
      <c r="T37" s="622"/>
      <c r="U37" s="574">
        <f ca="1" t="shared" si="4"/>
        <v>3.931</v>
      </c>
      <c r="V37" s="574"/>
      <c r="W37" s="574"/>
      <c r="X37" s="574">
        <f ca="1" t="shared" si="5"/>
        <v>3.701</v>
      </c>
      <c r="Y37" s="574"/>
      <c r="Z37" s="574"/>
      <c r="AA37" s="574">
        <f ca="1" t="shared" si="6"/>
        <v>3.649</v>
      </c>
      <c r="AB37" s="574"/>
      <c r="AC37" s="574"/>
      <c r="AD37" s="574">
        <f ca="1" t="shared" si="7"/>
        <v>3.571</v>
      </c>
      <c r="AE37" s="574"/>
      <c r="AF37" s="574"/>
    </row>
    <row r="38" ht="17.1" customHeight="1" spans="1:32">
      <c r="A38" s="557"/>
      <c r="B38" s="558"/>
      <c r="C38" s="575">
        <v>3760</v>
      </c>
      <c r="D38" s="576">
        <v>260</v>
      </c>
      <c r="E38" s="577">
        <v>260</v>
      </c>
      <c r="F38" s="574">
        <f ca="1" t="shared" si="0"/>
        <v>3.551</v>
      </c>
      <c r="G38" s="574"/>
      <c r="H38" s="574"/>
      <c r="I38" s="574">
        <f ca="1" t="shared" si="1"/>
        <v>3.629</v>
      </c>
      <c r="J38" s="574"/>
      <c r="K38" s="574"/>
      <c r="L38" s="574">
        <f ca="1" t="shared" si="2"/>
        <v>3.679</v>
      </c>
      <c r="M38" s="574"/>
      <c r="N38" s="574"/>
      <c r="O38" s="574">
        <f ca="1" t="shared" si="3"/>
        <v>3.909</v>
      </c>
      <c r="P38" s="574"/>
      <c r="Q38" s="574"/>
      <c r="R38" s="620">
        <f ca="1">标高数据!E11</f>
        <v>3.989</v>
      </c>
      <c r="S38" s="621"/>
      <c r="T38" s="622"/>
      <c r="U38" s="574">
        <f ca="1" t="shared" si="4"/>
        <v>3.908</v>
      </c>
      <c r="V38" s="574"/>
      <c r="W38" s="574"/>
      <c r="X38" s="574">
        <f ca="1" t="shared" si="5"/>
        <v>3.678</v>
      </c>
      <c r="Y38" s="574"/>
      <c r="Z38" s="574"/>
      <c r="AA38" s="574">
        <f ca="1" t="shared" si="6"/>
        <v>3.628</v>
      </c>
      <c r="AB38" s="574"/>
      <c r="AC38" s="574"/>
      <c r="AD38" s="574">
        <f ca="1" t="shared" si="7"/>
        <v>3.547</v>
      </c>
      <c r="AE38" s="574"/>
      <c r="AF38" s="574"/>
    </row>
    <row r="39" ht="17.1" customHeight="1" spans="1:32">
      <c r="A39" s="557"/>
      <c r="B39" s="558"/>
      <c r="C39" s="575">
        <v>3780</v>
      </c>
      <c r="D39" s="576">
        <v>280</v>
      </c>
      <c r="E39" s="577">
        <v>280</v>
      </c>
      <c r="F39" s="574">
        <f ca="1" t="shared" si="0"/>
        <v>3.557</v>
      </c>
      <c r="G39" s="574"/>
      <c r="H39" s="574"/>
      <c r="I39" s="574">
        <f ca="1" t="shared" si="1"/>
        <v>3.637</v>
      </c>
      <c r="J39" s="574"/>
      <c r="K39" s="574"/>
      <c r="L39" s="574">
        <f ca="1" t="shared" si="2"/>
        <v>3.686</v>
      </c>
      <c r="M39" s="574"/>
      <c r="N39" s="574"/>
      <c r="O39" s="574">
        <f ca="1" t="shared" si="3"/>
        <v>3.915</v>
      </c>
      <c r="P39" s="574"/>
      <c r="Q39" s="574"/>
      <c r="R39" s="620">
        <f ca="1">标高数据!E12</f>
        <v>3.995</v>
      </c>
      <c r="S39" s="621"/>
      <c r="T39" s="622"/>
      <c r="U39" s="574">
        <f ca="1" t="shared" si="4"/>
        <v>3.915</v>
      </c>
      <c r="V39" s="574"/>
      <c r="W39" s="574"/>
      <c r="X39" s="574">
        <f ca="1" t="shared" si="5"/>
        <v>3.684</v>
      </c>
      <c r="Y39" s="574"/>
      <c r="Z39" s="574"/>
      <c r="AA39" s="574">
        <f ca="1" t="shared" si="6"/>
        <v>3.637</v>
      </c>
      <c r="AB39" s="574"/>
      <c r="AC39" s="574"/>
      <c r="AD39" s="574">
        <f ca="1" t="shared" si="7"/>
        <v>3.555</v>
      </c>
      <c r="AE39" s="574"/>
      <c r="AF39" s="574"/>
    </row>
    <row r="40" ht="17.1" customHeight="1" spans="1:32">
      <c r="A40" s="557"/>
      <c r="B40" s="558"/>
      <c r="C40" s="575">
        <v>3800</v>
      </c>
      <c r="D40" s="576">
        <v>300</v>
      </c>
      <c r="E40" s="577">
        <v>300</v>
      </c>
      <c r="F40" s="574">
        <f ca="1" t="shared" si="0"/>
        <v>3.577</v>
      </c>
      <c r="G40" s="574"/>
      <c r="H40" s="574"/>
      <c r="I40" s="574">
        <f ca="1" t="shared" si="1"/>
        <v>3.659</v>
      </c>
      <c r="J40" s="574"/>
      <c r="K40" s="574"/>
      <c r="L40" s="574">
        <f ca="1" t="shared" si="2"/>
        <v>3.709</v>
      </c>
      <c r="M40" s="574"/>
      <c r="N40" s="574"/>
      <c r="O40" s="574">
        <f ca="1" t="shared" si="3"/>
        <v>3.936</v>
      </c>
      <c r="P40" s="574"/>
      <c r="Q40" s="574"/>
      <c r="R40" s="620">
        <f ca="1">标高数据!E13</f>
        <v>4.017</v>
      </c>
      <c r="S40" s="621"/>
      <c r="T40" s="622"/>
      <c r="U40" s="574">
        <f ca="1" t="shared" si="4"/>
        <v>3.937</v>
      </c>
      <c r="V40" s="574"/>
      <c r="W40" s="574"/>
      <c r="X40" s="574">
        <f ca="1" t="shared" si="5"/>
        <v>3.708</v>
      </c>
      <c r="Y40" s="574"/>
      <c r="Z40" s="574"/>
      <c r="AA40" s="574">
        <f ca="1" t="shared" si="6"/>
        <v>3.655</v>
      </c>
      <c r="AB40" s="574"/>
      <c r="AC40" s="574"/>
      <c r="AD40" s="574">
        <f ca="1" t="shared" si="7"/>
        <v>3.578</v>
      </c>
      <c r="AE40" s="574"/>
      <c r="AF40" s="574"/>
    </row>
    <row r="41" ht="17.1" customHeight="1" spans="1:32">
      <c r="A41" s="557"/>
      <c r="B41" s="558"/>
      <c r="C41" s="575">
        <v>3820</v>
      </c>
      <c r="D41" s="576">
        <v>320</v>
      </c>
      <c r="E41" s="577">
        <v>320</v>
      </c>
      <c r="F41" s="574">
        <f ca="1" t="shared" si="0"/>
        <v>3.617</v>
      </c>
      <c r="G41" s="574"/>
      <c r="H41" s="574"/>
      <c r="I41" s="574">
        <f ca="1" t="shared" si="1"/>
        <v>3.698</v>
      </c>
      <c r="J41" s="574"/>
      <c r="K41" s="574"/>
      <c r="L41" s="574">
        <f ca="1" t="shared" si="2"/>
        <v>3.748</v>
      </c>
      <c r="M41" s="574"/>
      <c r="N41" s="574"/>
      <c r="O41" s="574">
        <f ca="1" t="shared" si="3"/>
        <v>3.977</v>
      </c>
      <c r="P41" s="574"/>
      <c r="Q41" s="574"/>
      <c r="R41" s="620">
        <f ca="1">标高数据!E14</f>
        <v>4.059</v>
      </c>
      <c r="S41" s="621"/>
      <c r="T41" s="622"/>
      <c r="U41" s="574">
        <f ca="1" t="shared" si="4"/>
        <v>3.978</v>
      </c>
      <c r="V41" s="574"/>
      <c r="W41" s="574"/>
      <c r="X41" s="574">
        <f ca="1" t="shared" si="5"/>
        <v>3.751</v>
      </c>
      <c r="Y41" s="574"/>
      <c r="Z41" s="574"/>
      <c r="AA41" s="574">
        <f ca="1" t="shared" si="6"/>
        <v>3.699</v>
      </c>
      <c r="AB41" s="574"/>
      <c r="AC41" s="574"/>
      <c r="AD41" s="574">
        <f ca="1" t="shared" si="7"/>
        <v>3.618</v>
      </c>
      <c r="AE41" s="574"/>
      <c r="AF41" s="574"/>
    </row>
    <row r="42" ht="17.1" customHeight="1" spans="1:32">
      <c r="A42" s="557"/>
      <c r="B42" s="558"/>
      <c r="C42" s="575">
        <v>3840</v>
      </c>
      <c r="D42" s="576">
        <v>340</v>
      </c>
      <c r="E42" s="577">
        <v>340</v>
      </c>
      <c r="F42" s="574">
        <f ca="1" t="shared" si="0"/>
        <v>3.667</v>
      </c>
      <c r="G42" s="574"/>
      <c r="H42" s="574"/>
      <c r="I42" s="574">
        <f ca="1" t="shared" si="1"/>
        <v>3.748</v>
      </c>
      <c r="J42" s="574"/>
      <c r="K42" s="574"/>
      <c r="L42" s="574">
        <f ca="1" t="shared" si="2"/>
        <v>3.8</v>
      </c>
      <c r="M42" s="574"/>
      <c r="N42" s="574"/>
      <c r="O42" s="574">
        <f ca="1" t="shared" si="3"/>
        <v>4.03</v>
      </c>
      <c r="P42" s="574"/>
      <c r="Q42" s="574"/>
      <c r="R42" s="620">
        <f ca="1">标高数据!E15</f>
        <v>4.108</v>
      </c>
      <c r="S42" s="621"/>
      <c r="T42" s="622"/>
      <c r="U42" s="574">
        <f ca="1" t="shared" si="4"/>
        <v>4.028</v>
      </c>
      <c r="V42" s="574"/>
      <c r="W42" s="574"/>
      <c r="X42" s="574">
        <f ca="1" t="shared" si="5"/>
        <v>3.798</v>
      </c>
      <c r="Y42" s="574"/>
      <c r="Z42" s="574"/>
      <c r="AA42" s="574">
        <f ca="1" t="shared" si="6"/>
        <v>3.75</v>
      </c>
      <c r="AB42" s="574"/>
      <c r="AC42" s="574"/>
      <c r="AD42" s="574">
        <f ca="1" t="shared" si="7"/>
        <v>3.667</v>
      </c>
      <c r="AE42" s="574"/>
      <c r="AF42" s="574"/>
    </row>
    <row r="43" ht="17.1" customHeight="1" spans="1:32">
      <c r="A43" s="557"/>
      <c r="B43" s="558"/>
      <c r="C43" s="575">
        <v>3860</v>
      </c>
      <c r="D43" s="576">
        <v>360</v>
      </c>
      <c r="E43" s="577">
        <v>360</v>
      </c>
      <c r="F43" s="574">
        <f ca="1" t="shared" si="0"/>
        <v>3.719</v>
      </c>
      <c r="G43" s="574"/>
      <c r="H43" s="574"/>
      <c r="I43" s="574">
        <f ca="1" t="shared" si="1"/>
        <v>3.8</v>
      </c>
      <c r="J43" s="574"/>
      <c r="K43" s="574"/>
      <c r="L43" s="574">
        <f ca="1" t="shared" si="2"/>
        <v>3.848</v>
      </c>
      <c r="M43" s="574"/>
      <c r="N43" s="574"/>
      <c r="O43" s="574">
        <f ca="1" t="shared" si="3"/>
        <v>4.081</v>
      </c>
      <c r="P43" s="574"/>
      <c r="Q43" s="574"/>
      <c r="R43" s="620">
        <f ca="1">标高数据!E16</f>
        <v>4.159</v>
      </c>
      <c r="S43" s="621"/>
      <c r="T43" s="622"/>
      <c r="U43" s="574">
        <f ca="1" t="shared" si="4"/>
        <v>4.079</v>
      </c>
      <c r="V43" s="574"/>
      <c r="W43" s="574"/>
      <c r="X43" s="574">
        <f ca="1" t="shared" si="5"/>
        <v>3.851</v>
      </c>
      <c r="Y43" s="574"/>
      <c r="Z43" s="574"/>
      <c r="AA43" s="574">
        <f ca="1" t="shared" si="6"/>
        <v>3.8</v>
      </c>
      <c r="AB43" s="574"/>
      <c r="AC43" s="574"/>
      <c r="AD43" s="574">
        <f ca="1" t="shared" si="7"/>
        <v>3.719</v>
      </c>
      <c r="AE43" s="574"/>
      <c r="AF43" s="574"/>
    </row>
    <row r="44" ht="10.5" customHeight="1" spans="1:32">
      <c r="A44" s="578" t="s">
        <v>25</v>
      </c>
      <c r="B44" s="579"/>
      <c r="C44" s="580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1"/>
      <c r="P44" s="581"/>
      <c r="Q44" s="581"/>
      <c r="R44" s="581"/>
      <c r="S44" s="581"/>
      <c r="T44" s="581"/>
      <c r="U44" s="581"/>
      <c r="V44" s="581"/>
      <c r="W44" s="581"/>
      <c r="X44" s="581"/>
      <c r="Y44" s="581"/>
      <c r="Z44" s="581"/>
      <c r="AA44" s="581"/>
      <c r="AB44" s="581"/>
      <c r="AC44" s="581"/>
      <c r="AD44" s="581"/>
      <c r="AE44" s="581"/>
      <c r="AF44" s="639"/>
    </row>
    <row r="45" ht="10.5" customHeight="1" spans="1:32">
      <c r="A45" s="578"/>
      <c r="B45" s="579"/>
      <c r="C45" s="582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3"/>
      <c r="P45" s="583"/>
      <c r="Q45" s="583"/>
      <c r="R45" s="583"/>
      <c r="S45" s="583"/>
      <c r="T45" s="583"/>
      <c r="U45" s="583"/>
      <c r="V45" s="583"/>
      <c r="W45" s="583"/>
      <c r="X45" s="583"/>
      <c r="Y45" s="583"/>
      <c r="Z45" s="583"/>
      <c r="AA45" s="583"/>
      <c r="AB45" s="583"/>
      <c r="AC45" s="583"/>
      <c r="AD45" s="583"/>
      <c r="AE45" s="583"/>
      <c r="AF45" s="640"/>
    </row>
    <row r="46" ht="8.25" customHeight="1" spans="1:32">
      <c r="A46" s="578"/>
      <c r="B46" s="579"/>
      <c r="C46" s="582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583"/>
      <c r="AB46" s="583"/>
      <c r="AC46" s="583"/>
      <c r="AD46" s="583"/>
      <c r="AE46" s="583"/>
      <c r="AF46" s="640"/>
    </row>
    <row r="47" ht="8.25" hidden="1" customHeight="1" spans="1:32">
      <c r="A47" s="578"/>
      <c r="B47" s="579"/>
      <c r="C47" s="584"/>
      <c r="D47" s="584"/>
      <c r="E47" s="584"/>
      <c r="F47" s="584"/>
      <c r="G47" s="584"/>
      <c r="H47" s="584"/>
      <c r="I47" s="584"/>
      <c r="J47" s="584"/>
      <c r="K47" s="584"/>
      <c r="L47" s="584"/>
      <c r="M47" s="584"/>
      <c r="N47" s="584"/>
      <c r="O47" s="584"/>
      <c r="P47" s="584"/>
      <c r="Q47" s="584"/>
      <c r="R47" s="584"/>
      <c r="S47" s="584"/>
      <c r="T47" s="584"/>
      <c r="U47" s="584"/>
      <c r="V47" s="584"/>
      <c r="W47" s="584"/>
      <c r="X47" s="584"/>
      <c r="Y47" s="584"/>
      <c r="Z47" s="584"/>
      <c r="AA47" s="584"/>
      <c r="AB47" s="584"/>
      <c r="AC47" s="584"/>
      <c r="AD47" s="584"/>
      <c r="AE47" s="584"/>
      <c r="AF47" s="641"/>
    </row>
    <row r="48" ht="10.5" hidden="1" customHeight="1" spans="1:32">
      <c r="A48" s="578"/>
      <c r="B48" s="579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4"/>
      <c r="P48" s="584"/>
      <c r="Q48" s="584"/>
      <c r="R48" s="584"/>
      <c r="S48" s="584"/>
      <c r="T48" s="584"/>
      <c r="U48" s="584"/>
      <c r="V48" s="584"/>
      <c r="W48" s="584"/>
      <c r="X48" s="584"/>
      <c r="Y48" s="584"/>
      <c r="Z48" s="584"/>
      <c r="AA48" s="584"/>
      <c r="AB48" s="584"/>
      <c r="AC48" s="584"/>
      <c r="AD48" s="584"/>
      <c r="AE48" s="584"/>
      <c r="AF48" s="641"/>
    </row>
    <row r="49" ht="9" customHeight="1" spans="1:32">
      <c r="A49" s="585" t="s">
        <v>26</v>
      </c>
      <c r="B49" s="586"/>
      <c r="C49" s="587"/>
      <c r="D49" s="587"/>
      <c r="E49" s="587"/>
      <c r="F49" s="588"/>
      <c r="G49" s="587"/>
      <c r="H49" s="587"/>
      <c r="I49" s="587"/>
      <c r="J49" s="587"/>
      <c r="K49" s="587"/>
      <c r="L49" s="587"/>
      <c r="M49" s="587"/>
      <c r="N49" s="587"/>
      <c r="O49" s="587"/>
      <c r="P49" s="587"/>
      <c r="Q49" s="587"/>
      <c r="R49" s="587"/>
      <c r="S49" s="587"/>
      <c r="T49" s="587"/>
      <c r="U49" s="587"/>
      <c r="V49" s="587"/>
      <c r="W49" s="587"/>
      <c r="X49" s="587"/>
      <c r="Y49" s="587"/>
      <c r="Z49" s="587"/>
      <c r="AA49" s="587"/>
      <c r="AB49" s="587"/>
      <c r="AC49" s="587"/>
      <c r="AD49" s="587"/>
      <c r="AE49" s="587"/>
      <c r="AF49" s="642"/>
    </row>
    <row r="50" ht="9" customHeight="1" spans="1:32">
      <c r="A50" s="589"/>
      <c r="B50" s="590"/>
      <c r="C50" s="584"/>
      <c r="D50" s="584"/>
      <c r="E50" s="584"/>
      <c r="F50" s="584"/>
      <c r="G50" s="584"/>
      <c r="H50" s="584"/>
      <c r="I50" s="584"/>
      <c r="J50" s="584"/>
      <c r="K50" s="584"/>
      <c r="L50" s="584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84"/>
      <c r="AB50" s="584"/>
      <c r="AC50" s="584"/>
      <c r="AD50" s="584"/>
      <c r="AE50" s="584"/>
      <c r="AF50" s="641"/>
    </row>
    <row r="51" ht="9.75" customHeight="1" spans="1:32">
      <c r="A51" s="589"/>
      <c r="B51" s="590"/>
      <c r="C51" s="584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84"/>
      <c r="AB51" s="584"/>
      <c r="AC51" s="584"/>
      <c r="AD51" s="584"/>
      <c r="AE51" s="584"/>
      <c r="AF51" s="641"/>
    </row>
    <row r="52" ht="9" hidden="1" customHeight="1" spans="1:32">
      <c r="A52" s="589"/>
      <c r="B52" s="590"/>
      <c r="C52" s="584"/>
      <c r="D52" s="584"/>
      <c r="E52" s="584"/>
      <c r="F52" s="584"/>
      <c r="G52" s="584"/>
      <c r="H52" s="584"/>
      <c r="I52" s="584"/>
      <c r="J52" s="584"/>
      <c r="K52" s="584"/>
      <c r="L52" s="584"/>
      <c r="M52" s="584"/>
      <c r="N52" s="584"/>
      <c r="O52" s="584"/>
      <c r="P52" s="584"/>
      <c r="Q52" s="584"/>
      <c r="R52" s="584"/>
      <c r="S52" s="584"/>
      <c r="T52" s="584"/>
      <c r="U52" s="584"/>
      <c r="V52" s="584"/>
      <c r="W52" s="584"/>
      <c r="X52" s="584"/>
      <c r="Y52" s="584"/>
      <c r="Z52" s="584"/>
      <c r="AA52" s="584"/>
      <c r="AB52" s="584"/>
      <c r="AC52" s="584"/>
      <c r="AD52" s="584"/>
      <c r="AE52" s="584"/>
      <c r="AF52" s="641"/>
    </row>
    <row r="53" ht="3" customHeight="1" spans="1:32">
      <c r="A53" s="591"/>
      <c r="B53" s="592"/>
      <c r="C53" s="593"/>
      <c r="D53" s="593"/>
      <c r="E53" s="593"/>
      <c r="F53" s="593"/>
      <c r="G53" s="593"/>
      <c r="H53" s="593"/>
      <c r="I53" s="593"/>
      <c r="J53" s="593"/>
      <c r="K53" s="593"/>
      <c r="L53" s="593"/>
      <c r="M53" s="593"/>
      <c r="N53" s="593"/>
      <c r="O53" s="593"/>
      <c r="P53" s="593"/>
      <c r="Q53" s="593"/>
      <c r="R53" s="593"/>
      <c r="S53" s="593"/>
      <c r="T53" s="593"/>
      <c r="U53" s="593"/>
      <c r="V53" s="593"/>
      <c r="W53" s="593"/>
      <c r="X53" s="593"/>
      <c r="Y53" s="593"/>
      <c r="Z53" s="593"/>
      <c r="AA53" s="593"/>
      <c r="AB53" s="593"/>
      <c r="AC53" s="593"/>
      <c r="AD53" s="593"/>
      <c r="AE53" s="593"/>
      <c r="AF53" s="643"/>
    </row>
    <row r="54" ht="9.75" customHeight="1" spans="1:32">
      <c r="A54" s="594"/>
      <c r="B54" s="594"/>
      <c r="C54" s="594"/>
      <c r="D54" s="594"/>
      <c r="E54" s="594"/>
      <c r="F54" s="594"/>
      <c r="G54" s="594"/>
      <c r="H54" s="594"/>
      <c r="I54" s="594"/>
      <c r="J54" s="594"/>
      <c r="K54" s="594"/>
      <c r="L54" s="594"/>
      <c r="M54" s="594"/>
      <c r="N54" s="594"/>
      <c r="O54" s="594"/>
      <c r="P54" s="594"/>
      <c r="Q54" s="594"/>
      <c r="R54" s="594"/>
      <c r="S54" s="594"/>
      <c r="T54" s="594"/>
      <c r="U54" s="594"/>
      <c r="V54" s="594"/>
      <c r="W54" s="594"/>
      <c r="X54" s="594"/>
      <c r="Y54" s="594"/>
      <c r="Z54" s="594"/>
      <c r="AA54" s="594"/>
      <c r="AB54" s="594"/>
      <c r="AC54" s="594"/>
      <c r="AD54" s="594"/>
      <c r="AE54" s="594"/>
      <c r="AF54" s="594"/>
    </row>
    <row r="55" spans="3:25">
      <c r="C55" s="595" t="s">
        <v>27</v>
      </c>
      <c r="H55" s="595" t="s">
        <v>28</v>
      </c>
      <c r="O55" s="595" t="s">
        <v>29</v>
      </c>
      <c r="U55" s="595" t="s">
        <v>30</v>
      </c>
      <c r="Y55" s="595"/>
    </row>
    <row r="57" spans="1:32">
      <c r="A57" s="535"/>
      <c r="B57" s="536"/>
      <c r="C57" s="537"/>
      <c r="D57" s="537"/>
      <c r="E57" s="537"/>
      <c r="F57" s="537"/>
      <c r="G57" s="537"/>
      <c r="H57" s="537"/>
      <c r="I57" s="537"/>
      <c r="J57" s="537"/>
      <c r="K57" s="537"/>
      <c r="L57" s="537"/>
      <c r="M57" s="537"/>
      <c r="N57" s="537"/>
      <c r="O57" s="537"/>
      <c r="P57" s="537"/>
      <c r="Q57" s="537"/>
      <c r="R57" s="537"/>
      <c r="S57" s="537"/>
      <c r="T57" s="537"/>
      <c r="U57" s="537"/>
      <c r="V57" s="537"/>
      <c r="W57" s="537"/>
      <c r="X57" s="537"/>
      <c r="Y57" s="537"/>
      <c r="Z57" s="537"/>
      <c r="AA57" s="537"/>
      <c r="AB57" s="537"/>
      <c r="AC57" s="537"/>
      <c r="AD57" s="626" t="s">
        <v>0</v>
      </c>
      <c r="AE57" s="626"/>
      <c r="AF57" s="626"/>
    </row>
    <row r="58" ht="27" spans="1:32">
      <c r="A58" s="538"/>
      <c r="B58" s="539"/>
      <c r="C58" s="539"/>
      <c r="D58" s="540" t="s">
        <v>1</v>
      </c>
      <c r="E58" s="541"/>
      <c r="F58" s="541"/>
      <c r="G58" s="541"/>
      <c r="H58" s="541"/>
      <c r="I58" s="541"/>
      <c r="J58" s="541"/>
      <c r="K58" s="541"/>
      <c r="L58" s="541"/>
      <c r="M58" s="541"/>
      <c r="N58" s="541"/>
      <c r="O58" s="541"/>
      <c r="P58" s="541"/>
      <c r="Q58" s="541"/>
      <c r="R58" s="541"/>
      <c r="S58" s="541"/>
      <c r="T58" s="541"/>
      <c r="U58" s="541"/>
      <c r="V58" s="541"/>
      <c r="W58" s="541"/>
      <c r="X58" s="541"/>
      <c r="Y58" s="541"/>
      <c r="Z58" s="541"/>
      <c r="AA58" s="541"/>
      <c r="AB58" s="541"/>
      <c r="AC58" s="541"/>
      <c r="AD58" s="627"/>
      <c r="AE58" s="628"/>
      <c r="AF58" s="628"/>
    </row>
    <row r="59" ht="27.75" spans="1:32">
      <c r="A59" s="539"/>
      <c r="B59" s="539"/>
      <c r="C59" s="539"/>
      <c r="D59" s="539"/>
      <c r="E59" s="539"/>
      <c r="F59" s="539"/>
      <c r="G59" s="539"/>
      <c r="H59" s="539"/>
      <c r="I59" s="539"/>
      <c r="J59" s="539"/>
      <c r="K59" s="539"/>
      <c r="L59" s="539"/>
      <c r="M59" s="539"/>
      <c r="N59" s="539"/>
      <c r="O59" s="539"/>
      <c r="P59" s="539"/>
      <c r="Q59" s="539"/>
      <c r="R59" s="539"/>
      <c r="S59" s="539"/>
      <c r="T59" s="539"/>
      <c r="U59" s="539"/>
      <c r="V59" s="539"/>
      <c r="W59" s="539"/>
      <c r="X59" s="539"/>
      <c r="Y59" s="539"/>
      <c r="Z59" s="539"/>
      <c r="AA59" s="539"/>
      <c r="AB59" s="539"/>
      <c r="AC59" s="539"/>
      <c r="AD59" s="629"/>
      <c r="AE59" s="630"/>
      <c r="AF59" s="630"/>
    </row>
    <row r="60" ht="41.25" customHeight="1" spans="1:32">
      <c r="A60" s="542" t="s">
        <v>2</v>
      </c>
      <c r="B60" s="543"/>
      <c r="C60" s="543"/>
      <c r="D60" s="543"/>
      <c r="E60" s="544"/>
      <c r="F60" s="545" t="s">
        <v>31</v>
      </c>
      <c r="G60" s="546"/>
      <c r="H60" s="546"/>
      <c r="I60" s="546"/>
      <c r="J60" s="546"/>
      <c r="K60" s="546"/>
      <c r="L60" s="546"/>
      <c r="M60" s="546"/>
      <c r="N60" s="546"/>
      <c r="O60" s="546"/>
      <c r="P60" s="598"/>
      <c r="Q60" s="606" t="s">
        <v>4</v>
      </c>
      <c r="R60" s="606"/>
      <c r="S60" s="606"/>
      <c r="T60" s="606"/>
      <c r="U60" s="607" t="s">
        <v>5</v>
      </c>
      <c r="V60" s="607"/>
      <c r="W60" s="607"/>
      <c r="X60" s="607"/>
      <c r="Y60" s="607"/>
      <c r="Z60" s="607"/>
      <c r="AA60" s="607"/>
      <c r="AB60" s="607"/>
      <c r="AC60" s="607"/>
      <c r="AD60" s="607"/>
      <c r="AE60" s="607"/>
      <c r="AF60" s="631"/>
    </row>
    <row r="61" ht="38.25" customHeight="1" spans="1:32">
      <c r="A61" s="547" t="s">
        <v>6</v>
      </c>
      <c r="B61" s="548"/>
      <c r="C61" s="548"/>
      <c r="D61" s="548"/>
      <c r="E61" s="549"/>
      <c r="F61" s="596" t="str">
        <f>F6</f>
        <v>跨海一路下面层(K3+443.169~K4+270)</v>
      </c>
      <c r="G61" s="597"/>
      <c r="H61" s="597"/>
      <c r="I61" s="597"/>
      <c r="J61" s="597"/>
      <c r="K61" s="597"/>
      <c r="L61" s="597"/>
      <c r="M61" s="597"/>
      <c r="N61" s="597"/>
      <c r="O61" s="597"/>
      <c r="P61" s="605"/>
      <c r="Q61" s="608" t="s">
        <v>8</v>
      </c>
      <c r="R61" s="608"/>
      <c r="S61" s="608"/>
      <c r="T61" s="608"/>
      <c r="U61" s="623">
        <f>U6</f>
        <v>43189</v>
      </c>
      <c r="V61" s="624"/>
      <c r="W61" s="624"/>
      <c r="X61" s="624"/>
      <c r="Y61" s="624"/>
      <c r="Z61" s="624"/>
      <c r="AA61" s="624"/>
      <c r="AB61" s="624"/>
      <c r="AC61" s="624"/>
      <c r="AD61" s="624"/>
      <c r="AE61" s="624"/>
      <c r="AF61" s="644"/>
    </row>
    <row r="62" ht="23.25" customHeight="1" spans="1:32">
      <c r="A62" s="552" t="s">
        <v>9</v>
      </c>
      <c r="B62" s="553"/>
      <c r="C62" s="553"/>
      <c r="D62" s="553"/>
      <c r="E62" s="554"/>
      <c r="F62" s="555" t="s">
        <v>10</v>
      </c>
      <c r="G62" s="556"/>
      <c r="H62" s="556"/>
      <c r="I62" s="556"/>
      <c r="J62" s="556"/>
      <c r="K62" s="556"/>
      <c r="L62" s="556"/>
      <c r="M62" s="556"/>
      <c r="N62" s="556"/>
      <c r="O62" s="556"/>
      <c r="P62" s="555"/>
      <c r="Q62" s="609" t="s">
        <v>11</v>
      </c>
      <c r="R62" s="610"/>
      <c r="S62" s="610"/>
      <c r="T62" s="610"/>
      <c r="U62" s="611" t="s">
        <v>12</v>
      </c>
      <c r="V62" s="612"/>
      <c r="W62" s="612"/>
      <c r="X62" s="612"/>
      <c r="Y62" s="612"/>
      <c r="Z62" s="612"/>
      <c r="AA62" s="612"/>
      <c r="AB62" s="612"/>
      <c r="AC62" s="612"/>
      <c r="AD62" s="612"/>
      <c r="AE62" s="612"/>
      <c r="AF62" s="632"/>
    </row>
    <row r="63" ht="23.25" customHeight="1" spans="1:32">
      <c r="A63" s="557" t="s">
        <v>13</v>
      </c>
      <c r="B63" s="558"/>
      <c r="C63" s="558" t="s">
        <v>14</v>
      </c>
      <c r="D63" s="558"/>
      <c r="E63" s="558"/>
      <c r="F63" s="558"/>
      <c r="G63" s="558"/>
      <c r="H63" s="558" t="s">
        <v>15</v>
      </c>
      <c r="I63" s="558"/>
      <c r="J63" s="558"/>
      <c r="K63" s="558"/>
      <c r="L63" s="558"/>
      <c r="M63" s="558"/>
      <c r="N63" s="558"/>
      <c r="O63" s="600" t="s">
        <v>16</v>
      </c>
      <c r="P63" s="600"/>
      <c r="Q63" s="600"/>
      <c r="R63" s="600"/>
      <c r="S63" s="600"/>
      <c r="T63" s="613" t="s">
        <v>17</v>
      </c>
      <c r="U63" s="600"/>
      <c r="V63" s="600"/>
      <c r="W63" s="600"/>
      <c r="X63" s="600"/>
      <c r="Y63" s="600"/>
      <c r="Z63" s="600"/>
      <c r="AA63" s="600"/>
      <c r="AB63" s="600"/>
      <c r="AC63" s="600"/>
      <c r="AD63" s="600"/>
      <c r="AE63" s="600"/>
      <c r="AF63" s="633"/>
    </row>
    <row r="64" spans="1:32">
      <c r="A64" s="557"/>
      <c r="B64" s="558"/>
      <c r="C64" s="559" t="s">
        <v>18</v>
      </c>
      <c r="D64" s="560"/>
      <c r="E64" s="560"/>
      <c r="F64" s="560"/>
      <c r="G64" s="561"/>
      <c r="H64" s="559" t="s">
        <v>15</v>
      </c>
      <c r="I64" s="560"/>
      <c r="J64" s="560"/>
      <c r="K64" s="560"/>
      <c r="L64" s="560"/>
      <c r="M64" s="560"/>
      <c r="N64" s="561"/>
      <c r="O64" s="601" t="s">
        <v>19</v>
      </c>
      <c r="P64" s="602"/>
      <c r="Q64" s="602"/>
      <c r="R64" s="602"/>
      <c r="S64" s="614"/>
      <c r="T64" s="625">
        <v>4.355</v>
      </c>
      <c r="U64" s="616"/>
      <c r="V64" s="616"/>
      <c r="W64" s="616"/>
      <c r="X64" s="616"/>
      <c r="Y64" s="616"/>
      <c r="Z64" s="616"/>
      <c r="AA64" s="616"/>
      <c r="AB64" s="616"/>
      <c r="AC64" s="616"/>
      <c r="AD64" s="616"/>
      <c r="AE64" s="616"/>
      <c r="AF64" s="634"/>
    </row>
    <row r="65" ht="7.5" customHeight="1" spans="1:32">
      <c r="A65" s="557"/>
      <c r="B65" s="558"/>
      <c r="C65" s="562"/>
      <c r="D65" s="563"/>
      <c r="E65" s="563"/>
      <c r="F65" s="563"/>
      <c r="G65" s="564"/>
      <c r="H65" s="562"/>
      <c r="I65" s="563"/>
      <c r="J65" s="563"/>
      <c r="K65" s="563"/>
      <c r="L65" s="563"/>
      <c r="M65" s="563"/>
      <c r="N65" s="564"/>
      <c r="O65" s="603"/>
      <c r="P65" s="604"/>
      <c r="Q65" s="604"/>
      <c r="R65" s="604"/>
      <c r="S65" s="617"/>
      <c r="T65" s="618"/>
      <c r="U65" s="619"/>
      <c r="V65" s="619"/>
      <c r="W65" s="619"/>
      <c r="X65" s="619"/>
      <c r="Y65" s="619"/>
      <c r="Z65" s="619"/>
      <c r="AA65" s="619"/>
      <c r="AB65" s="619"/>
      <c r="AC65" s="619"/>
      <c r="AD65" s="619"/>
      <c r="AE65" s="619"/>
      <c r="AF65" s="635"/>
    </row>
    <row r="66" spans="1:32">
      <c r="A66" s="557"/>
      <c r="B66" s="558"/>
      <c r="C66" s="645"/>
      <c r="D66" s="646"/>
      <c r="E66" s="646"/>
      <c r="F66" s="646"/>
      <c r="G66" s="646"/>
      <c r="H66" s="646"/>
      <c r="I66" s="646"/>
      <c r="J66" s="646"/>
      <c r="K66" s="646"/>
      <c r="L66" s="646"/>
      <c r="M66" s="646"/>
      <c r="N66" s="646"/>
      <c r="O66" s="646"/>
      <c r="P66" s="646"/>
      <c r="Q66" s="646"/>
      <c r="R66" s="646"/>
      <c r="S66" s="646"/>
      <c r="T66" s="646"/>
      <c r="U66" s="646"/>
      <c r="V66" s="646"/>
      <c r="W66" s="646"/>
      <c r="X66" s="646"/>
      <c r="Y66" s="646"/>
      <c r="Z66" s="646"/>
      <c r="AA66" s="646"/>
      <c r="AB66" s="646"/>
      <c r="AC66" s="646"/>
      <c r="AD66" s="646"/>
      <c r="AE66" s="646"/>
      <c r="AF66" s="647"/>
    </row>
    <row r="67" spans="1:32">
      <c r="A67" s="557"/>
      <c r="B67" s="558"/>
      <c r="C67" s="645"/>
      <c r="D67" s="646"/>
      <c r="E67" s="646"/>
      <c r="F67" s="646"/>
      <c r="G67" s="646"/>
      <c r="H67" s="646"/>
      <c r="I67" s="646"/>
      <c r="J67" s="646"/>
      <c r="K67" s="646"/>
      <c r="L67" s="646"/>
      <c r="M67" s="646"/>
      <c r="N67" s="646"/>
      <c r="O67" s="646"/>
      <c r="P67" s="646"/>
      <c r="Q67" s="646"/>
      <c r="R67" s="646"/>
      <c r="S67" s="646"/>
      <c r="T67" s="646"/>
      <c r="U67" s="646"/>
      <c r="V67" s="646"/>
      <c r="W67" s="646"/>
      <c r="X67" s="646"/>
      <c r="Y67" s="646"/>
      <c r="Z67" s="646"/>
      <c r="AA67" s="646"/>
      <c r="AB67" s="646"/>
      <c r="AC67" s="646"/>
      <c r="AD67" s="646"/>
      <c r="AE67" s="646"/>
      <c r="AF67" s="647"/>
    </row>
    <row r="68" spans="1:32">
      <c r="A68" s="557"/>
      <c r="B68" s="558"/>
      <c r="C68" s="645"/>
      <c r="D68" s="646"/>
      <c r="E68" s="646"/>
      <c r="F68" s="646"/>
      <c r="G68" s="646"/>
      <c r="H68" s="646"/>
      <c r="I68" s="646"/>
      <c r="J68" s="646"/>
      <c r="K68" s="646"/>
      <c r="L68" s="646"/>
      <c r="M68" s="646"/>
      <c r="N68" s="646"/>
      <c r="O68" s="646"/>
      <c r="P68" s="646"/>
      <c r="Q68" s="646"/>
      <c r="R68" s="646"/>
      <c r="S68" s="646"/>
      <c r="T68" s="646"/>
      <c r="U68" s="646"/>
      <c r="V68" s="646"/>
      <c r="W68" s="646"/>
      <c r="X68" s="646"/>
      <c r="Y68" s="646"/>
      <c r="Z68" s="646"/>
      <c r="AA68" s="646"/>
      <c r="AB68" s="646"/>
      <c r="AC68" s="646"/>
      <c r="AD68" s="646"/>
      <c r="AE68" s="646"/>
      <c r="AF68" s="647"/>
    </row>
    <row r="69" spans="1:32">
      <c r="A69" s="557"/>
      <c r="B69" s="558"/>
      <c r="C69" s="645"/>
      <c r="D69" s="646"/>
      <c r="E69" s="646"/>
      <c r="F69" s="646"/>
      <c r="G69" s="646"/>
      <c r="H69" s="646"/>
      <c r="I69" s="646"/>
      <c r="J69" s="646"/>
      <c r="K69" s="646"/>
      <c r="L69" s="646"/>
      <c r="M69" s="646"/>
      <c r="N69" s="646"/>
      <c r="O69" s="646"/>
      <c r="P69" s="646"/>
      <c r="Q69" s="646"/>
      <c r="R69" s="646"/>
      <c r="S69" s="646"/>
      <c r="T69" s="646"/>
      <c r="U69" s="646"/>
      <c r="V69" s="646"/>
      <c r="W69" s="646"/>
      <c r="X69" s="646"/>
      <c r="Y69" s="646"/>
      <c r="Z69" s="646"/>
      <c r="AA69" s="646"/>
      <c r="AB69" s="646"/>
      <c r="AC69" s="646"/>
      <c r="AD69" s="646"/>
      <c r="AE69" s="646"/>
      <c r="AF69" s="647"/>
    </row>
    <row r="70" spans="1:32">
      <c r="A70" s="557"/>
      <c r="B70" s="558"/>
      <c r="C70" s="645"/>
      <c r="D70" s="646"/>
      <c r="E70" s="646"/>
      <c r="F70" s="646"/>
      <c r="G70" s="646"/>
      <c r="H70" s="646"/>
      <c r="I70" s="646"/>
      <c r="J70" s="646"/>
      <c r="K70" s="646"/>
      <c r="L70" s="646"/>
      <c r="M70" s="646"/>
      <c r="N70" s="646"/>
      <c r="O70" s="646"/>
      <c r="P70" s="646"/>
      <c r="Q70" s="646"/>
      <c r="R70" s="646"/>
      <c r="S70" s="646"/>
      <c r="T70" s="646"/>
      <c r="U70" s="646"/>
      <c r="V70" s="646"/>
      <c r="W70" s="646"/>
      <c r="X70" s="646"/>
      <c r="Y70" s="646"/>
      <c r="Z70" s="646"/>
      <c r="AA70" s="646"/>
      <c r="AB70" s="646"/>
      <c r="AC70" s="646"/>
      <c r="AD70" s="646"/>
      <c r="AE70" s="646"/>
      <c r="AF70" s="647"/>
    </row>
    <row r="71" spans="1:32">
      <c r="A71" s="557"/>
      <c r="B71" s="558"/>
      <c r="C71" s="645"/>
      <c r="D71" s="646"/>
      <c r="E71" s="646"/>
      <c r="F71" s="646"/>
      <c r="G71" s="646"/>
      <c r="H71" s="646"/>
      <c r="I71" s="646"/>
      <c r="J71" s="646"/>
      <c r="K71" s="646"/>
      <c r="L71" s="646"/>
      <c r="M71" s="646"/>
      <c r="N71" s="646"/>
      <c r="O71" s="646"/>
      <c r="P71" s="646"/>
      <c r="Q71" s="646"/>
      <c r="R71" s="646"/>
      <c r="S71" s="646"/>
      <c r="T71" s="646"/>
      <c r="U71" s="646"/>
      <c r="V71" s="646"/>
      <c r="W71" s="646"/>
      <c r="X71" s="646"/>
      <c r="Y71" s="646"/>
      <c r="Z71" s="646"/>
      <c r="AA71" s="646"/>
      <c r="AB71" s="646"/>
      <c r="AC71" s="646"/>
      <c r="AD71" s="646"/>
      <c r="AE71" s="646"/>
      <c r="AF71" s="647"/>
    </row>
    <row r="72" spans="1:32">
      <c r="A72" s="557"/>
      <c r="B72" s="558"/>
      <c r="C72" s="645"/>
      <c r="D72" s="646"/>
      <c r="E72" s="646"/>
      <c r="F72" s="646"/>
      <c r="G72" s="646"/>
      <c r="H72" s="646"/>
      <c r="I72" s="646"/>
      <c r="J72" s="646"/>
      <c r="K72" s="646"/>
      <c r="L72" s="646"/>
      <c r="M72" s="646"/>
      <c r="N72" s="646"/>
      <c r="O72" s="646"/>
      <c r="P72" s="646"/>
      <c r="Q72" s="646"/>
      <c r="R72" s="646"/>
      <c r="S72" s="646"/>
      <c r="T72" s="646"/>
      <c r="U72" s="646"/>
      <c r="V72" s="646"/>
      <c r="W72" s="646"/>
      <c r="X72" s="646"/>
      <c r="Y72" s="646"/>
      <c r="Z72" s="646"/>
      <c r="AA72" s="646"/>
      <c r="AB72" s="646"/>
      <c r="AC72" s="646"/>
      <c r="AD72" s="646"/>
      <c r="AE72" s="646"/>
      <c r="AF72" s="647"/>
    </row>
    <row r="73" spans="1:32">
      <c r="A73" s="557"/>
      <c r="B73" s="558"/>
      <c r="C73" s="645"/>
      <c r="D73" s="646"/>
      <c r="E73" s="646"/>
      <c r="F73" s="646"/>
      <c r="G73" s="646"/>
      <c r="H73" s="646"/>
      <c r="I73" s="646"/>
      <c r="J73" s="646"/>
      <c r="K73" s="646"/>
      <c r="L73" s="646"/>
      <c r="M73" s="646"/>
      <c r="N73" s="646"/>
      <c r="O73" s="646"/>
      <c r="P73" s="646"/>
      <c r="Q73" s="646"/>
      <c r="R73" s="646"/>
      <c r="S73" s="646"/>
      <c r="T73" s="646"/>
      <c r="U73" s="646"/>
      <c r="V73" s="646"/>
      <c r="W73" s="646"/>
      <c r="X73" s="646"/>
      <c r="Y73" s="646"/>
      <c r="Z73" s="646"/>
      <c r="AA73" s="646"/>
      <c r="AB73" s="646"/>
      <c r="AC73" s="646"/>
      <c r="AD73" s="646"/>
      <c r="AE73" s="646"/>
      <c r="AF73" s="647"/>
    </row>
    <row r="74" spans="1:32">
      <c r="A74" s="557"/>
      <c r="B74" s="558"/>
      <c r="C74" s="645"/>
      <c r="D74" s="646"/>
      <c r="E74" s="646"/>
      <c r="F74" s="646"/>
      <c r="G74" s="646"/>
      <c r="H74" s="646"/>
      <c r="I74" s="646"/>
      <c r="J74" s="646"/>
      <c r="K74" s="646"/>
      <c r="L74" s="646"/>
      <c r="M74" s="646"/>
      <c r="N74" s="646"/>
      <c r="O74" s="646"/>
      <c r="P74" s="646"/>
      <c r="Q74" s="646"/>
      <c r="R74" s="646"/>
      <c r="S74" s="646"/>
      <c r="T74" s="646"/>
      <c r="U74" s="646"/>
      <c r="V74" s="646"/>
      <c r="W74" s="646"/>
      <c r="X74" s="646"/>
      <c r="Y74" s="646"/>
      <c r="Z74" s="646"/>
      <c r="AA74" s="646"/>
      <c r="AB74" s="646"/>
      <c r="AC74" s="646"/>
      <c r="AD74" s="646"/>
      <c r="AE74" s="646"/>
      <c r="AF74" s="647"/>
    </row>
    <row r="75" spans="1:32">
      <c r="A75" s="557"/>
      <c r="B75" s="558"/>
      <c r="C75" s="645"/>
      <c r="D75" s="646"/>
      <c r="E75" s="646"/>
      <c r="F75" s="646"/>
      <c r="G75" s="646"/>
      <c r="H75" s="646"/>
      <c r="I75" s="646"/>
      <c r="J75" s="646"/>
      <c r="K75" s="646"/>
      <c r="L75" s="646"/>
      <c r="M75" s="646"/>
      <c r="N75" s="646"/>
      <c r="O75" s="646"/>
      <c r="P75" s="646"/>
      <c r="Q75" s="646"/>
      <c r="R75" s="646"/>
      <c r="S75" s="646"/>
      <c r="T75" s="646"/>
      <c r="U75" s="646"/>
      <c r="V75" s="646"/>
      <c r="W75" s="646"/>
      <c r="X75" s="646"/>
      <c r="Y75" s="646"/>
      <c r="Z75" s="646"/>
      <c r="AA75" s="646"/>
      <c r="AB75" s="646"/>
      <c r="AC75" s="646"/>
      <c r="AD75" s="646"/>
      <c r="AE75" s="646"/>
      <c r="AF75" s="647"/>
    </row>
    <row r="76" spans="1:32">
      <c r="A76" s="557"/>
      <c r="B76" s="558"/>
      <c r="C76" s="645"/>
      <c r="D76" s="646"/>
      <c r="E76" s="646"/>
      <c r="F76" s="646"/>
      <c r="G76" s="646"/>
      <c r="H76" s="646"/>
      <c r="I76" s="646"/>
      <c r="J76" s="646"/>
      <c r="K76" s="646"/>
      <c r="L76" s="646"/>
      <c r="M76" s="646"/>
      <c r="N76" s="646"/>
      <c r="O76" s="646"/>
      <c r="P76" s="646"/>
      <c r="Q76" s="646"/>
      <c r="R76" s="646"/>
      <c r="S76" s="646"/>
      <c r="T76" s="646"/>
      <c r="U76" s="646"/>
      <c r="V76" s="646"/>
      <c r="W76" s="646"/>
      <c r="X76" s="646"/>
      <c r="Y76" s="646"/>
      <c r="Z76" s="646"/>
      <c r="AA76" s="646"/>
      <c r="AB76" s="646"/>
      <c r="AC76" s="646"/>
      <c r="AD76" s="646"/>
      <c r="AE76" s="646"/>
      <c r="AF76" s="647"/>
    </row>
    <row r="77" customHeight="1" spans="1:40">
      <c r="A77" s="557"/>
      <c r="B77" s="567"/>
      <c r="C77" s="568" t="s">
        <v>21</v>
      </c>
      <c r="D77" s="569"/>
      <c r="E77" s="570"/>
      <c r="F77" s="568" t="str">
        <f>CONCATENATE("左",$AG77+$AH77+$AI77+$AJ77,"m")</f>
        <v>左25.5m</v>
      </c>
      <c r="G77" s="569"/>
      <c r="H77" s="570"/>
      <c r="I77" s="568" t="str">
        <f>CONCATENATE("左",$AG77+$AH77+$AI77,"m")</f>
        <v>左21.5m</v>
      </c>
      <c r="J77" s="569"/>
      <c r="K77" s="570"/>
      <c r="L77" s="568" t="str">
        <f>CONCATENATE("左",AG77+AH77,"m")</f>
        <v>左19m</v>
      </c>
      <c r="M77" s="569"/>
      <c r="N77" s="570"/>
      <c r="O77" s="568" t="s">
        <v>22</v>
      </c>
      <c r="P77" s="569"/>
      <c r="Q77" s="570"/>
      <c r="R77" s="568" t="s">
        <v>23</v>
      </c>
      <c r="S77" s="569"/>
      <c r="T77" s="570"/>
      <c r="U77" s="568" t="s">
        <v>24</v>
      </c>
      <c r="V77" s="569"/>
      <c r="W77" s="570"/>
      <c r="X77" s="568" t="str">
        <f>CONCATENATE("右",AK77+AL77,"m")</f>
        <v>右19m</v>
      </c>
      <c r="Y77" s="569"/>
      <c r="Z77" s="570"/>
      <c r="AA77" s="568" t="str">
        <f>CONCATENATE("右",AK77+AL77+AM77,"m")</f>
        <v>右21.5m</v>
      </c>
      <c r="AB77" s="569"/>
      <c r="AC77" s="570"/>
      <c r="AD77" s="568" t="str">
        <f>CONCATENATE("右",AK77+AL77+AM77+AN77,"m")</f>
        <v>右25.5m</v>
      </c>
      <c r="AE77" s="569"/>
      <c r="AF77" s="570"/>
      <c r="AG77" s="1">
        <v>4</v>
      </c>
      <c r="AH77" s="1">
        <v>15</v>
      </c>
      <c r="AI77" s="1">
        <v>2.5</v>
      </c>
      <c r="AJ77" s="1">
        <v>4</v>
      </c>
      <c r="AK77" s="1">
        <v>4</v>
      </c>
      <c r="AL77" s="1">
        <v>15</v>
      </c>
      <c r="AM77" s="1">
        <v>2.5</v>
      </c>
      <c r="AN77" s="1">
        <v>4</v>
      </c>
    </row>
    <row r="78" customHeight="1" spans="1:32">
      <c r="A78" s="557"/>
      <c r="B78" s="558"/>
      <c r="C78" s="575">
        <v>3930</v>
      </c>
      <c r="D78" s="576"/>
      <c r="E78" s="577"/>
      <c r="F78" s="574">
        <f ca="1" t="shared" ref="F78:F95" si="8">R78-(25.5*2%)+RANDBETWEEN(-2,2)*0.001</f>
        <v>3.816</v>
      </c>
      <c r="G78" s="574"/>
      <c r="H78" s="574"/>
      <c r="I78" s="574">
        <f ca="1" t="shared" ref="I78:I95" si="9">R78-(21.5*2%)+RANDBETWEEN(-2,2)*0.001</f>
        <v>3.9</v>
      </c>
      <c r="J78" s="574"/>
      <c r="K78" s="574"/>
      <c r="L78" s="574">
        <f ca="1" t="shared" ref="L78:L95" si="10">R78-(19*2%)+RANDBETWEEN(-2,2)*0.001</f>
        <v>3.948</v>
      </c>
      <c r="M78" s="574"/>
      <c r="N78" s="574"/>
      <c r="O78" s="574">
        <f ca="1" t="shared" ref="O78:O95" si="11">R78-(4*2%)+RANDBETWEEN(-2,2)*0.001</f>
        <v>4.246</v>
      </c>
      <c r="P78" s="574"/>
      <c r="Q78" s="574"/>
      <c r="R78" s="620">
        <f ca="1">标高数据!E19</f>
        <v>4.328</v>
      </c>
      <c r="S78" s="621"/>
      <c r="T78" s="622"/>
      <c r="U78" s="574">
        <f ca="1" t="shared" ref="U78:U95" si="12">R78-(4*2%)+RANDBETWEEN(-2,2)*0.001</f>
        <v>4.248</v>
      </c>
      <c r="V78" s="574"/>
      <c r="W78" s="574"/>
      <c r="X78" s="574">
        <f ca="1" t="shared" ref="X78:X95" si="13">R78-(19*2%)+RANDBETWEEN(-2,2)*0.001</f>
        <v>3.946</v>
      </c>
      <c r="Y78" s="574"/>
      <c r="Z78" s="574"/>
      <c r="AA78" s="574">
        <f ca="1" t="shared" ref="AA78:AA95" si="14">R78-(21.5*2%)+RANDBETWEEN(-2,2)*0.001</f>
        <v>3.896</v>
      </c>
      <c r="AB78" s="574"/>
      <c r="AC78" s="574"/>
      <c r="AD78" s="574">
        <f ca="1" t="shared" ref="AD78:AD95" si="15">R78-(25.5*2%)+RANDBETWEEN(-2,2)*0.001</f>
        <v>3.817</v>
      </c>
      <c r="AE78" s="574"/>
      <c r="AF78" s="574"/>
    </row>
    <row r="79" customHeight="1" spans="1:32">
      <c r="A79" s="557"/>
      <c r="B79" s="558"/>
      <c r="C79" s="575">
        <v>3950</v>
      </c>
      <c r="D79" s="576"/>
      <c r="E79" s="577"/>
      <c r="F79" s="574">
        <f ca="1" t="shared" si="8"/>
        <v>3.867</v>
      </c>
      <c r="G79" s="574"/>
      <c r="H79" s="574"/>
      <c r="I79" s="574">
        <f ca="1" t="shared" si="9"/>
        <v>3.948</v>
      </c>
      <c r="J79" s="574"/>
      <c r="K79" s="574"/>
      <c r="L79" s="574">
        <f ca="1" t="shared" si="10"/>
        <v>3.997</v>
      </c>
      <c r="M79" s="574"/>
      <c r="N79" s="574"/>
      <c r="O79" s="574">
        <f ca="1" t="shared" si="11"/>
        <v>4.298</v>
      </c>
      <c r="P79" s="574"/>
      <c r="Q79" s="574"/>
      <c r="R79" s="620">
        <f ca="1">标高数据!E20</f>
        <v>4.376</v>
      </c>
      <c r="S79" s="621"/>
      <c r="T79" s="622"/>
      <c r="U79" s="574">
        <f ca="1" t="shared" si="12"/>
        <v>4.297</v>
      </c>
      <c r="V79" s="574"/>
      <c r="W79" s="574"/>
      <c r="X79" s="574">
        <f ca="1" t="shared" si="13"/>
        <v>3.996</v>
      </c>
      <c r="Y79" s="574"/>
      <c r="Z79" s="574"/>
      <c r="AA79" s="574">
        <f ca="1" t="shared" si="14"/>
        <v>3.945</v>
      </c>
      <c r="AB79" s="574"/>
      <c r="AC79" s="574"/>
      <c r="AD79" s="574">
        <f ca="1" t="shared" si="15"/>
        <v>3.868</v>
      </c>
      <c r="AE79" s="574"/>
      <c r="AF79" s="574"/>
    </row>
    <row r="80" customHeight="1" spans="1:32">
      <c r="A80" s="557"/>
      <c r="B80" s="558"/>
      <c r="C80" s="575">
        <v>3970</v>
      </c>
      <c r="D80" s="576"/>
      <c r="E80" s="577"/>
      <c r="F80" s="574">
        <f ca="1" t="shared" si="8"/>
        <v>3.899</v>
      </c>
      <c r="G80" s="574"/>
      <c r="H80" s="574"/>
      <c r="I80" s="574">
        <f ca="1" t="shared" si="9"/>
        <v>3.978</v>
      </c>
      <c r="J80" s="574"/>
      <c r="K80" s="574"/>
      <c r="L80" s="574">
        <f ca="1" t="shared" si="10"/>
        <v>4.029</v>
      </c>
      <c r="M80" s="574"/>
      <c r="N80" s="574"/>
      <c r="O80" s="574">
        <f ca="1" t="shared" si="11"/>
        <v>4.329</v>
      </c>
      <c r="P80" s="574"/>
      <c r="Q80" s="574"/>
      <c r="R80" s="620">
        <f ca="1">标高数据!E21</f>
        <v>4.409</v>
      </c>
      <c r="S80" s="621"/>
      <c r="T80" s="622"/>
      <c r="U80" s="574">
        <f ca="1" t="shared" si="12"/>
        <v>4.328</v>
      </c>
      <c r="V80" s="574"/>
      <c r="W80" s="574"/>
      <c r="X80" s="574">
        <f ca="1" t="shared" si="13"/>
        <v>4.031</v>
      </c>
      <c r="Y80" s="574"/>
      <c r="Z80" s="574"/>
      <c r="AA80" s="574">
        <f ca="1" t="shared" si="14"/>
        <v>3.977</v>
      </c>
      <c r="AB80" s="574"/>
      <c r="AC80" s="574"/>
      <c r="AD80" s="574">
        <f ca="1" t="shared" si="15"/>
        <v>3.901</v>
      </c>
      <c r="AE80" s="574"/>
      <c r="AF80" s="574"/>
    </row>
    <row r="81" customHeight="1" spans="1:32">
      <c r="A81" s="557"/>
      <c r="B81" s="558"/>
      <c r="C81" s="575">
        <v>3990</v>
      </c>
      <c r="D81" s="576"/>
      <c r="E81" s="577"/>
      <c r="F81" s="574">
        <f ca="1" t="shared" si="8"/>
        <v>3.91</v>
      </c>
      <c r="G81" s="574"/>
      <c r="H81" s="574"/>
      <c r="I81" s="574">
        <f ca="1" t="shared" si="9"/>
        <v>3.986</v>
      </c>
      <c r="J81" s="574"/>
      <c r="K81" s="574"/>
      <c r="L81" s="574">
        <f ca="1" t="shared" si="10"/>
        <v>4.038</v>
      </c>
      <c r="M81" s="574"/>
      <c r="N81" s="574"/>
      <c r="O81" s="574">
        <f ca="1" t="shared" si="11"/>
        <v>4.34</v>
      </c>
      <c r="P81" s="574"/>
      <c r="Q81" s="574"/>
      <c r="R81" s="620">
        <f ca="1">标高数据!E22</f>
        <v>4.418</v>
      </c>
      <c r="S81" s="621"/>
      <c r="T81" s="622"/>
      <c r="U81" s="574">
        <f ca="1" t="shared" si="12"/>
        <v>4.338</v>
      </c>
      <c r="V81" s="574"/>
      <c r="W81" s="574"/>
      <c r="X81" s="574">
        <f ca="1" t="shared" si="13"/>
        <v>4.037</v>
      </c>
      <c r="Y81" s="574"/>
      <c r="Z81" s="574"/>
      <c r="AA81" s="574">
        <f ca="1" t="shared" si="14"/>
        <v>3.99</v>
      </c>
      <c r="AB81" s="574"/>
      <c r="AC81" s="574"/>
      <c r="AD81" s="574">
        <f ca="1" t="shared" si="15"/>
        <v>3.907</v>
      </c>
      <c r="AE81" s="574"/>
      <c r="AF81" s="574"/>
    </row>
    <row r="82" customHeight="1" spans="1:32">
      <c r="A82" s="557"/>
      <c r="B82" s="558"/>
      <c r="C82" s="575">
        <v>4010</v>
      </c>
      <c r="D82" s="576"/>
      <c r="E82" s="577"/>
      <c r="F82" s="574">
        <f ca="1" t="shared" si="8"/>
        <v>3.89</v>
      </c>
      <c r="G82" s="574"/>
      <c r="H82" s="574"/>
      <c r="I82" s="574">
        <f ca="1" t="shared" si="9"/>
        <v>3.969</v>
      </c>
      <c r="J82" s="574"/>
      <c r="K82" s="574"/>
      <c r="L82" s="574">
        <f ca="1" t="shared" si="10"/>
        <v>4.021</v>
      </c>
      <c r="M82" s="574"/>
      <c r="N82" s="574"/>
      <c r="O82" s="574">
        <f ca="1" t="shared" si="11"/>
        <v>4.317</v>
      </c>
      <c r="P82" s="574"/>
      <c r="Q82" s="574"/>
      <c r="R82" s="620">
        <f ca="1">标高数据!E23</f>
        <v>4.399</v>
      </c>
      <c r="S82" s="621"/>
      <c r="T82" s="622"/>
      <c r="U82" s="574">
        <f ca="1" t="shared" si="12"/>
        <v>4.32</v>
      </c>
      <c r="V82" s="574"/>
      <c r="W82" s="574"/>
      <c r="X82" s="574">
        <f ca="1" t="shared" si="13"/>
        <v>4.018</v>
      </c>
      <c r="Y82" s="574"/>
      <c r="Z82" s="574"/>
      <c r="AA82" s="574">
        <f ca="1" t="shared" si="14"/>
        <v>3.967</v>
      </c>
      <c r="AB82" s="574"/>
      <c r="AC82" s="574"/>
      <c r="AD82" s="574">
        <f ca="1" t="shared" si="15"/>
        <v>3.887</v>
      </c>
      <c r="AE82" s="574"/>
      <c r="AF82" s="574"/>
    </row>
    <row r="83" customHeight="1" spans="1:32">
      <c r="A83" s="557"/>
      <c r="B83" s="558"/>
      <c r="C83" s="575">
        <v>4030</v>
      </c>
      <c r="D83" s="576"/>
      <c r="E83" s="577"/>
      <c r="F83" s="574">
        <f ca="1" t="shared" si="8"/>
        <v>3.86</v>
      </c>
      <c r="G83" s="574"/>
      <c r="H83" s="574"/>
      <c r="I83" s="574">
        <f ca="1" t="shared" si="9"/>
        <v>3.94</v>
      </c>
      <c r="J83" s="574"/>
      <c r="K83" s="574"/>
      <c r="L83" s="574">
        <f ca="1" t="shared" si="10"/>
        <v>3.989</v>
      </c>
      <c r="M83" s="574"/>
      <c r="N83" s="574"/>
      <c r="O83" s="574">
        <f ca="1" t="shared" si="11"/>
        <v>4.289</v>
      </c>
      <c r="P83" s="574"/>
      <c r="Q83" s="574"/>
      <c r="R83" s="620">
        <f ca="1">标高数据!E24</f>
        <v>4.371</v>
      </c>
      <c r="S83" s="621"/>
      <c r="T83" s="622"/>
      <c r="U83" s="574">
        <f ca="1" t="shared" si="12"/>
        <v>4.29</v>
      </c>
      <c r="V83" s="574"/>
      <c r="W83" s="574"/>
      <c r="X83" s="574">
        <f ca="1" t="shared" si="13"/>
        <v>3.992</v>
      </c>
      <c r="Y83" s="574"/>
      <c r="Z83" s="574"/>
      <c r="AA83" s="574">
        <f ca="1" t="shared" si="14"/>
        <v>3.942</v>
      </c>
      <c r="AB83" s="574"/>
      <c r="AC83" s="574"/>
      <c r="AD83" s="574">
        <f ca="1" t="shared" si="15"/>
        <v>3.861</v>
      </c>
      <c r="AE83" s="574"/>
      <c r="AF83" s="574"/>
    </row>
    <row r="84" customHeight="1" spans="1:32">
      <c r="A84" s="557"/>
      <c r="B84" s="558"/>
      <c r="C84" s="575">
        <v>4050</v>
      </c>
      <c r="D84" s="576"/>
      <c r="E84" s="577"/>
      <c r="F84" s="574">
        <f ca="1" t="shared" si="8"/>
        <v>3.797</v>
      </c>
      <c r="G84" s="574"/>
      <c r="H84" s="574"/>
      <c r="I84" s="574">
        <f ca="1" t="shared" si="9"/>
        <v>3.876</v>
      </c>
      <c r="J84" s="574"/>
      <c r="K84" s="574"/>
      <c r="L84" s="574">
        <f ca="1" t="shared" si="10"/>
        <v>3.927</v>
      </c>
      <c r="M84" s="574"/>
      <c r="N84" s="574"/>
      <c r="O84" s="574">
        <f ca="1" t="shared" si="11"/>
        <v>4.225</v>
      </c>
      <c r="P84" s="574"/>
      <c r="Q84" s="574"/>
      <c r="R84" s="620">
        <f ca="1">标高数据!E25</f>
        <v>4.307</v>
      </c>
      <c r="S84" s="621"/>
      <c r="T84" s="622"/>
      <c r="U84" s="574">
        <f ca="1" t="shared" si="12"/>
        <v>4.229</v>
      </c>
      <c r="V84" s="574"/>
      <c r="W84" s="574"/>
      <c r="X84" s="574">
        <f ca="1" t="shared" si="13"/>
        <v>3.929</v>
      </c>
      <c r="Y84" s="574"/>
      <c r="Z84" s="574"/>
      <c r="AA84" s="574">
        <f ca="1" t="shared" si="14"/>
        <v>3.876</v>
      </c>
      <c r="AB84" s="574"/>
      <c r="AC84" s="574"/>
      <c r="AD84" s="574">
        <f ca="1" t="shared" si="15"/>
        <v>3.795</v>
      </c>
      <c r="AE84" s="574"/>
      <c r="AF84" s="574"/>
    </row>
    <row r="85" customHeight="1" spans="1:32">
      <c r="A85" s="557"/>
      <c r="B85" s="558"/>
      <c r="C85" s="575">
        <v>4070</v>
      </c>
      <c r="D85" s="576"/>
      <c r="E85" s="577"/>
      <c r="F85" s="574">
        <f ca="1" t="shared" si="8"/>
        <v>3.723</v>
      </c>
      <c r="G85" s="574"/>
      <c r="H85" s="574"/>
      <c r="I85" s="574">
        <f ca="1" t="shared" si="9"/>
        <v>3.804</v>
      </c>
      <c r="J85" s="574"/>
      <c r="K85" s="574"/>
      <c r="L85" s="574">
        <f ca="1" t="shared" si="10"/>
        <v>3.855</v>
      </c>
      <c r="M85" s="574"/>
      <c r="N85" s="574"/>
      <c r="O85" s="574">
        <f ca="1" t="shared" si="11"/>
        <v>4.153</v>
      </c>
      <c r="P85" s="574"/>
      <c r="Q85" s="574"/>
      <c r="R85" s="620">
        <f ca="1">标高数据!E26</f>
        <v>4.233</v>
      </c>
      <c r="S85" s="621"/>
      <c r="T85" s="622"/>
      <c r="U85" s="574">
        <f ca="1" t="shared" si="12"/>
        <v>4.152</v>
      </c>
      <c r="V85" s="574"/>
      <c r="W85" s="574"/>
      <c r="X85" s="574">
        <f ca="1" t="shared" si="13"/>
        <v>3.853</v>
      </c>
      <c r="Y85" s="574"/>
      <c r="Z85" s="574"/>
      <c r="AA85" s="574">
        <f ca="1" t="shared" si="14"/>
        <v>3.801</v>
      </c>
      <c r="AB85" s="574"/>
      <c r="AC85" s="574"/>
      <c r="AD85" s="574">
        <f ca="1" t="shared" si="15"/>
        <v>3.723</v>
      </c>
      <c r="AE85" s="574"/>
      <c r="AF85" s="574"/>
    </row>
    <row r="86" customHeight="1" spans="1:32">
      <c r="A86" s="557"/>
      <c r="B86" s="558"/>
      <c r="C86" s="575">
        <v>4090</v>
      </c>
      <c r="D86" s="576"/>
      <c r="E86" s="577"/>
      <c r="F86" s="574">
        <f ca="1" t="shared" si="8"/>
        <v>3.638</v>
      </c>
      <c r="G86" s="574"/>
      <c r="H86" s="574"/>
      <c r="I86" s="574">
        <f ca="1" t="shared" si="9"/>
        <v>3.714</v>
      </c>
      <c r="J86" s="574"/>
      <c r="K86" s="574"/>
      <c r="L86" s="574">
        <f ca="1" t="shared" si="10"/>
        <v>3.765</v>
      </c>
      <c r="M86" s="574"/>
      <c r="N86" s="574"/>
      <c r="O86" s="574">
        <f ca="1" t="shared" si="11"/>
        <v>4.064</v>
      </c>
      <c r="P86" s="574"/>
      <c r="Q86" s="574"/>
      <c r="R86" s="620">
        <f ca="1">标高数据!E27</f>
        <v>4.146</v>
      </c>
      <c r="S86" s="621"/>
      <c r="T86" s="622"/>
      <c r="U86" s="574">
        <f ca="1" t="shared" si="12"/>
        <v>4.067</v>
      </c>
      <c r="V86" s="574"/>
      <c r="W86" s="574"/>
      <c r="X86" s="574">
        <f ca="1" t="shared" si="13"/>
        <v>3.765</v>
      </c>
      <c r="Y86" s="574"/>
      <c r="Z86" s="574"/>
      <c r="AA86" s="574">
        <f ca="1" t="shared" si="14"/>
        <v>3.716</v>
      </c>
      <c r="AB86" s="574"/>
      <c r="AC86" s="574"/>
      <c r="AD86" s="574">
        <f ca="1" t="shared" si="15"/>
        <v>3.634</v>
      </c>
      <c r="AE86" s="574"/>
      <c r="AF86" s="574"/>
    </row>
    <row r="87" customHeight="1" spans="1:32">
      <c r="A87" s="557"/>
      <c r="B87" s="558"/>
      <c r="C87" s="575">
        <v>4110</v>
      </c>
      <c r="D87" s="576"/>
      <c r="E87" s="577"/>
      <c r="F87" s="574">
        <f ca="1" t="shared" si="8"/>
        <v>3.551</v>
      </c>
      <c r="G87" s="574"/>
      <c r="H87" s="574"/>
      <c r="I87" s="574">
        <f ca="1" t="shared" si="9"/>
        <v>3.629</v>
      </c>
      <c r="J87" s="574"/>
      <c r="K87" s="574"/>
      <c r="L87" s="574">
        <f ca="1" t="shared" si="10"/>
        <v>3.679</v>
      </c>
      <c r="M87" s="574"/>
      <c r="N87" s="574"/>
      <c r="O87" s="574">
        <f ca="1" t="shared" si="11"/>
        <v>3.979</v>
      </c>
      <c r="P87" s="574"/>
      <c r="Q87" s="574"/>
      <c r="R87" s="620">
        <f ca="1">标高数据!E28</f>
        <v>4.059</v>
      </c>
      <c r="S87" s="621"/>
      <c r="T87" s="622"/>
      <c r="U87" s="574">
        <f ca="1" t="shared" si="12"/>
        <v>3.978</v>
      </c>
      <c r="V87" s="574"/>
      <c r="W87" s="574"/>
      <c r="X87" s="574">
        <f ca="1" t="shared" si="13"/>
        <v>3.677</v>
      </c>
      <c r="Y87" s="574"/>
      <c r="Z87" s="574"/>
      <c r="AA87" s="574">
        <f ca="1" t="shared" si="14"/>
        <v>3.631</v>
      </c>
      <c r="AB87" s="574"/>
      <c r="AC87" s="574"/>
      <c r="AD87" s="574">
        <f ca="1" t="shared" si="15"/>
        <v>3.551</v>
      </c>
      <c r="AE87" s="574"/>
      <c r="AF87" s="574"/>
    </row>
    <row r="88" customHeight="1" spans="1:32">
      <c r="A88" s="557"/>
      <c r="B88" s="558"/>
      <c r="C88" s="575">
        <v>4130</v>
      </c>
      <c r="D88" s="576"/>
      <c r="E88" s="577"/>
      <c r="F88" s="574">
        <f ca="1" t="shared" si="8"/>
        <v>3.469</v>
      </c>
      <c r="G88" s="574"/>
      <c r="H88" s="574"/>
      <c r="I88" s="574">
        <f ca="1" t="shared" si="9"/>
        <v>3.55</v>
      </c>
      <c r="J88" s="574"/>
      <c r="K88" s="574"/>
      <c r="L88" s="574">
        <f ca="1" t="shared" si="10"/>
        <v>3.6</v>
      </c>
      <c r="M88" s="574"/>
      <c r="N88" s="574"/>
      <c r="O88" s="574">
        <f ca="1" t="shared" si="11"/>
        <v>3.9</v>
      </c>
      <c r="P88" s="574"/>
      <c r="Q88" s="574"/>
      <c r="R88" s="620">
        <f ca="1">标高数据!E29</f>
        <v>3.98</v>
      </c>
      <c r="S88" s="621"/>
      <c r="T88" s="622"/>
      <c r="U88" s="574">
        <f ca="1" t="shared" si="12"/>
        <v>3.901</v>
      </c>
      <c r="V88" s="574"/>
      <c r="W88" s="574"/>
      <c r="X88" s="574">
        <f ca="1" t="shared" si="13"/>
        <v>3.601</v>
      </c>
      <c r="Y88" s="574"/>
      <c r="Z88" s="574"/>
      <c r="AA88" s="574">
        <f ca="1" t="shared" si="14"/>
        <v>3.551</v>
      </c>
      <c r="AB88" s="574"/>
      <c r="AC88" s="574"/>
      <c r="AD88" s="574">
        <f ca="1" t="shared" si="15"/>
        <v>3.468</v>
      </c>
      <c r="AE88" s="574"/>
      <c r="AF88" s="574"/>
    </row>
    <row r="89" customHeight="1" spans="1:32">
      <c r="A89" s="557"/>
      <c r="B89" s="558"/>
      <c r="C89" s="575">
        <v>4150</v>
      </c>
      <c r="D89" s="576"/>
      <c r="E89" s="577"/>
      <c r="F89" s="574">
        <f ca="1" t="shared" si="8"/>
        <v>3.383</v>
      </c>
      <c r="G89" s="574"/>
      <c r="H89" s="574"/>
      <c r="I89" s="574">
        <f ca="1" t="shared" si="9"/>
        <v>3.465</v>
      </c>
      <c r="J89" s="574"/>
      <c r="K89" s="574"/>
      <c r="L89" s="574">
        <f ca="1" t="shared" si="10"/>
        <v>3.513</v>
      </c>
      <c r="M89" s="574"/>
      <c r="N89" s="574"/>
      <c r="O89" s="574">
        <f ca="1" t="shared" si="11"/>
        <v>3.813</v>
      </c>
      <c r="P89" s="574"/>
      <c r="Q89" s="574"/>
      <c r="R89" s="620">
        <f ca="1">标高数据!E30</f>
        <v>3.894</v>
      </c>
      <c r="S89" s="621"/>
      <c r="T89" s="622"/>
      <c r="U89" s="574">
        <f ca="1" t="shared" si="12"/>
        <v>3.815</v>
      </c>
      <c r="V89" s="574"/>
      <c r="W89" s="574"/>
      <c r="X89" s="574">
        <f ca="1" t="shared" si="13"/>
        <v>3.515</v>
      </c>
      <c r="Y89" s="574"/>
      <c r="Z89" s="574"/>
      <c r="AA89" s="574">
        <f ca="1" t="shared" si="14"/>
        <v>3.465</v>
      </c>
      <c r="AB89" s="574"/>
      <c r="AC89" s="574"/>
      <c r="AD89" s="574">
        <f ca="1" t="shared" si="15"/>
        <v>3.384</v>
      </c>
      <c r="AE89" s="574"/>
      <c r="AF89" s="574"/>
    </row>
    <row r="90" customHeight="1" spans="1:32">
      <c r="A90" s="557"/>
      <c r="B90" s="558"/>
      <c r="C90" s="575">
        <v>4170</v>
      </c>
      <c r="D90" s="576"/>
      <c r="E90" s="577"/>
      <c r="F90" s="574">
        <f ca="1" t="shared" si="8"/>
        <v>3.301</v>
      </c>
      <c r="G90" s="574"/>
      <c r="H90" s="574"/>
      <c r="I90" s="574">
        <f ca="1" t="shared" si="9"/>
        <v>3.382</v>
      </c>
      <c r="J90" s="574"/>
      <c r="K90" s="574"/>
      <c r="L90" s="574">
        <f ca="1" t="shared" si="10"/>
        <v>3.431</v>
      </c>
      <c r="M90" s="574"/>
      <c r="N90" s="574"/>
      <c r="O90" s="574">
        <f ca="1" t="shared" si="11"/>
        <v>3.73</v>
      </c>
      <c r="P90" s="574"/>
      <c r="Q90" s="574"/>
      <c r="R90" s="620">
        <f ca="1">标高数据!E31</f>
        <v>3.811</v>
      </c>
      <c r="S90" s="621"/>
      <c r="T90" s="622"/>
      <c r="U90" s="574">
        <f ca="1" t="shared" si="12"/>
        <v>3.733</v>
      </c>
      <c r="V90" s="574"/>
      <c r="W90" s="574"/>
      <c r="X90" s="574">
        <f ca="1" t="shared" si="13"/>
        <v>3.432</v>
      </c>
      <c r="Y90" s="574"/>
      <c r="Z90" s="574"/>
      <c r="AA90" s="574">
        <f ca="1" t="shared" si="14"/>
        <v>3.382</v>
      </c>
      <c r="AB90" s="574"/>
      <c r="AC90" s="574"/>
      <c r="AD90" s="574">
        <f ca="1" t="shared" si="15"/>
        <v>3.303</v>
      </c>
      <c r="AE90" s="574"/>
      <c r="AF90" s="574"/>
    </row>
    <row r="91" customHeight="1" spans="1:32">
      <c r="A91" s="557"/>
      <c r="B91" s="558"/>
      <c r="C91" s="575">
        <v>4190</v>
      </c>
      <c r="D91" s="576"/>
      <c r="E91" s="577"/>
      <c r="F91" s="574">
        <f ca="1" t="shared" si="8"/>
        <v>3.231</v>
      </c>
      <c r="G91" s="574"/>
      <c r="H91" s="574"/>
      <c r="I91" s="574">
        <f ca="1" t="shared" si="9"/>
        <v>3.311</v>
      </c>
      <c r="J91" s="574"/>
      <c r="K91" s="574"/>
      <c r="L91" s="574">
        <f ca="1" t="shared" si="10"/>
        <v>3.364</v>
      </c>
      <c r="M91" s="574"/>
      <c r="N91" s="574"/>
      <c r="O91" s="574">
        <f ca="1" t="shared" si="11"/>
        <v>3.663</v>
      </c>
      <c r="P91" s="574"/>
      <c r="Q91" s="574"/>
      <c r="R91" s="620">
        <f ca="1">标高数据!E32</f>
        <v>3.743</v>
      </c>
      <c r="S91" s="621"/>
      <c r="T91" s="622"/>
      <c r="U91" s="574">
        <f ca="1" t="shared" si="12"/>
        <v>3.665</v>
      </c>
      <c r="V91" s="574"/>
      <c r="W91" s="574"/>
      <c r="X91" s="574">
        <f ca="1" t="shared" si="13"/>
        <v>3.363</v>
      </c>
      <c r="Y91" s="574"/>
      <c r="Z91" s="574"/>
      <c r="AA91" s="574">
        <f ca="1" t="shared" si="14"/>
        <v>3.311</v>
      </c>
      <c r="AB91" s="574"/>
      <c r="AC91" s="574"/>
      <c r="AD91" s="574">
        <f ca="1" t="shared" si="15"/>
        <v>3.235</v>
      </c>
      <c r="AE91" s="574"/>
      <c r="AF91" s="574"/>
    </row>
    <row r="92" spans="1:32">
      <c r="A92" s="557"/>
      <c r="B92" s="558"/>
      <c r="C92" s="575">
        <v>4210</v>
      </c>
      <c r="D92" s="576"/>
      <c r="E92" s="577"/>
      <c r="F92" s="574">
        <f ca="1" t="shared" si="8"/>
        <v>3.247</v>
      </c>
      <c r="G92" s="574"/>
      <c r="H92" s="574"/>
      <c r="I92" s="574">
        <f ca="1" t="shared" si="9"/>
        <v>3.323</v>
      </c>
      <c r="J92" s="574"/>
      <c r="K92" s="574"/>
      <c r="L92" s="574">
        <f ca="1" t="shared" si="10"/>
        <v>3.375</v>
      </c>
      <c r="M92" s="574"/>
      <c r="N92" s="574"/>
      <c r="O92" s="574">
        <f ca="1" t="shared" si="11"/>
        <v>3.673</v>
      </c>
      <c r="P92" s="574"/>
      <c r="Q92" s="574"/>
      <c r="R92" s="620">
        <f ca="1">标高数据!E33</f>
        <v>3.755</v>
      </c>
      <c r="S92" s="621"/>
      <c r="T92" s="622"/>
      <c r="U92" s="574">
        <f ca="1" t="shared" si="12"/>
        <v>3.675</v>
      </c>
      <c r="V92" s="574"/>
      <c r="W92" s="574"/>
      <c r="X92" s="574">
        <f ca="1" t="shared" si="13"/>
        <v>3.377</v>
      </c>
      <c r="Y92" s="574"/>
      <c r="Z92" s="574"/>
      <c r="AA92" s="574">
        <f ca="1" t="shared" si="14"/>
        <v>3.327</v>
      </c>
      <c r="AB92" s="574"/>
      <c r="AC92" s="574"/>
      <c r="AD92" s="574">
        <f ca="1" t="shared" si="15"/>
        <v>3.246</v>
      </c>
      <c r="AE92" s="574"/>
      <c r="AF92" s="574"/>
    </row>
    <row r="93" customHeight="1" spans="1:32">
      <c r="A93" s="557"/>
      <c r="B93" s="558"/>
      <c r="C93" s="575">
        <v>4230</v>
      </c>
      <c r="D93" s="576"/>
      <c r="E93" s="577"/>
      <c r="F93" s="574">
        <f ca="1" t="shared" si="8"/>
        <v>3.324</v>
      </c>
      <c r="G93" s="574"/>
      <c r="H93" s="574"/>
      <c r="I93" s="574">
        <f ca="1" t="shared" si="9"/>
        <v>3.405</v>
      </c>
      <c r="J93" s="574"/>
      <c r="K93" s="574"/>
      <c r="L93" s="574">
        <f ca="1" t="shared" si="10"/>
        <v>3.455</v>
      </c>
      <c r="M93" s="574"/>
      <c r="N93" s="574"/>
      <c r="O93" s="574">
        <f ca="1" t="shared" si="11"/>
        <v>3.756</v>
      </c>
      <c r="P93" s="574"/>
      <c r="Q93" s="574"/>
      <c r="R93" s="620">
        <f ca="1">标高数据!E34</f>
        <v>3.836</v>
      </c>
      <c r="S93" s="621"/>
      <c r="T93" s="622"/>
      <c r="U93" s="574">
        <f ca="1" t="shared" si="12"/>
        <v>3.756</v>
      </c>
      <c r="V93" s="574"/>
      <c r="W93" s="574"/>
      <c r="X93" s="574">
        <f ca="1" t="shared" si="13"/>
        <v>3.455</v>
      </c>
      <c r="Y93" s="574"/>
      <c r="Z93" s="574"/>
      <c r="AA93" s="574">
        <f ca="1" t="shared" si="14"/>
        <v>3.406</v>
      </c>
      <c r="AB93" s="574"/>
      <c r="AC93" s="574"/>
      <c r="AD93" s="574">
        <f ca="1" t="shared" si="15"/>
        <v>3.325</v>
      </c>
      <c r="AE93" s="574"/>
      <c r="AF93" s="574"/>
    </row>
    <row r="94" spans="1:32">
      <c r="A94" s="557"/>
      <c r="B94" s="558"/>
      <c r="C94" s="575">
        <v>4250</v>
      </c>
      <c r="D94" s="576"/>
      <c r="E94" s="577"/>
      <c r="F94" s="574">
        <f ca="1" t="shared" si="8"/>
        <v>3.497</v>
      </c>
      <c r="G94" s="574"/>
      <c r="H94" s="574"/>
      <c r="I94" s="574">
        <f ca="1" t="shared" si="9"/>
        <v>3.574</v>
      </c>
      <c r="J94" s="574"/>
      <c r="K94" s="574"/>
      <c r="L94" s="574">
        <f ca="1" t="shared" si="10"/>
        <v>3.626</v>
      </c>
      <c r="M94" s="574"/>
      <c r="N94" s="574"/>
      <c r="O94" s="574">
        <f ca="1" t="shared" si="11"/>
        <v>3.924</v>
      </c>
      <c r="P94" s="574"/>
      <c r="Q94" s="574"/>
      <c r="R94" s="620">
        <f ca="1">标高数据!E35</f>
        <v>4.006</v>
      </c>
      <c r="S94" s="621"/>
      <c r="T94" s="622"/>
      <c r="U94" s="574">
        <f ca="1" t="shared" si="12"/>
        <v>3.924</v>
      </c>
      <c r="V94" s="574"/>
      <c r="W94" s="574"/>
      <c r="X94" s="574">
        <f ca="1" t="shared" si="13"/>
        <v>3.627</v>
      </c>
      <c r="Y94" s="574"/>
      <c r="Z94" s="574"/>
      <c r="AA94" s="574">
        <f ca="1" t="shared" si="14"/>
        <v>3.576</v>
      </c>
      <c r="AB94" s="574"/>
      <c r="AC94" s="574"/>
      <c r="AD94" s="574">
        <f ca="1" t="shared" si="15"/>
        <v>3.494</v>
      </c>
      <c r="AE94" s="574"/>
      <c r="AF94" s="574"/>
    </row>
    <row r="95" spans="1:32">
      <c r="A95" s="557"/>
      <c r="B95" s="558"/>
      <c r="C95" s="575">
        <v>4270</v>
      </c>
      <c r="D95" s="576"/>
      <c r="E95" s="577"/>
      <c r="F95" s="574">
        <f ca="1" t="shared" si="8"/>
        <v>3.74</v>
      </c>
      <c r="G95" s="574"/>
      <c r="H95" s="574"/>
      <c r="I95" s="574">
        <f ca="1" t="shared" si="9"/>
        <v>3.822</v>
      </c>
      <c r="J95" s="574"/>
      <c r="K95" s="574"/>
      <c r="L95" s="574">
        <f ca="1" t="shared" si="10"/>
        <v>3.87</v>
      </c>
      <c r="M95" s="574"/>
      <c r="N95" s="574"/>
      <c r="O95" s="574">
        <f ca="1" t="shared" si="11"/>
        <v>4.172</v>
      </c>
      <c r="P95" s="574"/>
      <c r="Q95" s="574"/>
      <c r="R95" s="620">
        <f ca="1">标高数据!E36</f>
        <v>4.252</v>
      </c>
      <c r="S95" s="621"/>
      <c r="T95" s="622"/>
      <c r="U95" s="574">
        <f ca="1" t="shared" si="12"/>
        <v>4.171</v>
      </c>
      <c r="V95" s="574"/>
      <c r="W95" s="574"/>
      <c r="X95" s="574">
        <f ca="1" t="shared" si="13"/>
        <v>3.874</v>
      </c>
      <c r="Y95" s="574"/>
      <c r="Z95" s="574"/>
      <c r="AA95" s="574">
        <f ca="1" t="shared" si="14"/>
        <v>3.823</v>
      </c>
      <c r="AB95" s="574"/>
      <c r="AC95" s="574"/>
      <c r="AD95" s="574">
        <f ca="1" t="shared" si="15"/>
        <v>3.743</v>
      </c>
      <c r="AE95" s="574"/>
      <c r="AF95" s="574"/>
    </row>
    <row r="96" spans="1:32">
      <c r="A96" s="578" t="s">
        <v>25</v>
      </c>
      <c r="B96" s="579"/>
      <c r="C96" s="580"/>
      <c r="D96" s="581"/>
      <c r="E96" s="581"/>
      <c r="F96" s="581"/>
      <c r="G96" s="581"/>
      <c r="H96" s="581"/>
      <c r="I96" s="581"/>
      <c r="J96" s="581"/>
      <c r="K96" s="581"/>
      <c r="L96" s="581"/>
      <c r="M96" s="581"/>
      <c r="N96" s="581"/>
      <c r="O96" s="581"/>
      <c r="P96" s="581"/>
      <c r="Q96" s="581"/>
      <c r="R96" s="581"/>
      <c r="S96" s="581"/>
      <c r="T96" s="581"/>
      <c r="U96" s="581"/>
      <c r="V96" s="581"/>
      <c r="W96" s="581"/>
      <c r="X96" s="581"/>
      <c r="Y96" s="581"/>
      <c r="Z96" s="581"/>
      <c r="AA96" s="581"/>
      <c r="AB96" s="581"/>
      <c r="AC96" s="581"/>
      <c r="AD96" s="581"/>
      <c r="AE96" s="581"/>
      <c r="AF96" s="639"/>
    </row>
    <row r="97" spans="1:32">
      <c r="A97" s="578"/>
      <c r="B97" s="579"/>
      <c r="C97" s="582"/>
      <c r="D97" s="583"/>
      <c r="E97" s="583"/>
      <c r="F97" s="583"/>
      <c r="G97" s="583"/>
      <c r="H97" s="583"/>
      <c r="I97" s="583"/>
      <c r="J97" s="583"/>
      <c r="K97" s="583"/>
      <c r="L97" s="583"/>
      <c r="M97" s="583"/>
      <c r="N97" s="583"/>
      <c r="O97" s="583"/>
      <c r="P97" s="583"/>
      <c r="Q97" s="583"/>
      <c r="R97" s="583"/>
      <c r="S97" s="583"/>
      <c r="T97" s="583"/>
      <c r="U97" s="583"/>
      <c r="V97" s="583"/>
      <c r="W97" s="583"/>
      <c r="X97" s="583"/>
      <c r="Y97" s="583"/>
      <c r="Z97" s="583"/>
      <c r="AA97" s="583"/>
      <c r="AB97" s="583"/>
      <c r="AC97" s="583"/>
      <c r="AD97" s="583"/>
      <c r="AE97" s="583"/>
      <c r="AF97" s="640"/>
    </row>
    <row r="98" spans="1:32">
      <c r="A98" s="578"/>
      <c r="B98" s="579"/>
      <c r="C98" s="582"/>
      <c r="D98" s="583"/>
      <c r="E98" s="583"/>
      <c r="F98" s="583"/>
      <c r="G98" s="583"/>
      <c r="H98" s="583"/>
      <c r="I98" s="583"/>
      <c r="J98" s="583"/>
      <c r="K98" s="583"/>
      <c r="L98" s="583"/>
      <c r="M98" s="583"/>
      <c r="N98" s="583"/>
      <c r="O98" s="583"/>
      <c r="P98" s="583"/>
      <c r="Q98" s="583"/>
      <c r="R98" s="583"/>
      <c r="S98" s="583"/>
      <c r="T98" s="583"/>
      <c r="U98" s="583"/>
      <c r="V98" s="583"/>
      <c r="W98" s="583"/>
      <c r="X98" s="583"/>
      <c r="Y98" s="583"/>
      <c r="Z98" s="583"/>
      <c r="AA98" s="583"/>
      <c r="AB98" s="583"/>
      <c r="AC98" s="583"/>
      <c r="AD98" s="583"/>
      <c r="AE98" s="583"/>
      <c r="AF98" s="640"/>
    </row>
    <row r="99" ht="15" spans="1:32">
      <c r="A99" s="585" t="s">
        <v>26</v>
      </c>
      <c r="B99" s="586"/>
      <c r="C99" s="587"/>
      <c r="D99" s="587"/>
      <c r="E99" s="587"/>
      <c r="F99" s="588"/>
      <c r="G99" s="587"/>
      <c r="H99" s="587"/>
      <c r="I99" s="587"/>
      <c r="J99" s="587"/>
      <c r="K99" s="587"/>
      <c r="L99" s="587"/>
      <c r="M99" s="587"/>
      <c r="N99" s="587"/>
      <c r="O99" s="587"/>
      <c r="P99" s="587"/>
      <c r="Q99" s="587"/>
      <c r="R99" s="587"/>
      <c r="S99" s="587"/>
      <c r="T99" s="587"/>
      <c r="U99" s="587"/>
      <c r="V99" s="587"/>
      <c r="W99" s="587"/>
      <c r="X99" s="587"/>
      <c r="Y99" s="587"/>
      <c r="Z99" s="587"/>
      <c r="AA99" s="587"/>
      <c r="AB99" s="587"/>
      <c r="AC99" s="587"/>
      <c r="AD99" s="587"/>
      <c r="AE99" s="587"/>
      <c r="AF99" s="642"/>
    </row>
    <row r="100" spans="1:32">
      <c r="A100" s="589"/>
      <c r="B100" s="590"/>
      <c r="C100" s="584"/>
      <c r="D100" s="584"/>
      <c r="E100" s="584"/>
      <c r="F100" s="584"/>
      <c r="G100" s="584"/>
      <c r="H100" s="584"/>
      <c r="I100" s="584"/>
      <c r="J100" s="584"/>
      <c r="K100" s="584"/>
      <c r="L100" s="584"/>
      <c r="M100" s="584"/>
      <c r="N100" s="584"/>
      <c r="O100" s="584"/>
      <c r="P100" s="584"/>
      <c r="Q100" s="584"/>
      <c r="R100" s="584"/>
      <c r="S100" s="584"/>
      <c r="T100" s="584"/>
      <c r="U100" s="584"/>
      <c r="V100" s="584"/>
      <c r="W100" s="584"/>
      <c r="X100" s="584"/>
      <c r="Y100" s="584"/>
      <c r="Z100" s="584"/>
      <c r="AA100" s="584"/>
      <c r="AB100" s="584"/>
      <c r="AC100" s="584"/>
      <c r="AD100" s="584"/>
      <c r="AE100" s="584"/>
      <c r="AF100" s="641"/>
    </row>
    <row r="101" ht="15" spans="1:32">
      <c r="A101" s="591"/>
      <c r="B101" s="592"/>
      <c r="C101" s="593"/>
      <c r="D101" s="593"/>
      <c r="E101" s="593"/>
      <c r="F101" s="593"/>
      <c r="G101" s="593"/>
      <c r="H101" s="593"/>
      <c r="I101" s="593"/>
      <c r="J101" s="593"/>
      <c r="K101" s="593"/>
      <c r="L101" s="593"/>
      <c r="M101" s="593"/>
      <c r="N101" s="593"/>
      <c r="O101" s="593"/>
      <c r="P101" s="593"/>
      <c r="Q101" s="593"/>
      <c r="R101" s="593"/>
      <c r="S101" s="593"/>
      <c r="T101" s="593"/>
      <c r="U101" s="593"/>
      <c r="V101" s="593"/>
      <c r="W101" s="593"/>
      <c r="X101" s="593"/>
      <c r="Y101" s="593"/>
      <c r="Z101" s="593"/>
      <c r="AA101" s="593"/>
      <c r="AB101" s="593"/>
      <c r="AC101" s="593"/>
      <c r="AD101" s="593"/>
      <c r="AE101" s="593"/>
      <c r="AF101" s="643"/>
    </row>
    <row r="102" spans="1:32">
      <c r="A102" s="594"/>
      <c r="B102" s="594"/>
      <c r="C102" s="594"/>
      <c r="D102" s="594"/>
      <c r="E102" s="594"/>
      <c r="F102" s="594"/>
      <c r="G102" s="594"/>
      <c r="H102" s="594"/>
      <c r="I102" s="594"/>
      <c r="J102" s="594"/>
      <c r="K102" s="594"/>
      <c r="L102" s="594"/>
      <c r="M102" s="594"/>
      <c r="N102" s="594"/>
      <c r="O102" s="594"/>
      <c r="P102" s="594"/>
      <c r="Q102" s="594"/>
      <c r="R102" s="594"/>
      <c r="S102" s="594"/>
      <c r="T102" s="594"/>
      <c r="U102" s="594"/>
      <c r="V102" s="594"/>
      <c r="W102" s="594"/>
      <c r="X102" s="594"/>
      <c r="Y102" s="594"/>
      <c r="Z102" s="594"/>
      <c r="AA102" s="594"/>
      <c r="AB102" s="594"/>
      <c r="AC102" s="594"/>
      <c r="AD102" s="594"/>
      <c r="AE102" s="594"/>
      <c r="AF102" s="594"/>
    </row>
    <row r="103" spans="3:25">
      <c r="C103" s="595" t="s">
        <v>27</v>
      </c>
      <c r="H103" s="595" t="s">
        <v>28</v>
      </c>
      <c r="N103" s="595" t="s">
        <v>29</v>
      </c>
      <c r="U103" s="595" t="s">
        <v>30</v>
      </c>
      <c r="Y103" s="595"/>
    </row>
    <row r="104" spans="1:32">
      <c r="A104" s="535"/>
      <c r="B104" s="536"/>
      <c r="C104" s="537"/>
      <c r="D104" s="537"/>
      <c r="E104" s="537"/>
      <c r="F104" s="537"/>
      <c r="G104" s="537"/>
      <c r="H104" s="537"/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7"/>
      <c r="V104" s="537"/>
      <c r="W104" s="537"/>
      <c r="X104" s="537"/>
      <c r="Y104" s="537"/>
      <c r="Z104" s="537"/>
      <c r="AA104" s="537"/>
      <c r="AB104" s="537"/>
      <c r="AC104" s="537"/>
      <c r="AD104" s="626" t="s">
        <v>0</v>
      </c>
      <c r="AE104" s="626"/>
      <c r="AF104" s="626"/>
    </row>
  </sheetData>
  <mergeCells count="438"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F6:P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C26:E26"/>
    <mergeCell ref="F26:H26"/>
    <mergeCell ref="I26:K26"/>
    <mergeCell ref="L26:N26"/>
    <mergeCell ref="O26:Q26"/>
    <mergeCell ref="R26:T26"/>
    <mergeCell ref="U26:W26"/>
    <mergeCell ref="X26:Z26"/>
    <mergeCell ref="AA26:AC26"/>
    <mergeCell ref="AD26:AF26"/>
    <mergeCell ref="C27:E27"/>
    <mergeCell ref="F27:H27"/>
    <mergeCell ref="I27:K27"/>
    <mergeCell ref="L27:N27"/>
    <mergeCell ref="O27:Q27"/>
    <mergeCell ref="R27:T27"/>
    <mergeCell ref="U27:W27"/>
    <mergeCell ref="X27:Z27"/>
    <mergeCell ref="AA27:AC27"/>
    <mergeCell ref="AD27:AF27"/>
    <mergeCell ref="C28:E28"/>
    <mergeCell ref="F28:H28"/>
    <mergeCell ref="I28:K28"/>
    <mergeCell ref="L28:N28"/>
    <mergeCell ref="O28:Q28"/>
    <mergeCell ref="R28:T28"/>
    <mergeCell ref="U28:W28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AD29:AF29"/>
    <mergeCell ref="C30:E30"/>
    <mergeCell ref="F30:H30"/>
    <mergeCell ref="I30:K30"/>
    <mergeCell ref="L30:N30"/>
    <mergeCell ref="O30:Q30"/>
    <mergeCell ref="R30:T30"/>
    <mergeCell ref="U30:W30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AD31:AF31"/>
    <mergeCell ref="C32:E32"/>
    <mergeCell ref="F32:H32"/>
    <mergeCell ref="I32:K32"/>
    <mergeCell ref="L32:N32"/>
    <mergeCell ref="O32:Q32"/>
    <mergeCell ref="R32:T32"/>
    <mergeCell ref="U32:W32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AD33:AF33"/>
    <mergeCell ref="C34:E34"/>
    <mergeCell ref="F34:H34"/>
    <mergeCell ref="I34:K34"/>
    <mergeCell ref="L34:N34"/>
    <mergeCell ref="O34:Q34"/>
    <mergeCell ref="R34:T34"/>
    <mergeCell ref="U34:W34"/>
    <mergeCell ref="X34:Z34"/>
    <mergeCell ref="AA34:AC34"/>
    <mergeCell ref="AD34:AF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C36:E36"/>
    <mergeCell ref="F36:H36"/>
    <mergeCell ref="I36:K36"/>
    <mergeCell ref="L36:N36"/>
    <mergeCell ref="O36:Q36"/>
    <mergeCell ref="R36:T36"/>
    <mergeCell ref="U36:W36"/>
    <mergeCell ref="X36:Z36"/>
    <mergeCell ref="AA36:AC36"/>
    <mergeCell ref="AD36:AF36"/>
    <mergeCell ref="C37:E37"/>
    <mergeCell ref="F37:H37"/>
    <mergeCell ref="I37:K37"/>
    <mergeCell ref="L37:N37"/>
    <mergeCell ref="O37:Q37"/>
    <mergeCell ref="R37:T37"/>
    <mergeCell ref="U37:W37"/>
    <mergeCell ref="X37:Z37"/>
    <mergeCell ref="AA37:AC37"/>
    <mergeCell ref="AD37:AF37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C39:E39"/>
    <mergeCell ref="F39:H39"/>
    <mergeCell ref="I39:K39"/>
    <mergeCell ref="L39:N39"/>
    <mergeCell ref="O39:Q39"/>
    <mergeCell ref="R39:T39"/>
    <mergeCell ref="U39:W39"/>
    <mergeCell ref="X39:Z39"/>
    <mergeCell ref="AA39:AC39"/>
    <mergeCell ref="AD39:AF39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D40:AF40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AD41:AF41"/>
    <mergeCell ref="C42:E42"/>
    <mergeCell ref="F42:H42"/>
    <mergeCell ref="I42:K42"/>
    <mergeCell ref="L42:N42"/>
    <mergeCell ref="O42:Q42"/>
    <mergeCell ref="R42:T42"/>
    <mergeCell ref="U42:W42"/>
    <mergeCell ref="X42:Z42"/>
    <mergeCell ref="AA42:AC42"/>
    <mergeCell ref="AD42:AF42"/>
    <mergeCell ref="C43:E43"/>
    <mergeCell ref="F43:H43"/>
    <mergeCell ref="I43:K43"/>
    <mergeCell ref="L43:N43"/>
    <mergeCell ref="O43:Q43"/>
    <mergeCell ref="R43:T43"/>
    <mergeCell ref="U43:W43"/>
    <mergeCell ref="X43:Z43"/>
    <mergeCell ref="AA43:AC43"/>
    <mergeCell ref="AD43:AF43"/>
    <mergeCell ref="A54:AF54"/>
    <mergeCell ref="A57:AC57"/>
    <mergeCell ref="AD57:AF5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A62:E62"/>
    <mergeCell ref="F62:P62"/>
    <mergeCell ref="Q62:T62"/>
    <mergeCell ref="U62:AF62"/>
    <mergeCell ref="C63:G63"/>
    <mergeCell ref="H63:N63"/>
    <mergeCell ref="O63:S63"/>
    <mergeCell ref="T63:AF63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C78:E78"/>
    <mergeCell ref="F78:H78"/>
    <mergeCell ref="I78:K78"/>
    <mergeCell ref="L78:N78"/>
    <mergeCell ref="O78:Q78"/>
    <mergeCell ref="R78:T78"/>
    <mergeCell ref="U78:W78"/>
    <mergeCell ref="X78:Z78"/>
    <mergeCell ref="AA78:AC78"/>
    <mergeCell ref="AD78:AF78"/>
    <mergeCell ref="C79:E79"/>
    <mergeCell ref="F79:H79"/>
    <mergeCell ref="I79:K79"/>
    <mergeCell ref="L79:N79"/>
    <mergeCell ref="O79:Q79"/>
    <mergeCell ref="R79:T79"/>
    <mergeCell ref="U79:W79"/>
    <mergeCell ref="X79:Z79"/>
    <mergeCell ref="AA79:AC79"/>
    <mergeCell ref="AD79:AF79"/>
    <mergeCell ref="C80:E80"/>
    <mergeCell ref="F80:H80"/>
    <mergeCell ref="I80:K80"/>
    <mergeCell ref="L80:N80"/>
    <mergeCell ref="O80:Q80"/>
    <mergeCell ref="R80:T80"/>
    <mergeCell ref="U80:W80"/>
    <mergeCell ref="X80:Z80"/>
    <mergeCell ref="AA80:AC80"/>
    <mergeCell ref="AD80:AF80"/>
    <mergeCell ref="C81:E81"/>
    <mergeCell ref="F81:H81"/>
    <mergeCell ref="I81:K81"/>
    <mergeCell ref="L81:N81"/>
    <mergeCell ref="O81:Q81"/>
    <mergeCell ref="R81:T81"/>
    <mergeCell ref="U81:W81"/>
    <mergeCell ref="X81:Z81"/>
    <mergeCell ref="AA81:AC81"/>
    <mergeCell ref="AD81:AF81"/>
    <mergeCell ref="C82:E82"/>
    <mergeCell ref="F82:H82"/>
    <mergeCell ref="I82:K82"/>
    <mergeCell ref="L82:N82"/>
    <mergeCell ref="O82:Q82"/>
    <mergeCell ref="R82:T82"/>
    <mergeCell ref="U82:W82"/>
    <mergeCell ref="X82:Z82"/>
    <mergeCell ref="AA82:AC82"/>
    <mergeCell ref="AD82:AF82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9:AF89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A102:AF102"/>
    <mergeCell ref="A104:AC104"/>
    <mergeCell ref="AD104:AF104"/>
    <mergeCell ref="A8:B43"/>
    <mergeCell ref="C9:G10"/>
    <mergeCell ref="H9:N10"/>
    <mergeCell ref="O9:S10"/>
    <mergeCell ref="T9:AF10"/>
    <mergeCell ref="C11:AF25"/>
    <mergeCell ref="A44:B48"/>
    <mergeCell ref="C44:AF46"/>
    <mergeCell ref="A49:B53"/>
    <mergeCell ref="C49:AF53"/>
    <mergeCell ref="A63:B95"/>
    <mergeCell ref="C64:G65"/>
    <mergeCell ref="H64:N65"/>
    <mergeCell ref="O64:S65"/>
    <mergeCell ref="T64:AF65"/>
    <mergeCell ref="C66:AF76"/>
    <mergeCell ref="A96:B98"/>
    <mergeCell ref="C96:AF98"/>
    <mergeCell ref="A99:B101"/>
    <mergeCell ref="C99:AF101"/>
  </mergeCells>
  <pageMargins left="0.590277777777778" right="0.313888888888889" top="0.747916666666667" bottom="0.5" header="0.313888888888889" footer="0.313888888888889"/>
  <pageSetup paperSize="9" scale="91" orientation="portrait" horizontalDpi="3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showGridLines="0" tabSelected="1" workbookViewId="0">
      <selection activeCell="I19" sqref="I19:V19"/>
    </sheetView>
  </sheetViews>
  <sheetFormatPr defaultColWidth="8" defaultRowHeight="14.25" customHeight="1"/>
  <cols>
    <col min="1" max="1" width="0.625" style="9" customWidth="1"/>
    <col min="2" max="2" width="3.875" style="9" customWidth="1"/>
    <col min="3" max="3" width="8.375" style="9" customWidth="1"/>
    <col min="4" max="4" width="2.875" style="9" customWidth="1"/>
    <col min="5" max="5" width="5.375" style="9" customWidth="1"/>
    <col min="6" max="6" width="3.875" style="9" customWidth="1"/>
    <col min="7" max="7" width="7.125" style="9" customWidth="1"/>
    <col min="8" max="8" width="3.5" style="9" customWidth="1"/>
    <col min="9" max="9" width="8.875" style="9" customWidth="1"/>
    <col min="10" max="10" width="2.875" style="9" customWidth="1"/>
    <col min="11" max="19" width="2.5" style="9" customWidth="1"/>
    <col min="20" max="21" width="4.75" style="9" customWidth="1"/>
    <col min="22" max="22" width="5.375" style="9" customWidth="1"/>
    <col min="23" max="23" width="0.625" style="9" customWidth="1"/>
    <col min="24" max="16384" width="8" style="9"/>
  </cols>
  <sheetData>
    <row r="1" ht="3.95" customHeight="1" spans="1:23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30.75" customHeight="1" spans="1:23">
      <c r="A2" s="12"/>
      <c r="B2" s="13" t="s">
        <v>208</v>
      </c>
      <c r="C2" s="14"/>
      <c r="D2" s="14"/>
      <c r="E2" s="14"/>
      <c r="F2" s="14"/>
      <c r="G2" s="14"/>
      <c r="H2" s="14"/>
      <c r="I2" s="14"/>
      <c r="J2" s="14"/>
      <c r="K2" s="14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10"/>
    </row>
    <row r="3" ht="15.4" customHeight="1" spans="1:23">
      <c r="A3" s="11"/>
      <c r="B3" s="15" t="s">
        <v>71</v>
      </c>
      <c r="C3" s="16"/>
      <c r="D3" s="16"/>
      <c r="E3" s="16"/>
      <c r="F3" s="16"/>
      <c r="G3" s="16"/>
      <c r="H3" s="16"/>
      <c r="I3" s="16"/>
      <c r="J3" s="16"/>
      <c r="K3" s="16"/>
      <c r="L3" s="47"/>
      <c r="M3" s="47"/>
      <c r="N3" s="47"/>
      <c r="O3" s="48"/>
      <c r="P3" s="48"/>
      <c r="Q3" s="48"/>
      <c r="R3" s="48"/>
      <c r="S3" s="48"/>
      <c r="T3" s="48"/>
      <c r="U3" s="48"/>
      <c r="V3" s="48"/>
      <c r="W3" s="11"/>
    </row>
    <row r="4" ht="17.65" customHeight="1" spans="1:23">
      <c r="A4" s="11"/>
      <c r="B4" s="17" t="s">
        <v>72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53"/>
      <c r="U4" s="54"/>
      <c r="V4" s="55"/>
      <c r="W4" s="11"/>
    </row>
    <row r="5" ht="32.25" customHeight="1" spans="1:23">
      <c r="A5" s="19"/>
      <c r="B5" s="20" t="s">
        <v>2</v>
      </c>
      <c r="C5" s="21"/>
      <c r="D5" s="22" t="s">
        <v>3</v>
      </c>
      <c r="E5" s="23"/>
      <c r="F5" s="23"/>
      <c r="G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56"/>
      <c r="W5" s="57"/>
    </row>
    <row r="6" ht="32.25" customHeight="1" spans="1:23">
      <c r="A6" s="19"/>
      <c r="B6" s="25" t="s">
        <v>4</v>
      </c>
      <c r="C6" s="26"/>
      <c r="D6" s="27" t="s">
        <v>5</v>
      </c>
      <c r="E6" s="28"/>
      <c r="F6" s="28"/>
      <c r="G6" s="28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58"/>
      <c r="W6" s="57"/>
    </row>
    <row r="7" ht="32.25" customHeight="1" spans="1:23">
      <c r="A7" s="19"/>
      <c r="B7" s="25" t="s">
        <v>73</v>
      </c>
      <c r="C7" s="26"/>
      <c r="D7" s="27" t="s">
        <v>74</v>
      </c>
      <c r="E7" s="28"/>
      <c r="F7" s="28"/>
      <c r="G7" s="28"/>
      <c r="H7" s="29"/>
      <c r="I7" s="29"/>
      <c r="J7" s="29"/>
      <c r="K7" s="34" t="s">
        <v>75</v>
      </c>
      <c r="L7" s="26"/>
      <c r="M7" s="26"/>
      <c r="N7" s="26"/>
      <c r="O7" s="26"/>
      <c r="P7" s="26"/>
      <c r="Q7" s="27" t="s">
        <v>142</v>
      </c>
      <c r="R7" s="29"/>
      <c r="S7" s="29"/>
      <c r="T7" s="29"/>
      <c r="U7" s="29"/>
      <c r="V7" s="58"/>
      <c r="W7" s="57"/>
    </row>
    <row r="8" ht="32.25" customHeight="1" spans="1:23">
      <c r="A8" s="19"/>
      <c r="B8" s="25" t="s">
        <v>77</v>
      </c>
      <c r="C8" s="26"/>
      <c r="D8" s="27" t="s">
        <v>209</v>
      </c>
      <c r="E8" s="28"/>
      <c r="F8" s="28"/>
      <c r="G8" s="28"/>
      <c r="H8" s="29"/>
      <c r="I8" s="29"/>
      <c r="J8" s="29"/>
      <c r="K8" s="34" t="s">
        <v>79</v>
      </c>
      <c r="L8" s="26"/>
      <c r="M8" s="26"/>
      <c r="N8" s="26"/>
      <c r="O8" s="26"/>
      <c r="P8" s="26"/>
      <c r="Q8" s="59" t="str">
        <f>CONCATENATE(MID(标高放样!F6,1,4),"封层",MID(标高放样!F6,8,20))</f>
        <v>跨海一路封层(K3+443.169~K4+270)</v>
      </c>
      <c r="R8" s="60"/>
      <c r="S8" s="60"/>
      <c r="T8" s="60"/>
      <c r="U8" s="60"/>
      <c r="V8" s="61"/>
      <c r="W8" s="57"/>
    </row>
    <row r="9" ht="32.25" customHeight="1" spans="1:23">
      <c r="A9" s="19"/>
      <c r="B9" s="25" t="s">
        <v>80</v>
      </c>
      <c r="C9" s="26"/>
      <c r="D9" s="30" t="str">
        <f>沥青检验批!D9</f>
        <v>31040.144m2</v>
      </c>
      <c r="E9" s="31"/>
      <c r="F9" s="31"/>
      <c r="G9" s="31"/>
      <c r="H9" s="32"/>
      <c r="I9" s="34" t="s">
        <v>82</v>
      </c>
      <c r="J9" s="26"/>
      <c r="K9" s="27" t="s">
        <v>83</v>
      </c>
      <c r="L9" s="29"/>
      <c r="M9" s="29"/>
      <c r="N9" s="29"/>
      <c r="O9" s="29"/>
      <c r="P9" s="29"/>
      <c r="Q9" s="34" t="s">
        <v>84</v>
      </c>
      <c r="R9" s="26"/>
      <c r="S9" s="26"/>
      <c r="T9" s="26"/>
      <c r="U9" s="27" t="s">
        <v>85</v>
      </c>
      <c r="V9" s="58"/>
      <c r="W9" s="57"/>
    </row>
    <row r="10" ht="32.25" customHeight="1" spans="1:23">
      <c r="A10" s="19"/>
      <c r="B10" s="25" t="s">
        <v>86</v>
      </c>
      <c r="C10" s="26"/>
      <c r="D10" s="27" t="s">
        <v>87</v>
      </c>
      <c r="E10" s="28"/>
      <c r="F10" s="28"/>
      <c r="G10" s="28"/>
      <c r="H10" s="29"/>
      <c r="I10" s="34" t="s">
        <v>88</v>
      </c>
      <c r="J10" s="26"/>
      <c r="K10" s="27" t="s">
        <v>89</v>
      </c>
      <c r="L10" s="29"/>
      <c r="M10" s="29"/>
      <c r="N10" s="29"/>
      <c r="O10" s="29"/>
      <c r="P10" s="29"/>
      <c r="Q10" s="34" t="s">
        <v>90</v>
      </c>
      <c r="R10" s="26"/>
      <c r="S10" s="26"/>
      <c r="T10" s="26"/>
      <c r="U10" s="27" t="s">
        <v>87</v>
      </c>
      <c r="V10" s="58"/>
      <c r="W10" s="57"/>
    </row>
    <row r="11" ht="32.25" customHeight="1" spans="1:23">
      <c r="A11" s="19"/>
      <c r="B11" s="25" t="s">
        <v>91</v>
      </c>
      <c r="C11" s="26"/>
      <c r="D11" s="27" t="s">
        <v>15</v>
      </c>
      <c r="E11" s="28"/>
      <c r="F11" s="28"/>
      <c r="G11" s="28"/>
      <c r="H11" s="29"/>
      <c r="I11" s="34" t="s">
        <v>92</v>
      </c>
      <c r="J11" s="26"/>
      <c r="K11" s="27" t="s">
        <v>15</v>
      </c>
      <c r="L11" s="29"/>
      <c r="M11" s="29"/>
      <c r="N11" s="29"/>
      <c r="O11" s="29"/>
      <c r="P11" s="29"/>
      <c r="Q11" s="34" t="s">
        <v>93</v>
      </c>
      <c r="R11" s="26"/>
      <c r="S11" s="26"/>
      <c r="T11" s="26"/>
      <c r="U11" s="62">
        <f>标高放样!U6</f>
        <v>43189</v>
      </c>
      <c r="V11" s="63"/>
      <c r="W11" s="57"/>
    </row>
    <row r="12" ht="46.15" customHeight="1" spans="1:23">
      <c r="A12" s="19"/>
      <c r="B12" s="33" t="s">
        <v>94</v>
      </c>
      <c r="C12" s="34" t="s">
        <v>95</v>
      </c>
      <c r="D12" s="26"/>
      <c r="E12" s="26"/>
      <c r="F12" s="26"/>
      <c r="G12" s="26"/>
      <c r="H12" s="26"/>
      <c r="I12" s="34" t="s">
        <v>96</v>
      </c>
      <c r="J12" s="26"/>
      <c r="K12" s="34" t="s">
        <v>97</v>
      </c>
      <c r="L12" s="26"/>
      <c r="M12" s="26"/>
      <c r="N12" s="26"/>
      <c r="O12" s="26"/>
      <c r="P12" s="29"/>
      <c r="Q12" s="29"/>
      <c r="R12" s="29"/>
      <c r="S12" s="29"/>
      <c r="T12" s="29"/>
      <c r="U12" s="29"/>
      <c r="V12" s="58"/>
      <c r="W12" s="57"/>
    </row>
    <row r="13" ht="45" customHeight="1" spans="1:23">
      <c r="A13" s="19"/>
      <c r="B13" s="35">
        <v>1</v>
      </c>
      <c r="C13" s="36" t="s">
        <v>210</v>
      </c>
      <c r="D13" s="37"/>
      <c r="E13" s="37"/>
      <c r="F13" s="37"/>
      <c r="G13" s="37"/>
      <c r="H13" s="37"/>
      <c r="I13" s="38" t="s">
        <v>211</v>
      </c>
      <c r="J13" s="29"/>
      <c r="K13" s="27" t="s">
        <v>100</v>
      </c>
      <c r="L13" s="26"/>
      <c r="M13" s="26"/>
      <c r="N13" s="26"/>
      <c r="O13" s="26"/>
      <c r="P13" s="29"/>
      <c r="Q13" s="29"/>
      <c r="R13" s="29"/>
      <c r="S13" s="29"/>
      <c r="T13" s="29"/>
      <c r="U13" s="29"/>
      <c r="V13" s="58"/>
      <c r="W13" s="57"/>
    </row>
    <row r="14" ht="30.75" customHeight="1" spans="1:23">
      <c r="A14" s="19"/>
      <c r="B14" s="33" t="s">
        <v>94</v>
      </c>
      <c r="C14" s="34" t="s">
        <v>150</v>
      </c>
      <c r="D14" s="26"/>
      <c r="E14" s="26"/>
      <c r="F14" s="26"/>
      <c r="G14" s="26"/>
      <c r="H14" s="26"/>
      <c r="I14" s="34" t="s">
        <v>96</v>
      </c>
      <c r="J14" s="26"/>
      <c r="K14" s="34" t="s">
        <v>97</v>
      </c>
      <c r="L14" s="26"/>
      <c r="M14" s="26"/>
      <c r="N14" s="26"/>
      <c r="O14" s="26"/>
      <c r="P14" s="29"/>
      <c r="Q14" s="29"/>
      <c r="R14" s="29"/>
      <c r="S14" s="29"/>
      <c r="T14" s="29"/>
      <c r="U14" s="29"/>
      <c r="V14" s="58"/>
      <c r="W14" s="57"/>
    </row>
    <row r="15" ht="55.35" customHeight="1" spans="1:23">
      <c r="A15" s="19"/>
      <c r="B15" s="35">
        <v>1</v>
      </c>
      <c r="C15" s="38" t="s">
        <v>212</v>
      </c>
      <c r="D15" s="26"/>
      <c r="E15" s="26"/>
      <c r="F15" s="26"/>
      <c r="G15" s="26"/>
      <c r="H15" s="26"/>
      <c r="I15" s="38" t="s">
        <v>213</v>
      </c>
      <c r="J15" s="29"/>
      <c r="K15" s="27" t="s">
        <v>100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58"/>
      <c r="W15" s="57"/>
    </row>
    <row r="16" ht="57.75" customHeight="1" spans="1:23">
      <c r="A16" s="19"/>
      <c r="B16" s="35">
        <v>2</v>
      </c>
      <c r="C16" s="38" t="s">
        <v>214</v>
      </c>
      <c r="D16" s="26"/>
      <c r="E16" s="26"/>
      <c r="F16" s="26"/>
      <c r="G16" s="26"/>
      <c r="H16" s="26"/>
      <c r="I16" s="38" t="s">
        <v>215</v>
      </c>
      <c r="J16" s="29"/>
      <c r="K16" s="27" t="s">
        <v>100</v>
      </c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58"/>
      <c r="W16" s="57"/>
    </row>
    <row r="17" ht="38.25" customHeight="1" spans="1:23">
      <c r="A17" s="19"/>
      <c r="B17" s="25" t="s">
        <v>107</v>
      </c>
      <c r="C17" s="26"/>
      <c r="D17" s="26"/>
      <c r="E17" s="26"/>
      <c r="F17" s="26"/>
      <c r="G17" s="26"/>
      <c r="H17" s="26"/>
      <c r="I17" s="2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58"/>
      <c r="W17" s="57"/>
    </row>
    <row r="18" ht="34.5" customHeight="1" spans="1:23">
      <c r="A18" s="19"/>
      <c r="B18" s="25" t="s">
        <v>108</v>
      </c>
      <c r="C18" s="29"/>
      <c r="D18" s="29"/>
      <c r="E18" s="29"/>
      <c r="F18" s="29"/>
      <c r="G18" s="29"/>
      <c r="H18" s="29"/>
      <c r="I18" s="49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64"/>
      <c r="W18" s="57"/>
    </row>
    <row r="19" ht="21.6" customHeight="1" spans="1:23">
      <c r="A19" s="19"/>
      <c r="B19" s="39"/>
      <c r="C19" s="29"/>
      <c r="D19" s="29"/>
      <c r="E19" s="29"/>
      <c r="F19" s="29"/>
      <c r="G19" s="29"/>
      <c r="H19" s="29"/>
      <c r="I19" s="51" t="s">
        <v>109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65"/>
      <c r="W19" s="57"/>
    </row>
    <row r="20" ht="21.6" customHeight="1" spans="1:23">
      <c r="A20" s="19"/>
      <c r="B20" s="33" t="s">
        <v>110</v>
      </c>
      <c r="C20" s="29"/>
      <c r="D20" s="29"/>
      <c r="E20" s="40" t="s">
        <v>111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58"/>
      <c r="W20" s="57"/>
    </row>
    <row r="21" ht="21.6" customHeight="1" spans="1:23">
      <c r="A21" s="19"/>
      <c r="B21" s="41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58"/>
      <c r="W21" s="57"/>
    </row>
    <row r="22" ht="21.6" customHeight="1" spans="1:23">
      <c r="A22" s="19"/>
      <c r="B22" s="41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58"/>
      <c r="W22" s="57"/>
    </row>
    <row r="23" ht="3.95" customHeight="1" spans="1:23">
      <c r="A23" s="19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66"/>
      <c r="W23" s="57"/>
    </row>
    <row r="24" ht="3.75" customHeight="1" spans="1:23">
      <c r="A24" s="11"/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11"/>
    </row>
  </sheetData>
  <mergeCells count="60">
    <mergeCell ref="B1:W1"/>
    <mergeCell ref="B2:V2"/>
    <mergeCell ref="B3:V3"/>
    <mergeCell ref="B4:S4"/>
    <mergeCell ref="T4:U4"/>
    <mergeCell ref="B5:C5"/>
    <mergeCell ref="D5:V5"/>
    <mergeCell ref="B6:C6"/>
    <mergeCell ref="D6:V6"/>
    <mergeCell ref="B7:C7"/>
    <mergeCell ref="D7:J7"/>
    <mergeCell ref="K7:P7"/>
    <mergeCell ref="Q7:V7"/>
    <mergeCell ref="B8:C8"/>
    <mergeCell ref="D8:J8"/>
    <mergeCell ref="K8:P8"/>
    <mergeCell ref="Q8:V8"/>
    <mergeCell ref="B9:C9"/>
    <mergeCell ref="D9:H9"/>
    <mergeCell ref="I9:J9"/>
    <mergeCell ref="K9:P9"/>
    <mergeCell ref="Q9:T9"/>
    <mergeCell ref="U9:V9"/>
    <mergeCell ref="B10:C10"/>
    <mergeCell ref="D10:H10"/>
    <mergeCell ref="I10:J10"/>
    <mergeCell ref="K10:P10"/>
    <mergeCell ref="Q10:T10"/>
    <mergeCell ref="U10:V10"/>
    <mergeCell ref="B11:C11"/>
    <mergeCell ref="D11:H11"/>
    <mergeCell ref="I11:J11"/>
    <mergeCell ref="K11:P11"/>
    <mergeCell ref="Q11:T11"/>
    <mergeCell ref="U11:V11"/>
    <mergeCell ref="C12:H12"/>
    <mergeCell ref="I12:J12"/>
    <mergeCell ref="K12:V12"/>
    <mergeCell ref="C13:H13"/>
    <mergeCell ref="I13:J13"/>
    <mergeCell ref="K13:V13"/>
    <mergeCell ref="C14:H14"/>
    <mergeCell ref="I14:J14"/>
    <mergeCell ref="K14:V14"/>
    <mergeCell ref="C15:H15"/>
    <mergeCell ref="I15:J15"/>
    <mergeCell ref="K15:V15"/>
    <mergeCell ref="C16:H16"/>
    <mergeCell ref="I16:J16"/>
    <mergeCell ref="K16:V16"/>
    <mergeCell ref="B17:H17"/>
    <mergeCell ref="I17:V17"/>
    <mergeCell ref="I18:V18"/>
    <mergeCell ref="I19:V19"/>
    <mergeCell ref="B24:V24"/>
    <mergeCell ref="A1:A24"/>
    <mergeCell ref="W2:W24"/>
    <mergeCell ref="B18:H19"/>
    <mergeCell ref="B20:D23"/>
    <mergeCell ref="E20:V23"/>
  </mergeCells>
  <pageMargins left="0.786805555555556" right="0.590277777777778" top="0.786805555555556" bottom="0.786805555555556" header="0.511805555555556" footer="0.511805555555556"/>
  <pageSetup paperSize="9" orientation="portrait" horizontalDpi="600" verticalDpi="6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D1" sqref="D1"/>
    </sheetView>
  </sheetViews>
  <sheetFormatPr defaultColWidth="9" defaultRowHeight="14.25" outlineLevelCol="6"/>
  <cols>
    <col min="1" max="1" width="14.125" style="1" customWidth="1"/>
    <col min="2" max="4" width="9.25" style="1" customWidth="1"/>
    <col min="5" max="7" width="9" style="1" customWidth="1"/>
    <col min="8" max="16384" width="9" style="1"/>
  </cols>
  <sheetData>
    <row r="1" ht="18.75" spans="1:7">
      <c r="A1" s="2">
        <v>3443.169</v>
      </c>
      <c r="B1" s="2">
        <v>4.43</v>
      </c>
      <c r="C1" s="3">
        <v>0.1</v>
      </c>
      <c r="D1" s="3">
        <f t="shared" ref="D1:D36" si="0">B1-C1</f>
        <v>4.33</v>
      </c>
      <c r="E1" s="4">
        <f ca="1" t="shared" ref="E1:E36" si="1">D1+G1</f>
        <v>4.331</v>
      </c>
      <c r="G1" s="1">
        <f ca="1" t="shared" ref="G1:G36" si="2">RANDBETWEEN(-4,4)*0.001</f>
        <v>0.001</v>
      </c>
    </row>
    <row r="2" ht="18.75" spans="1:7">
      <c r="A2" s="2">
        <v>3460</v>
      </c>
      <c r="B2" s="2">
        <v>4.535</v>
      </c>
      <c r="C2" s="3">
        <v>0.1</v>
      </c>
      <c r="D2" s="3">
        <f t="shared" si="0"/>
        <v>4.435</v>
      </c>
      <c r="E2" s="4">
        <f ca="1" t="shared" si="1"/>
        <v>4.438</v>
      </c>
      <c r="G2" s="1">
        <f ca="1" t="shared" si="2"/>
        <v>0.003</v>
      </c>
    </row>
    <row r="3" ht="18.75" spans="1:7">
      <c r="A3" s="2">
        <v>3480</v>
      </c>
      <c r="B3" s="2">
        <v>4.642</v>
      </c>
      <c r="C3" s="3">
        <v>0.1</v>
      </c>
      <c r="D3" s="3">
        <f t="shared" si="0"/>
        <v>4.542</v>
      </c>
      <c r="E3" s="4">
        <f ca="1" t="shared" si="1"/>
        <v>4.538</v>
      </c>
      <c r="G3" s="1">
        <f ca="1" t="shared" si="2"/>
        <v>-0.004</v>
      </c>
    </row>
    <row r="4" ht="18.75" spans="1:7">
      <c r="A4" s="2">
        <v>3500</v>
      </c>
      <c r="B4" s="2">
        <v>4.709</v>
      </c>
      <c r="C4" s="3">
        <v>0.1</v>
      </c>
      <c r="D4" s="3">
        <f t="shared" si="0"/>
        <v>4.609</v>
      </c>
      <c r="E4" s="4">
        <f ca="1" t="shared" si="1"/>
        <v>4.607</v>
      </c>
      <c r="G4" s="1">
        <f ca="1" t="shared" si="2"/>
        <v>-0.002</v>
      </c>
    </row>
    <row r="5" ht="18.75" spans="1:7">
      <c r="A5" s="5" t="s">
        <v>216</v>
      </c>
      <c r="B5" s="5">
        <v>4.395</v>
      </c>
      <c r="C5" s="3">
        <v>0.1</v>
      </c>
      <c r="D5" s="3">
        <f t="shared" si="0"/>
        <v>4.295</v>
      </c>
      <c r="E5" s="4">
        <f ca="1" t="shared" si="1"/>
        <v>4.299</v>
      </c>
      <c r="G5" s="1">
        <f ca="1" t="shared" si="2"/>
        <v>0.004</v>
      </c>
    </row>
    <row r="6" ht="18.75" spans="1:7">
      <c r="A6" s="5" t="s">
        <v>217</v>
      </c>
      <c r="B6" s="5">
        <v>4.327</v>
      </c>
      <c r="C6" s="3">
        <v>0.1</v>
      </c>
      <c r="D6" s="3">
        <f t="shared" si="0"/>
        <v>4.227</v>
      </c>
      <c r="E6" s="4">
        <f ca="1" t="shared" si="1"/>
        <v>4.224</v>
      </c>
      <c r="G6" s="1">
        <f ca="1" t="shared" si="2"/>
        <v>-0.003</v>
      </c>
    </row>
    <row r="7" ht="18.75" spans="1:7">
      <c r="A7" s="5" t="s">
        <v>218</v>
      </c>
      <c r="B7" s="5">
        <v>4.258</v>
      </c>
      <c r="C7" s="3">
        <v>0.1</v>
      </c>
      <c r="D7" s="3">
        <f t="shared" si="0"/>
        <v>4.158</v>
      </c>
      <c r="E7" s="4">
        <f ca="1" t="shared" si="1"/>
        <v>4.159</v>
      </c>
      <c r="G7" s="1">
        <f ca="1" t="shared" si="2"/>
        <v>0.001</v>
      </c>
    </row>
    <row r="8" ht="18.75" spans="1:7">
      <c r="A8" s="5" t="s">
        <v>219</v>
      </c>
      <c r="B8" s="5">
        <v>4.191</v>
      </c>
      <c r="C8" s="3">
        <v>0.1</v>
      </c>
      <c r="D8" s="3">
        <f t="shared" si="0"/>
        <v>4.091</v>
      </c>
      <c r="E8" s="4">
        <f ca="1" t="shared" si="1"/>
        <v>4.091</v>
      </c>
      <c r="G8" s="1">
        <f ca="1" t="shared" si="2"/>
        <v>0</v>
      </c>
    </row>
    <row r="9" ht="22.5" customHeight="1" spans="1:7">
      <c r="A9" s="5" t="s">
        <v>220</v>
      </c>
      <c r="B9" s="5">
        <v>4.14</v>
      </c>
      <c r="C9" s="3">
        <v>0.1</v>
      </c>
      <c r="D9" s="3">
        <f t="shared" si="0"/>
        <v>4.04</v>
      </c>
      <c r="E9" s="4">
        <f ca="1" t="shared" si="1"/>
        <v>4.036</v>
      </c>
      <c r="G9" s="1">
        <f ca="1" t="shared" si="2"/>
        <v>-0.004</v>
      </c>
    </row>
    <row r="10" ht="18.75" spans="1:7">
      <c r="A10" s="5" t="s">
        <v>221</v>
      </c>
      <c r="B10" s="5">
        <v>4.108</v>
      </c>
      <c r="C10" s="3">
        <v>0.1</v>
      </c>
      <c r="D10" s="3">
        <f t="shared" si="0"/>
        <v>4.008</v>
      </c>
      <c r="E10" s="4">
        <f ca="1" t="shared" si="1"/>
        <v>4.009</v>
      </c>
      <c r="G10" s="1">
        <f ca="1" t="shared" si="2"/>
        <v>0.001</v>
      </c>
    </row>
    <row r="11" ht="18.75" spans="1:7">
      <c r="A11" s="5" t="s">
        <v>222</v>
      </c>
      <c r="B11" s="5">
        <v>4.093</v>
      </c>
      <c r="C11" s="3">
        <v>0.1</v>
      </c>
      <c r="D11" s="3">
        <f t="shared" si="0"/>
        <v>3.993</v>
      </c>
      <c r="E11" s="4">
        <f ca="1" t="shared" si="1"/>
        <v>3.989</v>
      </c>
      <c r="G11" s="1">
        <f ca="1" t="shared" si="2"/>
        <v>-0.004</v>
      </c>
    </row>
    <row r="12" ht="18.75" spans="1:7">
      <c r="A12" s="5" t="s">
        <v>223</v>
      </c>
      <c r="B12" s="5">
        <v>4.097</v>
      </c>
      <c r="C12" s="3">
        <v>0.1</v>
      </c>
      <c r="D12" s="3">
        <f t="shared" si="0"/>
        <v>3.997</v>
      </c>
      <c r="E12" s="4">
        <f ca="1" t="shared" si="1"/>
        <v>3.995</v>
      </c>
      <c r="G12" s="1">
        <f ca="1" t="shared" si="2"/>
        <v>-0.002</v>
      </c>
    </row>
    <row r="13" ht="18.75" spans="1:7">
      <c r="A13" s="5" t="s">
        <v>224</v>
      </c>
      <c r="B13" s="5">
        <v>4.119</v>
      </c>
      <c r="C13" s="3">
        <v>0.1</v>
      </c>
      <c r="D13" s="3">
        <f t="shared" si="0"/>
        <v>4.019</v>
      </c>
      <c r="E13" s="4">
        <f ca="1" t="shared" si="1"/>
        <v>4.017</v>
      </c>
      <c r="G13" s="1">
        <f ca="1" t="shared" si="2"/>
        <v>-0.002</v>
      </c>
    </row>
    <row r="14" ht="18.75" spans="1:7">
      <c r="A14" s="5" t="s">
        <v>225</v>
      </c>
      <c r="B14" s="5">
        <v>4.159</v>
      </c>
      <c r="C14" s="3">
        <v>0.1</v>
      </c>
      <c r="D14" s="3">
        <f t="shared" si="0"/>
        <v>4.059</v>
      </c>
      <c r="E14" s="4">
        <f ca="1" t="shared" si="1"/>
        <v>4.059</v>
      </c>
      <c r="G14" s="1">
        <f ca="1" t="shared" si="2"/>
        <v>0</v>
      </c>
    </row>
    <row r="15" ht="18.75" spans="1:7">
      <c r="A15" s="5" t="s">
        <v>226</v>
      </c>
      <c r="B15" s="5">
        <v>4.207</v>
      </c>
      <c r="C15" s="3">
        <v>0.1</v>
      </c>
      <c r="D15" s="3">
        <f t="shared" si="0"/>
        <v>4.107</v>
      </c>
      <c r="E15" s="4">
        <f ca="1" t="shared" si="1"/>
        <v>4.108</v>
      </c>
      <c r="G15" s="1">
        <f ca="1" t="shared" si="2"/>
        <v>0.001</v>
      </c>
    </row>
    <row r="16" ht="18.75" spans="1:7">
      <c r="A16" s="5" t="s">
        <v>227</v>
      </c>
      <c r="B16" s="5">
        <v>4.256</v>
      </c>
      <c r="C16" s="3">
        <v>0.1</v>
      </c>
      <c r="D16" s="3">
        <f t="shared" si="0"/>
        <v>4.156</v>
      </c>
      <c r="E16" s="4">
        <f ca="1" t="shared" si="1"/>
        <v>4.159</v>
      </c>
      <c r="G16" s="1">
        <f ca="1" t="shared" si="2"/>
        <v>0.003</v>
      </c>
    </row>
    <row r="17" ht="18.75" spans="1:7">
      <c r="A17" s="5" t="s">
        <v>228</v>
      </c>
      <c r="B17" s="5">
        <v>4.305</v>
      </c>
      <c r="C17" s="3">
        <v>0.1</v>
      </c>
      <c r="D17" s="3">
        <f t="shared" si="0"/>
        <v>4.205</v>
      </c>
      <c r="E17" s="4">
        <f ca="1" t="shared" si="1"/>
        <v>4.207</v>
      </c>
      <c r="G17" s="1">
        <f ca="1" t="shared" si="2"/>
        <v>0.002</v>
      </c>
    </row>
    <row r="18" ht="18.75" spans="1:7">
      <c r="A18" s="5" t="s">
        <v>229</v>
      </c>
      <c r="B18" s="5">
        <v>4.354</v>
      </c>
      <c r="C18" s="3">
        <v>0.1</v>
      </c>
      <c r="D18" s="3">
        <f t="shared" si="0"/>
        <v>4.254</v>
      </c>
      <c r="E18" s="4">
        <f ca="1" t="shared" si="1"/>
        <v>4.256</v>
      </c>
      <c r="G18" s="1">
        <f ca="1" t="shared" si="2"/>
        <v>0.002</v>
      </c>
    </row>
    <row r="19" ht="18.75" spans="1:7">
      <c r="A19" s="6" t="s">
        <v>230</v>
      </c>
      <c r="B19" s="6">
        <v>4.427</v>
      </c>
      <c r="C19" s="3">
        <v>0.1</v>
      </c>
      <c r="D19" s="3">
        <f t="shared" si="0"/>
        <v>4.327</v>
      </c>
      <c r="E19" s="4">
        <f ca="1" t="shared" si="1"/>
        <v>4.328</v>
      </c>
      <c r="G19" s="1">
        <f ca="1" t="shared" si="2"/>
        <v>0.001</v>
      </c>
    </row>
    <row r="20" ht="18.75" spans="1:7">
      <c r="A20" s="6" t="s">
        <v>231</v>
      </c>
      <c r="B20" s="6">
        <v>4.475</v>
      </c>
      <c r="C20" s="3">
        <v>0.1</v>
      </c>
      <c r="D20" s="3">
        <f t="shared" si="0"/>
        <v>4.375</v>
      </c>
      <c r="E20" s="4">
        <f ca="1" t="shared" si="1"/>
        <v>4.376</v>
      </c>
      <c r="G20" s="1">
        <f ca="1" t="shared" si="2"/>
        <v>0.001</v>
      </c>
    </row>
    <row r="21" ht="18.75" spans="1:7">
      <c r="A21" s="6" t="s">
        <v>232</v>
      </c>
      <c r="B21" s="6">
        <v>4.507</v>
      </c>
      <c r="C21" s="3">
        <v>0.1</v>
      </c>
      <c r="D21" s="3">
        <f t="shared" si="0"/>
        <v>4.407</v>
      </c>
      <c r="E21" s="4">
        <f ca="1" t="shared" si="1"/>
        <v>4.409</v>
      </c>
      <c r="G21" s="1">
        <f ca="1" t="shared" si="2"/>
        <v>0.002</v>
      </c>
    </row>
    <row r="22" ht="18.75" spans="1:7">
      <c r="A22" s="6" t="s">
        <v>233</v>
      </c>
      <c r="B22" s="6">
        <v>4.516</v>
      </c>
      <c r="C22" s="3">
        <v>0.1</v>
      </c>
      <c r="D22" s="3">
        <f t="shared" si="0"/>
        <v>4.416</v>
      </c>
      <c r="E22" s="4">
        <f ca="1" t="shared" si="1"/>
        <v>4.418</v>
      </c>
      <c r="G22" s="1">
        <f ca="1" t="shared" si="2"/>
        <v>0.002</v>
      </c>
    </row>
    <row r="23" ht="18.75" spans="1:7">
      <c r="A23" s="6" t="s">
        <v>234</v>
      </c>
      <c r="B23" s="6">
        <v>4.503</v>
      </c>
      <c r="C23" s="3">
        <v>0.1</v>
      </c>
      <c r="D23" s="3">
        <f t="shared" si="0"/>
        <v>4.403</v>
      </c>
      <c r="E23" s="4">
        <f ca="1" t="shared" si="1"/>
        <v>4.399</v>
      </c>
      <c r="G23" s="1">
        <f ca="1" t="shared" si="2"/>
        <v>-0.004</v>
      </c>
    </row>
    <row r="24" ht="18.75" spans="1:7">
      <c r="A24" s="6" t="s">
        <v>235</v>
      </c>
      <c r="B24" s="6">
        <v>4.468</v>
      </c>
      <c r="C24" s="3">
        <v>0.1</v>
      </c>
      <c r="D24" s="3">
        <f t="shared" si="0"/>
        <v>4.368</v>
      </c>
      <c r="E24" s="4">
        <f ca="1" t="shared" si="1"/>
        <v>4.371</v>
      </c>
      <c r="G24" s="1">
        <f ca="1" t="shared" si="2"/>
        <v>0.003</v>
      </c>
    </row>
    <row r="25" ht="18.75" spans="1:7">
      <c r="A25" s="6" t="s">
        <v>236</v>
      </c>
      <c r="B25" s="6">
        <v>4.411</v>
      </c>
      <c r="C25" s="3">
        <v>0.1</v>
      </c>
      <c r="D25" s="3">
        <f t="shared" si="0"/>
        <v>4.311</v>
      </c>
      <c r="E25" s="4">
        <f ca="1" t="shared" si="1"/>
        <v>4.307</v>
      </c>
      <c r="G25" s="1">
        <f ca="1" t="shared" si="2"/>
        <v>-0.004</v>
      </c>
    </row>
    <row r="26" ht="18.75" spans="1:7">
      <c r="A26" s="6" t="s">
        <v>237</v>
      </c>
      <c r="B26" s="6">
        <v>4.332</v>
      </c>
      <c r="C26" s="3">
        <v>0.1</v>
      </c>
      <c r="D26" s="3">
        <f t="shared" si="0"/>
        <v>4.232</v>
      </c>
      <c r="E26" s="4">
        <f ca="1" t="shared" si="1"/>
        <v>4.233</v>
      </c>
      <c r="G26" s="1">
        <f ca="1" t="shared" si="2"/>
        <v>0.001</v>
      </c>
    </row>
    <row r="27" ht="18.75" spans="1:7">
      <c r="A27" s="6" t="s">
        <v>238</v>
      </c>
      <c r="B27" s="6">
        <v>4.247</v>
      </c>
      <c r="C27" s="3">
        <v>0.1</v>
      </c>
      <c r="D27" s="3">
        <f t="shared" si="0"/>
        <v>4.147</v>
      </c>
      <c r="E27" s="4">
        <f ca="1" t="shared" si="1"/>
        <v>4.146</v>
      </c>
      <c r="G27" s="1">
        <f ca="1" t="shared" si="2"/>
        <v>-0.001</v>
      </c>
    </row>
    <row r="28" ht="18.75" spans="1:7">
      <c r="A28" s="6" t="s">
        <v>239</v>
      </c>
      <c r="B28" s="6">
        <v>4.163</v>
      </c>
      <c r="C28" s="3">
        <v>0.1</v>
      </c>
      <c r="D28" s="3">
        <f t="shared" si="0"/>
        <v>4.063</v>
      </c>
      <c r="E28" s="4">
        <f ca="1" t="shared" si="1"/>
        <v>4.059</v>
      </c>
      <c r="G28" s="1">
        <f ca="1" t="shared" si="2"/>
        <v>-0.004</v>
      </c>
    </row>
    <row r="29" ht="18.75" spans="1:7">
      <c r="A29" s="6" t="s">
        <v>240</v>
      </c>
      <c r="B29" s="6">
        <v>4.079</v>
      </c>
      <c r="C29" s="3">
        <v>0.1</v>
      </c>
      <c r="D29" s="3">
        <f t="shared" si="0"/>
        <v>3.979</v>
      </c>
      <c r="E29" s="4">
        <f ca="1" t="shared" si="1"/>
        <v>3.98</v>
      </c>
      <c r="G29" s="1">
        <f ca="1" t="shared" si="2"/>
        <v>0.001</v>
      </c>
    </row>
    <row r="30" ht="18.75" spans="1:7">
      <c r="A30" s="6" t="s">
        <v>241</v>
      </c>
      <c r="B30" s="6">
        <v>3.994</v>
      </c>
      <c r="C30" s="3">
        <v>0.1</v>
      </c>
      <c r="D30" s="3">
        <f t="shared" si="0"/>
        <v>3.894</v>
      </c>
      <c r="E30" s="4">
        <f ca="1" t="shared" si="1"/>
        <v>3.894</v>
      </c>
      <c r="G30" s="1">
        <f ca="1" t="shared" si="2"/>
        <v>0</v>
      </c>
    </row>
    <row r="31" ht="18.75" spans="1:7">
      <c r="A31" s="6" t="s">
        <v>242</v>
      </c>
      <c r="B31" s="6">
        <v>3.91</v>
      </c>
      <c r="C31" s="3">
        <v>0.1</v>
      </c>
      <c r="D31" s="3">
        <f t="shared" si="0"/>
        <v>3.81</v>
      </c>
      <c r="E31" s="4">
        <f ca="1" t="shared" si="1"/>
        <v>3.811</v>
      </c>
      <c r="G31" s="1">
        <f ca="1" t="shared" si="2"/>
        <v>0.001</v>
      </c>
    </row>
    <row r="32" ht="18.75" spans="1:7">
      <c r="A32" s="6" t="s">
        <v>243</v>
      </c>
      <c r="B32" s="6">
        <v>3.843</v>
      </c>
      <c r="C32" s="3">
        <v>0.1</v>
      </c>
      <c r="D32" s="3">
        <f t="shared" si="0"/>
        <v>3.743</v>
      </c>
      <c r="E32" s="4">
        <f ca="1" t="shared" si="1"/>
        <v>3.743</v>
      </c>
      <c r="G32" s="1">
        <f ca="1" t="shared" si="2"/>
        <v>0</v>
      </c>
    </row>
    <row r="33" ht="18.75" spans="1:7">
      <c r="A33" s="6" t="s">
        <v>244</v>
      </c>
      <c r="B33" s="6">
        <v>3.851</v>
      </c>
      <c r="C33" s="3">
        <v>0.1</v>
      </c>
      <c r="D33" s="3">
        <f t="shared" si="0"/>
        <v>3.751</v>
      </c>
      <c r="E33" s="4">
        <f ca="1" t="shared" si="1"/>
        <v>3.755</v>
      </c>
      <c r="G33" s="1">
        <f ca="1" t="shared" si="2"/>
        <v>0.004</v>
      </c>
    </row>
    <row r="34" ht="18.75" spans="1:7">
      <c r="A34" s="6" t="s">
        <v>245</v>
      </c>
      <c r="B34" s="6">
        <v>3.939</v>
      </c>
      <c r="C34" s="3">
        <v>0.1</v>
      </c>
      <c r="D34" s="3">
        <f t="shared" si="0"/>
        <v>3.839</v>
      </c>
      <c r="E34" s="4">
        <f ca="1" t="shared" si="1"/>
        <v>3.836</v>
      </c>
      <c r="G34" s="1">
        <f ca="1" t="shared" si="2"/>
        <v>-0.003</v>
      </c>
    </row>
    <row r="35" ht="18.75" spans="1:7">
      <c r="A35" s="6" t="s">
        <v>246</v>
      </c>
      <c r="B35" s="6">
        <v>4.106</v>
      </c>
      <c r="C35" s="3">
        <v>0.1</v>
      </c>
      <c r="D35" s="3">
        <f t="shared" si="0"/>
        <v>4.006</v>
      </c>
      <c r="E35" s="4">
        <f ca="1" t="shared" si="1"/>
        <v>4.006</v>
      </c>
      <c r="G35" s="1">
        <f ca="1" t="shared" si="2"/>
        <v>0</v>
      </c>
    </row>
    <row r="36" ht="18.75" spans="1:7">
      <c r="A36" s="6" t="s">
        <v>247</v>
      </c>
      <c r="B36" s="6">
        <v>4.35</v>
      </c>
      <c r="C36" s="3">
        <v>0.1</v>
      </c>
      <c r="D36" s="3">
        <f t="shared" si="0"/>
        <v>4.25</v>
      </c>
      <c r="E36" s="4">
        <f ca="1" t="shared" si="1"/>
        <v>4.252</v>
      </c>
      <c r="G36" s="1">
        <f ca="1" t="shared" si="2"/>
        <v>0.002</v>
      </c>
    </row>
    <row r="37" ht="18.75" spans="1:5">
      <c r="A37" s="2"/>
      <c r="B37" s="2"/>
      <c r="C37" s="3"/>
      <c r="D37" s="3"/>
      <c r="E37" s="4"/>
    </row>
    <row r="38" ht="18.75" spans="1:5">
      <c r="A38" s="2"/>
      <c r="B38" s="2"/>
      <c r="C38" s="3"/>
      <c r="D38" s="3"/>
      <c r="E38" s="4"/>
    </row>
    <row r="39" ht="18.75" spans="1:5">
      <c r="A39" s="2"/>
      <c r="B39" s="2"/>
      <c r="C39" s="3"/>
      <c r="D39" s="3"/>
      <c r="E39" s="4"/>
    </row>
    <row r="40" ht="18.75" spans="1:5">
      <c r="A40" s="2"/>
      <c r="B40" s="2"/>
      <c r="C40" s="3"/>
      <c r="D40" s="3"/>
      <c r="E40" s="4"/>
    </row>
    <row r="41" ht="18.75" spans="1:5">
      <c r="A41" s="2"/>
      <c r="B41" s="2"/>
      <c r="C41" s="3"/>
      <c r="D41" s="3"/>
      <c r="E41" s="4"/>
    </row>
    <row r="42" ht="18.75" spans="1:5">
      <c r="A42" s="2"/>
      <c r="B42" s="2"/>
      <c r="C42" s="3"/>
      <c r="D42" s="3"/>
      <c r="E42" s="4"/>
    </row>
    <row r="43" ht="18.75" spans="1:5">
      <c r="A43" s="2"/>
      <c r="B43" s="2"/>
      <c r="C43" s="3"/>
      <c r="D43" s="3"/>
      <c r="E43" s="4"/>
    </row>
    <row r="44" ht="18.75" spans="1:5">
      <c r="A44" s="2"/>
      <c r="B44" s="2"/>
      <c r="C44" s="3"/>
      <c r="D44" s="3"/>
      <c r="E44" s="4"/>
    </row>
    <row r="45" ht="18.75" spans="1:5">
      <c r="A45" s="2"/>
      <c r="B45" s="2"/>
      <c r="C45" s="3"/>
      <c r="D45" s="3"/>
      <c r="E45" s="4"/>
    </row>
    <row r="46" ht="18.75" spans="1:5">
      <c r="A46" s="2"/>
      <c r="B46" s="2"/>
      <c r="C46" s="3"/>
      <c r="D46" s="3"/>
      <c r="E46" s="4"/>
    </row>
    <row r="47" ht="18.75" spans="1:5">
      <c r="A47" s="2"/>
      <c r="B47" s="2"/>
      <c r="C47" s="3"/>
      <c r="D47" s="3"/>
      <c r="E47" s="4"/>
    </row>
    <row r="48" ht="18.75" spans="1:5">
      <c r="A48" s="2"/>
      <c r="B48" s="2"/>
      <c r="C48" s="3"/>
      <c r="D48" s="3"/>
      <c r="E48" s="4"/>
    </row>
    <row r="49" ht="18.75" spans="1:5">
      <c r="A49" s="2"/>
      <c r="B49" s="7"/>
      <c r="C49" s="3"/>
      <c r="D49" s="3"/>
      <c r="E49" s="4"/>
    </row>
    <row r="50" ht="18.75" spans="1:5">
      <c r="A50" s="8"/>
      <c r="B50" s="7"/>
      <c r="C50" s="3"/>
      <c r="D50" s="3"/>
      <c r="E50" s="4"/>
    </row>
    <row r="51" ht="18.75" spans="1:5">
      <c r="A51" s="8"/>
      <c r="B51" s="7"/>
      <c r="C51" s="3"/>
      <c r="D51" s="3"/>
      <c r="E51" s="4"/>
    </row>
    <row r="52" ht="18.75" spans="1:5">
      <c r="A52" s="8"/>
      <c r="B52" s="7"/>
      <c r="C52" s="3"/>
      <c r="D52" s="3"/>
      <c r="E52" s="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8"/>
  <sheetViews>
    <sheetView view="pageBreakPreview" zoomScaleNormal="100" zoomScaleSheetLayoutView="100" workbookViewId="0">
      <selection activeCell="F6" sqref="F6:P6"/>
    </sheetView>
  </sheetViews>
  <sheetFormatPr defaultColWidth="9" defaultRowHeight="14.25"/>
  <cols>
    <col min="1" max="2" width="4.125" style="422" customWidth="1"/>
    <col min="3" max="4" width="3.125" style="422" customWidth="1"/>
    <col min="5" max="5" width="3.375" style="422" customWidth="1"/>
    <col min="6" max="10" width="2.875" style="422" customWidth="1"/>
    <col min="11" max="11" width="2.75" style="422" customWidth="1"/>
    <col min="12" max="18" width="2.875" style="422" customWidth="1"/>
    <col min="19" max="19" width="2" style="422" customWidth="1"/>
    <col min="20" max="20" width="3.75" style="422" customWidth="1"/>
    <col min="21" max="32" width="2.875" style="422" customWidth="1"/>
    <col min="33" max="16384" width="9" style="422"/>
  </cols>
  <sheetData>
    <row r="1" ht="5.25" customHeight="1"/>
    <row r="2" ht="12" customHeight="1" spans="1:32">
      <c r="A2" s="423"/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  <c r="AA2" s="425"/>
      <c r="AB2" s="425"/>
      <c r="AC2" s="425"/>
      <c r="AD2" s="517" t="s">
        <v>0</v>
      </c>
      <c r="AE2" s="517"/>
      <c r="AF2" s="517"/>
    </row>
    <row r="3" ht="27" spans="1:32">
      <c r="A3" s="426"/>
      <c r="B3" s="427"/>
      <c r="C3" s="427"/>
      <c r="D3" s="428" t="s">
        <v>32</v>
      </c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518"/>
      <c r="AE3" s="519"/>
      <c r="AF3" s="519"/>
    </row>
    <row r="4" ht="15.95" customHeight="1" spans="1:32">
      <c r="A4" s="427"/>
      <c r="B4" s="427"/>
      <c r="C4" s="427"/>
      <c r="D4" s="427"/>
      <c r="E4" s="427"/>
      <c r="F4" s="427"/>
      <c r="G4" s="427"/>
      <c r="H4" s="427"/>
      <c r="I4" s="427"/>
      <c r="J4" s="427"/>
      <c r="K4" s="427"/>
      <c r="L4" s="427"/>
      <c r="M4" s="427"/>
      <c r="N4" s="427"/>
      <c r="O4" s="427"/>
      <c r="P4" s="427"/>
      <c r="Q4" s="427"/>
      <c r="R4" s="427"/>
      <c r="S4" s="427"/>
      <c r="T4" s="427"/>
      <c r="U4" s="427"/>
      <c r="V4" s="427"/>
      <c r="W4" s="427"/>
      <c r="X4" s="427"/>
      <c r="Y4" s="427"/>
      <c r="Z4" s="427"/>
      <c r="AA4" s="427"/>
      <c r="AB4" s="427"/>
      <c r="AC4" s="427"/>
      <c r="AD4" s="520"/>
      <c r="AE4" s="521"/>
      <c r="AF4" s="521"/>
    </row>
    <row r="5" ht="45" customHeight="1" spans="1:32">
      <c r="A5" s="430" t="s">
        <v>2</v>
      </c>
      <c r="B5" s="431"/>
      <c r="C5" s="431"/>
      <c r="D5" s="431"/>
      <c r="E5" s="432"/>
      <c r="F5" s="433" t="s">
        <v>3</v>
      </c>
      <c r="G5" s="434"/>
      <c r="H5" s="434"/>
      <c r="I5" s="434"/>
      <c r="J5" s="434"/>
      <c r="K5" s="434"/>
      <c r="L5" s="434"/>
      <c r="M5" s="434"/>
      <c r="N5" s="434"/>
      <c r="O5" s="434"/>
      <c r="P5" s="494"/>
      <c r="Q5" s="505" t="s">
        <v>4</v>
      </c>
      <c r="R5" s="505"/>
      <c r="S5" s="505"/>
      <c r="T5" s="505"/>
      <c r="U5" s="506" t="s">
        <v>5</v>
      </c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22"/>
    </row>
    <row r="6" ht="35.1" customHeight="1" spans="1:32">
      <c r="A6" s="435" t="s">
        <v>33</v>
      </c>
      <c r="B6" s="436"/>
      <c r="C6" s="436"/>
      <c r="D6" s="436"/>
      <c r="E6" s="437"/>
      <c r="F6" s="438" t="str">
        <f>标高放样!F6</f>
        <v>跨海一路下面层(K3+443.169~K4+270)</v>
      </c>
      <c r="G6" s="439"/>
      <c r="H6" s="439"/>
      <c r="I6" s="439"/>
      <c r="J6" s="439"/>
      <c r="K6" s="439"/>
      <c r="L6" s="439"/>
      <c r="M6" s="439"/>
      <c r="N6" s="439"/>
      <c r="O6" s="439"/>
      <c r="P6" s="495"/>
      <c r="Q6" s="507" t="s">
        <v>8</v>
      </c>
      <c r="R6" s="507"/>
      <c r="S6" s="507"/>
      <c r="T6" s="507"/>
      <c r="U6" s="508">
        <f>标高放样!U6</f>
        <v>43189</v>
      </c>
      <c r="V6" s="508"/>
      <c r="W6" s="508"/>
      <c r="X6" s="508"/>
      <c r="Y6" s="508"/>
      <c r="Z6" s="508"/>
      <c r="AA6" s="508"/>
      <c r="AB6" s="508"/>
      <c r="AC6" s="508"/>
      <c r="AD6" s="508"/>
      <c r="AE6" s="508"/>
      <c r="AF6" s="523"/>
    </row>
    <row r="7" ht="30" customHeight="1" spans="1:32">
      <c r="A7" s="440" t="s">
        <v>9</v>
      </c>
      <c r="B7" s="441"/>
      <c r="C7" s="441"/>
      <c r="D7" s="441"/>
      <c r="E7" s="442"/>
      <c r="F7" s="443" t="s">
        <v>10</v>
      </c>
      <c r="G7" s="444"/>
      <c r="H7" s="444"/>
      <c r="I7" s="444"/>
      <c r="J7" s="444"/>
      <c r="K7" s="444"/>
      <c r="L7" s="444"/>
      <c r="M7" s="444"/>
      <c r="N7" s="444"/>
      <c r="O7" s="444"/>
      <c r="P7" s="443"/>
      <c r="Q7" s="509" t="s">
        <v>11</v>
      </c>
      <c r="R7" s="509"/>
      <c r="S7" s="509"/>
      <c r="T7" s="509"/>
      <c r="U7" s="510"/>
      <c r="V7" s="510"/>
      <c r="W7" s="510"/>
      <c r="X7" s="510"/>
      <c r="Y7" s="510"/>
      <c r="Z7" s="510"/>
      <c r="AA7" s="510"/>
      <c r="AB7" s="510"/>
      <c r="AC7" s="510"/>
      <c r="AD7" s="510"/>
      <c r="AE7" s="510"/>
      <c r="AF7" s="524"/>
    </row>
    <row r="8" ht="23.25" customHeight="1" spans="1:32">
      <c r="A8" s="445" t="s">
        <v>34</v>
      </c>
      <c r="B8" s="446"/>
      <c r="C8" s="446" t="s">
        <v>14</v>
      </c>
      <c r="D8" s="446"/>
      <c r="E8" s="446"/>
      <c r="F8" s="446"/>
      <c r="G8" s="446"/>
      <c r="H8" s="446" t="s">
        <v>15</v>
      </c>
      <c r="I8" s="446"/>
      <c r="J8" s="446"/>
      <c r="K8" s="446"/>
      <c r="L8" s="446"/>
      <c r="M8" s="446"/>
      <c r="N8" s="446"/>
      <c r="O8" s="496" t="s">
        <v>16</v>
      </c>
      <c r="P8" s="496"/>
      <c r="Q8" s="496"/>
      <c r="R8" s="496"/>
      <c r="S8" s="496"/>
      <c r="T8" s="496" t="s">
        <v>35</v>
      </c>
      <c r="U8" s="496"/>
      <c r="V8" s="496"/>
      <c r="W8" s="496"/>
      <c r="X8" s="496"/>
      <c r="Y8" s="496"/>
      <c r="Z8" s="496"/>
      <c r="AA8" s="496"/>
      <c r="AB8" s="496"/>
      <c r="AC8" s="496"/>
      <c r="AD8" s="496"/>
      <c r="AE8" s="496"/>
      <c r="AF8" s="525"/>
    </row>
    <row r="9" ht="18" customHeight="1" spans="1:32">
      <c r="A9" s="445"/>
      <c r="B9" s="446"/>
      <c r="C9" s="447" t="s">
        <v>18</v>
      </c>
      <c r="D9" s="448"/>
      <c r="E9" s="448"/>
      <c r="F9" s="448"/>
      <c r="G9" s="449"/>
      <c r="H9" s="447" t="s">
        <v>15</v>
      </c>
      <c r="I9" s="448"/>
      <c r="J9" s="448"/>
      <c r="K9" s="448"/>
      <c r="L9" s="448"/>
      <c r="M9" s="448"/>
      <c r="N9" s="449"/>
      <c r="O9" s="497" t="s">
        <v>19</v>
      </c>
      <c r="P9" s="498"/>
      <c r="Q9" s="498"/>
      <c r="R9" s="498"/>
      <c r="S9" s="511"/>
      <c r="T9" s="497" t="s">
        <v>20</v>
      </c>
      <c r="U9" s="498"/>
      <c r="V9" s="498"/>
      <c r="W9" s="498"/>
      <c r="X9" s="498"/>
      <c r="Y9" s="498"/>
      <c r="Z9" s="498"/>
      <c r="AA9" s="498"/>
      <c r="AB9" s="498"/>
      <c r="AC9" s="498"/>
      <c r="AD9" s="498"/>
      <c r="AE9" s="498"/>
      <c r="AF9" s="526"/>
    </row>
    <row r="10" ht="18" customHeight="1" spans="1:32">
      <c r="A10" s="445"/>
      <c r="B10" s="446"/>
      <c r="C10" s="450"/>
      <c r="D10" s="451"/>
      <c r="E10" s="451"/>
      <c r="F10" s="451"/>
      <c r="G10" s="452"/>
      <c r="H10" s="450"/>
      <c r="I10" s="451"/>
      <c r="J10" s="451"/>
      <c r="K10" s="451"/>
      <c r="L10" s="451"/>
      <c r="M10" s="451"/>
      <c r="N10" s="452"/>
      <c r="O10" s="499"/>
      <c r="P10" s="500"/>
      <c r="Q10" s="500"/>
      <c r="R10" s="500"/>
      <c r="S10" s="512"/>
      <c r="T10" s="499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527"/>
    </row>
    <row r="11" spans="1:32">
      <c r="A11" s="445"/>
      <c r="B11" s="446"/>
      <c r="C11" s="453"/>
      <c r="D11" s="454"/>
      <c r="E11" s="454"/>
      <c r="F11" s="454"/>
      <c r="G11" s="454"/>
      <c r="H11" s="454"/>
      <c r="I11" s="454"/>
      <c r="J11" s="454"/>
      <c r="K11" s="454"/>
      <c r="L11" s="454"/>
      <c r="M11" s="454"/>
      <c r="N11" s="454"/>
      <c r="O11" s="454"/>
      <c r="P11" s="454"/>
      <c r="Q11" s="454"/>
      <c r="R11" s="454"/>
      <c r="S11" s="454"/>
      <c r="T11" s="454"/>
      <c r="U11" s="454"/>
      <c r="V11" s="454"/>
      <c r="W11" s="454"/>
      <c r="X11" s="454"/>
      <c r="Y11" s="454"/>
      <c r="Z11" s="454"/>
      <c r="AA11" s="454"/>
      <c r="AB11" s="454"/>
      <c r="AC11" s="454"/>
      <c r="AD11" s="454"/>
      <c r="AE11" s="454"/>
      <c r="AF11" s="528"/>
    </row>
    <row r="12" spans="1:32">
      <c r="A12" s="445"/>
      <c r="B12" s="446"/>
      <c r="C12" s="453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4"/>
      <c r="O12" s="454"/>
      <c r="P12" s="454"/>
      <c r="Q12" s="454"/>
      <c r="R12" s="454"/>
      <c r="S12" s="454"/>
      <c r="T12" s="454"/>
      <c r="U12" s="454"/>
      <c r="V12" s="454"/>
      <c r="W12" s="454"/>
      <c r="X12" s="454"/>
      <c r="Y12" s="454"/>
      <c r="Z12" s="454"/>
      <c r="AA12" s="454"/>
      <c r="AB12" s="454"/>
      <c r="AC12" s="454"/>
      <c r="AD12" s="454"/>
      <c r="AE12" s="454"/>
      <c r="AF12" s="528"/>
    </row>
    <row r="13" spans="1:32">
      <c r="A13" s="445"/>
      <c r="B13" s="446"/>
      <c r="C13" s="453"/>
      <c r="D13" s="454"/>
      <c r="E13" s="454"/>
      <c r="F13" s="454"/>
      <c r="G13" s="454"/>
      <c r="H13" s="454"/>
      <c r="I13" s="454"/>
      <c r="J13" s="454"/>
      <c r="K13" s="454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454"/>
      <c r="X13" s="454"/>
      <c r="Y13" s="454"/>
      <c r="Z13" s="454"/>
      <c r="AA13" s="454"/>
      <c r="AB13" s="454"/>
      <c r="AC13" s="454"/>
      <c r="AD13" s="454"/>
      <c r="AE13" s="454"/>
      <c r="AF13" s="528"/>
    </row>
    <row r="14" spans="1:32">
      <c r="A14" s="445"/>
      <c r="B14" s="446"/>
      <c r="C14" s="453"/>
      <c r="D14" s="454"/>
      <c r="E14" s="454"/>
      <c r="F14" s="454"/>
      <c r="G14" s="454"/>
      <c r="H14" s="454"/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4"/>
      <c r="AF14" s="528"/>
    </row>
    <row r="15" spans="1:32">
      <c r="A15" s="445"/>
      <c r="B15" s="446"/>
      <c r="C15" s="453"/>
      <c r="D15" s="454"/>
      <c r="E15" s="454"/>
      <c r="F15" s="454"/>
      <c r="G15" s="454"/>
      <c r="H15" s="454"/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4"/>
      <c r="AF15" s="528"/>
    </row>
    <row r="16" ht="8.25" customHeight="1" spans="1:32">
      <c r="A16" s="445"/>
      <c r="B16" s="446"/>
      <c r="C16" s="453"/>
      <c r="D16" s="454"/>
      <c r="E16" s="454"/>
      <c r="F16" s="454"/>
      <c r="G16" s="454"/>
      <c r="H16" s="454"/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4"/>
      <c r="AF16" s="528"/>
    </row>
    <row r="17" ht="8.25" customHeight="1" spans="1:32">
      <c r="A17" s="445"/>
      <c r="B17" s="446"/>
      <c r="C17" s="453"/>
      <c r="D17" s="454"/>
      <c r="E17" s="454"/>
      <c r="F17" s="454"/>
      <c r="G17" s="454"/>
      <c r="H17" s="454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4"/>
      <c r="AF17" s="528"/>
    </row>
    <row r="18" ht="8.25" customHeight="1" spans="1:32">
      <c r="A18" s="445"/>
      <c r="B18" s="446"/>
      <c r="C18" s="453"/>
      <c r="D18" s="454"/>
      <c r="E18" s="454"/>
      <c r="F18" s="454"/>
      <c r="G18" s="454"/>
      <c r="H18" s="454"/>
      <c r="I18" s="454"/>
      <c r="J18" s="454"/>
      <c r="K18" s="454"/>
      <c r="L18" s="454"/>
      <c r="M18" s="454"/>
      <c r="N18" s="454"/>
      <c r="O18" s="454"/>
      <c r="P18" s="454"/>
      <c r="Q18" s="454"/>
      <c r="R18" s="454"/>
      <c r="S18" s="454"/>
      <c r="T18" s="454"/>
      <c r="U18" s="454"/>
      <c r="V18" s="454"/>
      <c r="W18" s="454"/>
      <c r="X18" s="454"/>
      <c r="Y18" s="454"/>
      <c r="Z18" s="454"/>
      <c r="AA18" s="454"/>
      <c r="AB18" s="454"/>
      <c r="AC18" s="454"/>
      <c r="AD18" s="454"/>
      <c r="AE18" s="454"/>
      <c r="AF18" s="528"/>
    </row>
    <row r="19" ht="8.25" customHeight="1" spans="1:32">
      <c r="A19" s="445"/>
      <c r="B19" s="446"/>
      <c r="C19" s="453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54"/>
      <c r="AB19" s="454"/>
      <c r="AC19" s="454"/>
      <c r="AD19" s="454"/>
      <c r="AE19" s="454"/>
      <c r="AF19" s="528"/>
    </row>
    <row r="20" ht="8.25" customHeight="1" spans="1:32">
      <c r="A20" s="445"/>
      <c r="B20" s="446"/>
      <c r="C20" s="453"/>
      <c r="D20" s="454"/>
      <c r="E20" s="454"/>
      <c r="F20" s="454"/>
      <c r="G20" s="454"/>
      <c r="H20" s="454"/>
      <c r="I20" s="454"/>
      <c r="J20" s="454"/>
      <c r="K20" s="454"/>
      <c r="L20" s="454"/>
      <c r="M20" s="454"/>
      <c r="N20" s="454"/>
      <c r="O20" s="454"/>
      <c r="P20" s="454"/>
      <c r="Q20" s="454"/>
      <c r="R20" s="454"/>
      <c r="S20" s="454"/>
      <c r="T20" s="454"/>
      <c r="U20" s="454"/>
      <c r="V20" s="454"/>
      <c r="W20" s="454"/>
      <c r="X20" s="454"/>
      <c r="Y20" s="454"/>
      <c r="Z20" s="454"/>
      <c r="AA20" s="454"/>
      <c r="AB20" s="454"/>
      <c r="AC20" s="454"/>
      <c r="AD20" s="454"/>
      <c r="AE20" s="454"/>
      <c r="AF20" s="528"/>
    </row>
    <row r="21" ht="8.25" customHeight="1" spans="1:32">
      <c r="A21" s="445"/>
      <c r="B21" s="446"/>
      <c r="C21" s="453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454"/>
      <c r="AB21" s="454"/>
      <c r="AC21" s="454"/>
      <c r="AD21" s="454"/>
      <c r="AE21" s="454"/>
      <c r="AF21" s="528"/>
    </row>
    <row r="22" ht="17.25" customHeight="1" spans="1:32">
      <c r="A22" s="445"/>
      <c r="B22" s="446"/>
      <c r="C22" s="453"/>
      <c r="D22" s="454"/>
      <c r="E22" s="454"/>
      <c r="F22" s="454"/>
      <c r="G22" s="454"/>
      <c r="H22" s="454"/>
      <c r="I22" s="454"/>
      <c r="J22" s="454"/>
      <c r="K22" s="454"/>
      <c r="L22" s="454"/>
      <c r="M22" s="454"/>
      <c r="N22" s="454"/>
      <c r="O22" s="454"/>
      <c r="P22" s="454"/>
      <c r="Q22" s="454"/>
      <c r="R22" s="454"/>
      <c r="S22" s="454"/>
      <c r="T22" s="454"/>
      <c r="U22" s="454"/>
      <c r="V22" s="454"/>
      <c r="W22" s="454"/>
      <c r="X22" s="454"/>
      <c r="Y22" s="454"/>
      <c r="Z22" s="454"/>
      <c r="AA22" s="454"/>
      <c r="AB22" s="454"/>
      <c r="AC22" s="454"/>
      <c r="AD22" s="454"/>
      <c r="AE22" s="454"/>
      <c r="AF22" s="528"/>
    </row>
    <row r="23" ht="22.5" customHeight="1" spans="1:32">
      <c r="A23" s="445"/>
      <c r="B23" s="446"/>
      <c r="C23" s="453"/>
      <c r="D23" s="454"/>
      <c r="E23" s="454"/>
      <c r="F23" s="454"/>
      <c r="G23" s="454"/>
      <c r="H23" s="454"/>
      <c r="I23" s="454"/>
      <c r="J23" s="454"/>
      <c r="K23" s="454"/>
      <c r="L23" s="454"/>
      <c r="M23" s="454"/>
      <c r="N23" s="454"/>
      <c r="O23" s="454"/>
      <c r="P23" s="454"/>
      <c r="Q23" s="454"/>
      <c r="R23" s="454"/>
      <c r="S23" s="454"/>
      <c r="T23" s="454"/>
      <c r="U23" s="454"/>
      <c r="V23" s="454"/>
      <c r="W23" s="454"/>
      <c r="X23" s="454"/>
      <c r="Y23" s="454"/>
      <c r="Z23" s="454"/>
      <c r="AA23" s="454"/>
      <c r="AB23" s="454"/>
      <c r="AC23" s="454"/>
      <c r="AD23" s="454"/>
      <c r="AE23" s="454"/>
      <c r="AF23" s="528"/>
    </row>
    <row r="24" ht="17.1" customHeight="1" spans="1:32">
      <c r="A24" s="445"/>
      <c r="B24" s="455"/>
      <c r="C24" s="456" t="s">
        <v>21</v>
      </c>
      <c r="D24" s="457"/>
      <c r="E24" s="458"/>
      <c r="F24" s="456" t="s">
        <v>36</v>
      </c>
      <c r="G24" s="457"/>
      <c r="H24" s="458"/>
      <c r="I24" s="456" t="s">
        <v>37</v>
      </c>
      <c r="J24" s="457"/>
      <c r="K24" s="458"/>
      <c r="L24" s="456" t="s">
        <v>38</v>
      </c>
      <c r="M24" s="457"/>
      <c r="N24" s="458"/>
      <c r="O24" s="456" t="s">
        <v>22</v>
      </c>
      <c r="P24" s="457"/>
      <c r="Q24" s="458"/>
      <c r="R24" s="456" t="s">
        <v>23</v>
      </c>
      <c r="S24" s="457"/>
      <c r="T24" s="458"/>
      <c r="U24" s="456" t="s">
        <v>24</v>
      </c>
      <c r="V24" s="457"/>
      <c r="W24" s="458"/>
      <c r="X24" s="456" t="s">
        <v>39</v>
      </c>
      <c r="Y24" s="457"/>
      <c r="Z24" s="458"/>
      <c r="AA24" s="456" t="s">
        <v>40</v>
      </c>
      <c r="AB24" s="457"/>
      <c r="AC24" s="458"/>
      <c r="AD24" s="456" t="s">
        <v>41</v>
      </c>
      <c r="AE24" s="457"/>
      <c r="AF24" s="458"/>
    </row>
    <row r="25" ht="17.1" customHeight="1" spans="1:32">
      <c r="A25" s="445"/>
      <c r="B25" s="455"/>
      <c r="C25" s="459">
        <v>3443.169</v>
      </c>
      <c r="D25" s="460">
        <v>50.525</v>
      </c>
      <c r="E25" s="461">
        <v>50.525</v>
      </c>
      <c r="F25" s="462">
        <f ca="1">R25-(25.5*2%)+RANDBETWEEN(-2,2)*0.001</f>
        <v>3.819</v>
      </c>
      <c r="G25" s="462"/>
      <c r="H25" s="462"/>
      <c r="I25" s="462">
        <f ca="1">R25-(21.5*2%)+RANDBETWEEN(-2,2)*0.001</f>
        <v>3.903</v>
      </c>
      <c r="J25" s="462"/>
      <c r="K25" s="462"/>
      <c r="L25" s="501">
        <f ca="1">R25-(19*2%)+RANDBETWEEN(-2,2)*0.001</f>
        <v>3.951</v>
      </c>
      <c r="M25" s="502"/>
      <c r="N25" s="503"/>
      <c r="O25" s="462">
        <f ca="1" t="shared" ref="O25:O33" si="0">R25-(4*2%)+RANDBETWEEN(-2,2)*0.001</f>
        <v>4.253</v>
      </c>
      <c r="P25" s="462"/>
      <c r="Q25" s="462"/>
      <c r="R25" s="513">
        <f ca="1">标高数据!E1</f>
        <v>4.331</v>
      </c>
      <c r="S25" s="514"/>
      <c r="T25" s="515"/>
      <c r="U25" s="462">
        <f ca="1" t="shared" ref="U25:U33" si="1">R25-(4*2%)+RANDBETWEEN(-2,2)*0.001</f>
        <v>4.249</v>
      </c>
      <c r="V25" s="462"/>
      <c r="W25" s="462"/>
      <c r="X25" s="501">
        <f ca="1">R25-(19*2%)+RANDBETWEEN(-2,2)*0.001</f>
        <v>3.953</v>
      </c>
      <c r="Y25" s="502"/>
      <c r="Z25" s="503"/>
      <c r="AA25" s="462">
        <f ca="1">R25-(21.5*2%)+RANDBETWEEN(-2,2)*0.001</f>
        <v>3.9</v>
      </c>
      <c r="AB25" s="462"/>
      <c r="AC25" s="462"/>
      <c r="AD25" s="462">
        <f ca="1">R25-(25.5*2%)+RANDBETWEEN(-2,2)*0.001</f>
        <v>3.823</v>
      </c>
      <c r="AE25" s="462"/>
      <c r="AF25" s="462"/>
    </row>
    <row r="26" ht="17.1" customHeight="1" spans="1:32">
      <c r="A26" s="445"/>
      <c r="B26" s="455"/>
      <c r="C26" s="463">
        <v>3480</v>
      </c>
      <c r="D26" s="464">
        <v>80</v>
      </c>
      <c r="E26" s="465">
        <v>80</v>
      </c>
      <c r="F26" s="462">
        <f ca="1">R26-(25.5*2%)+RANDBETWEEN(-2,2)*0.001</f>
        <v>4.026</v>
      </c>
      <c r="G26" s="462"/>
      <c r="H26" s="462"/>
      <c r="I26" s="462">
        <f ca="1">R26-(21.5*2%)+RANDBETWEEN(-2,2)*0.001</f>
        <v>4.106</v>
      </c>
      <c r="J26" s="462"/>
      <c r="K26" s="462"/>
      <c r="L26" s="501">
        <f ca="1">R26-(19*2%)+RANDBETWEEN(-2,2)*0.001</f>
        <v>4.159</v>
      </c>
      <c r="M26" s="502"/>
      <c r="N26" s="503"/>
      <c r="O26" s="462">
        <f ca="1" t="shared" si="0"/>
        <v>4.456</v>
      </c>
      <c r="P26" s="462"/>
      <c r="Q26" s="462"/>
      <c r="R26" s="513">
        <f ca="1">标高数据!E3</f>
        <v>4.538</v>
      </c>
      <c r="S26" s="514"/>
      <c r="T26" s="515"/>
      <c r="U26" s="462">
        <f ca="1" t="shared" si="1"/>
        <v>4.458</v>
      </c>
      <c r="V26" s="462"/>
      <c r="W26" s="462"/>
      <c r="X26" s="501">
        <f ca="1">R26-(19*2%)+RANDBETWEEN(-2,2)*0.001</f>
        <v>4.156</v>
      </c>
      <c r="Y26" s="502"/>
      <c r="Z26" s="503"/>
      <c r="AA26" s="462">
        <f ca="1">R26-(21.5*2%)+RANDBETWEEN(-2,2)*0.001</f>
        <v>4.106</v>
      </c>
      <c r="AB26" s="462"/>
      <c r="AC26" s="462"/>
      <c r="AD26" s="462">
        <f ca="1">R26-(25.5*2%)+RANDBETWEEN(-2,2)*0.001</f>
        <v>4.027</v>
      </c>
      <c r="AE26" s="462"/>
      <c r="AF26" s="462"/>
    </row>
    <row r="27" ht="17.1" customHeight="1" spans="1:32">
      <c r="A27" s="445"/>
      <c r="B27" s="455"/>
      <c r="C27" s="456" t="s">
        <v>21</v>
      </c>
      <c r="D27" s="457"/>
      <c r="E27" s="458"/>
      <c r="F27" s="456" t="s">
        <v>42</v>
      </c>
      <c r="G27" s="457"/>
      <c r="H27" s="458"/>
      <c r="I27" s="456" t="s">
        <v>43</v>
      </c>
      <c r="J27" s="457"/>
      <c r="K27" s="458"/>
      <c r="L27" s="456" t="s">
        <v>44</v>
      </c>
      <c r="M27" s="457"/>
      <c r="N27" s="458"/>
      <c r="O27" s="456" t="s">
        <v>22</v>
      </c>
      <c r="P27" s="457"/>
      <c r="Q27" s="458"/>
      <c r="R27" s="456" t="s">
        <v>23</v>
      </c>
      <c r="S27" s="457"/>
      <c r="T27" s="458"/>
      <c r="U27" s="456" t="s">
        <v>24</v>
      </c>
      <c r="V27" s="457"/>
      <c r="W27" s="458"/>
      <c r="X27" s="456" t="s">
        <v>45</v>
      </c>
      <c r="Y27" s="457"/>
      <c r="Z27" s="458"/>
      <c r="AA27" s="456" t="s">
        <v>46</v>
      </c>
      <c r="AB27" s="457"/>
      <c r="AC27" s="458"/>
      <c r="AD27" s="456" t="s">
        <v>47</v>
      </c>
      <c r="AE27" s="457"/>
      <c r="AF27" s="458"/>
    </row>
    <row r="28" ht="17.1" customHeight="1" spans="1:32">
      <c r="A28" s="445"/>
      <c r="B28" s="455"/>
      <c r="C28" s="463">
        <v>3640</v>
      </c>
      <c r="D28" s="464">
        <v>138.95</v>
      </c>
      <c r="E28" s="465">
        <v>138.95</v>
      </c>
      <c r="F28" s="462">
        <f ca="1" t="shared" ref="F28:F33" si="2">R28-(22*2%)+RANDBETWEEN(-2,2)*0.001</f>
        <v>3.859</v>
      </c>
      <c r="G28" s="462"/>
      <c r="H28" s="462"/>
      <c r="I28" s="462">
        <f ca="1" t="shared" ref="I28:I33" si="3">R28-(18*2%)+RANDBETWEEN(-2,2)*0.001</f>
        <v>3.939</v>
      </c>
      <c r="J28" s="462"/>
      <c r="K28" s="462"/>
      <c r="L28" s="501">
        <f ca="1" t="shared" ref="L28:L33" si="4">R28-(15.5*2%)+RANDBETWEEN(-2,2)*0.001</f>
        <v>3.991</v>
      </c>
      <c r="M28" s="502"/>
      <c r="N28" s="503"/>
      <c r="O28" s="462">
        <f ca="1" t="shared" si="0"/>
        <v>4.217</v>
      </c>
      <c r="P28" s="462"/>
      <c r="Q28" s="462"/>
      <c r="R28" s="513">
        <f ca="1">标高数据!E5</f>
        <v>4.299</v>
      </c>
      <c r="S28" s="514"/>
      <c r="T28" s="515"/>
      <c r="U28" s="462">
        <f ca="1" t="shared" si="1"/>
        <v>4.221</v>
      </c>
      <c r="V28" s="462"/>
      <c r="W28" s="462"/>
      <c r="X28" s="501">
        <f ca="1" t="shared" ref="X28:X33" si="5">R28-(15.5*2%)+RANDBETWEEN(-2,2)*0.001</f>
        <v>3.991</v>
      </c>
      <c r="Y28" s="502"/>
      <c r="Z28" s="503"/>
      <c r="AA28" s="462">
        <f ca="1" t="shared" ref="AA28:AA33" si="6">R28-(18*2%)+RANDBETWEEN(-2,2)*0.001</f>
        <v>3.94</v>
      </c>
      <c r="AB28" s="462"/>
      <c r="AC28" s="462"/>
      <c r="AD28" s="462">
        <f ca="1" t="shared" ref="AD28:AD33" si="7">R28-(22*2%)+RANDBETWEEN(-2,2)*0.001</f>
        <v>3.859</v>
      </c>
      <c r="AE28" s="462"/>
      <c r="AF28" s="462"/>
    </row>
    <row r="29" ht="17.1" customHeight="1" spans="1:32">
      <c r="A29" s="445"/>
      <c r="B29" s="455"/>
      <c r="C29" s="463">
        <v>3680</v>
      </c>
      <c r="D29" s="464">
        <v>168.425</v>
      </c>
      <c r="E29" s="465">
        <v>168.425</v>
      </c>
      <c r="F29" s="462">
        <f ca="1" t="shared" si="2"/>
        <v>3.782</v>
      </c>
      <c r="G29" s="462"/>
      <c r="H29" s="462"/>
      <c r="I29" s="462">
        <f ca="1" t="shared" si="3"/>
        <v>3.865</v>
      </c>
      <c r="J29" s="462"/>
      <c r="K29" s="462"/>
      <c r="L29" s="501">
        <f ca="1" t="shared" si="4"/>
        <v>3.912</v>
      </c>
      <c r="M29" s="502"/>
      <c r="N29" s="503"/>
      <c r="O29" s="462">
        <f ca="1" t="shared" si="0"/>
        <v>4.145</v>
      </c>
      <c r="P29" s="462"/>
      <c r="Q29" s="462"/>
      <c r="R29" s="513">
        <f ca="1">标高数据!E6</f>
        <v>4.224</v>
      </c>
      <c r="S29" s="514"/>
      <c r="T29" s="515"/>
      <c r="U29" s="462">
        <f ca="1" t="shared" si="1"/>
        <v>4.145</v>
      </c>
      <c r="V29" s="462"/>
      <c r="W29" s="462"/>
      <c r="X29" s="501">
        <f ca="1" t="shared" si="5"/>
        <v>3.914</v>
      </c>
      <c r="Y29" s="502"/>
      <c r="Z29" s="503"/>
      <c r="AA29" s="462">
        <f ca="1" t="shared" si="6"/>
        <v>3.862</v>
      </c>
      <c r="AB29" s="462"/>
      <c r="AC29" s="462"/>
      <c r="AD29" s="462">
        <f ca="1" t="shared" si="7"/>
        <v>3.786</v>
      </c>
      <c r="AE29" s="462"/>
      <c r="AF29" s="462"/>
    </row>
    <row r="30" ht="17.1" customHeight="1" spans="1:32">
      <c r="A30" s="445"/>
      <c r="B30" s="455"/>
      <c r="C30" s="463">
        <v>3720</v>
      </c>
      <c r="D30" s="464">
        <v>197.9</v>
      </c>
      <c r="E30" s="465">
        <v>197.9</v>
      </c>
      <c r="F30" s="462">
        <f ca="1" t="shared" si="2"/>
        <v>3.719</v>
      </c>
      <c r="G30" s="462"/>
      <c r="H30" s="462"/>
      <c r="I30" s="462">
        <f ca="1" t="shared" si="3"/>
        <v>3.799</v>
      </c>
      <c r="J30" s="462"/>
      <c r="K30" s="462"/>
      <c r="L30" s="501">
        <f ca="1" t="shared" si="4"/>
        <v>3.849</v>
      </c>
      <c r="M30" s="502"/>
      <c r="N30" s="503"/>
      <c r="O30" s="462">
        <f ca="1" t="shared" si="0"/>
        <v>4.079</v>
      </c>
      <c r="P30" s="462"/>
      <c r="Q30" s="462"/>
      <c r="R30" s="513">
        <f ca="1">标高数据!E7</f>
        <v>4.159</v>
      </c>
      <c r="S30" s="514"/>
      <c r="T30" s="515"/>
      <c r="U30" s="462">
        <f ca="1" t="shared" si="1"/>
        <v>4.08</v>
      </c>
      <c r="V30" s="462"/>
      <c r="W30" s="462"/>
      <c r="X30" s="501">
        <f ca="1" t="shared" si="5"/>
        <v>3.849</v>
      </c>
      <c r="Y30" s="502"/>
      <c r="Z30" s="503"/>
      <c r="AA30" s="462">
        <f ca="1" t="shared" si="6"/>
        <v>3.801</v>
      </c>
      <c r="AB30" s="462"/>
      <c r="AC30" s="462"/>
      <c r="AD30" s="462">
        <f ca="1" t="shared" si="7"/>
        <v>3.72</v>
      </c>
      <c r="AE30" s="462"/>
      <c r="AF30" s="462"/>
    </row>
    <row r="31" ht="17.1" customHeight="1" spans="1:32">
      <c r="A31" s="445"/>
      <c r="B31" s="455"/>
      <c r="C31" s="463">
        <v>3760</v>
      </c>
      <c r="D31" s="464">
        <v>227.375</v>
      </c>
      <c r="E31" s="465">
        <v>227.375</v>
      </c>
      <c r="F31" s="462">
        <f ca="1" t="shared" si="2"/>
        <v>3.649</v>
      </c>
      <c r="G31" s="462"/>
      <c r="H31" s="462"/>
      <c r="I31" s="462">
        <f ca="1" t="shared" si="3"/>
        <v>3.729</v>
      </c>
      <c r="J31" s="462"/>
      <c r="K31" s="462"/>
      <c r="L31" s="501">
        <f ca="1" t="shared" si="4"/>
        <v>3.78</v>
      </c>
      <c r="M31" s="502"/>
      <c r="N31" s="503"/>
      <c r="O31" s="462">
        <f ca="1" t="shared" si="0"/>
        <v>4.011</v>
      </c>
      <c r="P31" s="462"/>
      <c r="Q31" s="462"/>
      <c r="R31" s="513">
        <f ca="1">标高数据!E8</f>
        <v>4.091</v>
      </c>
      <c r="S31" s="514"/>
      <c r="T31" s="515"/>
      <c r="U31" s="462">
        <f ca="1" t="shared" si="1"/>
        <v>4.013</v>
      </c>
      <c r="V31" s="462"/>
      <c r="W31" s="462"/>
      <c r="X31" s="501">
        <f ca="1" t="shared" si="5"/>
        <v>3.779</v>
      </c>
      <c r="Y31" s="502"/>
      <c r="Z31" s="503"/>
      <c r="AA31" s="462">
        <f ca="1" t="shared" si="6"/>
        <v>3.73</v>
      </c>
      <c r="AB31" s="462"/>
      <c r="AC31" s="462"/>
      <c r="AD31" s="462">
        <f ca="1" t="shared" si="7"/>
        <v>3.65</v>
      </c>
      <c r="AE31" s="462"/>
      <c r="AF31" s="462"/>
    </row>
    <row r="32" ht="17.1" customHeight="1" spans="1:32">
      <c r="A32" s="445"/>
      <c r="B32" s="455"/>
      <c r="C32" s="463">
        <v>3800</v>
      </c>
      <c r="D32" s="464">
        <v>256.85</v>
      </c>
      <c r="E32" s="465">
        <v>256.85</v>
      </c>
      <c r="F32" s="462">
        <f ca="1" t="shared" si="2"/>
        <v>3.596</v>
      </c>
      <c r="G32" s="462"/>
      <c r="H32" s="462"/>
      <c r="I32" s="462">
        <f ca="1" t="shared" si="3"/>
        <v>3.674</v>
      </c>
      <c r="J32" s="462"/>
      <c r="K32" s="462"/>
      <c r="L32" s="501">
        <f ca="1" t="shared" si="4"/>
        <v>3.725</v>
      </c>
      <c r="M32" s="502"/>
      <c r="N32" s="503"/>
      <c r="O32" s="462">
        <f ca="1" t="shared" si="0"/>
        <v>3.954</v>
      </c>
      <c r="P32" s="462"/>
      <c r="Q32" s="462"/>
      <c r="R32" s="513">
        <f ca="1">标高数据!E9</f>
        <v>4.036</v>
      </c>
      <c r="S32" s="514"/>
      <c r="T32" s="515"/>
      <c r="U32" s="462">
        <f ca="1" t="shared" si="1"/>
        <v>3.954</v>
      </c>
      <c r="V32" s="462"/>
      <c r="W32" s="462"/>
      <c r="X32" s="501">
        <f ca="1" t="shared" si="5"/>
        <v>3.726</v>
      </c>
      <c r="Y32" s="502"/>
      <c r="Z32" s="503"/>
      <c r="AA32" s="462">
        <f ca="1" t="shared" si="6"/>
        <v>3.676</v>
      </c>
      <c r="AB32" s="462"/>
      <c r="AC32" s="462"/>
      <c r="AD32" s="462">
        <f ca="1" t="shared" si="7"/>
        <v>3.595</v>
      </c>
      <c r="AE32" s="462"/>
      <c r="AF32" s="462"/>
    </row>
    <row r="33" ht="17.1" customHeight="1" spans="1:32">
      <c r="A33" s="445"/>
      <c r="B33" s="455"/>
      <c r="C33" s="463">
        <v>3840</v>
      </c>
      <c r="D33" s="464">
        <v>286.325</v>
      </c>
      <c r="E33" s="465">
        <v>286.325</v>
      </c>
      <c r="F33" s="462">
        <f ca="1" t="shared" si="2"/>
        <v>3.571</v>
      </c>
      <c r="G33" s="462"/>
      <c r="H33" s="462"/>
      <c r="I33" s="462">
        <f ca="1" t="shared" si="3"/>
        <v>3.648</v>
      </c>
      <c r="J33" s="462"/>
      <c r="K33" s="462"/>
      <c r="L33" s="501">
        <f ca="1" t="shared" si="4"/>
        <v>3.701</v>
      </c>
      <c r="M33" s="502"/>
      <c r="N33" s="503"/>
      <c r="O33" s="462">
        <f ca="1" t="shared" si="0"/>
        <v>3.93</v>
      </c>
      <c r="P33" s="462"/>
      <c r="Q33" s="462"/>
      <c r="R33" s="513">
        <f ca="1">标高数据!E10</f>
        <v>4.009</v>
      </c>
      <c r="S33" s="514"/>
      <c r="T33" s="515"/>
      <c r="U33" s="462">
        <f ca="1" t="shared" si="1"/>
        <v>3.931</v>
      </c>
      <c r="V33" s="462"/>
      <c r="W33" s="462"/>
      <c r="X33" s="501">
        <f ca="1" t="shared" si="5"/>
        <v>3.701</v>
      </c>
      <c r="Y33" s="502"/>
      <c r="Z33" s="503"/>
      <c r="AA33" s="462">
        <f ca="1" t="shared" si="6"/>
        <v>3.648</v>
      </c>
      <c r="AB33" s="462"/>
      <c r="AC33" s="462"/>
      <c r="AD33" s="462">
        <f ca="1" t="shared" si="7"/>
        <v>3.569</v>
      </c>
      <c r="AE33" s="462"/>
      <c r="AF33" s="462"/>
    </row>
    <row r="34" ht="17.1" customHeight="1" spans="1:32">
      <c r="A34" s="445"/>
      <c r="B34" s="455"/>
      <c r="C34" s="456" t="s">
        <v>21</v>
      </c>
      <c r="D34" s="457"/>
      <c r="E34" s="458"/>
      <c r="F34" s="456" t="s">
        <v>36</v>
      </c>
      <c r="G34" s="457"/>
      <c r="H34" s="458"/>
      <c r="I34" s="456" t="s">
        <v>37</v>
      </c>
      <c r="J34" s="457"/>
      <c r="K34" s="458"/>
      <c r="L34" s="456" t="s">
        <v>38</v>
      </c>
      <c r="M34" s="457"/>
      <c r="N34" s="458"/>
      <c r="O34" s="456" t="s">
        <v>22</v>
      </c>
      <c r="P34" s="457"/>
      <c r="Q34" s="458"/>
      <c r="R34" s="456" t="s">
        <v>23</v>
      </c>
      <c r="S34" s="457"/>
      <c r="T34" s="458"/>
      <c r="U34" s="456" t="s">
        <v>24</v>
      </c>
      <c r="V34" s="457"/>
      <c r="W34" s="458"/>
      <c r="X34" s="456" t="s">
        <v>39</v>
      </c>
      <c r="Y34" s="457"/>
      <c r="Z34" s="458"/>
      <c r="AA34" s="456" t="s">
        <v>40</v>
      </c>
      <c r="AB34" s="457"/>
      <c r="AC34" s="458"/>
      <c r="AD34" s="456" t="s">
        <v>41</v>
      </c>
      <c r="AE34" s="457"/>
      <c r="AF34" s="458"/>
    </row>
    <row r="35" ht="17.1" customHeight="1" spans="1:32">
      <c r="A35" s="445"/>
      <c r="B35" s="455"/>
      <c r="C35" s="466">
        <v>3930</v>
      </c>
      <c r="D35" s="467"/>
      <c r="E35" s="468"/>
      <c r="F35" s="462">
        <f ca="1" t="shared" ref="F35:F40" si="8">R35-(25.5*2%)+RANDBETWEEN(-2,2)*0.001</f>
        <v>3.484</v>
      </c>
      <c r="G35" s="462"/>
      <c r="H35" s="462"/>
      <c r="I35" s="462">
        <f ca="1" t="shared" ref="I35:I40" si="9">R35-(21.5*2%)+RANDBETWEEN(-2,2)*0.001</f>
        <v>3.563</v>
      </c>
      <c r="J35" s="462"/>
      <c r="K35" s="462"/>
      <c r="L35" s="501">
        <f ca="1" t="shared" ref="L35:L40" si="10">R35-(19*2%)+RANDBETWEEN(-2,2)*0.001</f>
        <v>3.617</v>
      </c>
      <c r="M35" s="502"/>
      <c r="N35" s="503"/>
      <c r="O35" s="462">
        <f ca="1" t="shared" ref="O35:O40" si="11">R35-(4*2%)+RANDBETWEEN(-2,2)*0.001</f>
        <v>3.915</v>
      </c>
      <c r="P35" s="462"/>
      <c r="Q35" s="462"/>
      <c r="R35" s="513">
        <f ca="1">标高数据!E12</f>
        <v>3.995</v>
      </c>
      <c r="S35" s="514"/>
      <c r="T35" s="515"/>
      <c r="U35" s="462">
        <f ca="1" t="shared" ref="U35:U40" si="12">R35-(4*2%)+RANDBETWEEN(-2,2)*0.001</f>
        <v>3.913</v>
      </c>
      <c r="V35" s="462"/>
      <c r="W35" s="462"/>
      <c r="X35" s="501">
        <f ca="1" t="shared" ref="X35:X40" si="13">R35-(19*2%)+RANDBETWEEN(-2,2)*0.001</f>
        <v>3.617</v>
      </c>
      <c r="Y35" s="502"/>
      <c r="Z35" s="503"/>
      <c r="AA35" s="462">
        <f ca="1" t="shared" ref="AA35:AA40" si="14">R35-(21.5*2%)+RANDBETWEEN(-2,2)*0.001</f>
        <v>3.565</v>
      </c>
      <c r="AB35" s="462"/>
      <c r="AC35" s="462"/>
      <c r="AD35" s="462">
        <f ca="1" t="shared" ref="AD35:AD40" si="15">R35-(25.5*2%)+RANDBETWEEN(-2,2)*0.001</f>
        <v>3.485</v>
      </c>
      <c r="AE35" s="462"/>
      <c r="AF35" s="462"/>
    </row>
    <row r="36" ht="17.1" customHeight="1" spans="1:32">
      <c r="A36" s="445"/>
      <c r="B36" s="455"/>
      <c r="C36" s="466">
        <v>3970</v>
      </c>
      <c r="D36" s="467"/>
      <c r="E36" s="468"/>
      <c r="F36" s="462">
        <f ca="1" t="shared" si="8"/>
        <v>3.505</v>
      </c>
      <c r="G36" s="462"/>
      <c r="H36" s="462"/>
      <c r="I36" s="462">
        <f ca="1" t="shared" si="9"/>
        <v>3.586</v>
      </c>
      <c r="J36" s="462"/>
      <c r="K36" s="462"/>
      <c r="L36" s="501">
        <f ca="1" t="shared" si="10"/>
        <v>3.637</v>
      </c>
      <c r="M36" s="502"/>
      <c r="N36" s="503"/>
      <c r="O36" s="462">
        <f ca="1" t="shared" si="11"/>
        <v>3.939</v>
      </c>
      <c r="P36" s="462"/>
      <c r="Q36" s="462"/>
      <c r="R36" s="513">
        <f ca="1">标高数据!E13</f>
        <v>4.017</v>
      </c>
      <c r="S36" s="514"/>
      <c r="T36" s="515"/>
      <c r="U36" s="462">
        <f ca="1" t="shared" si="12"/>
        <v>3.936</v>
      </c>
      <c r="V36" s="462"/>
      <c r="W36" s="462"/>
      <c r="X36" s="501">
        <f ca="1" t="shared" si="13"/>
        <v>3.639</v>
      </c>
      <c r="Y36" s="502"/>
      <c r="Z36" s="503"/>
      <c r="AA36" s="462">
        <f ca="1" t="shared" si="14"/>
        <v>3.585</v>
      </c>
      <c r="AB36" s="462"/>
      <c r="AC36" s="462"/>
      <c r="AD36" s="462">
        <f ca="1" t="shared" si="15"/>
        <v>3.505</v>
      </c>
      <c r="AE36" s="462"/>
      <c r="AF36" s="462"/>
    </row>
    <row r="37" ht="17.1" customHeight="1" spans="1:32">
      <c r="A37" s="445"/>
      <c r="B37" s="455"/>
      <c r="C37" s="466">
        <v>4010</v>
      </c>
      <c r="D37" s="467"/>
      <c r="E37" s="468"/>
      <c r="F37" s="462">
        <f ca="1" t="shared" si="8"/>
        <v>3.548</v>
      </c>
      <c r="G37" s="462"/>
      <c r="H37" s="462"/>
      <c r="I37" s="462">
        <f ca="1" t="shared" si="9"/>
        <v>3.629</v>
      </c>
      <c r="J37" s="462"/>
      <c r="K37" s="462"/>
      <c r="L37" s="501">
        <f ca="1" t="shared" si="10"/>
        <v>3.68</v>
      </c>
      <c r="M37" s="502"/>
      <c r="N37" s="503"/>
      <c r="O37" s="462">
        <f ca="1" t="shared" si="11"/>
        <v>3.981</v>
      </c>
      <c r="P37" s="462"/>
      <c r="Q37" s="462"/>
      <c r="R37" s="513">
        <f ca="1">标高数据!E14</f>
        <v>4.059</v>
      </c>
      <c r="S37" s="514"/>
      <c r="T37" s="515"/>
      <c r="U37" s="462">
        <f ca="1" t="shared" si="12"/>
        <v>3.979</v>
      </c>
      <c r="V37" s="462"/>
      <c r="W37" s="462"/>
      <c r="X37" s="501">
        <f ca="1" t="shared" si="13"/>
        <v>3.678</v>
      </c>
      <c r="Y37" s="502"/>
      <c r="Z37" s="503"/>
      <c r="AA37" s="462">
        <f ca="1" t="shared" si="14"/>
        <v>3.63</v>
      </c>
      <c r="AB37" s="462"/>
      <c r="AC37" s="462"/>
      <c r="AD37" s="462">
        <f ca="1" t="shared" si="15"/>
        <v>3.55</v>
      </c>
      <c r="AE37" s="462"/>
      <c r="AF37" s="462"/>
    </row>
    <row r="38" ht="17.1" customHeight="1" spans="1:32">
      <c r="A38" s="445"/>
      <c r="B38" s="455"/>
      <c r="C38" s="466">
        <v>4050</v>
      </c>
      <c r="D38" s="467"/>
      <c r="E38" s="468"/>
      <c r="F38" s="462">
        <f ca="1" t="shared" si="8"/>
        <v>3.596</v>
      </c>
      <c r="G38" s="462"/>
      <c r="H38" s="462"/>
      <c r="I38" s="462">
        <f ca="1" t="shared" si="9"/>
        <v>3.676</v>
      </c>
      <c r="J38" s="462"/>
      <c r="K38" s="462"/>
      <c r="L38" s="501">
        <f ca="1" t="shared" si="10"/>
        <v>3.727</v>
      </c>
      <c r="M38" s="502"/>
      <c r="N38" s="503"/>
      <c r="O38" s="462">
        <f ca="1" t="shared" si="11"/>
        <v>4.029</v>
      </c>
      <c r="P38" s="462"/>
      <c r="Q38" s="462"/>
      <c r="R38" s="513">
        <f ca="1">标高数据!E15</f>
        <v>4.108</v>
      </c>
      <c r="S38" s="514"/>
      <c r="T38" s="515"/>
      <c r="U38" s="462"/>
      <c r="V38" s="462"/>
      <c r="W38" s="462"/>
      <c r="X38" s="501">
        <f ca="1" t="shared" si="13"/>
        <v>3.726</v>
      </c>
      <c r="Y38" s="502"/>
      <c r="Z38" s="503"/>
      <c r="AA38" s="462">
        <f ca="1" t="shared" si="14"/>
        <v>3.678</v>
      </c>
      <c r="AB38" s="462"/>
      <c r="AC38" s="462"/>
      <c r="AD38" s="462">
        <f ca="1" t="shared" si="15"/>
        <v>3.599</v>
      </c>
      <c r="AE38" s="462"/>
      <c r="AF38" s="462"/>
    </row>
    <row r="39" ht="17.1" customHeight="1" spans="1:32">
      <c r="A39" s="445"/>
      <c r="B39" s="455"/>
      <c r="C39" s="466">
        <v>4090</v>
      </c>
      <c r="D39" s="467"/>
      <c r="E39" s="468"/>
      <c r="F39" s="462">
        <f ca="1" t="shared" si="8"/>
        <v>3.651</v>
      </c>
      <c r="G39" s="462"/>
      <c r="H39" s="462"/>
      <c r="I39" s="462">
        <f ca="1" t="shared" si="9"/>
        <v>3.727</v>
      </c>
      <c r="J39" s="462"/>
      <c r="K39" s="462"/>
      <c r="L39" s="501">
        <f ca="1" t="shared" si="10"/>
        <v>3.78</v>
      </c>
      <c r="M39" s="502"/>
      <c r="N39" s="503"/>
      <c r="O39" s="462">
        <f ca="1" t="shared" si="11"/>
        <v>4.08</v>
      </c>
      <c r="P39" s="462"/>
      <c r="Q39" s="462"/>
      <c r="R39" s="513">
        <f ca="1">标高数据!E16</f>
        <v>4.159</v>
      </c>
      <c r="S39" s="514"/>
      <c r="T39" s="515"/>
      <c r="U39" s="462">
        <f ca="1" t="shared" si="12"/>
        <v>4.08</v>
      </c>
      <c r="V39" s="462"/>
      <c r="W39" s="462"/>
      <c r="X39" s="501">
        <f ca="1" t="shared" si="13"/>
        <v>3.78</v>
      </c>
      <c r="Y39" s="502"/>
      <c r="Z39" s="503"/>
      <c r="AA39" s="462">
        <f ca="1" t="shared" si="14"/>
        <v>3.73</v>
      </c>
      <c r="AB39" s="462"/>
      <c r="AC39" s="462"/>
      <c r="AD39" s="462">
        <f ca="1" t="shared" si="15"/>
        <v>3.649</v>
      </c>
      <c r="AE39" s="462"/>
      <c r="AF39" s="462"/>
    </row>
    <row r="40" ht="17.1" customHeight="1" spans="1:32">
      <c r="A40" s="445"/>
      <c r="B40" s="455"/>
      <c r="C40" s="466">
        <v>4130</v>
      </c>
      <c r="D40" s="467"/>
      <c r="E40" s="468"/>
      <c r="F40" s="462">
        <f ca="1" t="shared" si="8"/>
        <v>3.697</v>
      </c>
      <c r="G40" s="462"/>
      <c r="H40" s="462"/>
      <c r="I40" s="462">
        <f ca="1" t="shared" si="9"/>
        <v>3.779</v>
      </c>
      <c r="J40" s="462"/>
      <c r="K40" s="462"/>
      <c r="L40" s="501">
        <f ca="1" t="shared" si="10"/>
        <v>3.827</v>
      </c>
      <c r="M40" s="502"/>
      <c r="N40" s="503"/>
      <c r="O40" s="462">
        <f ca="1" t="shared" si="11"/>
        <v>4.127</v>
      </c>
      <c r="P40" s="462"/>
      <c r="Q40" s="462"/>
      <c r="R40" s="513">
        <f ca="1">标高数据!E17</f>
        <v>4.207</v>
      </c>
      <c r="S40" s="514"/>
      <c r="T40" s="515"/>
      <c r="U40" s="462">
        <f ca="1" t="shared" si="12"/>
        <v>4.128</v>
      </c>
      <c r="V40" s="462"/>
      <c r="W40" s="462"/>
      <c r="X40" s="501">
        <f ca="1" t="shared" si="13"/>
        <v>3.827</v>
      </c>
      <c r="Y40" s="502"/>
      <c r="Z40" s="503"/>
      <c r="AA40" s="462">
        <f ca="1" t="shared" si="14"/>
        <v>3.778</v>
      </c>
      <c r="AB40" s="462"/>
      <c r="AC40" s="462"/>
      <c r="AD40" s="462">
        <f ca="1" t="shared" si="15"/>
        <v>3.696</v>
      </c>
      <c r="AE40" s="462"/>
      <c r="AF40" s="462"/>
    </row>
    <row r="41" ht="10.5" customHeight="1" spans="1:32">
      <c r="A41" s="469" t="s">
        <v>48</v>
      </c>
      <c r="B41" s="470"/>
      <c r="C41" s="471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72"/>
      <c r="P41" s="472"/>
      <c r="Q41" s="472"/>
      <c r="R41" s="472"/>
      <c r="S41" s="472"/>
      <c r="T41" s="472"/>
      <c r="U41" s="472"/>
      <c r="V41" s="472"/>
      <c r="W41" s="472"/>
      <c r="X41" s="472"/>
      <c r="Y41" s="472"/>
      <c r="Z41" s="472"/>
      <c r="AA41" s="472"/>
      <c r="AB41" s="472"/>
      <c r="AC41" s="472"/>
      <c r="AD41" s="472"/>
      <c r="AE41" s="472"/>
      <c r="AF41" s="529"/>
    </row>
    <row r="42" ht="10.5" customHeight="1" spans="1:32">
      <c r="A42" s="469"/>
      <c r="B42" s="470"/>
      <c r="C42" s="473"/>
      <c r="D42" s="474"/>
      <c r="E42" s="474"/>
      <c r="F42" s="474"/>
      <c r="G42" s="474"/>
      <c r="H42" s="474"/>
      <c r="I42" s="474"/>
      <c r="J42" s="474"/>
      <c r="K42" s="474"/>
      <c r="L42" s="474"/>
      <c r="M42" s="474"/>
      <c r="N42" s="474"/>
      <c r="O42" s="474"/>
      <c r="P42" s="474"/>
      <c r="Q42" s="474"/>
      <c r="R42" s="474"/>
      <c r="S42" s="474"/>
      <c r="T42" s="474"/>
      <c r="U42" s="474"/>
      <c r="V42" s="474"/>
      <c r="W42" s="474"/>
      <c r="X42" s="474"/>
      <c r="Y42" s="474"/>
      <c r="Z42" s="474"/>
      <c r="AA42" s="474"/>
      <c r="AB42" s="474"/>
      <c r="AC42" s="474"/>
      <c r="AD42" s="474"/>
      <c r="AE42" s="474"/>
      <c r="AF42" s="530"/>
    </row>
    <row r="43" ht="8.25" customHeight="1" spans="1:32">
      <c r="A43" s="469"/>
      <c r="B43" s="470"/>
      <c r="C43" s="473"/>
      <c r="D43" s="474"/>
      <c r="E43" s="474"/>
      <c r="F43" s="474"/>
      <c r="G43" s="474"/>
      <c r="H43" s="474"/>
      <c r="I43" s="474"/>
      <c r="J43" s="474"/>
      <c r="K43" s="474"/>
      <c r="L43" s="474"/>
      <c r="M43" s="474"/>
      <c r="N43" s="474"/>
      <c r="O43" s="474"/>
      <c r="P43" s="474"/>
      <c r="Q43" s="474"/>
      <c r="R43" s="474"/>
      <c r="S43" s="474"/>
      <c r="T43" s="474"/>
      <c r="U43" s="474"/>
      <c r="V43" s="474"/>
      <c r="W43" s="474"/>
      <c r="X43" s="474"/>
      <c r="Y43" s="474"/>
      <c r="Z43" s="474"/>
      <c r="AA43" s="474"/>
      <c r="AB43" s="474"/>
      <c r="AC43" s="474"/>
      <c r="AD43" s="474"/>
      <c r="AE43" s="474"/>
      <c r="AF43" s="530"/>
    </row>
    <row r="44" ht="8.25" hidden="1" customHeight="1" spans="1:32">
      <c r="A44" s="469"/>
      <c r="B44" s="470"/>
      <c r="C44" s="475"/>
      <c r="D44" s="476"/>
      <c r="E44" s="476"/>
      <c r="F44" s="476"/>
      <c r="G44" s="476"/>
      <c r="H44" s="476"/>
      <c r="I44" s="476"/>
      <c r="J44" s="476"/>
      <c r="K44" s="476"/>
      <c r="L44" s="476"/>
      <c r="M44" s="476"/>
      <c r="N44" s="476"/>
      <c r="O44" s="476"/>
      <c r="P44" s="476"/>
      <c r="Q44" s="476"/>
      <c r="R44" s="476"/>
      <c r="S44" s="476"/>
      <c r="T44" s="476"/>
      <c r="U44" s="476"/>
      <c r="V44" s="476"/>
      <c r="W44" s="476"/>
      <c r="X44" s="476"/>
      <c r="Y44" s="476"/>
      <c r="Z44" s="476"/>
      <c r="AA44" s="476"/>
      <c r="AB44" s="476"/>
      <c r="AC44" s="476"/>
      <c r="AD44" s="476"/>
      <c r="AE44" s="476"/>
      <c r="AF44" s="531"/>
    </row>
    <row r="45" ht="10.5" hidden="1" customHeight="1" spans="1:32">
      <c r="A45" s="469"/>
      <c r="B45" s="470"/>
      <c r="C45" s="475"/>
      <c r="D45" s="476"/>
      <c r="E45" s="476"/>
      <c r="F45" s="476"/>
      <c r="G45" s="476"/>
      <c r="H45" s="476"/>
      <c r="I45" s="476"/>
      <c r="J45" s="476"/>
      <c r="K45" s="476"/>
      <c r="L45" s="476"/>
      <c r="M45" s="476"/>
      <c r="N45" s="476"/>
      <c r="O45" s="476"/>
      <c r="P45" s="476"/>
      <c r="Q45" s="476"/>
      <c r="R45" s="476"/>
      <c r="S45" s="476"/>
      <c r="T45" s="476"/>
      <c r="U45" s="476"/>
      <c r="V45" s="476"/>
      <c r="W45" s="476"/>
      <c r="X45" s="476"/>
      <c r="Y45" s="476"/>
      <c r="Z45" s="476"/>
      <c r="AA45" s="476"/>
      <c r="AB45" s="476"/>
      <c r="AC45" s="476"/>
      <c r="AD45" s="476"/>
      <c r="AE45" s="476"/>
      <c r="AF45" s="531"/>
    </row>
    <row r="46" ht="9" customHeight="1" spans="1:32">
      <c r="A46" s="477" t="s">
        <v>26</v>
      </c>
      <c r="B46" s="478"/>
      <c r="C46" s="479"/>
      <c r="D46" s="480"/>
      <c r="E46" s="480"/>
      <c r="F46" s="481"/>
      <c r="G46" s="480"/>
      <c r="H46" s="480"/>
      <c r="I46" s="480"/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532"/>
    </row>
    <row r="47" ht="9" customHeight="1" spans="1:32">
      <c r="A47" s="482"/>
      <c r="B47" s="483"/>
      <c r="C47" s="475"/>
      <c r="D47" s="476"/>
      <c r="E47" s="476"/>
      <c r="F47" s="476"/>
      <c r="G47" s="476"/>
      <c r="H47" s="476"/>
      <c r="I47" s="476"/>
      <c r="J47" s="476"/>
      <c r="K47" s="476"/>
      <c r="L47" s="476"/>
      <c r="M47" s="476"/>
      <c r="N47" s="476"/>
      <c r="O47" s="476"/>
      <c r="P47" s="476"/>
      <c r="Q47" s="476"/>
      <c r="R47" s="476"/>
      <c r="S47" s="476"/>
      <c r="T47" s="476"/>
      <c r="U47" s="476"/>
      <c r="V47" s="476"/>
      <c r="W47" s="476"/>
      <c r="X47" s="476"/>
      <c r="Y47" s="476"/>
      <c r="Z47" s="476"/>
      <c r="AA47" s="476"/>
      <c r="AB47" s="476"/>
      <c r="AC47" s="476"/>
      <c r="AD47" s="476"/>
      <c r="AE47" s="476"/>
      <c r="AF47" s="531"/>
    </row>
    <row r="48" ht="9.75" customHeight="1" spans="1:32">
      <c r="A48" s="482"/>
      <c r="B48" s="483"/>
      <c r="C48" s="475"/>
      <c r="D48" s="476"/>
      <c r="E48" s="476"/>
      <c r="F48" s="476"/>
      <c r="G48" s="476"/>
      <c r="H48" s="476"/>
      <c r="I48" s="476"/>
      <c r="J48" s="476"/>
      <c r="K48" s="476"/>
      <c r="L48" s="476"/>
      <c r="M48" s="476"/>
      <c r="N48" s="476"/>
      <c r="O48" s="476"/>
      <c r="P48" s="476"/>
      <c r="Q48" s="476"/>
      <c r="R48" s="476"/>
      <c r="S48" s="476"/>
      <c r="T48" s="476"/>
      <c r="U48" s="476"/>
      <c r="V48" s="476"/>
      <c r="W48" s="476"/>
      <c r="X48" s="476"/>
      <c r="Y48" s="476"/>
      <c r="Z48" s="476"/>
      <c r="AA48" s="476"/>
      <c r="AB48" s="476"/>
      <c r="AC48" s="476"/>
      <c r="AD48" s="476"/>
      <c r="AE48" s="476"/>
      <c r="AF48" s="531"/>
    </row>
    <row r="49" ht="9" hidden="1" customHeight="1" spans="1:32">
      <c r="A49" s="482"/>
      <c r="B49" s="483"/>
      <c r="C49" s="475"/>
      <c r="D49" s="476"/>
      <c r="E49" s="476"/>
      <c r="F49" s="476"/>
      <c r="G49" s="476"/>
      <c r="H49" s="476"/>
      <c r="I49" s="476"/>
      <c r="J49" s="476"/>
      <c r="K49" s="476"/>
      <c r="L49" s="476"/>
      <c r="M49" s="476"/>
      <c r="N49" s="476"/>
      <c r="O49" s="476"/>
      <c r="P49" s="476"/>
      <c r="Q49" s="476"/>
      <c r="R49" s="476"/>
      <c r="S49" s="476"/>
      <c r="T49" s="476"/>
      <c r="U49" s="476"/>
      <c r="V49" s="476"/>
      <c r="W49" s="476"/>
      <c r="X49" s="476"/>
      <c r="Y49" s="476"/>
      <c r="Z49" s="476"/>
      <c r="AA49" s="476"/>
      <c r="AB49" s="476"/>
      <c r="AC49" s="476"/>
      <c r="AD49" s="476"/>
      <c r="AE49" s="476"/>
      <c r="AF49" s="531"/>
    </row>
    <row r="50" ht="3" customHeight="1" spans="1:32">
      <c r="A50" s="484"/>
      <c r="B50" s="485"/>
      <c r="C50" s="486"/>
      <c r="D50" s="487"/>
      <c r="E50" s="487"/>
      <c r="F50" s="487"/>
      <c r="G50" s="487"/>
      <c r="H50" s="487"/>
      <c r="I50" s="487"/>
      <c r="J50" s="487"/>
      <c r="K50" s="487"/>
      <c r="L50" s="487"/>
      <c r="M50" s="487"/>
      <c r="N50" s="487"/>
      <c r="O50" s="487"/>
      <c r="P50" s="487"/>
      <c r="Q50" s="487"/>
      <c r="R50" s="487"/>
      <c r="S50" s="487"/>
      <c r="T50" s="487"/>
      <c r="U50" s="487"/>
      <c r="V50" s="487"/>
      <c r="W50" s="487"/>
      <c r="X50" s="487"/>
      <c r="Y50" s="487"/>
      <c r="Z50" s="487"/>
      <c r="AA50" s="487"/>
      <c r="AB50" s="487"/>
      <c r="AC50" s="487"/>
      <c r="AD50" s="487"/>
      <c r="AE50" s="487"/>
      <c r="AF50" s="533"/>
    </row>
    <row r="51" ht="9.75" customHeight="1" spans="1:32">
      <c r="A51" s="488"/>
      <c r="B51" s="488"/>
      <c r="C51" s="488"/>
      <c r="D51" s="488"/>
      <c r="E51" s="488"/>
      <c r="F51" s="488"/>
      <c r="G51" s="488"/>
      <c r="H51" s="488"/>
      <c r="I51" s="488"/>
      <c r="J51" s="488"/>
      <c r="K51" s="488"/>
      <c r="L51" s="488"/>
      <c r="M51" s="488"/>
      <c r="N51" s="488"/>
      <c r="O51" s="488"/>
      <c r="P51" s="488"/>
      <c r="Q51" s="488"/>
      <c r="R51" s="488"/>
      <c r="S51" s="488"/>
      <c r="T51" s="488"/>
      <c r="U51" s="488"/>
      <c r="V51" s="488"/>
      <c r="W51" s="488"/>
      <c r="X51" s="488"/>
      <c r="Y51" s="488"/>
      <c r="Z51" s="488"/>
      <c r="AA51" s="488"/>
      <c r="AB51" s="488"/>
      <c r="AC51" s="488"/>
      <c r="AD51" s="488"/>
      <c r="AE51" s="488"/>
      <c r="AF51" s="488"/>
    </row>
    <row r="52" spans="2:24">
      <c r="B52" s="489" t="s">
        <v>27</v>
      </c>
      <c r="E52" s="489" t="s">
        <v>49</v>
      </c>
      <c r="I52" s="489" t="s">
        <v>29</v>
      </c>
      <c r="M52" s="489" t="s">
        <v>30</v>
      </c>
      <c r="Q52" s="489"/>
      <c r="X52" s="489" t="s">
        <v>50</v>
      </c>
    </row>
    <row r="54" spans="1:32">
      <c r="A54" s="423"/>
      <c r="B54" s="424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  <c r="AA54" s="425"/>
      <c r="AB54" s="425"/>
      <c r="AC54" s="425"/>
      <c r="AD54" s="517" t="s">
        <v>0</v>
      </c>
      <c r="AE54" s="517"/>
      <c r="AF54" s="517"/>
    </row>
    <row r="55" ht="5.25" customHeight="1"/>
    <row r="56" ht="12" customHeight="1" spans="1:32">
      <c r="A56" s="423"/>
      <c r="B56" s="424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  <c r="AA56" s="425"/>
      <c r="AB56" s="425"/>
      <c r="AC56" s="425"/>
      <c r="AD56" s="517" t="s">
        <v>0</v>
      </c>
      <c r="AE56" s="517"/>
      <c r="AF56" s="517"/>
    </row>
    <row r="57" ht="27" spans="1:32">
      <c r="A57" s="426"/>
      <c r="B57" s="427"/>
      <c r="C57" s="427"/>
      <c r="D57" s="428" t="s">
        <v>32</v>
      </c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29"/>
      <c r="P57" s="429"/>
      <c r="Q57" s="429"/>
      <c r="R57" s="429"/>
      <c r="S57" s="429"/>
      <c r="T57" s="429"/>
      <c r="U57" s="429"/>
      <c r="V57" s="429"/>
      <c r="W57" s="429"/>
      <c r="X57" s="429"/>
      <c r="Y57" s="429"/>
      <c r="Z57" s="429"/>
      <c r="AA57" s="429"/>
      <c r="AB57" s="429"/>
      <c r="AC57" s="429"/>
      <c r="AD57" s="518"/>
      <c r="AE57" s="519"/>
      <c r="AF57" s="519"/>
    </row>
    <row r="58" ht="15.95" customHeight="1" spans="1:32">
      <c r="A58" s="427"/>
      <c r="B58" s="427"/>
      <c r="C58" s="427"/>
      <c r="D58" s="427"/>
      <c r="E58" s="427"/>
      <c r="F58" s="427"/>
      <c r="G58" s="427"/>
      <c r="H58" s="427"/>
      <c r="I58" s="427"/>
      <c r="J58" s="427"/>
      <c r="K58" s="427"/>
      <c r="L58" s="427"/>
      <c r="M58" s="427"/>
      <c r="N58" s="427"/>
      <c r="O58" s="427"/>
      <c r="P58" s="427"/>
      <c r="Q58" s="427"/>
      <c r="R58" s="427"/>
      <c r="S58" s="427"/>
      <c r="T58" s="427"/>
      <c r="U58" s="427"/>
      <c r="V58" s="427"/>
      <c r="W58" s="427"/>
      <c r="X58" s="427"/>
      <c r="Y58" s="427"/>
      <c r="Z58" s="427"/>
      <c r="AA58" s="427"/>
      <c r="AB58" s="427"/>
      <c r="AC58" s="427"/>
      <c r="AD58" s="520"/>
      <c r="AE58" s="521"/>
      <c r="AF58" s="521"/>
    </row>
    <row r="59" ht="45" customHeight="1" spans="1:32">
      <c r="A59" s="430" t="str">
        <f>A5</f>
        <v>工程名称</v>
      </c>
      <c r="B59" s="490"/>
      <c r="C59" s="490"/>
      <c r="D59" s="490"/>
      <c r="E59" s="491"/>
      <c r="F59" s="492" t="str">
        <f>F5</f>
        <v>温州市瓯江口新区一期市政工程PPP项目（瓯扬河、滨水北路和跨海一路等）一河八路十二桥工程</v>
      </c>
      <c r="G59" s="493"/>
      <c r="H59" s="493"/>
      <c r="I59" s="493"/>
      <c r="J59" s="493"/>
      <c r="K59" s="493"/>
      <c r="L59" s="493"/>
      <c r="M59" s="493"/>
      <c r="N59" s="493"/>
      <c r="O59" s="493"/>
      <c r="P59" s="504"/>
      <c r="Q59" s="505" t="s">
        <v>4</v>
      </c>
      <c r="R59" s="505"/>
      <c r="S59" s="505"/>
      <c r="T59" s="505"/>
      <c r="U59" s="516" t="str">
        <f>U5</f>
        <v>上海建工集团股份有限公司</v>
      </c>
      <c r="V59" s="516"/>
      <c r="W59" s="516"/>
      <c r="X59" s="516"/>
      <c r="Y59" s="516"/>
      <c r="Z59" s="516"/>
      <c r="AA59" s="516"/>
      <c r="AB59" s="516"/>
      <c r="AC59" s="516"/>
      <c r="AD59" s="516"/>
      <c r="AE59" s="516"/>
      <c r="AF59" s="534"/>
    </row>
    <row r="60" ht="35.1" customHeight="1" spans="1:32">
      <c r="A60" s="435" t="s">
        <v>33</v>
      </c>
      <c r="B60" s="436"/>
      <c r="C60" s="436"/>
      <c r="D60" s="436"/>
      <c r="E60" s="437"/>
      <c r="F60" s="438" t="str">
        <f>F6</f>
        <v>跨海一路下面层(K3+443.169~K4+270)</v>
      </c>
      <c r="G60" s="439"/>
      <c r="H60" s="439"/>
      <c r="I60" s="439"/>
      <c r="J60" s="439"/>
      <c r="K60" s="439"/>
      <c r="L60" s="439"/>
      <c r="M60" s="439"/>
      <c r="N60" s="439"/>
      <c r="O60" s="439"/>
      <c r="P60" s="495"/>
      <c r="Q60" s="507" t="s">
        <v>8</v>
      </c>
      <c r="R60" s="507"/>
      <c r="S60" s="507"/>
      <c r="T60" s="507"/>
      <c r="U60" s="508">
        <f>U6</f>
        <v>43189</v>
      </c>
      <c r="V60" s="508"/>
      <c r="W60" s="508"/>
      <c r="X60" s="508"/>
      <c r="Y60" s="508"/>
      <c r="Z60" s="508"/>
      <c r="AA60" s="508"/>
      <c r="AB60" s="508"/>
      <c r="AC60" s="508"/>
      <c r="AD60" s="508"/>
      <c r="AE60" s="508"/>
      <c r="AF60" s="523"/>
    </row>
    <row r="61" ht="30" customHeight="1" spans="1:32">
      <c r="A61" s="440" t="s">
        <v>9</v>
      </c>
      <c r="B61" s="441"/>
      <c r="C61" s="441"/>
      <c r="D61" s="441"/>
      <c r="E61" s="442"/>
      <c r="F61" s="443" t="s">
        <v>10</v>
      </c>
      <c r="G61" s="444"/>
      <c r="H61" s="444"/>
      <c r="I61" s="444"/>
      <c r="J61" s="444"/>
      <c r="K61" s="444"/>
      <c r="L61" s="444"/>
      <c r="M61" s="444"/>
      <c r="N61" s="444"/>
      <c r="O61" s="444"/>
      <c r="P61" s="443"/>
      <c r="Q61" s="509" t="s">
        <v>11</v>
      </c>
      <c r="R61" s="509"/>
      <c r="S61" s="509"/>
      <c r="T61" s="509"/>
      <c r="U61" s="510"/>
      <c r="V61" s="510"/>
      <c r="W61" s="510"/>
      <c r="X61" s="510"/>
      <c r="Y61" s="510"/>
      <c r="Z61" s="510"/>
      <c r="AA61" s="510"/>
      <c r="AB61" s="510"/>
      <c r="AC61" s="510"/>
      <c r="AD61" s="510"/>
      <c r="AE61" s="510"/>
      <c r="AF61" s="524"/>
    </row>
    <row r="62" ht="23.25" customHeight="1" spans="1:32">
      <c r="A62" s="445" t="s">
        <v>34</v>
      </c>
      <c r="B62" s="446"/>
      <c r="C62" s="446" t="s">
        <v>14</v>
      </c>
      <c r="D62" s="446"/>
      <c r="E62" s="446"/>
      <c r="F62" s="446"/>
      <c r="G62" s="446"/>
      <c r="H62" s="446" t="s">
        <v>15</v>
      </c>
      <c r="I62" s="446"/>
      <c r="J62" s="446"/>
      <c r="K62" s="446"/>
      <c r="L62" s="446"/>
      <c r="M62" s="446"/>
      <c r="N62" s="446"/>
      <c r="O62" s="496" t="s">
        <v>16</v>
      </c>
      <c r="P62" s="496"/>
      <c r="Q62" s="496"/>
      <c r="R62" s="496"/>
      <c r="S62" s="496"/>
      <c r="T62" s="496" t="s">
        <v>35</v>
      </c>
      <c r="U62" s="496"/>
      <c r="V62" s="496"/>
      <c r="W62" s="496"/>
      <c r="X62" s="496"/>
      <c r="Y62" s="496"/>
      <c r="Z62" s="496"/>
      <c r="AA62" s="496"/>
      <c r="AB62" s="496"/>
      <c r="AC62" s="496"/>
      <c r="AD62" s="496"/>
      <c r="AE62" s="496"/>
      <c r="AF62" s="525"/>
    </row>
    <row r="63" ht="18" customHeight="1" spans="1:32">
      <c r="A63" s="445"/>
      <c r="B63" s="446"/>
      <c r="C63" s="447" t="s">
        <v>18</v>
      </c>
      <c r="D63" s="448"/>
      <c r="E63" s="448"/>
      <c r="F63" s="448"/>
      <c r="G63" s="449"/>
      <c r="H63" s="447" t="s">
        <v>15</v>
      </c>
      <c r="I63" s="448"/>
      <c r="J63" s="448"/>
      <c r="K63" s="448"/>
      <c r="L63" s="448"/>
      <c r="M63" s="448"/>
      <c r="N63" s="449"/>
      <c r="O63" s="497" t="s">
        <v>19</v>
      </c>
      <c r="P63" s="498"/>
      <c r="Q63" s="498"/>
      <c r="R63" s="498"/>
      <c r="S63" s="511"/>
      <c r="T63" s="497" t="s">
        <v>20</v>
      </c>
      <c r="U63" s="498"/>
      <c r="V63" s="498"/>
      <c r="W63" s="498"/>
      <c r="X63" s="498"/>
      <c r="Y63" s="498"/>
      <c r="Z63" s="498"/>
      <c r="AA63" s="498"/>
      <c r="AB63" s="498"/>
      <c r="AC63" s="498"/>
      <c r="AD63" s="498"/>
      <c r="AE63" s="498"/>
      <c r="AF63" s="526"/>
    </row>
    <row r="64" ht="18" customHeight="1" spans="1:32">
      <c r="A64" s="445"/>
      <c r="B64" s="446"/>
      <c r="C64" s="450"/>
      <c r="D64" s="451"/>
      <c r="E64" s="451"/>
      <c r="F64" s="451"/>
      <c r="G64" s="452"/>
      <c r="H64" s="450"/>
      <c r="I64" s="451"/>
      <c r="J64" s="451"/>
      <c r="K64" s="451"/>
      <c r="L64" s="451"/>
      <c r="M64" s="451"/>
      <c r="N64" s="452"/>
      <c r="O64" s="499"/>
      <c r="P64" s="500"/>
      <c r="Q64" s="500"/>
      <c r="R64" s="500"/>
      <c r="S64" s="512"/>
      <c r="T64" s="499"/>
      <c r="U64" s="500"/>
      <c r="V64" s="500"/>
      <c r="W64" s="500"/>
      <c r="X64" s="500"/>
      <c r="Y64" s="500"/>
      <c r="Z64" s="500"/>
      <c r="AA64" s="500"/>
      <c r="AB64" s="500"/>
      <c r="AC64" s="500"/>
      <c r="AD64" s="500"/>
      <c r="AE64" s="500"/>
      <c r="AF64" s="527"/>
    </row>
    <row r="65" spans="1:32">
      <c r="A65" s="445"/>
      <c r="B65" s="446"/>
      <c r="C65" s="453"/>
      <c r="D65" s="454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528"/>
    </row>
    <row r="66" spans="1:32">
      <c r="A66" s="445"/>
      <c r="B66" s="446"/>
      <c r="C66" s="453"/>
      <c r="D66" s="454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  <c r="AB66" s="454"/>
      <c r="AC66" s="454"/>
      <c r="AD66" s="454"/>
      <c r="AE66" s="454"/>
      <c r="AF66" s="528"/>
    </row>
    <row r="67" spans="1:32">
      <c r="A67" s="445"/>
      <c r="B67" s="446"/>
      <c r="C67" s="453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454"/>
      <c r="AB67" s="454"/>
      <c r="AC67" s="454"/>
      <c r="AD67" s="454"/>
      <c r="AE67" s="454"/>
      <c r="AF67" s="528"/>
    </row>
    <row r="68" spans="1:32">
      <c r="A68" s="445"/>
      <c r="B68" s="446"/>
      <c r="C68" s="453"/>
      <c r="D68" s="454"/>
      <c r="E68" s="454"/>
      <c r="F68" s="454"/>
      <c r="G68" s="454"/>
      <c r="H68" s="454"/>
      <c r="I68" s="454"/>
      <c r="J68" s="454"/>
      <c r="K68" s="454"/>
      <c r="L68" s="454"/>
      <c r="M68" s="454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528"/>
    </row>
    <row r="69" spans="1:32">
      <c r="A69" s="445"/>
      <c r="B69" s="446"/>
      <c r="C69" s="453"/>
      <c r="D69" s="454"/>
      <c r="E69" s="454"/>
      <c r="F69" s="454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4"/>
      <c r="R69" s="454"/>
      <c r="S69" s="454"/>
      <c r="T69" s="454"/>
      <c r="U69" s="454"/>
      <c r="V69" s="454"/>
      <c r="W69" s="454"/>
      <c r="X69" s="454"/>
      <c r="Y69" s="454"/>
      <c r="Z69" s="454"/>
      <c r="AA69" s="454"/>
      <c r="AB69" s="454"/>
      <c r="AC69" s="454"/>
      <c r="AD69" s="454"/>
      <c r="AE69" s="454"/>
      <c r="AF69" s="528"/>
    </row>
    <row r="70" ht="8.25" customHeight="1" spans="1:32">
      <c r="A70" s="445"/>
      <c r="B70" s="446"/>
      <c r="C70" s="453"/>
      <c r="D70" s="454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4"/>
      <c r="AF70" s="528"/>
    </row>
    <row r="71" ht="8.25" customHeight="1" spans="1:32">
      <c r="A71" s="445"/>
      <c r="B71" s="446"/>
      <c r="C71" s="453"/>
      <c r="D71" s="454"/>
      <c r="E71" s="454"/>
      <c r="F71" s="454"/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4"/>
      <c r="AF71" s="528"/>
    </row>
    <row r="72" ht="8.25" customHeight="1" spans="1:32">
      <c r="A72" s="445"/>
      <c r="B72" s="446"/>
      <c r="C72" s="453"/>
      <c r="D72" s="454"/>
      <c r="E72" s="454"/>
      <c r="F72" s="454"/>
      <c r="G72" s="454"/>
      <c r="H72" s="454"/>
      <c r="I72" s="454"/>
      <c r="J72" s="454"/>
      <c r="K72" s="454"/>
      <c r="L72" s="454"/>
      <c r="M72" s="454"/>
      <c r="N72" s="454"/>
      <c r="O72" s="454"/>
      <c r="P72" s="454"/>
      <c r="Q72" s="454"/>
      <c r="R72" s="454"/>
      <c r="S72" s="454"/>
      <c r="T72" s="454"/>
      <c r="U72" s="454"/>
      <c r="V72" s="454"/>
      <c r="W72" s="454"/>
      <c r="X72" s="454"/>
      <c r="Y72" s="454"/>
      <c r="Z72" s="454"/>
      <c r="AA72" s="454"/>
      <c r="AB72" s="454"/>
      <c r="AC72" s="454"/>
      <c r="AD72" s="454"/>
      <c r="AE72" s="454"/>
      <c r="AF72" s="528"/>
    </row>
    <row r="73" ht="8.25" customHeight="1" spans="1:32">
      <c r="A73" s="445"/>
      <c r="B73" s="446"/>
      <c r="C73" s="453"/>
      <c r="D73" s="454"/>
      <c r="E73" s="454"/>
      <c r="F73" s="454"/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4"/>
      <c r="AF73" s="528"/>
    </row>
    <row r="74" ht="8.25" customHeight="1" spans="1:32">
      <c r="A74" s="445"/>
      <c r="B74" s="446"/>
      <c r="C74" s="453"/>
      <c r="D74" s="454"/>
      <c r="E74" s="454"/>
      <c r="F74" s="454"/>
      <c r="G74" s="454"/>
      <c r="H74" s="454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4"/>
      <c r="AF74" s="528"/>
    </row>
    <row r="75" ht="8.25" customHeight="1" spans="1:32">
      <c r="A75" s="445"/>
      <c r="B75" s="446"/>
      <c r="C75" s="453"/>
      <c r="D75" s="454"/>
      <c r="E75" s="454"/>
      <c r="F75" s="454"/>
      <c r="G75" s="454"/>
      <c r="H75" s="454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528"/>
    </row>
    <row r="76" ht="17.25" customHeight="1" spans="1:32">
      <c r="A76" s="445"/>
      <c r="B76" s="446"/>
      <c r="C76" s="453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528"/>
    </row>
    <row r="77" ht="22.5" customHeight="1" spans="1:32">
      <c r="A77" s="445"/>
      <c r="B77" s="446"/>
      <c r="C77" s="453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  <c r="AB77" s="454"/>
      <c r="AC77" s="454"/>
      <c r="AD77" s="454"/>
      <c r="AE77" s="454"/>
      <c r="AF77" s="528"/>
    </row>
    <row r="78" ht="17.1" customHeight="1" spans="1:32">
      <c r="A78" s="445"/>
      <c r="B78" s="455"/>
      <c r="C78" s="456" t="s">
        <v>21</v>
      </c>
      <c r="D78" s="457"/>
      <c r="E78" s="458"/>
      <c r="F78" s="456" t="s">
        <v>36</v>
      </c>
      <c r="G78" s="457"/>
      <c r="H78" s="458"/>
      <c r="I78" s="456" t="s">
        <v>37</v>
      </c>
      <c r="J78" s="457"/>
      <c r="K78" s="458"/>
      <c r="L78" s="456" t="s">
        <v>38</v>
      </c>
      <c r="M78" s="457"/>
      <c r="N78" s="458"/>
      <c r="O78" s="456" t="s">
        <v>22</v>
      </c>
      <c r="P78" s="457"/>
      <c r="Q78" s="458"/>
      <c r="R78" s="456" t="s">
        <v>23</v>
      </c>
      <c r="S78" s="457"/>
      <c r="T78" s="458"/>
      <c r="U78" s="456" t="s">
        <v>24</v>
      </c>
      <c r="V78" s="457"/>
      <c r="W78" s="458"/>
      <c r="X78" s="456" t="s">
        <v>39</v>
      </c>
      <c r="Y78" s="457"/>
      <c r="Z78" s="458"/>
      <c r="AA78" s="456" t="s">
        <v>40</v>
      </c>
      <c r="AB78" s="457"/>
      <c r="AC78" s="458"/>
      <c r="AD78" s="456" t="s">
        <v>41</v>
      </c>
      <c r="AE78" s="457"/>
      <c r="AF78" s="458"/>
    </row>
    <row r="79" ht="17.1" customHeight="1" spans="1:32">
      <c r="A79" s="445"/>
      <c r="B79" s="455"/>
      <c r="C79" s="459">
        <v>4170</v>
      </c>
      <c r="D79" s="460">
        <v>50.525</v>
      </c>
      <c r="E79" s="461">
        <v>50.525</v>
      </c>
      <c r="F79" s="462">
        <f ca="1" t="shared" ref="F79:F81" si="16">R79-(25.5*2%)+RANDBETWEEN(-2,2)*0.001</f>
        <v>-0.512</v>
      </c>
      <c r="G79" s="462"/>
      <c r="H79" s="462"/>
      <c r="I79" s="462">
        <f ca="1" t="shared" ref="I79:I81" si="17">R79-(21.5*2%)+RANDBETWEEN(-2,2)*0.001</f>
        <v>-0.431</v>
      </c>
      <c r="J79" s="462"/>
      <c r="K79" s="462"/>
      <c r="L79" s="501">
        <f ca="1" t="shared" ref="L79:L81" si="18">R79-(19*2%)+RANDBETWEEN(-2,2)*0.001</f>
        <v>-0.38</v>
      </c>
      <c r="M79" s="502"/>
      <c r="N79" s="503"/>
      <c r="O79" s="462">
        <f ca="1" t="shared" ref="O79:O81" si="19">R79-(4*2%)+RANDBETWEEN(-2,2)*0.001</f>
        <v>-0.081</v>
      </c>
      <c r="P79" s="462"/>
      <c r="Q79" s="462"/>
      <c r="R79" s="513">
        <f>标高数据!E56</f>
        <v>0</v>
      </c>
      <c r="S79" s="514"/>
      <c r="T79" s="515"/>
      <c r="U79" s="462">
        <f ca="1" t="shared" ref="U79:U81" si="20">R79-(4*2%)+RANDBETWEEN(-2,2)*0.001</f>
        <v>-0.081</v>
      </c>
      <c r="V79" s="462"/>
      <c r="W79" s="462"/>
      <c r="X79" s="501">
        <f ca="1" t="shared" ref="X79:X81" si="21">R79-(19*2%)+RANDBETWEEN(-2,2)*0.001</f>
        <v>-0.381</v>
      </c>
      <c r="Y79" s="502"/>
      <c r="Z79" s="503"/>
      <c r="AA79" s="462">
        <f ca="1" t="shared" ref="AA79:AA81" si="22">R79-(21.5*2%)+RANDBETWEEN(-2,2)*0.001</f>
        <v>-0.432</v>
      </c>
      <c r="AB79" s="462"/>
      <c r="AC79" s="462"/>
      <c r="AD79" s="462">
        <f ca="1" t="shared" ref="AD79:AD81" si="23">R79-(25.5*2%)+RANDBETWEEN(-2,2)*0.001</f>
        <v>-0.511</v>
      </c>
      <c r="AE79" s="462"/>
      <c r="AF79" s="462"/>
    </row>
    <row r="80" ht="17.1" customHeight="1" spans="1:32">
      <c r="A80" s="445"/>
      <c r="B80" s="455"/>
      <c r="C80" s="463">
        <v>4210</v>
      </c>
      <c r="D80" s="464">
        <v>80</v>
      </c>
      <c r="E80" s="465">
        <v>80</v>
      </c>
      <c r="F80" s="462">
        <f ca="1" t="shared" si="16"/>
        <v>-0.512</v>
      </c>
      <c r="G80" s="462"/>
      <c r="H80" s="462"/>
      <c r="I80" s="462">
        <f ca="1" t="shared" si="17"/>
        <v>-0.43</v>
      </c>
      <c r="J80" s="462"/>
      <c r="K80" s="462"/>
      <c r="L80" s="501">
        <f ca="1" t="shared" si="18"/>
        <v>-0.38</v>
      </c>
      <c r="M80" s="502"/>
      <c r="N80" s="503"/>
      <c r="O80" s="462">
        <f ca="1" t="shared" si="19"/>
        <v>-0.082</v>
      </c>
      <c r="P80" s="462"/>
      <c r="Q80" s="462"/>
      <c r="R80" s="513">
        <f>标高数据!E57</f>
        <v>0</v>
      </c>
      <c r="S80" s="514"/>
      <c r="T80" s="515"/>
      <c r="U80" s="462">
        <f ca="1" t="shared" si="20"/>
        <v>-0.078</v>
      </c>
      <c r="V80" s="462"/>
      <c r="W80" s="462"/>
      <c r="X80" s="501">
        <f ca="1" t="shared" si="21"/>
        <v>-0.379</v>
      </c>
      <c r="Y80" s="502"/>
      <c r="Z80" s="503"/>
      <c r="AA80" s="462">
        <f ca="1" t="shared" si="22"/>
        <v>-0.43</v>
      </c>
      <c r="AB80" s="462"/>
      <c r="AC80" s="462"/>
      <c r="AD80" s="462">
        <f ca="1" t="shared" si="23"/>
        <v>-0.511</v>
      </c>
      <c r="AE80" s="462"/>
      <c r="AF80" s="462"/>
    </row>
    <row r="81" ht="17.1" customHeight="1" spans="1:32">
      <c r="A81" s="445"/>
      <c r="B81" s="455"/>
      <c r="C81" s="463">
        <v>4250</v>
      </c>
      <c r="D81" s="464">
        <v>80</v>
      </c>
      <c r="E81" s="465">
        <v>80</v>
      </c>
      <c r="F81" s="462">
        <f ca="1" t="shared" si="16"/>
        <v>-0.51</v>
      </c>
      <c r="G81" s="462"/>
      <c r="H81" s="462"/>
      <c r="I81" s="462">
        <f ca="1" t="shared" si="17"/>
        <v>-0.429</v>
      </c>
      <c r="J81" s="462"/>
      <c r="K81" s="462"/>
      <c r="L81" s="501">
        <f ca="1" t="shared" si="18"/>
        <v>-0.379</v>
      </c>
      <c r="M81" s="502"/>
      <c r="N81" s="503"/>
      <c r="O81" s="462">
        <f ca="1" t="shared" si="19"/>
        <v>-0.08</v>
      </c>
      <c r="P81" s="462"/>
      <c r="Q81" s="462"/>
      <c r="R81" s="513">
        <f>标高数据!E58</f>
        <v>0</v>
      </c>
      <c r="S81" s="514"/>
      <c r="T81" s="515"/>
      <c r="U81" s="462">
        <f ca="1" t="shared" si="20"/>
        <v>-0.081</v>
      </c>
      <c r="V81" s="462"/>
      <c r="W81" s="462"/>
      <c r="X81" s="501">
        <f ca="1" t="shared" si="21"/>
        <v>-0.378</v>
      </c>
      <c r="Y81" s="502"/>
      <c r="Z81" s="503"/>
      <c r="AA81" s="462">
        <f ca="1" t="shared" si="22"/>
        <v>-0.43</v>
      </c>
      <c r="AB81" s="462"/>
      <c r="AC81" s="462"/>
      <c r="AD81" s="462">
        <f ca="1" t="shared" si="23"/>
        <v>-0.508</v>
      </c>
      <c r="AE81" s="462"/>
      <c r="AF81" s="462"/>
    </row>
    <row r="82" ht="17.1" customHeight="1" spans="1:32">
      <c r="A82" s="445"/>
      <c r="B82" s="455"/>
      <c r="C82" s="463"/>
      <c r="D82" s="464"/>
      <c r="E82" s="465"/>
      <c r="F82" s="462"/>
      <c r="G82" s="462"/>
      <c r="H82" s="462"/>
      <c r="I82" s="462"/>
      <c r="J82" s="462"/>
      <c r="K82" s="462"/>
      <c r="L82" s="501"/>
      <c r="M82" s="502"/>
      <c r="N82" s="503"/>
      <c r="O82" s="462"/>
      <c r="P82" s="462"/>
      <c r="Q82" s="462"/>
      <c r="R82" s="513"/>
      <c r="S82" s="514"/>
      <c r="T82" s="515"/>
      <c r="U82" s="462"/>
      <c r="V82" s="462"/>
      <c r="W82" s="462"/>
      <c r="X82" s="501"/>
      <c r="Y82" s="502"/>
      <c r="Z82" s="503"/>
      <c r="AA82" s="462"/>
      <c r="AB82" s="462"/>
      <c r="AC82" s="462"/>
      <c r="AD82" s="462"/>
      <c r="AE82" s="462"/>
      <c r="AF82" s="462"/>
    </row>
    <row r="83" ht="17.1" customHeight="1" spans="1:32">
      <c r="A83" s="445"/>
      <c r="B83" s="455"/>
      <c r="C83" s="463"/>
      <c r="D83" s="464"/>
      <c r="E83" s="465"/>
      <c r="F83" s="462"/>
      <c r="G83" s="462"/>
      <c r="H83" s="462"/>
      <c r="I83" s="462"/>
      <c r="J83" s="462"/>
      <c r="K83" s="462"/>
      <c r="L83" s="501"/>
      <c r="M83" s="502"/>
      <c r="N83" s="503"/>
      <c r="O83" s="462"/>
      <c r="P83" s="462"/>
      <c r="Q83" s="462"/>
      <c r="R83" s="513"/>
      <c r="S83" s="514"/>
      <c r="T83" s="515"/>
      <c r="U83" s="462"/>
      <c r="V83" s="462"/>
      <c r="W83" s="462"/>
      <c r="X83" s="501"/>
      <c r="Y83" s="502"/>
      <c r="Z83" s="503"/>
      <c r="AA83" s="462"/>
      <c r="AB83" s="462"/>
      <c r="AC83" s="462"/>
      <c r="AD83" s="462"/>
      <c r="AE83" s="462"/>
      <c r="AF83" s="462"/>
    </row>
    <row r="84" ht="17.1" customHeight="1" spans="1:32">
      <c r="A84" s="445"/>
      <c r="B84" s="455"/>
      <c r="C84" s="463"/>
      <c r="D84" s="464"/>
      <c r="E84" s="465"/>
      <c r="F84" s="462"/>
      <c r="G84" s="462"/>
      <c r="H84" s="462"/>
      <c r="I84" s="462"/>
      <c r="J84" s="462"/>
      <c r="K84" s="462"/>
      <c r="L84" s="501"/>
      <c r="M84" s="502"/>
      <c r="N84" s="503"/>
      <c r="O84" s="462"/>
      <c r="P84" s="462"/>
      <c r="Q84" s="462"/>
      <c r="R84" s="513"/>
      <c r="S84" s="514"/>
      <c r="T84" s="515"/>
      <c r="U84" s="462"/>
      <c r="V84" s="462"/>
      <c r="W84" s="462"/>
      <c r="X84" s="501"/>
      <c r="Y84" s="502"/>
      <c r="Z84" s="503"/>
      <c r="AA84" s="462"/>
      <c r="AB84" s="462"/>
      <c r="AC84" s="462"/>
      <c r="AD84" s="462"/>
      <c r="AE84" s="462"/>
      <c r="AF84" s="462"/>
    </row>
    <row r="85" ht="17.1" customHeight="1" spans="1:32">
      <c r="A85" s="445"/>
      <c r="B85" s="455"/>
      <c r="C85" s="463"/>
      <c r="D85" s="464"/>
      <c r="E85" s="465"/>
      <c r="F85" s="462"/>
      <c r="G85" s="462"/>
      <c r="H85" s="462"/>
      <c r="I85" s="462"/>
      <c r="J85" s="462"/>
      <c r="K85" s="462"/>
      <c r="L85" s="501"/>
      <c r="M85" s="502"/>
      <c r="N85" s="503"/>
      <c r="O85" s="462"/>
      <c r="P85" s="462"/>
      <c r="Q85" s="462"/>
      <c r="R85" s="513"/>
      <c r="S85" s="514"/>
      <c r="T85" s="515"/>
      <c r="U85" s="462"/>
      <c r="V85" s="462"/>
      <c r="W85" s="462"/>
      <c r="X85" s="501"/>
      <c r="Y85" s="502"/>
      <c r="Z85" s="503"/>
      <c r="AA85" s="462"/>
      <c r="AB85" s="462"/>
      <c r="AC85" s="462"/>
      <c r="AD85" s="462"/>
      <c r="AE85" s="462"/>
      <c r="AF85" s="462"/>
    </row>
    <row r="86" ht="17.1" customHeight="1" spans="1:32">
      <c r="A86" s="445"/>
      <c r="B86" s="455"/>
      <c r="C86" s="463"/>
      <c r="D86" s="464"/>
      <c r="E86" s="465"/>
      <c r="F86" s="462"/>
      <c r="G86" s="462"/>
      <c r="H86" s="462"/>
      <c r="I86" s="462"/>
      <c r="J86" s="462"/>
      <c r="K86" s="462"/>
      <c r="L86" s="501"/>
      <c r="M86" s="502"/>
      <c r="N86" s="503"/>
      <c r="O86" s="462"/>
      <c r="P86" s="462"/>
      <c r="Q86" s="462"/>
      <c r="R86" s="513"/>
      <c r="S86" s="514"/>
      <c r="T86" s="515"/>
      <c r="U86" s="462"/>
      <c r="V86" s="462"/>
      <c r="W86" s="462"/>
      <c r="X86" s="501"/>
      <c r="Y86" s="502"/>
      <c r="Z86" s="503"/>
      <c r="AA86" s="462"/>
      <c r="AB86" s="462"/>
      <c r="AC86" s="462"/>
      <c r="AD86" s="462"/>
      <c r="AE86" s="462"/>
      <c r="AF86" s="462"/>
    </row>
    <row r="87" ht="17.1" customHeight="1" spans="1:32">
      <c r="A87" s="445"/>
      <c r="B87" s="455"/>
      <c r="C87" s="463"/>
      <c r="D87" s="464"/>
      <c r="E87" s="465"/>
      <c r="F87" s="462"/>
      <c r="G87" s="462"/>
      <c r="H87" s="462"/>
      <c r="I87" s="462"/>
      <c r="J87" s="462"/>
      <c r="K87" s="462"/>
      <c r="L87" s="501"/>
      <c r="M87" s="502"/>
      <c r="N87" s="503"/>
      <c r="O87" s="462"/>
      <c r="P87" s="462"/>
      <c r="Q87" s="462"/>
      <c r="R87" s="513"/>
      <c r="S87" s="514"/>
      <c r="T87" s="515"/>
      <c r="U87" s="462"/>
      <c r="V87" s="462"/>
      <c r="W87" s="462"/>
      <c r="X87" s="501"/>
      <c r="Y87" s="502"/>
      <c r="Z87" s="503"/>
      <c r="AA87" s="462"/>
      <c r="AB87" s="462"/>
      <c r="AC87" s="462"/>
      <c r="AD87" s="462"/>
      <c r="AE87" s="462"/>
      <c r="AF87" s="462"/>
    </row>
    <row r="88" ht="17.1" customHeight="1" spans="1:32">
      <c r="A88" s="445"/>
      <c r="B88" s="455"/>
      <c r="C88" s="456"/>
      <c r="D88" s="457"/>
      <c r="E88" s="458"/>
      <c r="F88" s="456"/>
      <c r="G88" s="457"/>
      <c r="H88" s="458"/>
      <c r="I88" s="456"/>
      <c r="J88" s="457"/>
      <c r="K88" s="458"/>
      <c r="L88" s="456"/>
      <c r="M88" s="457"/>
      <c r="N88" s="458"/>
      <c r="O88" s="456"/>
      <c r="P88" s="457"/>
      <c r="Q88" s="458"/>
      <c r="R88" s="456"/>
      <c r="S88" s="457"/>
      <c r="T88" s="458"/>
      <c r="U88" s="456"/>
      <c r="V88" s="457"/>
      <c r="W88" s="458"/>
      <c r="X88" s="456"/>
      <c r="Y88" s="457"/>
      <c r="Z88" s="458"/>
      <c r="AA88" s="456"/>
      <c r="AB88" s="457"/>
      <c r="AC88" s="458"/>
      <c r="AD88" s="456"/>
      <c r="AE88" s="457"/>
      <c r="AF88" s="458"/>
    </row>
    <row r="89" ht="17.1" customHeight="1" spans="1:32">
      <c r="A89" s="445"/>
      <c r="B89" s="455"/>
      <c r="C89" s="466"/>
      <c r="D89" s="467"/>
      <c r="E89" s="468"/>
      <c r="F89" s="462"/>
      <c r="G89" s="462"/>
      <c r="H89" s="462"/>
      <c r="I89" s="462"/>
      <c r="J89" s="462"/>
      <c r="K89" s="462"/>
      <c r="L89" s="501"/>
      <c r="M89" s="502"/>
      <c r="N89" s="503"/>
      <c r="O89" s="462"/>
      <c r="P89" s="462"/>
      <c r="Q89" s="462"/>
      <c r="R89" s="513"/>
      <c r="S89" s="514"/>
      <c r="T89" s="515"/>
      <c r="U89" s="462"/>
      <c r="V89" s="462"/>
      <c r="W89" s="462"/>
      <c r="X89" s="501"/>
      <c r="Y89" s="502"/>
      <c r="Z89" s="503"/>
      <c r="AA89" s="462"/>
      <c r="AB89" s="462"/>
      <c r="AC89" s="462"/>
      <c r="AD89" s="462"/>
      <c r="AE89" s="462"/>
      <c r="AF89" s="462"/>
    </row>
    <row r="90" ht="17.1" customHeight="1" spans="1:32">
      <c r="A90" s="445"/>
      <c r="B90" s="455"/>
      <c r="C90" s="466"/>
      <c r="D90" s="467"/>
      <c r="E90" s="468"/>
      <c r="F90" s="462"/>
      <c r="G90" s="462"/>
      <c r="H90" s="462"/>
      <c r="I90" s="462"/>
      <c r="J90" s="462"/>
      <c r="K90" s="462"/>
      <c r="L90" s="501"/>
      <c r="M90" s="502"/>
      <c r="N90" s="503"/>
      <c r="O90" s="462"/>
      <c r="P90" s="462"/>
      <c r="Q90" s="462"/>
      <c r="R90" s="513"/>
      <c r="S90" s="514"/>
      <c r="T90" s="515"/>
      <c r="U90" s="462"/>
      <c r="V90" s="462"/>
      <c r="W90" s="462"/>
      <c r="X90" s="501"/>
      <c r="Y90" s="502"/>
      <c r="Z90" s="503"/>
      <c r="AA90" s="462"/>
      <c r="AB90" s="462"/>
      <c r="AC90" s="462"/>
      <c r="AD90" s="462"/>
      <c r="AE90" s="462"/>
      <c r="AF90" s="462"/>
    </row>
    <row r="91" ht="17.1" customHeight="1" spans="1:32">
      <c r="A91" s="445"/>
      <c r="B91" s="455"/>
      <c r="C91" s="466"/>
      <c r="D91" s="467"/>
      <c r="E91" s="468"/>
      <c r="F91" s="462"/>
      <c r="G91" s="462"/>
      <c r="H91" s="462"/>
      <c r="I91" s="462"/>
      <c r="J91" s="462"/>
      <c r="K91" s="462"/>
      <c r="L91" s="501"/>
      <c r="M91" s="502"/>
      <c r="N91" s="503"/>
      <c r="O91" s="462"/>
      <c r="P91" s="462"/>
      <c r="Q91" s="462"/>
      <c r="R91" s="513"/>
      <c r="S91" s="514"/>
      <c r="T91" s="515"/>
      <c r="U91" s="462"/>
      <c r="V91" s="462"/>
      <c r="W91" s="462"/>
      <c r="X91" s="501"/>
      <c r="Y91" s="502"/>
      <c r="Z91" s="503"/>
      <c r="AA91" s="462"/>
      <c r="AB91" s="462"/>
      <c r="AC91" s="462"/>
      <c r="AD91" s="462"/>
      <c r="AE91" s="462"/>
      <c r="AF91" s="462"/>
    </row>
    <row r="92" ht="17.1" customHeight="1" spans="1:32">
      <c r="A92" s="445"/>
      <c r="B92" s="455"/>
      <c r="C92" s="466"/>
      <c r="D92" s="467"/>
      <c r="E92" s="468"/>
      <c r="F92" s="462"/>
      <c r="G92" s="462"/>
      <c r="H92" s="462"/>
      <c r="I92" s="462"/>
      <c r="J92" s="462"/>
      <c r="K92" s="462"/>
      <c r="L92" s="501"/>
      <c r="M92" s="502"/>
      <c r="N92" s="503"/>
      <c r="O92" s="462"/>
      <c r="P92" s="462"/>
      <c r="Q92" s="462"/>
      <c r="R92" s="513"/>
      <c r="S92" s="514"/>
      <c r="T92" s="515"/>
      <c r="U92" s="462"/>
      <c r="V92" s="462"/>
      <c r="W92" s="462"/>
      <c r="X92" s="501"/>
      <c r="Y92" s="502"/>
      <c r="Z92" s="503"/>
      <c r="AA92" s="462"/>
      <c r="AB92" s="462"/>
      <c r="AC92" s="462"/>
      <c r="AD92" s="462"/>
      <c r="AE92" s="462"/>
      <c r="AF92" s="462"/>
    </row>
    <row r="93" ht="17.1" customHeight="1" spans="1:32">
      <c r="A93" s="445"/>
      <c r="B93" s="455"/>
      <c r="C93" s="466"/>
      <c r="D93" s="467"/>
      <c r="E93" s="468"/>
      <c r="F93" s="462"/>
      <c r="G93" s="462"/>
      <c r="H93" s="462"/>
      <c r="I93" s="462"/>
      <c r="J93" s="462"/>
      <c r="K93" s="462"/>
      <c r="L93" s="501"/>
      <c r="M93" s="502"/>
      <c r="N93" s="503"/>
      <c r="O93" s="462"/>
      <c r="P93" s="462"/>
      <c r="Q93" s="462"/>
      <c r="R93" s="513"/>
      <c r="S93" s="514"/>
      <c r="T93" s="515"/>
      <c r="U93" s="462"/>
      <c r="V93" s="462"/>
      <c r="W93" s="462"/>
      <c r="X93" s="501"/>
      <c r="Y93" s="502"/>
      <c r="Z93" s="503"/>
      <c r="AA93" s="462"/>
      <c r="AB93" s="462"/>
      <c r="AC93" s="462"/>
      <c r="AD93" s="462"/>
      <c r="AE93" s="462"/>
      <c r="AF93" s="462"/>
    </row>
    <row r="94" ht="17.1" customHeight="1" spans="1:32">
      <c r="A94" s="445"/>
      <c r="B94" s="455"/>
      <c r="C94" s="466"/>
      <c r="D94" s="467"/>
      <c r="E94" s="468"/>
      <c r="F94" s="462"/>
      <c r="G94" s="462"/>
      <c r="H94" s="462"/>
      <c r="I94" s="462"/>
      <c r="J94" s="462"/>
      <c r="K94" s="462"/>
      <c r="L94" s="501"/>
      <c r="M94" s="502"/>
      <c r="N94" s="503"/>
      <c r="O94" s="462"/>
      <c r="P94" s="462"/>
      <c r="Q94" s="462"/>
      <c r="R94" s="513"/>
      <c r="S94" s="514"/>
      <c r="T94" s="515"/>
      <c r="U94" s="462"/>
      <c r="V94" s="462"/>
      <c r="W94" s="462"/>
      <c r="X94" s="501"/>
      <c r="Y94" s="502"/>
      <c r="Z94" s="503"/>
      <c r="AA94" s="462"/>
      <c r="AB94" s="462"/>
      <c r="AC94" s="462"/>
      <c r="AD94" s="462"/>
      <c r="AE94" s="462"/>
      <c r="AF94" s="462"/>
    </row>
    <row r="95" ht="10.5" customHeight="1" spans="1:32">
      <c r="A95" s="469" t="s">
        <v>48</v>
      </c>
      <c r="B95" s="470"/>
      <c r="C95" s="471"/>
      <c r="D95" s="472"/>
      <c r="E95" s="472"/>
      <c r="F95" s="472"/>
      <c r="G95" s="472"/>
      <c r="H95" s="472"/>
      <c r="I95" s="472"/>
      <c r="J95" s="472"/>
      <c r="K95" s="472"/>
      <c r="L95" s="472"/>
      <c r="M95" s="472"/>
      <c r="N95" s="472"/>
      <c r="O95" s="472"/>
      <c r="P95" s="472"/>
      <c r="Q95" s="472"/>
      <c r="R95" s="472"/>
      <c r="S95" s="472"/>
      <c r="T95" s="472"/>
      <c r="U95" s="472"/>
      <c r="V95" s="472"/>
      <c r="W95" s="472"/>
      <c r="X95" s="472"/>
      <c r="Y95" s="472"/>
      <c r="Z95" s="472"/>
      <c r="AA95" s="472"/>
      <c r="AB95" s="472"/>
      <c r="AC95" s="472"/>
      <c r="AD95" s="472"/>
      <c r="AE95" s="472"/>
      <c r="AF95" s="529"/>
    </row>
    <row r="96" ht="10.5" customHeight="1" spans="1:32">
      <c r="A96" s="469"/>
      <c r="B96" s="470"/>
      <c r="C96" s="473"/>
      <c r="D96" s="474"/>
      <c r="E96" s="474"/>
      <c r="F96" s="474"/>
      <c r="G96" s="474"/>
      <c r="H96" s="474"/>
      <c r="I96" s="474"/>
      <c r="J96" s="474"/>
      <c r="K96" s="474"/>
      <c r="L96" s="474"/>
      <c r="M96" s="474"/>
      <c r="N96" s="474"/>
      <c r="O96" s="474"/>
      <c r="P96" s="474"/>
      <c r="Q96" s="474"/>
      <c r="R96" s="474"/>
      <c r="S96" s="474"/>
      <c r="T96" s="474"/>
      <c r="U96" s="474"/>
      <c r="V96" s="474"/>
      <c r="W96" s="474"/>
      <c r="X96" s="474"/>
      <c r="Y96" s="474"/>
      <c r="Z96" s="474"/>
      <c r="AA96" s="474"/>
      <c r="AB96" s="474"/>
      <c r="AC96" s="474"/>
      <c r="AD96" s="474"/>
      <c r="AE96" s="474"/>
      <c r="AF96" s="530"/>
    </row>
    <row r="97" ht="8.25" customHeight="1" spans="1:32">
      <c r="A97" s="469"/>
      <c r="B97" s="470"/>
      <c r="C97" s="473"/>
      <c r="D97" s="474"/>
      <c r="E97" s="474"/>
      <c r="F97" s="474"/>
      <c r="G97" s="474"/>
      <c r="H97" s="474"/>
      <c r="I97" s="474"/>
      <c r="J97" s="474"/>
      <c r="K97" s="474"/>
      <c r="L97" s="474"/>
      <c r="M97" s="474"/>
      <c r="N97" s="474"/>
      <c r="O97" s="474"/>
      <c r="P97" s="474"/>
      <c r="Q97" s="474"/>
      <c r="R97" s="474"/>
      <c r="S97" s="474"/>
      <c r="T97" s="474"/>
      <c r="U97" s="474"/>
      <c r="V97" s="474"/>
      <c r="W97" s="474"/>
      <c r="X97" s="474"/>
      <c r="Y97" s="474"/>
      <c r="Z97" s="474"/>
      <c r="AA97" s="474"/>
      <c r="AB97" s="474"/>
      <c r="AC97" s="474"/>
      <c r="AD97" s="474"/>
      <c r="AE97" s="474"/>
      <c r="AF97" s="530"/>
    </row>
    <row r="98" ht="8.25" hidden="1" customHeight="1" spans="1:32">
      <c r="A98" s="469"/>
      <c r="B98" s="470"/>
      <c r="C98" s="475"/>
      <c r="D98" s="476"/>
      <c r="E98" s="476"/>
      <c r="F98" s="476"/>
      <c r="G98" s="476"/>
      <c r="H98" s="476"/>
      <c r="I98" s="476"/>
      <c r="J98" s="476"/>
      <c r="K98" s="476"/>
      <c r="L98" s="476"/>
      <c r="M98" s="476"/>
      <c r="N98" s="476"/>
      <c r="O98" s="476"/>
      <c r="P98" s="476"/>
      <c r="Q98" s="476"/>
      <c r="R98" s="476"/>
      <c r="S98" s="476"/>
      <c r="T98" s="476"/>
      <c r="U98" s="476"/>
      <c r="V98" s="476"/>
      <c r="W98" s="476"/>
      <c r="X98" s="476"/>
      <c r="Y98" s="476"/>
      <c r="Z98" s="476"/>
      <c r="AA98" s="476"/>
      <c r="AB98" s="476"/>
      <c r="AC98" s="476"/>
      <c r="AD98" s="476"/>
      <c r="AE98" s="476"/>
      <c r="AF98" s="531"/>
    </row>
    <row r="99" ht="10.5" hidden="1" customHeight="1" spans="1:32">
      <c r="A99" s="469"/>
      <c r="B99" s="470"/>
      <c r="C99" s="475"/>
      <c r="D99" s="476"/>
      <c r="E99" s="476"/>
      <c r="F99" s="476"/>
      <c r="G99" s="476"/>
      <c r="H99" s="476"/>
      <c r="I99" s="476"/>
      <c r="J99" s="476"/>
      <c r="K99" s="476"/>
      <c r="L99" s="476"/>
      <c r="M99" s="476"/>
      <c r="N99" s="476"/>
      <c r="O99" s="476"/>
      <c r="P99" s="476"/>
      <c r="Q99" s="476"/>
      <c r="R99" s="476"/>
      <c r="S99" s="476"/>
      <c r="T99" s="476"/>
      <c r="U99" s="476"/>
      <c r="V99" s="476"/>
      <c r="W99" s="476"/>
      <c r="X99" s="476"/>
      <c r="Y99" s="476"/>
      <c r="Z99" s="476"/>
      <c r="AA99" s="476"/>
      <c r="AB99" s="476"/>
      <c r="AC99" s="476"/>
      <c r="AD99" s="476"/>
      <c r="AE99" s="476"/>
      <c r="AF99" s="531"/>
    </row>
    <row r="100" ht="9" customHeight="1" spans="1:32">
      <c r="A100" s="477" t="s">
        <v>26</v>
      </c>
      <c r="B100" s="478"/>
      <c r="C100" s="479"/>
      <c r="D100" s="480"/>
      <c r="E100" s="480"/>
      <c r="F100" s="481"/>
      <c r="G100" s="480"/>
      <c r="H100" s="480"/>
      <c r="I100" s="480"/>
      <c r="J100" s="480"/>
      <c r="K100" s="480"/>
      <c r="L100" s="480"/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  <c r="Z100" s="480"/>
      <c r="AA100" s="480"/>
      <c r="AB100" s="480"/>
      <c r="AC100" s="480"/>
      <c r="AD100" s="480"/>
      <c r="AE100" s="480"/>
      <c r="AF100" s="532"/>
    </row>
    <row r="101" ht="9" customHeight="1" spans="1:32">
      <c r="A101" s="482"/>
      <c r="B101" s="483"/>
      <c r="C101" s="475"/>
      <c r="D101" s="476"/>
      <c r="E101" s="476"/>
      <c r="F101" s="476"/>
      <c r="G101" s="476"/>
      <c r="H101" s="476"/>
      <c r="I101" s="476"/>
      <c r="J101" s="476"/>
      <c r="K101" s="476"/>
      <c r="L101" s="476"/>
      <c r="M101" s="476"/>
      <c r="N101" s="476"/>
      <c r="O101" s="476"/>
      <c r="P101" s="476"/>
      <c r="Q101" s="476"/>
      <c r="R101" s="476"/>
      <c r="S101" s="476"/>
      <c r="T101" s="476"/>
      <c r="U101" s="476"/>
      <c r="V101" s="476"/>
      <c r="W101" s="476"/>
      <c r="X101" s="476"/>
      <c r="Y101" s="476"/>
      <c r="Z101" s="476"/>
      <c r="AA101" s="476"/>
      <c r="AB101" s="476"/>
      <c r="AC101" s="476"/>
      <c r="AD101" s="476"/>
      <c r="AE101" s="476"/>
      <c r="AF101" s="531"/>
    </row>
    <row r="102" ht="9.75" customHeight="1" spans="1:32">
      <c r="A102" s="482"/>
      <c r="B102" s="483"/>
      <c r="C102" s="475"/>
      <c r="D102" s="476"/>
      <c r="E102" s="476"/>
      <c r="F102" s="476"/>
      <c r="G102" s="476"/>
      <c r="H102" s="476"/>
      <c r="I102" s="476"/>
      <c r="J102" s="476"/>
      <c r="K102" s="476"/>
      <c r="L102" s="476"/>
      <c r="M102" s="476"/>
      <c r="N102" s="476"/>
      <c r="O102" s="476"/>
      <c r="P102" s="476"/>
      <c r="Q102" s="476"/>
      <c r="R102" s="476"/>
      <c r="S102" s="476"/>
      <c r="T102" s="476"/>
      <c r="U102" s="476"/>
      <c r="V102" s="476"/>
      <c r="W102" s="476"/>
      <c r="X102" s="476"/>
      <c r="Y102" s="476"/>
      <c r="Z102" s="476"/>
      <c r="AA102" s="476"/>
      <c r="AB102" s="476"/>
      <c r="AC102" s="476"/>
      <c r="AD102" s="476"/>
      <c r="AE102" s="476"/>
      <c r="AF102" s="531"/>
    </row>
    <row r="103" ht="9" hidden="1" customHeight="1" spans="1:32">
      <c r="A103" s="482"/>
      <c r="B103" s="483"/>
      <c r="C103" s="475"/>
      <c r="D103" s="476"/>
      <c r="E103" s="476"/>
      <c r="F103" s="476"/>
      <c r="G103" s="476"/>
      <c r="H103" s="476"/>
      <c r="I103" s="476"/>
      <c r="J103" s="476"/>
      <c r="K103" s="476"/>
      <c r="L103" s="476"/>
      <c r="M103" s="476"/>
      <c r="N103" s="476"/>
      <c r="O103" s="476"/>
      <c r="P103" s="476"/>
      <c r="Q103" s="476"/>
      <c r="R103" s="476"/>
      <c r="S103" s="476"/>
      <c r="T103" s="476"/>
      <c r="U103" s="476"/>
      <c r="V103" s="476"/>
      <c r="W103" s="476"/>
      <c r="X103" s="476"/>
      <c r="Y103" s="476"/>
      <c r="Z103" s="476"/>
      <c r="AA103" s="476"/>
      <c r="AB103" s="476"/>
      <c r="AC103" s="476"/>
      <c r="AD103" s="476"/>
      <c r="AE103" s="476"/>
      <c r="AF103" s="531"/>
    </row>
    <row r="104" ht="3" customHeight="1" spans="1:32">
      <c r="A104" s="484"/>
      <c r="B104" s="485"/>
      <c r="C104" s="486"/>
      <c r="D104" s="487"/>
      <c r="E104" s="487"/>
      <c r="F104" s="487"/>
      <c r="G104" s="487"/>
      <c r="H104" s="487"/>
      <c r="I104" s="487"/>
      <c r="J104" s="487"/>
      <c r="K104" s="487"/>
      <c r="L104" s="487"/>
      <c r="M104" s="487"/>
      <c r="N104" s="487"/>
      <c r="O104" s="487"/>
      <c r="P104" s="487"/>
      <c r="Q104" s="487"/>
      <c r="R104" s="487"/>
      <c r="S104" s="487"/>
      <c r="T104" s="487"/>
      <c r="U104" s="487"/>
      <c r="V104" s="487"/>
      <c r="W104" s="487"/>
      <c r="X104" s="487"/>
      <c r="Y104" s="487"/>
      <c r="Z104" s="487"/>
      <c r="AA104" s="487"/>
      <c r="AB104" s="487"/>
      <c r="AC104" s="487"/>
      <c r="AD104" s="487"/>
      <c r="AE104" s="487"/>
      <c r="AF104" s="533"/>
    </row>
    <row r="105" ht="9.75" customHeight="1" spans="1:32">
      <c r="A105" s="488"/>
      <c r="B105" s="488"/>
      <c r="C105" s="488"/>
      <c r="D105" s="488"/>
      <c r="E105" s="488"/>
      <c r="F105" s="488"/>
      <c r="G105" s="488"/>
      <c r="H105" s="488"/>
      <c r="I105" s="488"/>
      <c r="J105" s="488"/>
      <c r="K105" s="488"/>
      <c r="L105" s="488"/>
      <c r="M105" s="488"/>
      <c r="N105" s="488"/>
      <c r="O105" s="488"/>
      <c r="P105" s="488"/>
      <c r="Q105" s="488"/>
      <c r="R105" s="488"/>
      <c r="S105" s="488"/>
      <c r="T105" s="488"/>
      <c r="U105" s="488"/>
      <c r="V105" s="488"/>
      <c r="W105" s="488"/>
      <c r="X105" s="488"/>
      <c r="Y105" s="488"/>
      <c r="Z105" s="488"/>
      <c r="AA105" s="488"/>
      <c r="AB105" s="488"/>
      <c r="AC105" s="488"/>
      <c r="AD105" s="488"/>
      <c r="AE105" s="488"/>
      <c r="AF105" s="488"/>
    </row>
    <row r="106" spans="2:24">
      <c r="B106" s="489" t="s">
        <v>27</v>
      </c>
      <c r="E106" s="489" t="s">
        <v>49</v>
      </c>
      <c r="I106" s="489" t="s">
        <v>29</v>
      </c>
      <c r="M106" s="489" t="s">
        <v>30</v>
      </c>
      <c r="Q106" s="489"/>
      <c r="X106" s="489" t="s">
        <v>50</v>
      </c>
    </row>
    <row r="108" spans="1:32">
      <c r="A108" s="423"/>
      <c r="B108" s="424"/>
      <c r="C108" s="425"/>
      <c r="D108" s="425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Z108" s="425"/>
      <c r="AA108" s="425"/>
      <c r="AB108" s="425"/>
      <c r="AC108" s="425"/>
      <c r="AD108" s="517" t="s">
        <v>0</v>
      </c>
      <c r="AE108" s="517"/>
      <c r="AF108" s="517"/>
    </row>
  </sheetData>
  <mergeCells count="410"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F6:P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C24:E24"/>
    <mergeCell ref="F24:H24"/>
    <mergeCell ref="I24:K24"/>
    <mergeCell ref="L24:N24"/>
    <mergeCell ref="O24:Q24"/>
    <mergeCell ref="R24:T24"/>
    <mergeCell ref="U24:W24"/>
    <mergeCell ref="X24:Z24"/>
    <mergeCell ref="AA24:AC24"/>
    <mergeCell ref="AD24:AF24"/>
    <mergeCell ref="C25:E25"/>
    <mergeCell ref="F25:H25"/>
    <mergeCell ref="I25:K25"/>
    <mergeCell ref="L25:N25"/>
    <mergeCell ref="O25:Q25"/>
    <mergeCell ref="R25:T25"/>
    <mergeCell ref="U25:W25"/>
    <mergeCell ref="X25:Z25"/>
    <mergeCell ref="AA25:AC25"/>
    <mergeCell ref="AD25:AF25"/>
    <mergeCell ref="C26:E26"/>
    <mergeCell ref="F26:H26"/>
    <mergeCell ref="I26:K26"/>
    <mergeCell ref="L26:N26"/>
    <mergeCell ref="O26:Q26"/>
    <mergeCell ref="R26:T26"/>
    <mergeCell ref="U26:W26"/>
    <mergeCell ref="X26:Z26"/>
    <mergeCell ref="AA26:AC26"/>
    <mergeCell ref="AD26:AF26"/>
    <mergeCell ref="C27:E27"/>
    <mergeCell ref="F27:H27"/>
    <mergeCell ref="I27:K27"/>
    <mergeCell ref="L27:N27"/>
    <mergeCell ref="O27:Q27"/>
    <mergeCell ref="R27:T27"/>
    <mergeCell ref="U27:W27"/>
    <mergeCell ref="X27:Z27"/>
    <mergeCell ref="AA27:AC27"/>
    <mergeCell ref="AD27:AF27"/>
    <mergeCell ref="C28:E28"/>
    <mergeCell ref="F28:H28"/>
    <mergeCell ref="I28:K28"/>
    <mergeCell ref="L28:N28"/>
    <mergeCell ref="O28:Q28"/>
    <mergeCell ref="R28:T28"/>
    <mergeCell ref="U28:W28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AD29:AF29"/>
    <mergeCell ref="C30:E30"/>
    <mergeCell ref="F30:H30"/>
    <mergeCell ref="I30:K30"/>
    <mergeCell ref="L30:N30"/>
    <mergeCell ref="O30:Q30"/>
    <mergeCell ref="R30:T30"/>
    <mergeCell ref="U30:W30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AD31:AF31"/>
    <mergeCell ref="C32:E32"/>
    <mergeCell ref="F32:H32"/>
    <mergeCell ref="I32:K32"/>
    <mergeCell ref="L32:N32"/>
    <mergeCell ref="O32:Q32"/>
    <mergeCell ref="R32:T32"/>
    <mergeCell ref="U32:W32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AD33:AF33"/>
    <mergeCell ref="C34:E34"/>
    <mergeCell ref="F34:H34"/>
    <mergeCell ref="I34:K34"/>
    <mergeCell ref="L34:N34"/>
    <mergeCell ref="O34:Q34"/>
    <mergeCell ref="R34:T34"/>
    <mergeCell ref="U34:W34"/>
    <mergeCell ref="X34:Z34"/>
    <mergeCell ref="AA34:AC34"/>
    <mergeCell ref="AD34:AF34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C36:E36"/>
    <mergeCell ref="F36:H36"/>
    <mergeCell ref="I36:K36"/>
    <mergeCell ref="L36:N36"/>
    <mergeCell ref="O36:Q36"/>
    <mergeCell ref="R36:T36"/>
    <mergeCell ref="U36:W36"/>
    <mergeCell ref="X36:Z36"/>
    <mergeCell ref="AA36:AC36"/>
    <mergeCell ref="AD36:AF36"/>
    <mergeCell ref="C37:E37"/>
    <mergeCell ref="F37:H37"/>
    <mergeCell ref="I37:K37"/>
    <mergeCell ref="L37:N37"/>
    <mergeCell ref="O37:Q37"/>
    <mergeCell ref="R37:T37"/>
    <mergeCell ref="U37:W37"/>
    <mergeCell ref="X37:Z37"/>
    <mergeCell ref="AA37:AC37"/>
    <mergeCell ref="AD37:AF37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C39:E39"/>
    <mergeCell ref="F39:H39"/>
    <mergeCell ref="I39:K39"/>
    <mergeCell ref="L39:N39"/>
    <mergeCell ref="O39:Q39"/>
    <mergeCell ref="R39:T39"/>
    <mergeCell ref="U39:W39"/>
    <mergeCell ref="X39:Z39"/>
    <mergeCell ref="AA39:AC39"/>
    <mergeCell ref="AD39:AF39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D40:AF40"/>
    <mergeCell ref="A51:AF51"/>
    <mergeCell ref="A54:AC54"/>
    <mergeCell ref="AD54:AF54"/>
    <mergeCell ref="A56:AC56"/>
    <mergeCell ref="AD56:AF56"/>
    <mergeCell ref="A57:C57"/>
    <mergeCell ref="D57:AC57"/>
    <mergeCell ref="AD57:AF57"/>
    <mergeCell ref="A58:AF58"/>
    <mergeCell ref="A59:E59"/>
    <mergeCell ref="F59:P59"/>
    <mergeCell ref="Q59:T59"/>
    <mergeCell ref="U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C62:G62"/>
    <mergeCell ref="H62:N62"/>
    <mergeCell ref="O62:S62"/>
    <mergeCell ref="T62:AF62"/>
    <mergeCell ref="C78:E78"/>
    <mergeCell ref="F78:H78"/>
    <mergeCell ref="I78:K78"/>
    <mergeCell ref="L78:N78"/>
    <mergeCell ref="O78:Q78"/>
    <mergeCell ref="R78:T78"/>
    <mergeCell ref="U78:W78"/>
    <mergeCell ref="X78:Z78"/>
    <mergeCell ref="AA78:AC78"/>
    <mergeCell ref="AD78:AF78"/>
    <mergeCell ref="C79:E79"/>
    <mergeCell ref="F79:H79"/>
    <mergeCell ref="I79:K79"/>
    <mergeCell ref="L79:N79"/>
    <mergeCell ref="O79:Q79"/>
    <mergeCell ref="R79:T79"/>
    <mergeCell ref="U79:W79"/>
    <mergeCell ref="X79:Z79"/>
    <mergeCell ref="AA79:AC79"/>
    <mergeCell ref="AD79:AF79"/>
    <mergeCell ref="C80:E80"/>
    <mergeCell ref="F80:H80"/>
    <mergeCell ref="I80:K80"/>
    <mergeCell ref="L80:N80"/>
    <mergeCell ref="O80:Q80"/>
    <mergeCell ref="R80:T80"/>
    <mergeCell ref="U80:W80"/>
    <mergeCell ref="X80:Z80"/>
    <mergeCell ref="AA80:AC80"/>
    <mergeCell ref="AD80:AF80"/>
    <mergeCell ref="C81:E81"/>
    <mergeCell ref="F81:H81"/>
    <mergeCell ref="I81:K81"/>
    <mergeCell ref="L81:N81"/>
    <mergeCell ref="O81:Q81"/>
    <mergeCell ref="R81:T81"/>
    <mergeCell ref="U81:W81"/>
    <mergeCell ref="X81:Z81"/>
    <mergeCell ref="AA81:AC81"/>
    <mergeCell ref="AD81:AF81"/>
    <mergeCell ref="C82:E82"/>
    <mergeCell ref="F82:H82"/>
    <mergeCell ref="I82:K82"/>
    <mergeCell ref="L82:N82"/>
    <mergeCell ref="O82:Q82"/>
    <mergeCell ref="R82:T82"/>
    <mergeCell ref="U82:W82"/>
    <mergeCell ref="X82:Z82"/>
    <mergeCell ref="AA82:AC82"/>
    <mergeCell ref="AD82:AF82"/>
    <mergeCell ref="C83:E83"/>
    <mergeCell ref="F83:H83"/>
    <mergeCell ref="I83:K83"/>
    <mergeCell ref="L83:N83"/>
    <mergeCell ref="O83:Q83"/>
    <mergeCell ref="R83:T83"/>
    <mergeCell ref="U83:W83"/>
    <mergeCell ref="X83:Z83"/>
    <mergeCell ref="AA83:AC83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AD85:AF85"/>
    <mergeCell ref="C86:E86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9:AF89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4:AF94"/>
    <mergeCell ref="A105:AF105"/>
    <mergeCell ref="A108:AC108"/>
    <mergeCell ref="AD108:AF108"/>
    <mergeCell ref="A8:B40"/>
    <mergeCell ref="C9:G10"/>
    <mergeCell ref="H9:N10"/>
    <mergeCell ref="O9:S10"/>
    <mergeCell ref="T9:AF10"/>
    <mergeCell ref="C11:AF23"/>
    <mergeCell ref="A41:B45"/>
    <mergeCell ref="C41:AF43"/>
    <mergeCell ref="A46:B50"/>
    <mergeCell ref="C46:AF50"/>
    <mergeCell ref="A62:B94"/>
    <mergeCell ref="C63:G64"/>
    <mergeCell ref="H63:N64"/>
    <mergeCell ref="O63:S64"/>
    <mergeCell ref="T63:AF64"/>
    <mergeCell ref="C65:AF77"/>
    <mergeCell ref="A95:B99"/>
    <mergeCell ref="C95:AF97"/>
    <mergeCell ref="A100:B104"/>
    <mergeCell ref="C100:AF104"/>
  </mergeCells>
  <pageMargins left="0.590277777777778" right="0.313888888888889" top="0.747916666666667" bottom="0.747916666666667" header="0.313888888888889" footer="0.313888888888889"/>
  <pageSetup paperSize="9" scale="91" orientation="portrait" horizontalDpi="300" vertic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4"/>
  <sheetViews>
    <sheetView view="pageBreakPreview" zoomScaleNormal="100" zoomScaleSheetLayoutView="100" workbookViewId="0">
      <selection activeCell="F6" sqref="F6:P6"/>
    </sheetView>
  </sheetViews>
  <sheetFormatPr defaultColWidth="9" defaultRowHeight="14.25"/>
  <cols>
    <col min="1" max="2" width="4.125" style="267" customWidth="1"/>
    <col min="3" max="4" width="3.125" style="267" customWidth="1"/>
    <col min="5" max="16" width="2.875" style="267" customWidth="1"/>
    <col min="17" max="17" width="2.875" style="267" hidden="1" customWidth="1"/>
    <col min="18" max="18" width="2.875" style="267" customWidth="1"/>
    <col min="19" max="19" width="8" style="267" customWidth="1"/>
    <col min="20" max="20" width="2.875" style="267" hidden="1" customWidth="1"/>
    <col min="21" max="23" width="2.875" style="267" customWidth="1"/>
    <col min="24" max="24" width="5.25" style="267" customWidth="1"/>
    <col min="25" max="25" width="4.5" style="267" customWidth="1"/>
    <col min="26" max="26" width="2.875" style="267" hidden="1" customWidth="1"/>
    <col min="27" max="27" width="5.875" style="267" customWidth="1"/>
    <col min="28" max="28" width="2.875" style="267" customWidth="1"/>
    <col min="29" max="29" width="7.25" style="267" customWidth="1"/>
    <col min="30" max="30" width="9" style="267"/>
    <col min="31" max="31" width="13" style="267" customWidth="1"/>
    <col min="32" max="16384" width="9" style="267"/>
  </cols>
  <sheetData>
    <row r="1" ht="5.25" customHeight="1"/>
    <row r="2" ht="12" customHeight="1" spans="1:29">
      <c r="A2" s="268"/>
      <c r="B2" s="269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363" t="s">
        <v>0</v>
      </c>
      <c r="AB2" s="363"/>
      <c r="AC2" s="363"/>
    </row>
    <row r="3" ht="27" spans="1:29">
      <c r="A3" s="271"/>
      <c r="B3" s="272"/>
      <c r="C3" s="272"/>
      <c r="D3" s="273" t="s">
        <v>1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364"/>
      <c r="AB3" s="365"/>
      <c r="AC3" s="365"/>
    </row>
    <row r="4" ht="27.75" spans="1:29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366"/>
      <c r="AB4" s="367"/>
      <c r="AC4" s="367"/>
    </row>
    <row r="5" ht="45" customHeight="1" spans="1:29">
      <c r="A5" s="386" t="s">
        <v>2</v>
      </c>
      <c r="B5" s="387"/>
      <c r="C5" s="387"/>
      <c r="D5" s="387"/>
      <c r="E5" s="388"/>
      <c r="F5" s="337" t="s">
        <v>3</v>
      </c>
      <c r="G5" s="352"/>
      <c r="H5" s="352"/>
      <c r="I5" s="352"/>
      <c r="J5" s="352"/>
      <c r="K5" s="352"/>
      <c r="L5" s="352"/>
      <c r="M5" s="352"/>
      <c r="N5" s="352"/>
      <c r="O5" s="352"/>
      <c r="P5" s="400"/>
      <c r="Q5" s="403" t="s">
        <v>4</v>
      </c>
      <c r="R5" s="403"/>
      <c r="S5" s="403"/>
      <c r="T5" s="403"/>
      <c r="U5" s="404" t="s">
        <v>5</v>
      </c>
      <c r="V5" s="404"/>
      <c r="W5" s="404"/>
      <c r="X5" s="404"/>
      <c r="Y5" s="404"/>
      <c r="Z5" s="404"/>
      <c r="AA5" s="404"/>
      <c r="AB5" s="404"/>
      <c r="AC5" s="411"/>
    </row>
    <row r="6" ht="30" customHeight="1" spans="1:32">
      <c r="A6" s="389" t="s">
        <v>6</v>
      </c>
      <c r="B6" s="390"/>
      <c r="C6" s="390"/>
      <c r="D6" s="390"/>
      <c r="E6" s="391"/>
      <c r="F6" s="284" t="str">
        <f>标高放样!F6</f>
        <v>跨海一路下面层(K3+443.169~K4+270)</v>
      </c>
      <c r="G6" s="285"/>
      <c r="H6" s="285"/>
      <c r="I6" s="285"/>
      <c r="J6" s="285"/>
      <c r="K6" s="285"/>
      <c r="L6" s="285"/>
      <c r="M6" s="285"/>
      <c r="N6" s="285"/>
      <c r="O6" s="285"/>
      <c r="P6" s="284"/>
      <c r="Q6" s="353" t="s">
        <v>8</v>
      </c>
      <c r="R6" s="353"/>
      <c r="S6" s="353"/>
      <c r="T6" s="353"/>
      <c r="U6" s="405">
        <f>标高放样!U6</f>
        <v>43189</v>
      </c>
      <c r="V6" s="406"/>
      <c r="W6" s="406"/>
      <c r="X6" s="406"/>
      <c r="Y6" s="406"/>
      <c r="Z6" s="406"/>
      <c r="AA6" s="406"/>
      <c r="AB6" s="406"/>
      <c r="AC6" s="412"/>
      <c r="AD6" s="413"/>
      <c r="AE6" s="413"/>
      <c r="AF6" s="413"/>
    </row>
    <row r="7" ht="30" customHeight="1" spans="1:29">
      <c r="A7" s="392" t="s">
        <v>9</v>
      </c>
      <c r="B7" s="393"/>
      <c r="C7" s="393"/>
      <c r="D7" s="393"/>
      <c r="E7" s="394"/>
      <c r="F7" s="395" t="s">
        <v>10</v>
      </c>
      <c r="G7" s="396"/>
      <c r="H7" s="396"/>
      <c r="I7" s="396"/>
      <c r="J7" s="396"/>
      <c r="K7" s="396"/>
      <c r="L7" s="396"/>
      <c r="M7" s="396"/>
      <c r="N7" s="396"/>
      <c r="O7" s="396"/>
      <c r="P7" s="401"/>
      <c r="Q7" s="407" t="s">
        <v>11</v>
      </c>
      <c r="R7" s="408"/>
      <c r="S7" s="408"/>
      <c r="T7" s="408"/>
      <c r="U7" s="409" t="s">
        <v>12</v>
      </c>
      <c r="V7" s="410"/>
      <c r="W7" s="410"/>
      <c r="X7" s="410"/>
      <c r="Y7" s="410"/>
      <c r="Z7" s="410"/>
      <c r="AA7" s="410"/>
      <c r="AB7" s="410"/>
      <c r="AC7" s="414"/>
    </row>
    <row r="8" ht="23.25" customHeight="1" spans="1:29">
      <c r="A8" s="397" t="s">
        <v>13</v>
      </c>
      <c r="B8" s="314"/>
      <c r="C8" s="314" t="s">
        <v>14</v>
      </c>
      <c r="D8" s="314"/>
      <c r="E8" s="314"/>
      <c r="F8" s="314"/>
      <c r="G8" s="314"/>
      <c r="H8" s="314" t="s">
        <v>51</v>
      </c>
      <c r="I8" s="314"/>
      <c r="J8" s="314"/>
      <c r="K8" s="314"/>
      <c r="L8" s="314"/>
      <c r="M8" s="314"/>
      <c r="N8" s="314"/>
      <c r="O8" s="402" t="s">
        <v>16</v>
      </c>
      <c r="P8" s="402"/>
      <c r="Q8" s="402"/>
      <c r="R8" s="402"/>
      <c r="S8" s="402"/>
      <c r="T8" s="402" t="s">
        <v>52</v>
      </c>
      <c r="U8" s="402"/>
      <c r="V8" s="402"/>
      <c r="W8" s="402"/>
      <c r="X8" s="402"/>
      <c r="Y8" s="402"/>
      <c r="Z8" s="402"/>
      <c r="AA8" s="402"/>
      <c r="AB8" s="402"/>
      <c r="AC8" s="415"/>
    </row>
    <row r="9" ht="18" customHeight="1" spans="1:29">
      <c r="A9" s="397"/>
      <c r="B9" s="314"/>
      <c r="C9" s="298" t="s">
        <v>53</v>
      </c>
      <c r="D9" s="299"/>
      <c r="E9" s="299"/>
      <c r="F9" s="299"/>
      <c r="G9" s="292"/>
      <c r="H9" s="314" t="s">
        <v>54</v>
      </c>
      <c r="I9" s="314"/>
      <c r="J9" s="314"/>
      <c r="K9" s="314"/>
      <c r="L9" s="314"/>
      <c r="M9" s="314"/>
      <c r="N9" s="314"/>
      <c r="O9" s="341" t="s">
        <v>55</v>
      </c>
      <c r="P9" s="342"/>
      <c r="Q9" s="342"/>
      <c r="R9" s="342"/>
      <c r="S9" s="360"/>
      <c r="T9" s="402" t="s">
        <v>56</v>
      </c>
      <c r="U9" s="402"/>
      <c r="V9" s="402"/>
      <c r="W9" s="402"/>
      <c r="X9" s="402"/>
      <c r="Y9" s="402"/>
      <c r="Z9" s="402"/>
      <c r="AA9" s="402"/>
      <c r="AB9" s="402"/>
      <c r="AC9" s="415"/>
    </row>
    <row r="10" ht="18" customHeight="1" spans="1:29">
      <c r="A10" s="397"/>
      <c r="B10" s="314"/>
      <c r="C10" s="300"/>
      <c r="D10" s="301"/>
      <c r="E10" s="301"/>
      <c r="F10" s="301"/>
      <c r="G10" s="302"/>
      <c r="H10" s="314" t="s">
        <v>57</v>
      </c>
      <c r="I10" s="314"/>
      <c r="J10" s="314"/>
      <c r="K10" s="314"/>
      <c r="L10" s="314"/>
      <c r="M10" s="314"/>
      <c r="N10" s="314"/>
      <c r="O10" s="343"/>
      <c r="P10" s="344"/>
      <c r="Q10" s="344"/>
      <c r="R10" s="344"/>
      <c r="S10" s="361"/>
      <c r="T10" s="402" t="s">
        <v>58</v>
      </c>
      <c r="U10" s="402"/>
      <c r="V10" s="402"/>
      <c r="W10" s="402"/>
      <c r="X10" s="402"/>
      <c r="Y10" s="402"/>
      <c r="Z10" s="402"/>
      <c r="AA10" s="402"/>
      <c r="AB10" s="402"/>
      <c r="AC10" s="415"/>
    </row>
    <row r="11" spans="1:29">
      <c r="A11" s="397"/>
      <c r="B11" s="314"/>
      <c r="C11" s="303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/>
      <c r="AC11" s="372"/>
    </row>
    <row r="12" spans="1:29">
      <c r="A12" s="397"/>
      <c r="B12" s="314"/>
      <c r="C12" s="303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  <c r="S12" s="398"/>
      <c r="T12" s="398"/>
      <c r="U12" s="398"/>
      <c r="V12" s="398"/>
      <c r="W12" s="398"/>
      <c r="X12" s="398"/>
      <c r="Y12" s="398"/>
      <c r="Z12" s="398"/>
      <c r="AA12" s="398"/>
      <c r="AB12" s="398"/>
      <c r="AC12" s="372"/>
    </row>
    <row r="13" spans="1:29">
      <c r="A13" s="397"/>
      <c r="B13" s="314"/>
      <c r="C13" s="303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/>
      <c r="AC13" s="372"/>
    </row>
    <row r="14" spans="1:29">
      <c r="A14" s="397"/>
      <c r="B14" s="314"/>
      <c r="C14" s="303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/>
      <c r="AC14" s="372"/>
    </row>
    <row r="15" spans="1:29">
      <c r="A15" s="397"/>
      <c r="B15" s="314"/>
      <c r="C15" s="303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  <c r="Z15" s="398"/>
      <c r="AA15" s="398"/>
      <c r="AB15" s="398"/>
      <c r="AC15" s="372"/>
    </row>
    <row r="16" spans="1:29">
      <c r="A16" s="397"/>
      <c r="B16" s="314"/>
      <c r="C16" s="303"/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  <c r="Z16" s="398"/>
      <c r="AA16" s="398"/>
      <c r="AB16" s="398"/>
      <c r="AC16" s="372"/>
    </row>
    <row r="17" spans="1:29">
      <c r="A17" s="397"/>
      <c r="B17" s="314"/>
      <c r="C17" s="303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/>
      <c r="AC17" s="372"/>
    </row>
    <row r="18" spans="1:29">
      <c r="A18" s="397"/>
      <c r="B18" s="314"/>
      <c r="C18" s="303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/>
      <c r="AC18" s="372"/>
    </row>
    <row r="19" spans="1:29">
      <c r="A19" s="397"/>
      <c r="B19" s="314"/>
      <c r="C19" s="303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72"/>
    </row>
    <row r="20" ht="29.25" customHeight="1" spans="1:29">
      <c r="A20" s="397"/>
      <c r="B20" s="314"/>
      <c r="C20" s="303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72"/>
    </row>
    <row r="21" ht="22.5" customHeight="1" spans="1:29">
      <c r="A21" s="397"/>
      <c r="B21" s="314"/>
      <c r="C21" s="303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72"/>
    </row>
    <row r="22" customHeight="1" spans="1:31">
      <c r="A22" s="397"/>
      <c r="B22" s="293"/>
      <c r="C22" s="314" t="s">
        <v>59</v>
      </c>
      <c r="D22" s="314"/>
      <c r="E22" s="314"/>
      <c r="F22" s="314"/>
      <c r="G22" s="307"/>
      <c r="H22" s="293" t="s">
        <v>60</v>
      </c>
      <c r="I22" s="294"/>
      <c r="J22" s="294"/>
      <c r="K22" s="294"/>
      <c r="L22" s="294"/>
      <c r="M22" s="294"/>
      <c r="N22" s="295"/>
      <c r="O22" s="314" t="s">
        <v>61</v>
      </c>
      <c r="P22" s="314"/>
      <c r="Q22" s="314"/>
      <c r="R22" s="314"/>
      <c r="S22" s="314"/>
      <c r="T22" s="314"/>
      <c r="U22" s="314"/>
      <c r="V22" s="402" t="s">
        <v>62</v>
      </c>
      <c r="W22" s="402"/>
      <c r="X22" s="402"/>
      <c r="Y22" s="402"/>
      <c r="Z22" s="402"/>
      <c r="AA22" s="339" t="s">
        <v>61</v>
      </c>
      <c r="AB22" s="340"/>
      <c r="AC22" s="371"/>
      <c r="AE22" s="336" t="s">
        <v>63</v>
      </c>
    </row>
    <row r="23" customHeight="1" spans="1:31">
      <c r="A23" s="397"/>
      <c r="B23" s="314"/>
      <c r="C23" s="308">
        <v>3443.169</v>
      </c>
      <c r="D23" s="309"/>
      <c r="E23" s="309"/>
      <c r="F23" s="309"/>
      <c r="G23" s="310" t="s">
        <v>64</v>
      </c>
      <c r="H23" s="311">
        <f>3089188.904+C23*COS(36.68055*PI()/180)</f>
        <v>3091950.25141271</v>
      </c>
      <c r="I23" s="345"/>
      <c r="J23" s="345"/>
      <c r="K23" s="345"/>
      <c r="L23" s="345"/>
      <c r="M23" s="345"/>
      <c r="N23" s="346"/>
      <c r="O23" s="347"/>
      <c r="P23" s="347"/>
      <c r="Q23" s="347"/>
      <c r="R23" s="347"/>
      <c r="S23" s="347"/>
      <c r="T23" s="347"/>
      <c r="U23" s="297"/>
      <c r="V23" s="362">
        <f ca="1" t="shared" ref="V23:V40" si="0">H23+AD23</f>
        <v>3091950.25341271</v>
      </c>
      <c r="W23" s="315"/>
      <c r="X23" s="315"/>
      <c r="Y23" s="315"/>
      <c r="Z23" s="348"/>
      <c r="AA23" s="416"/>
      <c r="AB23" s="417"/>
      <c r="AC23" s="418"/>
      <c r="AD23" s="377">
        <f ca="1" t="shared" ref="AD23:AD40" si="1">RANDBETWEEN(-3,3)*0.001</f>
        <v>0.002</v>
      </c>
      <c r="AE23" s="377">
        <v>3091826.855</v>
      </c>
    </row>
    <row r="24" customHeight="1" spans="1:31">
      <c r="A24" s="397"/>
      <c r="B24" s="314"/>
      <c r="C24" s="312"/>
      <c r="D24" s="313"/>
      <c r="E24" s="313"/>
      <c r="F24" s="313"/>
      <c r="G24" s="314" t="s">
        <v>65</v>
      </c>
      <c r="H24" s="315">
        <f>525953.681+C23*SIN(36.68055*PI()/180)</f>
        <v>528010.468113163</v>
      </c>
      <c r="I24" s="315"/>
      <c r="J24" s="315"/>
      <c r="K24" s="315"/>
      <c r="L24" s="315"/>
      <c r="M24" s="315"/>
      <c r="N24" s="348"/>
      <c r="O24" s="301"/>
      <c r="P24" s="301"/>
      <c r="Q24" s="301"/>
      <c r="R24" s="301"/>
      <c r="S24" s="301"/>
      <c r="T24" s="301"/>
      <c r="U24" s="302"/>
      <c r="V24" s="362">
        <f ca="1" t="shared" si="0"/>
        <v>528010.465113163</v>
      </c>
      <c r="W24" s="315"/>
      <c r="X24" s="315"/>
      <c r="Y24" s="315"/>
      <c r="Z24" s="348"/>
      <c r="AA24" s="419"/>
      <c r="AB24" s="420"/>
      <c r="AC24" s="421"/>
      <c r="AD24" s="377">
        <f ca="1" t="shared" si="1"/>
        <v>-0.003</v>
      </c>
      <c r="AE24" s="377">
        <v>526796.325</v>
      </c>
    </row>
    <row r="25" customHeight="1" spans="1:31">
      <c r="A25" s="397"/>
      <c r="B25" s="314"/>
      <c r="C25" s="316" t="s">
        <v>22</v>
      </c>
      <c r="D25" s="299"/>
      <c r="E25" s="299"/>
      <c r="F25" s="299"/>
      <c r="G25" s="314" t="s">
        <v>64</v>
      </c>
      <c r="H25" s="315">
        <f>H23-MID(C25,2,LEN(C25)-2)*COS((36.68+90)*PI()/180)</f>
        <v>3091952.64079366</v>
      </c>
      <c r="I25" s="315"/>
      <c r="J25" s="315"/>
      <c r="K25" s="315"/>
      <c r="L25" s="315"/>
      <c r="M25" s="315"/>
      <c r="N25" s="348"/>
      <c r="O25" s="347"/>
      <c r="P25" s="347"/>
      <c r="Q25" s="347"/>
      <c r="R25" s="347"/>
      <c r="S25" s="347"/>
      <c r="T25" s="347"/>
      <c r="U25" s="297"/>
      <c r="V25" s="362">
        <f ca="1" t="shared" si="0"/>
        <v>3091952.63979366</v>
      </c>
      <c r="W25" s="315"/>
      <c r="X25" s="315"/>
      <c r="Y25" s="315"/>
      <c r="Z25" s="348"/>
      <c r="AA25" s="341"/>
      <c r="AB25" s="342"/>
      <c r="AC25" s="379"/>
      <c r="AD25" s="377">
        <f ca="1" t="shared" si="1"/>
        <v>-0.001</v>
      </c>
      <c r="AE25" s="377"/>
    </row>
    <row r="26" customHeight="1" spans="1:32">
      <c r="A26" s="397"/>
      <c r="B26" s="314"/>
      <c r="C26" s="300"/>
      <c r="D26" s="301"/>
      <c r="E26" s="301"/>
      <c r="F26" s="301"/>
      <c r="G26" s="314" t="s">
        <v>65</v>
      </c>
      <c r="H26" s="315">
        <f>H24-MID(C25,2,LEN(C25)-2)*SIN((36.68+90)*PI()/180)</f>
        <v>528007.26017634</v>
      </c>
      <c r="I26" s="315"/>
      <c r="J26" s="315"/>
      <c r="K26" s="315"/>
      <c r="L26" s="315"/>
      <c r="M26" s="315"/>
      <c r="N26" s="348"/>
      <c r="O26" s="301"/>
      <c r="P26" s="301"/>
      <c r="Q26" s="301"/>
      <c r="R26" s="301"/>
      <c r="S26" s="301"/>
      <c r="T26" s="301"/>
      <c r="U26" s="302"/>
      <c r="V26" s="362">
        <f ca="1" t="shared" si="0"/>
        <v>528007.26117634</v>
      </c>
      <c r="W26" s="315"/>
      <c r="X26" s="315"/>
      <c r="Y26" s="315"/>
      <c r="Z26" s="348"/>
      <c r="AA26" s="343"/>
      <c r="AB26" s="344"/>
      <c r="AC26" s="378"/>
      <c r="AD26" s="377">
        <f ca="1" t="shared" si="1"/>
        <v>0.001</v>
      </c>
      <c r="AE26" s="377"/>
      <c r="AF26" s="384"/>
    </row>
    <row r="27" customHeight="1" spans="1:31">
      <c r="A27" s="397"/>
      <c r="B27" s="314"/>
      <c r="C27" s="316" t="s">
        <v>24</v>
      </c>
      <c r="D27" s="299"/>
      <c r="E27" s="299"/>
      <c r="F27" s="299"/>
      <c r="G27" s="314" t="s">
        <v>64</v>
      </c>
      <c r="H27" s="315">
        <f>H$23+MID(C27,2,LEN(C27)-2)*COS((36.68+90)*PI()/180)</f>
        <v>3091947.86203176</v>
      </c>
      <c r="I27" s="315"/>
      <c r="J27" s="315"/>
      <c r="K27" s="315"/>
      <c r="L27" s="315"/>
      <c r="M27" s="315"/>
      <c r="N27" s="348"/>
      <c r="O27" s="347"/>
      <c r="P27" s="347"/>
      <c r="Q27" s="347"/>
      <c r="R27" s="347"/>
      <c r="S27" s="347"/>
      <c r="T27" s="347"/>
      <c r="U27" s="297"/>
      <c r="V27" s="362">
        <f ca="1" t="shared" si="0"/>
        <v>3091947.86203176</v>
      </c>
      <c r="W27" s="315"/>
      <c r="X27" s="315"/>
      <c r="Y27" s="315"/>
      <c r="Z27" s="348"/>
      <c r="AA27" s="341"/>
      <c r="AB27" s="342"/>
      <c r="AC27" s="379"/>
      <c r="AD27" s="377">
        <f ca="1" t="shared" si="1"/>
        <v>0</v>
      </c>
      <c r="AE27" s="377"/>
    </row>
    <row r="28" customHeight="1" spans="1:31">
      <c r="A28" s="397"/>
      <c r="B28" s="314"/>
      <c r="C28" s="300"/>
      <c r="D28" s="301"/>
      <c r="E28" s="301"/>
      <c r="F28" s="301"/>
      <c r="G28" s="314" t="s">
        <v>65</v>
      </c>
      <c r="H28" s="315">
        <f>H$24+MID(C27,2,LEN(C27)-2)*SIN((36.68+90)*PI()/180)</f>
        <v>528013.676049987</v>
      </c>
      <c r="I28" s="315"/>
      <c r="J28" s="315"/>
      <c r="K28" s="315"/>
      <c r="L28" s="315"/>
      <c r="M28" s="315"/>
      <c r="N28" s="348"/>
      <c r="O28" s="301"/>
      <c r="P28" s="301"/>
      <c r="Q28" s="301"/>
      <c r="R28" s="301"/>
      <c r="S28" s="301"/>
      <c r="T28" s="301"/>
      <c r="U28" s="302"/>
      <c r="V28" s="362">
        <f ca="1" t="shared" si="0"/>
        <v>528013.676049987</v>
      </c>
      <c r="W28" s="315"/>
      <c r="X28" s="315"/>
      <c r="Y28" s="315"/>
      <c r="Z28" s="348"/>
      <c r="AA28" s="343"/>
      <c r="AB28" s="344"/>
      <c r="AC28" s="378"/>
      <c r="AD28" s="377">
        <f ca="1" t="shared" si="1"/>
        <v>0</v>
      </c>
      <c r="AE28" s="377"/>
    </row>
    <row r="29" customHeight="1" spans="1:31">
      <c r="A29" s="397"/>
      <c r="B29" s="314"/>
      <c r="C29" s="316" t="s">
        <v>38</v>
      </c>
      <c r="D29" s="299"/>
      <c r="E29" s="299"/>
      <c r="F29" s="299"/>
      <c r="G29" s="314" t="s">
        <v>64</v>
      </c>
      <c r="H29" s="315">
        <f>H$23-MID(C29,2,LEN(C29)-2)*COS((36.68+90)*PI()/180)</f>
        <v>3091961.60097223</v>
      </c>
      <c r="I29" s="315"/>
      <c r="J29" s="315"/>
      <c r="K29" s="315"/>
      <c r="L29" s="315"/>
      <c r="M29" s="315"/>
      <c r="N29" s="348"/>
      <c r="O29" s="347"/>
      <c r="P29" s="347"/>
      <c r="Q29" s="347"/>
      <c r="R29" s="347"/>
      <c r="S29" s="347"/>
      <c r="T29" s="347"/>
      <c r="U29" s="297"/>
      <c r="V29" s="362">
        <f ca="1" t="shared" si="0"/>
        <v>3091961.60197223</v>
      </c>
      <c r="W29" s="315"/>
      <c r="X29" s="315"/>
      <c r="Y29" s="315"/>
      <c r="Z29" s="348"/>
      <c r="AA29" s="341"/>
      <c r="AB29" s="342"/>
      <c r="AC29" s="379"/>
      <c r="AD29" s="377">
        <f ca="1" t="shared" si="1"/>
        <v>0.001</v>
      </c>
      <c r="AE29" s="377"/>
    </row>
    <row r="30" customHeight="1" spans="1:31">
      <c r="A30" s="397"/>
      <c r="B30" s="314"/>
      <c r="C30" s="300"/>
      <c r="D30" s="301"/>
      <c r="E30" s="301"/>
      <c r="F30" s="301"/>
      <c r="G30" s="314" t="s">
        <v>65</v>
      </c>
      <c r="H30" s="315">
        <f>H$24-MID(C29,2,LEN(C29)-2)*SIN((36.68+90)*PI()/180)</f>
        <v>527995.230413251</v>
      </c>
      <c r="I30" s="315"/>
      <c r="J30" s="315"/>
      <c r="K30" s="315"/>
      <c r="L30" s="315"/>
      <c r="M30" s="315"/>
      <c r="N30" s="348"/>
      <c r="O30" s="301"/>
      <c r="P30" s="301"/>
      <c r="Q30" s="301"/>
      <c r="R30" s="301"/>
      <c r="S30" s="301"/>
      <c r="T30" s="301"/>
      <c r="U30" s="302"/>
      <c r="V30" s="362">
        <f ca="1" t="shared" si="0"/>
        <v>527995.233413251</v>
      </c>
      <c r="W30" s="315"/>
      <c r="X30" s="315"/>
      <c r="Y30" s="315"/>
      <c r="Z30" s="348"/>
      <c r="AA30" s="343"/>
      <c r="AB30" s="344"/>
      <c r="AC30" s="378"/>
      <c r="AD30" s="377">
        <f ca="1" t="shared" si="1"/>
        <v>0.003</v>
      </c>
      <c r="AE30" s="377"/>
    </row>
    <row r="31" customHeight="1" spans="1:31">
      <c r="A31" s="397"/>
      <c r="B31" s="314"/>
      <c r="C31" s="316" t="s">
        <v>39</v>
      </c>
      <c r="D31" s="299"/>
      <c r="E31" s="299"/>
      <c r="F31" s="299"/>
      <c r="G31" s="314" t="s">
        <v>64</v>
      </c>
      <c r="H31" s="315">
        <f>H$23+MID(C31,2,LEN(C31)-2)*COS((36.68+90)*PI()/180)</f>
        <v>3091938.90185319</v>
      </c>
      <c r="I31" s="315"/>
      <c r="J31" s="315"/>
      <c r="K31" s="315"/>
      <c r="L31" s="315"/>
      <c r="M31" s="315"/>
      <c r="N31" s="348"/>
      <c r="O31" s="347"/>
      <c r="P31" s="347"/>
      <c r="Q31" s="347"/>
      <c r="R31" s="347"/>
      <c r="S31" s="347"/>
      <c r="T31" s="347"/>
      <c r="U31" s="297"/>
      <c r="V31" s="362">
        <f ca="1" t="shared" si="0"/>
        <v>3091938.89885319</v>
      </c>
      <c r="W31" s="315"/>
      <c r="X31" s="315"/>
      <c r="Y31" s="315"/>
      <c r="Z31" s="348"/>
      <c r="AA31" s="341"/>
      <c r="AB31" s="342"/>
      <c r="AC31" s="379"/>
      <c r="AD31" s="377">
        <f ca="1" t="shared" si="1"/>
        <v>-0.003</v>
      </c>
      <c r="AE31" s="377"/>
    </row>
    <row r="32" customHeight="1" spans="1:31">
      <c r="A32" s="397"/>
      <c r="B32" s="314"/>
      <c r="C32" s="300"/>
      <c r="D32" s="301"/>
      <c r="E32" s="301"/>
      <c r="F32" s="301"/>
      <c r="G32" s="314" t="s">
        <v>65</v>
      </c>
      <c r="H32" s="315">
        <f>H$24+MID(C31,2,LEN(C31)-2)*SIN((36.68+90)*PI()/180)</f>
        <v>528025.705813076</v>
      </c>
      <c r="I32" s="315"/>
      <c r="J32" s="315"/>
      <c r="K32" s="315"/>
      <c r="L32" s="315"/>
      <c r="M32" s="315"/>
      <c r="N32" s="348"/>
      <c r="O32" s="301"/>
      <c r="P32" s="301"/>
      <c r="Q32" s="301"/>
      <c r="R32" s="301"/>
      <c r="S32" s="301"/>
      <c r="T32" s="301"/>
      <c r="U32" s="302"/>
      <c r="V32" s="362">
        <f ca="1" t="shared" si="0"/>
        <v>528025.703813076</v>
      </c>
      <c r="W32" s="315"/>
      <c r="X32" s="315"/>
      <c r="Y32" s="315"/>
      <c r="Z32" s="348"/>
      <c r="AA32" s="343"/>
      <c r="AB32" s="344"/>
      <c r="AC32" s="378"/>
      <c r="AD32" s="377">
        <f ca="1" t="shared" si="1"/>
        <v>-0.002</v>
      </c>
      <c r="AE32" s="377"/>
    </row>
    <row r="33" customHeight="1" spans="1:31">
      <c r="A33" s="397"/>
      <c r="B33" s="314"/>
      <c r="C33" s="308">
        <v>3600</v>
      </c>
      <c r="D33" s="309"/>
      <c r="E33" s="309"/>
      <c r="F33" s="309"/>
      <c r="G33" s="310" t="s">
        <v>64</v>
      </c>
      <c r="H33" s="311">
        <f>3089188.904+C33*COS(36.68055*PI()/180)</f>
        <v>3092076.02649842</v>
      </c>
      <c r="I33" s="345"/>
      <c r="J33" s="345"/>
      <c r="K33" s="345"/>
      <c r="L33" s="345"/>
      <c r="M33" s="345"/>
      <c r="N33" s="346"/>
      <c r="O33" s="347"/>
      <c r="P33" s="347"/>
      <c r="Q33" s="347"/>
      <c r="R33" s="347"/>
      <c r="S33" s="347"/>
      <c r="T33" s="347"/>
      <c r="U33" s="297"/>
      <c r="V33" s="362">
        <f ca="1" t="shared" si="0"/>
        <v>3092076.02749842</v>
      </c>
      <c r="W33" s="315"/>
      <c r="X33" s="315"/>
      <c r="Y33" s="315"/>
      <c r="Z33" s="348"/>
      <c r="AA33" s="341"/>
      <c r="AB33" s="342"/>
      <c r="AC33" s="379"/>
      <c r="AD33" s="377">
        <f ca="1" t="shared" si="1"/>
        <v>0.001</v>
      </c>
      <c r="AE33" s="377"/>
    </row>
    <row r="34" ht="15" customHeight="1" spans="1:31">
      <c r="A34" s="397"/>
      <c r="B34" s="314"/>
      <c r="C34" s="312"/>
      <c r="D34" s="313"/>
      <c r="E34" s="313"/>
      <c r="F34" s="313"/>
      <c r="G34" s="314" t="s">
        <v>65</v>
      </c>
      <c r="H34" s="315">
        <f>525953.681+C33*SIN(36.68055*PI()/180)</f>
        <v>528104.151571554</v>
      </c>
      <c r="I34" s="315"/>
      <c r="J34" s="315"/>
      <c r="K34" s="315"/>
      <c r="L34" s="315"/>
      <c r="M34" s="315"/>
      <c r="N34" s="348"/>
      <c r="O34" s="301"/>
      <c r="P34" s="301"/>
      <c r="Q34" s="301"/>
      <c r="R34" s="301"/>
      <c r="S34" s="301"/>
      <c r="T34" s="301"/>
      <c r="U34" s="302"/>
      <c r="V34" s="362">
        <f ca="1" t="shared" si="0"/>
        <v>528104.148571554</v>
      </c>
      <c r="W34" s="315"/>
      <c r="X34" s="315"/>
      <c r="Y34" s="315"/>
      <c r="Z34" s="348"/>
      <c r="AA34" s="343"/>
      <c r="AB34" s="344"/>
      <c r="AC34" s="378"/>
      <c r="AD34" s="377">
        <f ca="1" t="shared" si="1"/>
        <v>-0.003</v>
      </c>
      <c r="AE34" s="377"/>
    </row>
    <row r="35" customHeight="1" spans="1:31">
      <c r="A35" s="397"/>
      <c r="B35" s="314"/>
      <c r="C35" s="316" t="s">
        <v>22</v>
      </c>
      <c r="D35" s="299"/>
      <c r="E35" s="299"/>
      <c r="F35" s="299"/>
      <c r="G35" s="314" t="s">
        <v>64</v>
      </c>
      <c r="H35" s="315">
        <f>H$33-MID(C35,2,LEN(C35)-2)*COS((36.68+90)*PI()/180)</f>
        <v>3092078.41587937</v>
      </c>
      <c r="I35" s="315"/>
      <c r="J35" s="315"/>
      <c r="K35" s="315"/>
      <c r="L35" s="315"/>
      <c r="M35" s="315"/>
      <c r="N35" s="348"/>
      <c r="O35" s="347"/>
      <c r="P35" s="347"/>
      <c r="Q35" s="347"/>
      <c r="R35" s="347"/>
      <c r="S35" s="347"/>
      <c r="T35" s="347"/>
      <c r="U35" s="297"/>
      <c r="V35" s="362">
        <f ca="1" t="shared" si="0"/>
        <v>3092078.41887937</v>
      </c>
      <c r="W35" s="315"/>
      <c r="X35" s="315"/>
      <c r="Y35" s="315"/>
      <c r="Z35" s="348"/>
      <c r="AA35" s="341"/>
      <c r="AB35" s="342"/>
      <c r="AC35" s="379"/>
      <c r="AD35" s="377">
        <f ca="1" t="shared" si="1"/>
        <v>0.003</v>
      </c>
      <c r="AE35" s="377"/>
    </row>
    <row r="36" customHeight="1" spans="1:31">
      <c r="A36" s="397"/>
      <c r="B36" s="314"/>
      <c r="C36" s="300"/>
      <c r="D36" s="301"/>
      <c r="E36" s="301"/>
      <c r="F36" s="301"/>
      <c r="G36" s="314" t="s">
        <v>65</v>
      </c>
      <c r="H36" s="315">
        <f>H$34-MID(C35,2,LEN(C35)-2)*SIN((36.68+90)*PI()/180)</f>
        <v>528100.943634731</v>
      </c>
      <c r="I36" s="315"/>
      <c r="J36" s="315"/>
      <c r="K36" s="315"/>
      <c r="L36" s="315"/>
      <c r="M36" s="315"/>
      <c r="N36" s="348"/>
      <c r="O36" s="301"/>
      <c r="P36" s="301"/>
      <c r="Q36" s="301"/>
      <c r="R36" s="301"/>
      <c r="S36" s="301"/>
      <c r="T36" s="301"/>
      <c r="U36" s="302"/>
      <c r="V36" s="362">
        <f ca="1" t="shared" si="0"/>
        <v>528100.945634731</v>
      </c>
      <c r="W36" s="315"/>
      <c r="X36" s="315"/>
      <c r="Y36" s="315"/>
      <c r="Z36" s="348"/>
      <c r="AA36" s="343"/>
      <c r="AB36" s="344"/>
      <c r="AC36" s="378"/>
      <c r="AD36" s="377">
        <f ca="1" t="shared" si="1"/>
        <v>0.002</v>
      </c>
      <c r="AE36" s="377"/>
    </row>
    <row r="37" customHeight="1" spans="1:31">
      <c r="A37" s="397"/>
      <c r="B37" s="314"/>
      <c r="C37" s="316" t="s">
        <v>24</v>
      </c>
      <c r="D37" s="299"/>
      <c r="E37" s="299"/>
      <c r="F37" s="299"/>
      <c r="G37" s="314" t="s">
        <v>64</v>
      </c>
      <c r="H37" s="315">
        <f>H$33+MID(C37,2,LEN(C37)-2)*COS((36.68+90)*PI()/180)</f>
        <v>3092073.63711747</v>
      </c>
      <c r="I37" s="315"/>
      <c r="J37" s="315"/>
      <c r="K37" s="315"/>
      <c r="L37" s="315"/>
      <c r="M37" s="315"/>
      <c r="N37" s="348"/>
      <c r="O37" s="347"/>
      <c r="P37" s="347"/>
      <c r="Q37" s="347"/>
      <c r="R37" s="347"/>
      <c r="S37" s="347"/>
      <c r="T37" s="347"/>
      <c r="U37" s="297"/>
      <c r="V37" s="362">
        <f ca="1" t="shared" si="0"/>
        <v>3092073.63711747</v>
      </c>
      <c r="W37" s="315"/>
      <c r="X37" s="315"/>
      <c r="Y37" s="315"/>
      <c r="Z37" s="348"/>
      <c r="AA37" s="341"/>
      <c r="AB37" s="342"/>
      <c r="AC37" s="379"/>
      <c r="AD37" s="377">
        <f ca="1" t="shared" si="1"/>
        <v>0</v>
      </c>
      <c r="AE37" s="377"/>
    </row>
    <row r="38" customHeight="1" spans="1:31">
      <c r="A38" s="397"/>
      <c r="B38" s="314"/>
      <c r="C38" s="300"/>
      <c r="D38" s="301"/>
      <c r="E38" s="301"/>
      <c r="F38" s="301"/>
      <c r="G38" s="314" t="s">
        <v>65</v>
      </c>
      <c r="H38" s="315">
        <f>H$34+MID(C37,2,LEN(C37)-2)*SIN((36.68+90)*PI()/180)</f>
        <v>528107.359508378</v>
      </c>
      <c r="I38" s="315"/>
      <c r="J38" s="315"/>
      <c r="K38" s="315"/>
      <c r="L38" s="315"/>
      <c r="M38" s="315"/>
      <c r="N38" s="348"/>
      <c r="O38" s="301"/>
      <c r="P38" s="301"/>
      <c r="Q38" s="301"/>
      <c r="R38" s="301"/>
      <c r="S38" s="301"/>
      <c r="T38" s="301"/>
      <c r="U38" s="302"/>
      <c r="V38" s="362">
        <f ca="1" t="shared" si="0"/>
        <v>528107.359508378</v>
      </c>
      <c r="W38" s="315"/>
      <c r="X38" s="315"/>
      <c r="Y38" s="315"/>
      <c r="Z38" s="348"/>
      <c r="AA38" s="343"/>
      <c r="AB38" s="344"/>
      <c r="AC38" s="378"/>
      <c r="AD38" s="377">
        <f ca="1" t="shared" si="1"/>
        <v>0</v>
      </c>
      <c r="AE38" s="377"/>
    </row>
    <row r="39" customHeight="1" spans="1:31">
      <c r="A39" s="397"/>
      <c r="B39" s="314"/>
      <c r="C39" s="316" t="s">
        <v>38</v>
      </c>
      <c r="D39" s="299"/>
      <c r="E39" s="299"/>
      <c r="F39" s="299"/>
      <c r="G39" s="314" t="s">
        <v>64</v>
      </c>
      <c r="H39" s="315">
        <f>H$33-MID(C39,2,LEN(C39)-2)*COS((36.68+90)*PI()/180)</f>
        <v>3092087.37605794</v>
      </c>
      <c r="I39" s="315"/>
      <c r="J39" s="315"/>
      <c r="K39" s="315"/>
      <c r="L39" s="315"/>
      <c r="M39" s="315"/>
      <c r="N39" s="348"/>
      <c r="O39" s="347"/>
      <c r="P39" s="347"/>
      <c r="Q39" s="347"/>
      <c r="R39" s="347"/>
      <c r="S39" s="347"/>
      <c r="T39" s="347"/>
      <c r="U39" s="297"/>
      <c r="V39" s="362">
        <f ca="1" t="shared" si="0"/>
        <v>3092087.37305794</v>
      </c>
      <c r="W39" s="315"/>
      <c r="X39" s="315"/>
      <c r="Y39" s="315"/>
      <c r="Z39" s="348"/>
      <c r="AA39" s="341"/>
      <c r="AB39" s="342"/>
      <c r="AC39" s="379"/>
      <c r="AD39" s="377">
        <f ca="1" t="shared" si="1"/>
        <v>-0.003</v>
      </c>
      <c r="AE39" s="377"/>
    </row>
    <row r="40" ht="15" customHeight="1" spans="1:31">
      <c r="A40" s="397"/>
      <c r="B40" s="314"/>
      <c r="C40" s="300"/>
      <c r="D40" s="301"/>
      <c r="E40" s="301"/>
      <c r="F40" s="301"/>
      <c r="G40" s="314" t="s">
        <v>65</v>
      </c>
      <c r="H40" s="315">
        <f>H$34-MID(C39,2,LEN(C39)-2)*SIN((36.68+90)*PI()/180)</f>
        <v>528088.913871642</v>
      </c>
      <c r="I40" s="315"/>
      <c r="J40" s="315"/>
      <c r="K40" s="315"/>
      <c r="L40" s="315"/>
      <c r="M40" s="315"/>
      <c r="N40" s="348"/>
      <c r="O40" s="301"/>
      <c r="P40" s="301"/>
      <c r="Q40" s="301"/>
      <c r="R40" s="301"/>
      <c r="S40" s="301"/>
      <c r="T40" s="301"/>
      <c r="U40" s="302"/>
      <c r="V40" s="362">
        <f ca="1" t="shared" si="0"/>
        <v>528088.915871642</v>
      </c>
      <c r="W40" s="315"/>
      <c r="X40" s="315"/>
      <c r="Y40" s="315"/>
      <c r="Z40" s="348"/>
      <c r="AA40" s="343"/>
      <c r="AB40" s="344"/>
      <c r="AC40" s="378"/>
      <c r="AD40" s="377">
        <f ca="1" t="shared" si="1"/>
        <v>0.002</v>
      </c>
      <c r="AE40" s="377"/>
    </row>
    <row r="41" ht="10.5" customHeight="1" spans="1:29">
      <c r="A41" s="318" t="s">
        <v>25</v>
      </c>
      <c r="B41" s="319"/>
      <c r="C41" s="399" t="s">
        <v>66</v>
      </c>
      <c r="D41" s="321"/>
      <c r="E41" s="321"/>
      <c r="F41" s="321"/>
      <c r="G41" s="322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21"/>
      <c r="AB41" s="321"/>
      <c r="AC41" s="380"/>
    </row>
    <row r="42" ht="10.5" customHeight="1" spans="1:29">
      <c r="A42" s="318"/>
      <c r="B42" s="319"/>
      <c r="C42" s="323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81"/>
    </row>
    <row r="43" ht="21.75" customHeight="1" spans="1:29">
      <c r="A43" s="318"/>
      <c r="B43" s="319"/>
      <c r="C43" s="323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81"/>
    </row>
    <row r="44" ht="8.25" hidden="1" customHeight="1" spans="1:29">
      <c r="A44" s="318"/>
      <c r="B44" s="319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82"/>
    </row>
    <row r="45" ht="10.5" hidden="1" customHeight="1" spans="1:29">
      <c r="A45" s="318"/>
      <c r="B45" s="319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82"/>
    </row>
    <row r="46" ht="9" customHeight="1" spans="1:29">
      <c r="A46" s="326" t="s">
        <v>26</v>
      </c>
      <c r="B46" s="327"/>
      <c r="C46" s="328"/>
      <c r="D46" s="328"/>
      <c r="E46" s="328"/>
      <c r="F46" s="329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83"/>
    </row>
    <row r="47" ht="9" customHeight="1" spans="1:29">
      <c r="A47" s="330"/>
      <c r="B47" s="331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82"/>
    </row>
    <row r="48" ht="9.75" customHeight="1" spans="1:29">
      <c r="A48" s="330"/>
      <c r="B48" s="331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82"/>
    </row>
    <row r="49" ht="9" hidden="1" customHeight="1" spans="1:29">
      <c r="A49" s="330"/>
      <c r="B49" s="331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82"/>
    </row>
    <row r="50" ht="2.1" customHeight="1" spans="1:29">
      <c r="A50" s="332"/>
      <c r="B50" s="333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85"/>
    </row>
    <row r="51" ht="9.75" customHeight="1" spans="1:29">
      <c r="A51" s="335"/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</row>
    <row r="52" spans="2:25">
      <c r="B52" s="336" t="s">
        <v>27</v>
      </c>
      <c r="H52" s="336" t="s">
        <v>28</v>
      </c>
      <c r="N52" s="336" t="s">
        <v>29</v>
      </c>
      <c r="P52" s="336"/>
      <c r="U52" s="349" t="s">
        <v>67</v>
      </c>
      <c r="Y52" s="336"/>
    </row>
    <row r="54" ht="5.25" customHeight="1"/>
  </sheetData>
  <mergeCells count="103">
    <mergeCell ref="A2:Z2"/>
    <mergeCell ref="AA2:AC2"/>
    <mergeCell ref="A3:C3"/>
    <mergeCell ref="D3:Z3"/>
    <mergeCell ref="AA3:AC3"/>
    <mergeCell ref="A4:AC4"/>
    <mergeCell ref="A5:E5"/>
    <mergeCell ref="F5:P5"/>
    <mergeCell ref="Q5:T5"/>
    <mergeCell ref="U5:AC5"/>
    <mergeCell ref="A6:E6"/>
    <mergeCell ref="F6:P6"/>
    <mergeCell ref="Q6:T6"/>
    <mergeCell ref="U6:AC6"/>
    <mergeCell ref="A7:E7"/>
    <mergeCell ref="F7:P7"/>
    <mergeCell ref="Q7:T7"/>
    <mergeCell ref="U7:AC7"/>
    <mergeCell ref="C8:G8"/>
    <mergeCell ref="H8:N8"/>
    <mergeCell ref="O8:S8"/>
    <mergeCell ref="T8:AC8"/>
    <mergeCell ref="H9:N9"/>
    <mergeCell ref="T9:AC9"/>
    <mergeCell ref="H10:N10"/>
    <mergeCell ref="T10:AC10"/>
    <mergeCell ref="C22:F22"/>
    <mergeCell ref="H22:N22"/>
    <mergeCell ref="O22:U22"/>
    <mergeCell ref="V22:Z22"/>
    <mergeCell ref="AA22:AC22"/>
    <mergeCell ref="H23:N23"/>
    <mergeCell ref="V23:Z23"/>
    <mergeCell ref="H24:N24"/>
    <mergeCell ref="V24:Z24"/>
    <mergeCell ref="H25:N25"/>
    <mergeCell ref="V25:Z25"/>
    <mergeCell ref="H26:N26"/>
    <mergeCell ref="V26:Z26"/>
    <mergeCell ref="H27:N27"/>
    <mergeCell ref="V27:Z27"/>
    <mergeCell ref="H28:N28"/>
    <mergeCell ref="V28:Z28"/>
    <mergeCell ref="H29:N29"/>
    <mergeCell ref="V29:Z29"/>
    <mergeCell ref="H30:N30"/>
    <mergeCell ref="V30:Z30"/>
    <mergeCell ref="H31:N31"/>
    <mergeCell ref="V31:Z31"/>
    <mergeCell ref="H32:N32"/>
    <mergeCell ref="V32:Z32"/>
    <mergeCell ref="H33:N33"/>
    <mergeCell ref="V33:Z33"/>
    <mergeCell ref="H34:N34"/>
    <mergeCell ref="V34:Z34"/>
    <mergeCell ref="H35:N35"/>
    <mergeCell ref="V35:Z35"/>
    <mergeCell ref="H36:N36"/>
    <mergeCell ref="V36:Z36"/>
    <mergeCell ref="H37:N37"/>
    <mergeCell ref="V37:Z37"/>
    <mergeCell ref="H38:N38"/>
    <mergeCell ref="V38:Z38"/>
    <mergeCell ref="H39:N39"/>
    <mergeCell ref="V39:Z39"/>
    <mergeCell ref="H40:N40"/>
    <mergeCell ref="V40:Z40"/>
    <mergeCell ref="A51:AC51"/>
    <mergeCell ref="A8:B40"/>
    <mergeCell ref="C9:G10"/>
    <mergeCell ref="O9:S10"/>
    <mergeCell ref="C11:AC21"/>
    <mergeCell ref="C23:F24"/>
    <mergeCell ref="O23:U24"/>
    <mergeCell ref="AA23:AC24"/>
    <mergeCell ref="C25:F26"/>
    <mergeCell ref="O25:U26"/>
    <mergeCell ref="AA25:AC26"/>
    <mergeCell ref="C27:F28"/>
    <mergeCell ref="O27:U28"/>
    <mergeCell ref="AA27:AC28"/>
    <mergeCell ref="C29:F30"/>
    <mergeCell ref="O29:U30"/>
    <mergeCell ref="AA29:AC30"/>
    <mergeCell ref="C31:F32"/>
    <mergeCell ref="O31:U32"/>
    <mergeCell ref="AA31:AC32"/>
    <mergeCell ref="C33:F34"/>
    <mergeCell ref="O33:U34"/>
    <mergeCell ref="AA33:AC34"/>
    <mergeCell ref="C35:F36"/>
    <mergeCell ref="O35:U36"/>
    <mergeCell ref="AA35:AC36"/>
    <mergeCell ref="C37:F38"/>
    <mergeCell ref="O37:U38"/>
    <mergeCell ref="AA37:AC38"/>
    <mergeCell ref="C39:F40"/>
    <mergeCell ref="O39:U40"/>
    <mergeCell ref="AA39:AC40"/>
    <mergeCell ref="A41:B45"/>
    <mergeCell ref="C41:AC43"/>
    <mergeCell ref="A46:B50"/>
    <mergeCell ref="C46:AC50"/>
  </mergeCells>
  <pageMargins left="0.590277777777778" right="0.313888888888889" top="0.747916666666667" bottom="0.747916666666667" header="0.313888888888889" footer="0.313888888888889"/>
  <pageSetup paperSize="9" scale="91" orientation="portrait" horizont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4"/>
  <sheetViews>
    <sheetView view="pageBreakPreview" zoomScaleNormal="100" zoomScaleSheetLayoutView="100" workbookViewId="0">
      <selection activeCell="F5" sqref="F5:P5"/>
    </sheetView>
  </sheetViews>
  <sheetFormatPr defaultColWidth="9" defaultRowHeight="14.25"/>
  <cols>
    <col min="1" max="2" width="4.125" style="267" customWidth="1"/>
    <col min="3" max="4" width="3.125" style="267" customWidth="1"/>
    <col min="5" max="16" width="2.875" style="267" customWidth="1"/>
    <col min="17" max="17" width="2.875" style="267" hidden="1" customWidth="1"/>
    <col min="18" max="18" width="2.875" style="267" customWidth="1"/>
    <col min="19" max="19" width="8" style="267" customWidth="1"/>
    <col min="20" max="20" width="2.875" style="267" hidden="1" customWidth="1"/>
    <col min="21" max="23" width="2.875" style="267" customWidth="1"/>
    <col min="24" max="24" width="8.125" style="267" customWidth="1"/>
    <col min="25" max="25" width="4.5" style="267" customWidth="1"/>
    <col min="26" max="26" width="2.875" style="267" hidden="1" customWidth="1"/>
    <col min="27" max="27" width="5.875" style="267" customWidth="1"/>
    <col min="28" max="28" width="2.875" style="267" customWidth="1"/>
    <col min="29" max="29" width="4.125" style="267" customWidth="1"/>
    <col min="30" max="16384" width="9" style="267"/>
  </cols>
  <sheetData>
    <row r="1" ht="5.25" customHeight="1"/>
    <row r="2" ht="12" customHeight="1" spans="1:29">
      <c r="A2" s="268"/>
      <c r="B2" s="269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363" t="s">
        <v>0</v>
      </c>
      <c r="AB2" s="363"/>
      <c r="AC2" s="363"/>
    </row>
    <row r="3" ht="27" spans="1:29">
      <c r="A3" s="271"/>
      <c r="B3" s="272"/>
      <c r="C3" s="272"/>
      <c r="D3" s="273" t="s">
        <v>32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364"/>
      <c r="AB3" s="365"/>
      <c r="AC3" s="365"/>
    </row>
    <row r="4" ht="27.75" spans="1:29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366"/>
      <c r="AB4" s="367"/>
      <c r="AC4" s="367"/>
    </row>
    <row r="5" ht="45" customHeight="1" spans="1:29">
      <c r="A5" s="276" t="s">
        <v>2</v>
      </c>
      <c r="B5" s="277"/>
      <c r="C5" s="277"/>
      <c r="D5" s="277"/>
      <c r="E5" s="278"/>
      <c r="F5" s="279" t="s">
        <v>3</v>
      </c>
      <c r="G5" s="280"/>
      <c r="H5" s="280"/>
      <c r="I5" s="280"/>
      <c r="J5" s="280"/>
      <c r="K5" s="280"/>
      <c r="L5" s="280"/>
      <c r="M5" s="280"/>
      <c r="N5" s="280"/>
      <c r="O5" s="280"/>
      <c r="P5" s="337"/>
      <c r="Q5" s="350" t="s">
        <v>4</v>
      </c>
      <c r="R5" s="277"/>
      <c r="S5" s="277"/>
      <c r="T5" s="278"/>
      <c r="U5" s="351" t="s">
        <v>5</v>
      </c>
      <c r="V5" s="352"/>
      <c r="W5" s="352"/>
      <c r="X5" s="352"/>
      <c r="Y5" s="352"/>
      <c r="Z5" s="352"/>
      <c r="AA5" s="352"/>
      <c r="AB5" s="352"/>
      <c r="AC5" s="368"/>
    </row>
    <row r="6" ht="30.75" customHeight="1" spans="1:29">
      <c r="A6" s="281" t="s">
        <v>6</v>
      </c>
      <c r="B6" s="282"/>
      <c r="C6" s="282"/>
      <c r="D6" s="282"/>
      <c r="E6" s="283"/>
      <c r="F6" s="284" t="str">
        <f>标高放样!F6</f>
        <v>跨海一路下面层(K3+443.169~K4+270)</v>
      </c>
      <c r="G6" s="285"/>
      <c r="H6" s="285"/>
      <c r="I6" s="285"/>
      <c r="J6" s="285"/>
      <c r="K6" s="285"/>
      <c r="L6" s="285"/>
      <c r="M6" s="285"/>
      <c r="N6" s="285"/>
      <c r="O6" s="285"/>
      <c r="P6" s="284"/>
      <c r="Q6" s="353" t="s">
        <v>8</v>
      </c>
      <c r="R6" s="353"/>
      <c r="S6" s="353"/>
      <c r="T6" s="353"/>
      <c r="U6" s="354">
        <f>标高放样!U6</f>
        <v>43189</v>
      </c>
      <c r="V6" s="355"/>
      <c r="W6" s="355"/>
      <c r="X6" s="355"/>
      <c r="Y6" s="355"/>
      <c r="Z6" s="355"/>
      <c r="AA6" s="355"/>
      <c r="AB6" s="355"/>
      <c r="AC6" s="369"/>
    </row>
    <row r="7" ht="26.25" customHeight="1" spans="1:29">
      <c r="A7" s="286" t="s">
        <v>9</v>
      </c>
      <c r="B7" s="287"/>
      <c r="C7" s="287"/>
      <c r="D7" s="287"/>
      <c r="E7" s="288"/>
      <c r="F7" s="289" t="s">
        <v>10</v>
      </c>
      <c r="G7" s="290"/>
      <c r="H7" s="290"/>
      <c r="I7" s="290"/>
      <c r="J7" s="290"/>
      <c r="K7" s="290"/>
      <c r="L7" s="290"/>
      <c r="M7" s="290"/>
      <c r="N7" s="290"/>
      <c r="O7" s="290"/>
      <c r="P7" s="338"/>
      <c r="Q7" s="356" t="s">
        <v>11</v>
      </c>
      <c r="R7" s="357"/>
      <c r="S7" s="357"/>
      <c r="T7" s="358"/>
      <c r="U7" s="289" t="s">
        <v>12</v>
      </c>
      <c r="V7" s="290"/>
      <c r="W7" s="290"/>
      <c r="X7" s="290"/>
      <c r="Y7" s="290"/>
      <c r="Z7" s="290"/>
      <c r="AA7" s="290"/>
      <c r="AB7" s="290"/>
      <c r="AC7" s="370"/>
    </row>
    <row r="8" ht="23.25" customHeight="1" spans="1:29">
      <c r="A8" s="291" t="s">
        <v>34</v>
      </c>
      <c r="B8" s="292"/>
      <c r="C8" s="293" t="s">
        <v>14</v>
      </c>
      <c r="D8" s="294"/>
      <c r="E8" s="294"/>
      <c r="F8" s="294"/>
      <c r="G8" s="295"/>
      <c r="H8" s="293" t="s">
        <v>51</v>
      </c>
      <c r="I8" s="294"/>
      <c r="J8" s="294"/>
      <c r="K8" s="294"/>
      <c r="L8" s="294"/>
      <c r="M8" s="294"/>
      <c r="N8" s="295"/>
      <c r="O8" s="339" t="s">
        <v>16</v>
      </c>
      <c r="P8" s="340"/>
      <c r="Q8" s="340"/>
      <c r="R8" s="340"/>
      <c r="S8" s="359"/>
      <c r="T8" s="339" t="s">
        <v>52</v>
      </c>
      <c r="U8" s="340"/>
      <c r="V8" s="340"/>
      <c r="W8" s="340"/>
      <c r="X8" s="340"/>
      <c r="Y8" s="340"/>
      <c r="Z8" s="340"/>
      <c r="AA8" s="340"/>
      <c r="AB8" s="340"/>
      <c r="AC8" s="371"/>
    </row>
    <row r="9" ht="18" customHeight="1" spans="1:29">
      <c r="A9" s="296"/>
      <c r="B9" s="297"/>
      <c r="C9" s="298" t="s">
        <v>53</v>
      </c>
      <c r="D9" s="299"/>
      <c r="E9" s="299"/>
      <c r="F9" s="299"/>
      <c r="G9" s="292"/>
      <c r="H9" s="293" t="s">
        <v>54</v>
      </c>
      <c r="I9" s="294"/>
      <c r="J9" s="294"/>
      <c r="K9" s="294"/>
      <c r="L9" s="294"/>
      <c r="M9" s="294"/>
      <c r="N9" s="295"/>
      <c r="O9" s="341" t="s">
        <v>55</v>
      </c>
      <c r="P9" s="342"/>
      <c r="Q9" s="342"/>
      <c r="R9" s="342"/>
      <c r="S9" s="360"/>
      <c r="T9" s="339" t="s">
        <v>56</v>
      </c>
      <c r="U9" s="340"/>
      <c r="V9" s="340"/>
      <c r="W9" s="340"/>
      <c r="X9" s="340"/>
      <c r="Y9" s="340"/>
      <c r="Z9" s="340"/>
      <c r="AA9" s="340"/>
      <c r="AB9" s="340"/>
      <c r="AC9" s="371"/>
    </row>
    <row r="10" ht="18" customHeight="1" spans="1:29">
      <c r="A10" s="296"/>
      <c r="B10" s="297"/>
      <c r="C10" s="300"/>
      <c r="D10" s="301"/>
      <c r="E10" s="301"/>
      <c r="F10" s="301"/>
      <c r="G10" s="302"/>
      <c r="H10" s="293" t="s">
        <v>57</v>
      </c>
      <c r="I10" s="294"/>
      <c r="J10" s="294"/>
      <c r="K10" s="294"/>
      <c r="L10" s="294"/>
      <c r="M10" s="294"/>
      <c r="N10" s="295"/>
      <c r="O10" s="343"/>
      <c r="P10" s="344"/>
      <c r="Q10" s="344"/>
      <c r="R10" s="344"/>
      <c r="S10" s="361"/>
      <c r="T10" s="339" t="s">
        <v>58</v>
      </c>
      <c r="U10" s="340"/>
      <c r="V10" s="340"/>
      <c r="W10" s="340"/>
      <c r="X10" s="340"/>
      <c r="Y10" s="340"/>
      <c r="Z10" s="340"/>
      <c r="AA10" s="340"/>
      <c r="AB10" s="340"/>
      <c r="AC10" s="371"/>
    </row>
    <row r="11" spans="1:29">
      <c r="A11" s="296"/>
      <c r="B11" s="297"/>
      <c r="C11" s="303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72"/>
    </row>
    <row r="12" spans="1:29">
      <c r="A12" s="296"/>
      <c r="B12" s="297"/>
      <c r="C12" s="303"/>
      <c r="D12" s="304"/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72"/>
    </row>
    <row r="13" spans="1:29">
      <c r="A13" s="296"/>
      <c r="B13" s="297"/>
      <c r="C13" s="303"/>
      <c r="D13" s="304"/>
      <c r="E13" s="304"/>
      <c r="F13" s="304"/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72"/>
    </row>
    <row r="14" spans="1:29">
      <c r="A14" s="296"/>
      <c r="B14" s="297"/>
      <c r="C14" s="303"/>
      <c r="D14" s="304"/>
      <c r="E14" s="30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72"/>
    </row>
    <row r="15" spans="1:29">
      <c r="A15" s="296"/>
      <c r="B15" s="297"/>
      <c r="C15" s="303"/>
      <c r="D15" s="304"/>
      <c r="E15" s="30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72"/>
    </row>
    <row r="16" spans="1:29">
      <c r="A16" s="296"/>
      <c r="B16" s="297"/>
      <c r="C16" s="303"/>
      <c r="D16" s="304"/>
      <c r="E16" s="304"/>
      <c r="F16" s="304"/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72"/>
    </row>
    <row r="17" spans="1:29">
      <c r="A17" s="296"/>
      <c r="B17" s="297"/>
      <c r="C17" s="303"/>
      <c r="D17" s="304"/>
      <c r="E17" s="30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72"/>
    </row>
    <row r="18" spans="1:29">
      <c r="A18" s="296"/>
      <c r="B18" s="297"/>
      <c r="C18" s="303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72"/>
    </row>
    <row r="19" spans="1:29">
      <c r="A19" s="296"/>
      <c r="B19" s="297"/>
      <c r="C19" s="303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72"/>
    </row>
    <row r="20" ht="16.5" customHeight="1" spans="1:29">
      <c r="A20" s="296"/>
      <c r="B20" s="297"/>
      <c r="C20" s="303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72"/>
    </row>
    <row r="21" ht="13.5" customHeight="1" spans="1:29">
      <c r="A21" s="296"/>
      <c r="B21" s="297"/>
      <c r="C21" s="305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73"/>
    </row>
    <row r="22" customHeight="1" spans="1:29">
      <c r="A22" s="296"/>
      <c r="B22" s="297"/>
      <c r="C22" s="293" t="s">
        <v>59</v>
      </c>
      <c r="D22" s="294"/>
      <c r="E22" s="294"/>
      <c r="F22" s="295"/>
      <c r="G22" s="307"/>
      <c r="H22" s="293" t="s">
        <v>60</v>
      </c>
      <c r="I22" s="294"/>
      <c r="J22" s="294"/>
      <c r="K22" s="294"/>
      <c r="L22" s="294"/>
      <c r="M22" s="294"/>
      <c r="N22" s="295"/>
      <c r="O22" s="293" t="s">
        <v>61</v>
      </c>
      <c r="P22" s="294"/>
      <c r="Q22" s="294"/>
      <c r="R22" s="294"/>
      <c r="S22" s="294"/>
      <c r="T22" s="294"/>
      <c r="U22" s="295"/>
      <c r="V22" s="339" t="s">
        <v>62</v>
      </c>
      <c r="W22" s="340"/>
      <c r="X22" s="340"/>
      <c r="Y22" s="340"/>
      <c r="Z22" s="359"/>
      <c r="AA22" s="339" t="s">
        <v>61</v>
      </c>
      <c r="AB22" s="340"/>
      <c r="AC22" s="359"/>
    </row>
    <row r="23" customHeight="1" spans="1:30">
      <c r="A23" s="296"/>
      <c r="B23" s="297"/>
      <c r="C23" s="308">
        <v>3443.169</v>
      </c>
      <c r="D23" s="309"/>
      <c r="E23" s="309"/>
      <c r="F23" s="309"/>
      <c r="G23" s="310" t="s">
        <v>64</v>
      </c>
      <c r="H23" s="311">
        <v>3091950.25141271</v>
      </c>
      <c r="I23" s="345"/>
      <c r="J23" s="345"/>
      <c r="K23" s="345"/>
      <c r="L23" s="345"/>
      <c r="M23" s="345"/>
      <c r="N23" s="346"/>
      <c r="O23" s="347"/>
      <c r="P23" s="347"/>
      <c r="Q23" s="347"/>
      <c r="R23" s="347"/>
      <c r="S23" s="347"/>
      <c r="T23" s="347"/>
      <c r="U23" s="297"/>
      <c r="V23" s="362">
        <f ca="1" t="shared" ref="V23:V40" si="0">H23+AD23</f>
        <v>3091950.25041271</v>
      </c>
      <c r="W23" s="315"/>
      <c r="X23" s="315"/>
      <c r="Y23" s="315"/>
      <c r="Z23" s="348"/>
      <c r="AA23" s="374"/>
      <c r="AB23" s="375"/>
      <c r="AC23" s="376"/>
      <c r="AD23" s="377">
        <f ca="1" t="shared" ref="AD23:AD40" si="1">RANDBETWEEN(-3,3)*0.001</f>
        <v>-0.001</v>
      </c>
    </row>
    <row r="24" customHeight="1" spans="1:30">
      <c r="A24" s="296"/>
      <c r="B24" s="297"/>
      <c r="C24" s="312"/>
      <c r="D24" s="313"/>
      <c r="E24" s="313"/>
      <c r="F24" s="313"/>
      <c r="G24" s="314" t="s">
        <v>65</v>
      </c>
      <c r="H24" s="315">
        <v>528010.468113163</v>
      </c>
      <c r="I24" s="315"/>
      <c r="J24" s="315"/>
      <c r="K24" s="315"/>
      <c r="L24" s="315"/>
      <c r="M24" s="315"/>
      <c r="N24" s="348"/>
      <c r="O24" s="301"/>
      <c r="P24" s="301"/>
      <c r="Q24" s="301"/>
      <c r="R24" s="301"/>
      <c r="S24" s="301"/>
      <c r="T24" s="301"/>
      <c r="U24" s="302"/>
      <c r="V24" s="362">
        <f ca="1" t="shared" si="0"/>
        <v>528010.466113164</v>
      </c>
      <c r="W24" s="315"/>
      <c r="X24" s="315"/>
      <c r="Y24" s="315"/>
      <c r="Z24" s="348"/>
      <c r="AA24" s="343"/>
      <c r="AB24" s="344"/>
      <c r="AC24" s="378"/>
      <c r="AD24" s="377">
        <f ca="1" t="shared" si="1"/>
        <v>-0.002</v>
      </c>
    </row>
    <row r="25" customHeight="1" spans="1:30">
      <c r="A25" s="296"/>
      <c r="B25" s="297"/>
      <c r="C25" s="316" t="s">
        <v>22</v>
      </c>
      <c r="D25" s="299"/>
      <c r="E25" s="299"/>
      <c r="F25" s="299"/>
      <c r="G25" s="314" t="s">
        <v>64</v>
      </c>
      <c r="H25" s="315">
        <v>3091952.64079366</v>
      </c>
      <c r="I25" s="315"/>
      <c r="J25" s="315"/>
      <c r="K25" s="315"/>
      <c r="L25" s="315"/>
      <c r="M25" s="315"/>
      <c r="N25" s="348"/>
      <c r="O25" s="347"/>
      <c r="P25" s="347"/>
      <c r="Q25" s="347"/>
      <c r="R25" s="347"/>
      <c r="S25" s="347"/>
      <c r="T25" s="347"/>
      <c r="U25" s="297"/>
      <c r="V25" s="362">
        <f ca="1" t="shared" si="0"/>
        <v>3091952.64079366</v>
      </c>
      <c r="W25" s="315"/>
      <c r="X25" s="315"/>
      <c r="Y25" s="315"/>
      <c r="Z25" s="348"/>
      <c r="AA25" s="341"/>
      <c r="AB25" s="342"/>
      <c r="AC25" s="379"/>
      <c r="AD25" s="377">
        <f ca="1" t="shared" si="1"/>
        <v>0</v>
      </c>
    </row>
    <row r="26" customHeight="1" spans="1:30">
      <c r="A26" s="296"/>
      <c r="B26" s="297"/>
      <c r="C26" s="300"/>
      <c r="D26" s="301"/>
      <c r="E26" s="301"/>
      <c r="F26" s="301"/>
      <c r="G26" s="314" t="s">
        <v>65</v>
      </c>
      <c r="H26" s="315">
        <v>528007.26017634</v>
      </c>
      <c r="I26" s="315"/>
      <c r="J26" s="315"/>
      <c r="K26" s="315"/>
      <c r="L26" s="315"/>
      <c r="M26" s="315"/>
      <c r="N26" s="348"/>
      <c r="O26" s="301"/>
      <c r="P26" s="301"/>
      <c r="Q26" s="301"/>
      <c r="R26" s="301"/>
      <c r="S26" s="301"/>
      <c r="T26" s="301"/>
      <c r="U26" s="302"/>
      <c r="V26" s="362">
        <f ca="1" t="shared" si="0"/>
        <v>528007.25917634</v>
      </c>
      <c r="W26" s="315"/>
      <c r="X26" s="315"/>
      <c r="Y26" s="315"/>
      <c r="Z26" s="348"/>
      <c r="AA26" s="343"/>
      <c r="AB26" s="344"/>
      <c r="AC26" s="378"/>
      <c r="AD26" s="377">
        <f ca="1" t="shared" si="1"/>
        <v>-0.001</v>
      </c>
    </row>
    <row r="27" customHeight="1" spans="1:30">
      <c r="A27" s="296"/>
      <c r="B27" s="297"/>
      <c r="C27" s="316" t="s">
        <v>24</v>
      </c>
      <c r="D27" s="299"/>
      <c r="E27" s="299"/>
      <c r="F27" s="299"/>
      <c r="G27" s="314" t="s">
        <v>64</v>
      </c>
      <c r="H27" s="315">
        <v>3091947.86203176</v>
      </c>
      <c r="I27" s="315"/>
      <c r="J27" s="315"/>
      <c r="K27" s="315"/>
      <c r="L27" s="315"/>
      <c r="M27" s="315"/>
      <c r="N27" s="348"/>
      <c r="O27" s="347"/>
      <c r="P27" s="347"/>
      <c r="Q27" s="347"/>
      <c r="R27" s="347"/>
      <c r="S27" s="347"/>
      <c r="T27" s="347"/>
      <c r="U27" s="297"/>
      <c r="V27" s="362">
        <f ca="1" t="shared" si="0"/>
        <v>3091947.86303176</v>
      </c>
      <c r="W27" s="315"/>
      <c r="X27" s="315"/>
      <c r="Y27" s="315"/>
      <c r="Z27" s="348"/>
      <c r="AA27" s="341"/>
      <c r="AB27" s="342"/>
      <c r="AC27" s="379"/>
      <c r="AD27" s="377">
        <f ca="1" t="shared" si="1"/>
        <v>0.001</v>
      </c>
    </row>
    <row r="28" customHeight="1" spans="1:30">
      <c r="A28" s="296"/>
      <c r="B28" s="297"/>
      <c r="C28" s="300"/>
      <c r="D28" s="301"/>
      <c r="E28" s="301"/>
      <c r="F28" s="301"/>
      <c r="G28" s="314" t="s">
        <v>65</v>
      </c>
      <c r="H28" s="315">
        <v>528013.676049987</v>
      </c>
      <c r="I28" s="315"/>
      <c r="J28" s="315"/>
      <c r="K28" s="315"/>
      <c r="L28" s="315"/>
      <c r="M28" s="315"/>
      <c r="N28" s="348"/>
      <c r="O28" s="301"/>
      <c r="P28" s="301"/>
      <c r="Q28" s="301"/>
      <c r="R28" s="301"/>
      <c r="S28" s="301"/>
      <c r="T28" s="301"/>
      <c r="U28" s="302"/>
      <c r="V28" s="362">
        <f ca="1" t="shared" si="0"/>
        <v>528013.678049987</v>
      </c>
      <c r="W28" s="315"/>
      <c r="X28" s="315"/>
      <c r="Y28" s="315"/>
      <c r="Z28" s="348"/>
      <c r="AA28" s="343"/>
      <c r="AB28" s="344"/>
      <c r="AC28" s="378"/>
      <c r="AD28" s="377">
        <f ca="1" t="shared" si="1"/>
        <v>0.002</v>
      </c>
    </row>
    <row r="29" customHeight="1" spans="1:30">
      <c r="A29" s="296"/>
      <c r="B29" s="297"/>
      <c r="C29" s="316" t="s">
        <v>38</v>
      </c>
      <c r="D29" s="299"/>
      <c r="E29" s="299"/>
      <c r="F29" s="299"/>
      <c r="G29" s="314" t="s">
        <v>64</v>
      </c>
      <c r="H29" s="315">
        <v>3091961.60097223</v>
      </c>
      <c r="I29" s="315"/>
      <c r="J29" s="315"/>
      <c r="K29" s="315"/>
      <c r="L29" s="315"/>
      <c r="M29" s="315"/>
      <c r="N29" s="348"/>
      <c r="O29" s="347"/>
      <c r="P29" s="347"/>
      <c r="Q29" s="347"/>
      <c r="R29" s="347"/>
      <c r="S29" s="347"/>
      <c r="T29" s="347"/>
      <c r="U29" s="297"/>
      <c r="V29" s="362">
        <f ca="1" t="shared" si="0"/>
        <v>3091961.59897223</v>
      </c>
      <c r="W29" s="315"/>
      <c r="X29" s="315"/>
      <c r="Y29" s="315"/>
      <c r="Z29" s="348"/>
      <c r="AA29" s="341"/>
      <c r="AB29" s="342"/>
      <c r="AC29" s="379"/>
      <c r="AD29" s="377">
        <f ca="1" t="shared" si="1"/>
        <v>-0.002</v>
      </c>
    </row>
    <row r="30" customHeight="1" spans="1:30">
      <c r="A30" s="296"/>
      <c r="B30" s="297"/>
      <c r="C30" s="300"/>
      <c r="D30" s="301"/>
      <c r="E30" s="301"/>
      <c r="F30" s="301"/>
      <c r="G30" s="314" t="s">
        <v>65</v>
      </c>
      <c r="H30" s="315">
        <v>527995.230413251</v>
      </c>
      <c r="I30" s="315"/>
      <c r="J30" s="315"/>
      <c r="K30" s="315"/>
      <c r="L30" s="315"/>
      <c r="M30" s="315"/>
      <c r="N30" s="348"/>
      <c r="O30" s="301"/>
      <c r="P30" s="301"/>
      <c r="Q30" s="301"/>
      <c r="R30" s="301"/>
      <c r="S30" s="301"/>
      <c r="T30" s="301"/>
      <c r="U30" s="302"/>
      <c r="V30" s="362">
        <f ca="1" t="shared" si="0"/>
        <v>527995.228413251</v>
      </c>
      <c r="W30" s="315"/>
      <c r="X30" s="315"/>
      <c r="Y30" s="315"/>
      <c r="Z30" s="348"/>
      <c r="AA30" s="343"/>
      <c r="AB30" s="344"/>
      <c r="AC30" s="378"/>
      <c r="AD30" s="377">
        <f ca="1" t="shared" si="1"/>
        <v>-0.002</v>
      </c>
    </row>
    <row r="31" customHeight="1" spans="1:30">
      <c r="A31" s="296"/>
      <c r="B31" s="297"/>
      <c r="C31" s="316" t="s">
        <v>39</v>
      </c>
      <c r="D31" s="299"/>
      <c r="E31" s="299"/>
      <c r="F31" s="299"/>
      <c r="G31" s="314" t="s">
        <v>64</v>
      </c>
      <c r="H31" s="315">
        <v>3091938.90185319</v>
      </c>
      <c r="I31" s="315"/>
      <c r="J31" s="315"/>
      <c r="K31" s="315"/>
      <c r="L31" s="315"/>
      <c r="M31" s="315"/>
      <c r="N31" s="348"/>
      <c r="O31" s="347"/>
      <c r="P31" s="347"/>
      <c r="Q31" s="347"/>
      <c r="R31" s="347"/>
      <c r="S31" s="347"/>
      <c r="T31" s="347"/>
      <c r="U31" s="297"/>
      <c r="V31" s="362">
        <f ca="1" t="shared" si="0"/>
        <v>3091938.89985319</v>
      </c>
      <c r="W31" s="315"/>
      <c r="X31" s="315"/>
      <c r="Y31" s="315"/>
      <c r="Z31" s="348"/>
      <c r="AA31" s="341"/>
      <c r="AB31" s="342"/>
      <c r="AC31" s="379"/>
      <c r="AD31" s="377">
        <f ca="1" t="shared" si="1"/>
        <v>-0.002</v>
      </c>
    </row>
    <row r="32" customHeight="1" spans="1:30">
      <c r="A32" s="296"/>
      <c r="B32" s="297"/>
      <c r="C32" s="300"/>
      <c r="D32" s="301"/>
      <c r="E32" s="301"/>
      <c r="F32" s="301"/>
      <c r="G32" s="314" t="s">
        <v>65</v>
      </c>
      <c r="H32" s="315">
        <v>528025.705813076</v>
      </c>
      <c r="I32" s="315"/>
      <c r="J32" s="315"/>
      <c r="K32" s="315"/>
      <c r="L32" s="315"/>
      <c r="M32" s="315"/>
      <c r="N32" s="348"/>
      <c r="O32" s="301"/>
      <c r="P32" s="301"/>
      <c r="Q32" s="301"/>
      <c r="R32" s="301"/>
      <c r="S32" s="301"/>
      <c r="T32" s="301"/>
      <c r="U32" s="302"/>
      <c r="V32" s="362">
        <f ca="1" t="shared" si="0"/>
        <v>528025.704813076</v>
      </c>
      <c r="W32" s="315"/>
      <c r="X32" s="315"/>
      <c r="Y32" s="315"/>
      <c r="Z32" s="348"/>
      <c r="AA32" s="343"/>
      <c r="AB32" s="344"/>
      <c r="AC32" s="378"/>
      <c r="AD32" s="377">
        <f ca="1" t="shared" si="1"/>
        <v>-0.001</v>
      </c>
    </row>
    <row r="33" customHeight="1" spans="1:30">
      <c r="A33" s="296"/>
      <c r="B33" s="297"/>
      <c r="C33" s="308">
        <v>3700</v>
      </c>
      <c r="D33" s="309"/>
      <c r="E33" s="309"/>
      <c r="F33" s="309"/>
      <c r="G33" s="310" t="s">
        <v>64</v>
      </c>
      <c r="H33" s="311">
        <v>3092156.2243456</v>
      </c>
      <c r="I33" s="345"/>
      <c r="J33" s="345"/>
      <c r="K33" s="345"/>
      <c r="L33" s="345"/>
      <c r="M33" s="345"/>
      <c r="N33" s="346"/>
      <c r="O33" s="347"/>
      <c r="P33" s="347"/>
      <c r="Q33" s="347"/>
      <c r="R33" s="347"/>
      <c r="S33" s="347"/>
      <c r="T33" s="347"/>
      <c r="U33" s="297"/>
      <c r="V33" s="362">
        <f ca="1" t="shared" si="0"/>
        <v>3092156.2243456</v>
      </c>
      <c r="W33" s="315"/>
      <c r="X33" s="315"/>
      <c r="Y33" s="315"/>
      <c r="Z33" s="348"/>
      <c r="AA33" s="341"/>
      <c r="AB33" s="342"/>
      <c r="AC33" s="379"/>
      <c r="AD33" s="377">
        <f ca="1" t="shared" si="1"/>
        <v>0</v>
      </c>
    </row>
    <row r="34" ht="15" customHeight="1" spans="1:30">
      <c r="A34" s="296"/>
      <c r="B34" s="297"/>
      <c r="C34" s="312"/>
      <c r="D34" s="313"/>
      <c r="E34" s="313"/>
      <c r="F34" s="313"/>
      <c r="G34" s="314" t="s">
        <v>65</v>
      </c>
      <c r="H34" s="315">
        <v>528163.886865209</v>
      </c>
      <c r="I34" s="315"/>
      <c r="J34" s="315"/>
      <c r="K34" s="315"/>
      <c r="L34" s="315"/>
      <c r="M34" s="315"/>
      <c r="N34" s="348"/>
      <c r="O34" s="301"/>
      <c r="P34" s="301"/>
      <c r="Q34" s="301"/>
      <c r="R34" s="301"/>
      <c r="S34" s="301"/>
      <c r="T34" s="301"/>
      <c r="U34" s="302"/>
      <c r="V34" s="362">
        <f ca="1" t="shared" si="0"/>
        <v>528163.888865209</v>
      </c>
      <c r="W34" s="315"/>
      <c r="X34" s="315"/>
      <c r="Y34" s="315"/>
      <c r="Z34" s="348"/>
      <c r="AA34" s="343"/>
      <c r="AB34" s="344"/>
      <c r="AC34" s="378"/>
      <c r="AD34" s="377">
        <f ca="1" t="shared" si="1"/>
        <v>0.002</v>
      </c>
    </row>
    <row r="35" customHeight="1" spans="1:30">
      <c r="A35" s="296"/>
      <c r="B35" s="297"/>
      <c r="C35" s="316" t="s">
        <v>22</v>
      </c>
      <c r="D35" s="299"/>
      <c r="E35" s="299"/>
      <c r="F35" s="299"/>
      <c r="G35" s="314" t="s">
        <v>64</v>
      </c>
      <c r="H35" s="315">
        <v>3092158.61372655</v>
      </c>
      <c r="I35" s="315"/>
      <c r="J35" s="315"/>
      <c r="K35" s="315"/>
      <c r="L35" s="315"/>
      <c r="M35" s="315"/>
      <c r="N35" s="348"/>
      <c r="O35" s="347"/>
      <c r="P35" s="347"/>
      <c r="Q35" s="347"/>
      <c r="R35" s="347"/>
      <c r="S35" s="347"/>
      <c r="T35" s="347"/>
      <c r="U35" s="297"/>
      <c r="V35" s="362">
        <f ca="1" t="shared" si="0"/>
        <v>3092158.61372655</v>
      </c>
      <c r="W35" s="315"/>
      <c r="X35" s="315"/>
      <c r="Y35" s="315"/>
      <c r="Z35" s="348"/>
      <c r="AA35" s="341"/>
      <c r="AB35" s="342"/>
      <c r="AC35" s="379"/>
      <c r="AD35" s="377">
        <f ca="1" t="shared" si="1"/>
        <v>0</v>
      </c>
    </row>
    <row r="36" customHeight="1" spans="1:30">
      <c r="A36" s="296"/>
      <c r="B36" s="297"/>
      <c r="C36" s="300"/>
      <c r="D36" s="301"/>
      <c r="E36" s="301"/>
      <c r="F36" s="301"/>
      <c r="G36" s="314" t="s">
        <v>65</v>
      </c>
      <c r="H36" s="315">
        <v>528160.678928385</v>
      </c>
      <c r="I36" s="315"/>
      <c r="J36" s="315"/>
      <c r="K36" s="315"/>
      <c r="L36" s="315"/>
      <c r="M36" s="315"/>
      <c r="N36" s="348"/>
      <c r="O36" s="301"/>
      <c r="P36" s="301"/>
      <c r="Q36" s="301"/>
      <c r="R36" s="301"/>
      <c r="S36" s="301"/>
      <c r="T36" s="301"/>
      <c r="U36" s="302"/>
      <c r="V36" s="362">
        <f ca="1" t="shared" si="0"/>
        <v>528160.681928385</v>
      </c>
      <c r="W36" s="315"/>
      <c r="X36" s="315"/>
      <c r="Y36" s="315"/>
      <c r="Z36" s="348"/>
      <c r="AA36" s="343"/>
      <c r="AB36" s="344"/>
      <c r="AC36" s="378"/>
      <c r="AD36" s="377">
        <f ca="1" t="shared" si="1"/>
        <v>0.003</v>
      </c>
    </row>
    <row r="37" customHeight="1" spans="1:30">
      <c r="A37" s="296"/>
      <c r="B37" s="297"/>
      <c r="C37" s="316" t="s">
        <v>24</v>
      </c>
      <c r="D37" s="299"/>
      <c r="E37" s="299"/>
      <c r="F37" s="299"/>
      <c r="G37" s="314" t="s">
        <v>64</v>
      </c>
      <c r="H37" s="315">
        <v>3092153.83496465</v>
      </c>
      <c r="I37" s="315"/>
      <c r="J37" s="315"/>
      <c r="K37" s="315"/>
      <c r="L37" s="315"/>
      <c r="M37" s="315"/>
      <c r="N37" s="348"/>
      <c r="O37" s="347"/>
      <c r="P37" s="347"/>
      <c r="Q37" s="347"/>
      <c r="R37" s="347"/>
      <c r="S37" s="347"/>
      <c r="T37" s="347"/>
      <c r="U37" s="297"/>
      <c r="V37" s="362">
        <f ca="1" t="shared" si="0"/>
        <v>3092153.83196465</v>
      </c>
      <c r="W37" s="315"/>
      <c r="X37" s="315"/>
      <c r="Y37" s="315"/>
      <c r="Z37" s="348"/>
      <c r="AA37" s="341"/>
      <c r="AB37" s="342"/>
      <c r="AC37" s="379"/>
      <c r="AD37" s="377">
        <f ca="1" t="shared" si="1"/>
        <v>-0.003</v>
      </c>
    </row>
    <row r="38" customHeight="1" spans="1:30">
      <c r="A38" s="296"/>
      <c r="B38" s="297"/>
      <c r="C38" s="300"/>
      <c r="D38" s="301"/>
      <c r="E38" s="301"/>
      <c r="F38" s="301"/>
      <c r="G38" s="314" t="s">
        <v>65</v>
      </c>
      <c r="H38" s="315">
        <v>528167.094802032</v>
      </c>
      <c r="I38" s="315"/>
      <c r="J38" s="315"/>
      <c r="K38" s="315"/>
      <c r="L38" s="315"/>
      <c r="M38" s="315"/>
      <c r="N38" s="348"/>
      <c r="O38" s="301"/>
      <c r="P38" s="301"/>
      <c r="Q38" s="301"/>
      <c r="R38" s="301"/>
      <c r="S38" s="301"/>
      <c r="T38" s="301"/>
      <c r="U38" s="302"/>
      <c r="V38" s="362">
        <f ca="1" t="shared" si="0"/>
        <v>528167.093802032</v>
      </c>
      <c r="W38" s="315"/>
      <c r="X38" s="315"/>
      <c r="Y38" s="315"/>
      <c r="Z38" s="348"/>
      <c r="AA38" s="343"/>
      <c r="AB38" s="344"/>
      <c r="AC38" s="378"/>
      <c r="AD38" s="377">
        <f ca="1" t="shared" si="1"/>
        <v>-0.001</v>
      </c>
    </row>
    <row r="39" customHeight="1" spans="1:30">
      <c r="A39" s="296"/>
      <c r="B39" s="297"/>
      <c r="C39" s="316" t="s">
        <v>44</v>
      </c>
      <c r="D39" s="299"/>
      <c r="E39" s="299"/>
      <c r="F39" s="299"/>
      <c r="G39" s="314" t="s">
        <v>64</v>
      </c>
      <c r="H39" s="315">
        <v>3092165.48319679</v>
      </c>
      <c r="I39" s="315"/>
      <c r="J39" s="315"/>
      <c r="K39" s="315"/>
      <c r="L39" s="315"/>
      <c r="M39" s="315"/>
      <c r="N39" s="348"/>
      <c r="O39" s="347"/>
      <c r="P39" s="347"/>
      <c r="Q39" s="347"/>
      <c r="R39" s="347"/>
      <c r="S39" s="347"/>
      <c r="T39" s="347"/>
      <c r="U39" s="297"/>
      <c r="V39" s="362">
        <f ca="1" t="shared" si="0"/>
        <v>3092165.48219679</v>
      </c>
      <c r="W39" s="315"/>
      <c r="X39" s="315"/>
      <c r="Y39" s="315"/>
      <c r="Z39" s="348"/>
      <c r="AA39" s="341"/>
      <c r="AB39" s="342"/>
      <c r="AC39" s="379"/>
      <c r="AD39" s="377">
        <f ca="1" t="shared" si="1"/>
        <v>-0.001</v>
      </c>
    </row>
    <row r="40" ht="15" customHeight="1" spans="1:30">
      <c r="A40" s="317"/>
      <c r="B40" s="302"/>
      <c r="C40" s="300"/>
      <c r="D40" s="301"/>
      <c r="E40" s="301"/>
      <c r="F40" s="301"/>
      <c r="G40" s="314" t="s">
        <v>65</v>
      </c>
      <c r="H40" s="315">
        <v>528151.456110017</v>
      </c>
      <c r="I40" s="315"/>
      <c r="J40" s="315"/>
      <c r="K40" s="315"/>
      <c r="L40" s="315"/>
      <c r="M40" s="315"/>
      <c r="N40" s="348"/>
      <c r="O40" s="301"/>
      <c r="P40" s="301"/>
      <c r="Q40" s="301"/>
      <c r="R40" s="301"/>
      <c r="S40" s="301"/>
      <c r="T40" s="301"/>
      <c r="U40" s="302"/>
      <c r="V40" s="362">
        <f ca="1" t="shared" si="0"/>
        <v>528151.455110017</v>
      </c>
      <c r="W40" s="315"/>
      <c r="X40" s="315"/>
      <c r="Y40" s="315"/>
      <c r="Z40" s="348"/>
      <c r="AA40" s="343"/>
      <c r="AB40" s="344"/>
      <c r="AC40" s="378"/>
      <c r="AD40" s="377">
        <f ca="1" t="shared" si="1"/>
        <v>-0.001</v>
      </c>
    </row>
    <row r="41" ht="10.5" customHeight="1" spans="1:29">
      <c r="A41" s="318" t="s">
        <v>48</v>
      </c>
      <c r="B41" s="319"/>
      <c r="C41" s="320"/>
      <c r="D41" s="321"/>
      <c r="E41" s="321"/>
      <c r="F41" s="321"/>
      <c r="G41" s="322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21"/>
      <c r="AB41" s="321"/>
      <c r="AC41" s="380"/>
    </row>
    <row r="42" ht="10.5" customHeight="1" spans="1:29">
      <c r="A42" s="318"/>
      <c r="B42" s="319"/>
      <c r="C42" s="323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4"/>
      <c r="Z42" s="324"/>
      <c r="AA42" s="324"/>
      <c r="AB42" s="324"/>
      <c r="AC42" s="381"/>
    </row>
    <row r="43" ht="13.5" customHeight="1" spans="1:29">
      <c r="A43" s="318"/>
      <c r="B43" s="319"/>
      <c r="C43" s="323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81"/>
    </row>
    <row r="44" ht="8.25" hidden="1" customHeight="1" spans="1:29">
      <c r="A44" s="318"/>
      <c r="B44" s="319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25"/>
      <c r="P44" s="325"/>
      <c r="Q44" s="325"/>
      <c r="R44" s="325"/>
      <c r="S44" s="325"/>
      <c r="T44" s="325"/>
      <c r="U44" s="325"/>
      <c r="V44" s="325"/>
      <c r="W44" s="325"/>
      <c r="X44" s="325"/>
      <c r="Y44" s="325"/>
      <c r="Z44" s="325"/>
      <c r="AA44" s="325"/>
      <c r="AB44" s="325"/>
      <c r="AC44" s="382"/>
    </row>
    <row r="45" ht="10.5" hidden="1" customHeight="1" spans="1:29">
      <c r="A45" s="318"/>
      <c r="B45" s="319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25"/>
      <c r="AB45" s="325"/>
      <c r="AC45" s="382"/>
    </row>
    <row r="46" ht="9" customHeight="1" spans="1:30">
      <c r="A46" s="326" t="s">
        <v>26</v>
      </c>
      <c r="B46" s="327"/>
      <c r="C46" s="328"/>
      <c r="D46" s="328"/>
      <c r="E46" s="328"/>
      <c r="F46" s="329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83"/>
      <c r="AD46" s="384" t="s">
        <v>68</v>
      </c>
    </row>
    <row r="47" ht="17.25" customHeight="1" spans="1:29">
      <c r="A47" s="330"/>
      <c r="B47" s="331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25"/>
      <c r="Y47" s="325"/>
      <c r="Z47" s="325"/>
      <c r="AA47" s="325"/>
      <c r="AB47" s="325"/>
      <c r="AC47" s="382"/>
    </row>
    <row r="48" ht="9.75" customHeight="1" spans="1:29">
      <c r="A48" s="330"/>
      <c r="B48" s="331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25"/>
      <c r="Y48" s="325"/>
      <c r="Z48" s="325"/>
      <c r="AA48" s="325"/>
      <c r="AB48" s="325"/>
      <c r="AC48" s="382"/>
    </row>
    <row r="49" ht="9" hidden="1" customHeight="1" spans="1:29">
      <c r="A49" s="330"/>
      <c r="B49" s="331"/>
      <c r="C49" s="325"/>
      <c r="D49" s="325"/>
      <c r="E49" s="325"/>
      <c r="F49" s="325"/>
      <c r="G49" s="325"/>
      <c r="H49" s="325"/>
      <c r="I49" s="325"/>
      <c r="J49" s="325"/>
      <c r="K49" s="325"/>
      <c r="L49" s="325"/>
      <c r="M49" s="325"/>
      <c r="N49" s="325"/>
      <c r="O49" s="325"/>
      <c r="P49" s="325"/>
      <c r="Q49" s="325"/>
      <c r="R49" s="325"/>
      <c r="S49" s="325"/>
      <c r="T49" s="325"/>
      <c r="U49" s="325"/>
      <c r="V49" s="325"/>
      <c r="W49" s="325"/>
      <c r="X49" s="325"/>
      <c r="Y49" s="325"/>
      <c r="Z49" s="325"/>
      <c r="AA49" s="325"/>
      <c r="AB49" s="325"/>
      <c r="AC49" s="382"/>
    </row>
    <row r="50" ht="6" customHeight="1" spans="1:29">
      <c r="A50" s="332"/>
      <c r="B50" s="333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34"/>
      <c r="AB50" s="334"/>
      <c r="AC50" s="385"/>
    </row>
    <row r="51" ht="9.75" customHeight="1" spans="1:29">
      <c r="A51" s="335"/>
      <c r="B51" s="335"/>
      <c r="C51" s="335"/>
      <c r="D51" s="335"/>
      <c r="E51" s="335"/>
      <c r="F51" s="335"/>
      <c r="G51" s="335"/>
      <c r="H51" s="335"/>
      <c r="I51" s="335"/>
      <c r="J51" s="335"/>
      <c r="K51" s="335"/>
      <c r="L51" s="335"/>
      <c r="M51" s="335"/>
      <c r="N51" s="335"/>
      <c r="O51" s="335"/>
      <c r="P51" s="335"/>
      <c r="Q51" s="335"/>
      <c r="R51" s="335"/>
      <c r="S51" s="335"/>
      <c r="T51" s="335"/>
      <c r="U51" s="335"/>
      <c r="V51" s="335"/>
      <c r="W51" s="335"/>
      <c r="X51" s="335"/>
      <c r="Y51" s="335"/>
      <c r="Z51" s="335"/>
      <c r="AA51" s="335"/>
      <c r="AB51" s="335"/>
      <c r="AC51" s="335"/>
    </row>
    <row r="52" spans="2:26">
      <c r="B52" s="336" t="s">
        <v>27</v>
      </c>
      <c r="E52" s="336" t="s">
        <v>69</v>
      </c>
      <c r="I52" s="336" t="s">
        <v>29</v>
      </c>
      <c r="N52" s="349" t="s">
        <v>67</v>
      </c>
      <c r="R52" s="336"/>
      <c r="X52" s="349" t="s">
        <v>50</v>
      </c>
      <c r="Z52" s="349" t="s">
        <v>50</v>
      </c>
    </row>
    <row r="54" spans="1:29">
      <c r="A54" s="268"/>
      <c r="B54" s="269"/>
      <c r="C54" s="270"/>
      <c r="D54" s="270"/>
      <c r="E54" s="270"/>
      <c r="F54" s="270"/>
      <c r="G54" s="270"/>
      <c r="H54" s="270"/>
      <c r="I54" s="270"/>
      <c r="J54" s="270"/>
      <c r="K54" s="270"/>
      <c r="L54" s="270"/>
      <c r="M54" s="270"/>
      <c r="N54" s="270"/>
      <c r="O54" s="270"/>
      <c r="P54" s="270"/>
      <c r="Q54" s="270"/>
      <c r="R54" s="270"/>
      <c r="S54" s="270"/>
      <c r="T54" s="270"/>
      <c r="U54" s="270"/>
      <c r="V54" s="270"/>
      <c r="W54" s="270"/>
      <c r="X54" s="270"/>
      <c r="Y54" s="270"/>
      <c r="Z54" s="270"/>
      <c r="AA54" s="363" t="s">
        <v>0</v>
      </c>
      <c r="AB54" s="363"/>
      <c r="AC54" s="363"/>
    </row>
  </sheetData>
  <mergeCells count="105">
    <mergeCell ref="A2:Z2"/>
    <mergeCell ref="AA2:AC2"/>
    <mergeCell ref="A3:C3"/>
    <mergeCell ref="D3:Z3"/>
    <mergeCell ref="AA3:AC3"/>
    <mergeCell ref="A4:AC4"/>
    <mergeCell ref="A5:E5"/>
    <mergeCell ref="F5:P5"/>
    <mergeCell ref="Q5:T5"/>
    <mergeCell ref="U5:AC5"/>
    <mergeCell ref="A6:E6"/>
    <mergeCell ref="F6:P6"/>
    <mergeCell ref="Q6:T6"/>
    <mergeCell ref="U6:AC6"/>
    <mergeCell ref="A7:E7"/>
    <mergeCell ref="F7:P7"/>
    <mergeCell ref="Q7:T7"/>
    <mergeCell ref="U7:AC7"/>
    <mergeCell ref="C8:G8"/>
    <mergeCell ref="H8:N8"/>
    <mergeCell ref="O8:S8"/>
    <mergeCell ref="T8:AC8"/>
    <mergeCell ref="H9:N9"/>
    <mergeCell ref="T9:AC9"/>
    <mergeCell ref="H10:N10"/>
    <mergeCell ref="T10:AC10"/>
    <mergeCell ref="C22:F22"/>
    <mergeCell ref="H22:N22"/>
    <mergeCell ref="O22:U22"/>
    <mergeCell ref="V22:Z22"/>
    <mergeCell ref="AA22:AC22"/>
    <mergeCell ref="H23:N23"/>
    <mergeCell ref="V23:Z23"/>
    <mergeCell ref="H24:N24"/>
    <mergeCell ref="V24:Z24"/>
    <mergeCell ref="H25:N25"/>
    <mergeCell ref="V25:Z25"/>
    <mergeCell ref="H26:N26"/>
    <mergeCell ref="V26:Z26"/>
    <mergeCell ref="H27:N27"/>
    <mergeCell ref="V27:Z27"/>
    <mergeCell ref="H28:N28"/>
    <mergeCell ref="V28:Z28"/>
    <mergeCell ref="H29:N29"/>
    <mergeCell ref="V29:Z29"/>
    <mergeCell ref="H30:N30"/>
    <mergeCell ref="V30:Z30"/>
    <mergeCell ref="H31:N31"/>
    <mergeCell ref="V31:Z31"/>
    <mergeCell ref="H32:N32"/>
    <mergeCell ref="V32:Z32"/>
    <mergeCell ref="H33:N33"/>
    <mergeCell ref="V33:Z33"/>
    <mergeCell ref="H34:N34"/>
    <mergeCell ref="V34:Z34"/>
    <mergeCell ref="H35:N35"/>
    <mergeCell ref="V35:Z35"/>
    <mergeCell ref="H36:N36"/>
    <mergeCell ref="V36:Z36"/>
    <mergeCell ref="H37:N37"/>
    <mergeCell ref="V37:Z37"/>
    <mergeCell ref="H38:N38"/>
    <mergeCell ref="V38:Z38"/>
    <mergeCell ref="H39:N39"/>
    <mergeCell ref="V39:Z39"/>
    <mergeCell ref="H40:N40"/>
    <mergeCell ref="V40:Z40"/>
    <mergeCell ref="A51:AC51"/>
    <mergeCell ref="A54:Z54"/>
    <mergeCell ref="AA54:AC54"/>
    <mergeCell ref="A8:B40"/>
    <mergeCell ref="C9:G10"/>
    <mergeCell ref="O9:S10"/>
    <mergeCell ref="C11:AC21"/>
    <mergeCell ref="C23:F24"/>
    <mergeCell ref="O23:U24"/>
    <mergeCell ref="AA23:AC24"/>
    <mergeCell ref="C25:F26"/>
    <mergeCell ref="O25:U26"/>
    <mergeCell ref="AA25:AC26"/>
    <mergeCell ref="C27:F28"/>
    <mergeCell ref="O27:U28"/>
    <mergeCell ref="AA27:AC28"/>
    <mergeCell ref="C29:F30"/>
    <mergeCell ref="O29:U30"/>
    <mergeCell ref="AA29:AC30"/>
    <mergeCell ref="C31:F32"/>
    <mergeCell ref="O31:U32"/>
    <mergeCell ref="AA31:AC32"/>
    <mergeCell ref="C33:F34"/>
    <mergeCell ref="O33:U34"/>
    <mergeCell ref="AA33:AC34"/>
    <mergeCell ref="C35:F36"/>
    <mergeCell ref="O35:U36"/>
    <mergeCell ref="AA35:AC36"/>
    <mergeCell ref="C37:F38"/>
    <mergeCell ref="O37:U38"/>
    <mergeCell ref="AA37:AC38"/>
    <mergeCell ref="C39:F40"/>
    <mergeCell ref="O39:U40"/>
    <mergeCell ref="AA39:AC40"/>
    <mergeCell ref="A41:B45"/>
    <mergeCell ref="C41:AC43"/>
    <mergeCell ref="A46:B50"/>
    <mergeCell ref="C46:AC50"/>
  </mergeCells>
  <pageMargins left="0.590277777777778" right="0.313888888888889" top="0.747916666666667" bottom="0.747916666666667" header="0.313888888888889" footer="0.313888888888889"/>
  <pageSetup paperSize="9" scale="91" orientation="portrait" horizontalDpi="300"/>
  <headerFooter/>
  <rowBreaks count="1" manualBreakCount="1">
    <brk id="54" max="28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showGridLines="0" workbookViewId="0">
      <selection activeCell="B3" sqref="B3:V3"/>
    </sheetView>
  </sheetViews>
  <sheetFormatPr defaultColWidth="8" defaultRowHeight="14.25" customHeight="1"/>
  <cols>
    <col min="1" max="1" width="1.375" style="9" customWidth="1"/>
    <col min="2" max="2" width="3.875" style="9" customWidth="1"/>
    <col min="3" max="3" width="8.375" style="9" customWidth="1"/>
    <col min="4" max="4" width="2.875" style="9" customWidth="1"/>
    <col min="5" max="5" width="5.375" style="9" customWidth="1"/>
    <col min="6" max="6" width="3.875" style="9" customWidth="1"/>
    <col min="7" max="7" width="7.125" style="9" customWidth="1"/>
    <col min="8" max="8" width="3.5" style="9" customWidth="1"/>
    <col min="9" max="9" width="8" style="9" customWidth="1"/>
    <col min="10" max="10" width="2.875" style="9" customWidth="1"/>
    <col min="11" max="15" width="2.5" style="9" customWidth="1"/>
    <col min="16" max="16" width="2.125" style="9" customWidth="1"/>
    <col min="17" max="19" width="2.5" style="9" customWidth="1"/>
    <col min="20" max="21" width="4.75" style="9" customWidth="1"/>
    <col min="22" max="22" width="7.2" style="9" customWidth="1"/>
    <col min="23" max="23" width="0.625" style="9" customWidth="1"/>
    <col min="24" max="16384" width="8" style="9"/>
  </cols>
  <sheetData>
    <row r="1" ht="3.95" customHeight="1" spans="1:23">
      <c r="A1" s="10"/>
      <c r="B1" s="1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</row>
    <row r="2" ht="30.75" customHeight="1" spans="1:23">
      <c r="A2" s="234"/>
      <c r="B2" s="13" t="s">
        <v>70</v>
      </c>
      <c r="C2" s="101"/>
      <c r="D2" s="101"/>
      <c r="E2" s="101"/>
      <c r="F2" s="101"/>
      <c r="G2" s="101"/>
      <c r="H2" s="101"/>
      <c r="I2" s="101"/>
      <c r="J2" s="101"/>
      <c r="K2" s="101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0"/>
    </row>
    <row r="3" ht="15.4" customHeight="1" spans="1:23">
      <c r="A3" s="100"/>
      <c r="B3" s="15" t="s">
        <v>71</v>
      </c>
      <c r="C3" s="102"/>
      <c r="D3" s="102"/>
      <c r="E3" s="102"/>
      <c r="F3" s="102"/>
      <c r="G3" s="102"/>
      <c r="H3" s="102"/>
      <c r="I3" s="102"/>
      <c r="J3" s="102"/>
      <c r="K3" s="102"/>
      <c r="L3" s="143"/>
      <c r="M3" s="143"/>
      <c r="N3" s="143"/>
      <c r="O3" s="144"/>
      <c r="P3" s="144"/>
      <c r="Q3" s="144"/>
      <c r="R3" s="144"/>
      <c r="S3" s="144"/>
      <c r="T3" s="144"/>
      <c r="U3" s="144"/>
      <c r="V3" s="144"/>
      <c r="W3" s="100"/>
    </row>
    <row r="4" ht="17.65" customHeight="1" spans="1:23">
      <c r="A4" s="100"/>
      <c r="B4" s="17" t="s">
        <v>72</v>
      </c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53"/>
      <c r="U4" s="153"/>
      <c r="V4" s="154"/>
      <c r="W4" s="100"/>
    </row>
    <row r="5" ht="34.7" customHeight="1" spans="1:23">
      <c r="A5" s="236"/>
      <c r="B5" s="20" t="s">
        <v>2</v>
      </c>
      <c r="C5" s="237"/>
      <c r="D5" s="238" t="s">
        <v>3</v>
      </c>
      <c r="E5" s="239"/>
      <c r="F5" s="239"/>
      <c r="G5" s="239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55"/>
      <c r="W5" s="256"/>
    </row>
    <row r="6" ht="34.7" customHeight="1" spans="1:23">
      <c r="A6" s="236"/>
      <c r="B6" s="25" t="s">
        <v>4</v>
      </c>
      <c r="C6" s="241"/>
      <c r="D6" s="242" t="s">
        <v>5</v>
      </c>
      <c r="E6" s="243"/>
      <c r="F6" s="243"/>
      <c r="G6" s="243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57"/>
      <c r="W6" s="256"/>
    </row>
    <row r="7" ht="34.7" customHeight="1" spans="1:23">
      <c r="A7" s="236"/>
      <c r="B7" s="25" t="s">
        <v>73</v>
      </c>
      <c r="C7" s="241"/>
      <c r="D7" s="242" t="s">
        <v>74</v>
      </c>
      <c r="E7" s="243"/>
      <c r="F7" s="243"/>
      <c r="G7" s="243"/>
      <c r="H7" s="244"/>
      <c r="I7" s="244"/>
      <c r="J7" s="244"/>
      <c r="K7" s="34" t="s">
        <v>75</v>
      </c>
      <c r="L7" s="241"/>
      <c r="M7" s="241"/>
      <c r="N7" s="241"/>
      <c r="O7" s="241"/>
      <c r="P7" s="241"/>
      <c r="Q7" s="242" t="s">
        <v>76</v>
      </c>
      <c r="R7" s="244"/>
      <c r="S7" s="244"/>
      <c r="T7" s="244"/>
      <c r="U7" s="244"/>
      <c r="V7" s="257"/>
      <c r="W7" s="256"/>
    </row>
    <row r="8" ht="34.7" customHeight="1" spans="1:23">
      <c r="A8" s="236"/>
      <c r="B8" s="25" t="s">
        <v>77</v>
      </c>
      <c r="C8" s="241"/>
      <c r="D8" s="242" t="s">
        <v>78</v>
      </c>
      <c r="E8" s="243"/>
      <c r="F8" s="243"/>
      <c r="G8" s="243"/>
      <c r="H8" s="244"/>
      <c r="I8" s="244"/>
      <c r="J8" s="244"/>
      <c r="K8" s="34" t="s">
        <v>79</v>
      </c>
      <c r="L8" s="241"/>
      <c r="M8" s="241"/>
      <c r="N8" s="241"/>
      <c r="O8" s="241"/>
      <c r="P8" s="241"/>
      <c r="Q8" s="258" t="str">
        <f>标高放样!F6</f>
        <v>跨海一路下面层(K3+443.169~K4+270)</v>
      </c>
      <c r="R8" s="259"/>
      <c r="S8" s="259"/>
      <c r="T8" s="259"/>
      <c r="U8" s="259"/>
      <c r="V8" s="260"/>
      <c r="W8" s="256"/>
    </row>
    <row r="9" ht="34.7" customHeight="1" spans="1:23">
      <c r="A9" s="236"/>
      <c r="B9" s="25" t="s">
        <v>80</v>
      </c>
      <c r="C9" s="241"/>
      <c r="D9" s="242" t="s">
        <v>81</v>
      </c>
      <c r="E9" s="243"/>
      <c r="F9" s="243"/>
      <c r="G9" s="243"/>
      <c r="H9" s="244"/>
      <c r="I9" s="34" t="s">
        <v>82</v>
      </c>
      <c r="J9" s="241"/>
      <c r="K9" s="242" t="s">
        <v>83</v>
      </c>
      <c r="L9" s="244"/>
      <c r="M9" s="244"/>
      <c r="N9" s="244"/>
      <c r="O9" s="244"/>
      <c r="P9" s="244"/>
      <c r="Q9" s="34" t="s">
        <v>84</v>
      </c>
      <c r="R9" s="241"/>
      <c r="S9" s="241"/>
      <c r="T9" s="241"/>
      <c r="U9" s="242" t="s">
        <v>85</v>
      </c>
      <c r="V9" s="257"/>
      <c r="W9" s="256"/>
    </row>
    <row r="10" ht="34.7" customHeight="1" spans="1:23">
      <c r="A10" s="236"/>
      <c r="B10" s="25" t="s">
        <v>86</v>
      </c>
      <c r="C10" s="241"/>
      <c r="D10" s="242" t="s">
        <v>87</v>
      </c>
      <c r="E10" s="243"/>
      <c r="F10" s="243"/>
      <c r="G10" s="243"/>
      <c r="H10" s="244"/>
      <c r="I10" s="34" t="s">
        <v>88</v>
      </c>
      <c r="J10" s="241"/>
      <c r="K10" s="242" t="s">
        <v>89</v>
      </c>
      <c r="L10" s="244"/>
      <c r="M10" s="244"/>
      <c r="N10" s="244"/>
      <c r="O10" s="244"/>
      <c r="P10" s="244"/>
      <c r="Q10" s="34" t="s">
        <v>90</v>
      </c>
      <c r="R10" s="241"/>
      <c r="S10" s="241"/>
      <c r="T10" s="241"/>
      <c r="U10" s="242" t="s">
        <v>87</v>
      </c>
      <c r="V10" s="257"/>
      <c r="W10" s="256"/>
    </row>
    <row r="11" ht="34.7" customHeight="1" spans="1:23">
      <c r="A11" s="236"/>
      <c r="B11" s="25" t="s">
        <v>91</v>
      </c>
      <c r="C11" s="241"/>
      <c r="D11" s="242" t="s">
        <v>15</v>
      </c>
      <c r="E11" s="243"/>
      <c r="F11" s="243"/>
      <c r="G11" s="243"/>
      <c r="H11" s="244"/>
      <c r="I11" s="34" t="s">
        <v>92</v>
      </c>
      <c r="J11" s="241"/>
      <c r="K11" s="242" t="s">
        <v>15</v>
      </c>
      <c r="L11" s="244"/>
      <c r="M11" s="244"/>
      <c r="N11" s="244"/>
      <c r="O11" s="244"/>
      <c r="P11" s="244"/>
      <c r="Q11" s="34" t="s">
        <v>93</v>
      </c>
      <c r="R11" s="241"/>
      <c r="S11" s="241"/>
      <c r="T11" s="241"/>
      <c r="U11" s="261">
        <f>标高放样!U6</f>
        <v>43189</v>
      </c>
      <c r="V11" s="262"/>
      <c r="W11" s="256"/>
    </row>
    <row r="12" ht="29.25" customHeight="1" spans="1:23">
      <c r="A12" s="236"/>
      <c r="B12" s="33" t="s">
        <v>94</v>
      </c>
      <c r="C12" s="34" t="s">
        <v>95</v>
      </c>
      <c r="D12" s="241"/>
      <c r="E12" s="241"/>
      <c r="F12" s="241"/>
      <c r="G12" s="241"/>
      <c r="H12" s="241"/>
      <c r="I12" s="34" t="s">
        <v>96</v>
      </c>
      <c r="J12" s="241"/>
      <c r="K12" s="34" t="s">
        <v>97</v>
      </c>
      <c r="L12" s="241"/>
      <c r="M12" s="241"/>
      <c r="N12" s="241"/>
      <c r="O12" s="241"/>
      <c r="P12" s="244"/>
      <c r="Q12" s="244"/>
      <c r="R12" s="244"/>
      <c r="S12" s="244"/>
      <c r="T12" s="244"/>
      <c r="U12" s="244"/>
      <c r="V12" s="257"/>
      <c r="W12" s="256"/>
    </row>
    <row r="13" ht="34.5" customHeight="1" spans="1:23">
      <c r="A13" s="236"/>
      <c r="B13" s="35">
        <v>1</v>
      </c>
      <c r="C13" s="36" t="s">
        <v>98</v>
      </c>
      <c r="D13" s="245"/>
      <c r="E13" s="245"/>
      <c r="F13" s="245"/>
      <c r="G13" s="245"/>
      <c r="H13" s="245"/>
      <c r="I13" s="38" t="s">
        <v>99</v>
      </c>
      <c r="J13" s="244"/>
      <c r="K13" s="242" t="s">
        <v>100</v>
      </c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63"/>
      <c r="W13" s="256"/>
    </row>
    <row r="14" ht="44.25" customHeight="1" spans="1:23">
      <c r="A14" s="236"/>
      <c r="B14" s="35">
        <v>2</v>
      </c>
      <c r="C14" s="36" t="s">
        <v>101</v>
      </c>
      <c r="D14" s="245"/>
      <c r="E14" s="245"/>
      <c r="F14" s="245"/>
      <c r="G14" s="245"/>
      <c r="H14" s="245"/>
      <c r="I14" s="38" t="s">
        <v>102</v>
      </c>
      <c r="J14" s="244"/>
      <c r="K14" s="242" t="s">
        <v>100</v>
      </c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63"/>
      <c r="W14" s="256"/>
    </row>
    <row r="15" ht="69.75" customHeight="1" spans="1:23">
      <c r="A15" s="236"/>
      <c r="B15" s="35">
        <v>3</v>
      </c>
      <c r="C15" s="36" t="s">
        <v>103</v>
      </c>
      <c r="D15" s="245"/>
      <c r="E15" s="245"/>
      <c r="F15" s="245"/>
      <c r="G15" s="245"/>
      <c r="H15" s="245"/>
      <c r="I15" s="38" t="s">
        <v>104</v>
      </c>
      <c r="J15" s="244"/>
      <c r="K15" s="242" t="s">
        <v>100</v>
      </c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63"/>
      <c r="W15" s="256"/>
    </row>
    <row r="16" ht="45" customHeight="1" spans="1:23">
      <c r="A16" s="236"/>
      <c r="B16" s="35">
        <v>4</v>
      </c>
      <c r="C16" s="36" t="s">
        <v>105</v>
      </c>
      <c r="D16" s="245"/>
      <c r="E16" s="245"/>
      <c r="F16" s="245"/>
      <c r="G16" s="245"/>
      <c r="H16" s="245"/>
      <c r="I16" s="38" t="s">
        <v>106</v>
      </c>
      <c r="J16" s="244"/>
      <c r="K16" s="242" t="s">
        <v>100</v>
      </c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63"/>
      <c r="W16" s="256"/>
    </row>
    <row r="17" ht="33.75" customHeight="1" spans="1:23">
      <c r="A17" s="236"/>
      <c r="B17" s="25" t="s">
        <v>107</v>
      </c>
      <c r="C17" s="241"/>
      <c r="D17" s="241"/>
      <c r="E17" s="241"/>
      <c r="F17" s="241"/>
      <c r="G17" s="241"/>
      <c r="H17" s="241"/>
      <c r="I17" s="250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57"/>
      <c r="W17" s="256"/>
    </row>
    <row r="18" ht="21.75" customHeight="1" spans="1:23">
      <c r="A18" s="236"/>
      <c r="B18" s="25" t="s">
        <v>108</v>
      </c>
      <c r="C18" s="244"/>
      <c r="D18" s="244"/>
      <c r="E18" s="244"/>
      <c r="F18" s="244"/>
      <c r="G18" s="244"/>
      <c r="H18" s="244"/>
      <c r="I18" s="251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64"/>
      <c r="W18" s="256"/>
    </row>
    <row r="19" ht="17.25" customHeight="1" spans="1:23">
      <c r="A19" s="236"/>
      <c r="B19" s="39"/>
      <c r="C19" s="244"/>
      <c r="D19" s="244"/>
      <c r="E19" s="244"/>
      <c r="F19" s="244"/>
      <c r="G19" s="244"/>
      <c r="H19" s="244"/>
      <c r="I19" s="253" t="s">
        <v>109</v>
      </c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65"/>
      <c r="W19" s="256"/>
    </row>
    <row r="20" ht="25.35" customHeight="1" spans="1:23">
      <c r="A20" s="236"/>
      <c r="B20" s="33" t="s">
        <v>110</v>
      </c>
      <c r="C20" s="244"/>
      <c r="D20" s="244"/>
      <c r="E20" s="246" t="s">
        <v>111</v>
      </c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57"/>
      <c r="W20" s="256"/>
    </row>
    <row r="21" ht="25.35" customHeight="1" spans="1:23">
      <c r="A21" s="236"/>
      <c r="B21" s="247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57"/>
      <c r="W21" s="256"/>
    </row>
    <row r="22" ht="25.35" customHeight="1" spans="1:23">
      <c r="A22" s="236"/>
      <c r="B22" s="247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57"/>
      <c r="W22" s="256"/>
    </row>
    <row r="23" ht="3.95" customHeight="1" spans="1:23">
      <c r="A23" s="236"/>
      <c r="B23" s="248"/>
      <c r="C23" s="249"/>
      <c r="D23" s="249"/>
      <c r="E23" s="249"/>
      <c r="F23" s="249"/>
      <c r="G23" s="249"/>
      <c r="H23" s="249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66"/>
      <c r="W23" s="256"/>
    </row>
    <row r="24" ht="3.75" customHeight="1" spans="1:23">
      <c r="A24" s="100"/>
      <c r="B24" s="44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00"/>
    </row>
  </sheetData>
  <mergeCells count="60">
    <mergeCell ref="B1:W1"/>
    <mergeCell ref="B2:V2"/>
    <mergeCell ref="B3:V3"/>
    <mergeCell ref="B4:S4"/>
    <mergeCell ref="T4:U4"/>
    <mergeCell ref="B5:C5"/>
    <mergeCell ref="D5:V5"/>
    <mergeCell ref="B6:C6"/>
    <mergeCell ref="D6:V6"/>
    <mergeCell ref="B7:C7"/>
    <mergeCell ref="D7:J7"/>
    <mergeCell ref="K7:P7"/>
    <mergeCell ref="Q7:V7"/>
    <mergeCell ref="B8:C8"/>
    <mergeCell ref="D8:J8"/>
    <mergeCell ref="K8:P8"/>
    <mergeCell ref="Q8:V8"/>
    <mergeCell ref="B9:C9"/>
    <mergeCell ref="D9:H9"/>
    <mergeCell ref="I9:J9"/>
    <mergeCell ref="K9:P9"/>
    <mergeCell ref="Q9:T9"/>
    <mergeCell ref="U9:V9"/>
    <mergeCell ref="B10:C10"/>
    <mergeCell ref="D10:H10"/>
    <mergeCell ref="I10:J10"/>
    <mergeCell ref="K10:P10"/>
    <mergeCell ref="Q10:T10"/>
    <mergeCell ref="U10:V10"/>
    <mergeCell ref="B11:C11"/>
    <mergeCell ref="D11:H11"/>
    <mergeCell ref="I11:J11"/>
    <mergeCell ref="K11:P11"/>
    <mergeCell ref="Q11:T11"/>
    <mergeCell ref="U11:V11"/>
    <mergeCell ref="C12:H12"/>
    <mergeCell ref="I12:J12"/>
    <mergeCell ref="K12:V12"/>
    <mergeCell ref="C13:H13"/>
    <mergeCell ref="I13:J13"/>
    <mergeCell ref="K13:V13"/>
    <mergeCell ref="C14:H14"/>
    <mergeCell ref="I14:J14"/>
    <mergeCell ref="K14:V14"/>
    <mergeCell ref="C15:H15"/>
    <mergeCell ref="I15:J15"/>
    <mergeCell ref="K15:V15"/>
    <mergeCell ref="C16:H16"/>
    <mergeCell ref="I16:J16"/>
    <mergeCell ref="K16:V16"/>
    <mergeCell ref="B17:H17"/>
    <mergeCell ref="I17:V17"/>
    <mergeCell ref="I18:V18"/>
    <mergeCell ref="I19:V19"/>
    <mergeCell ref="B24:V24"/>
    <mergeCell ref="A1:A24"/>
    <mergeCell ref="W2:W24"/>
    <mergeCell ref="B18:H19"/>
    <mergeCell ref="B20:D23"/>
    <mergeCell ref="E20:V23"/>
  </mergeCells>
  <pageMargins left="0.786805555555556" right="0.314583333333333" top="0.786805555555556" bottom="0.786805555555556" header="0.511805555555556" footer="0.511805555555556"/>
  <pageSetup paperSize="9" orientation="portrait" horizontalDpi="600" verticalDpi="6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7"/>
  <sheetViews>
    <sheetView showGridLines="0" view="pageBreakPreview" zoomScaleNormal="100" zoomScaleSheetLayoutView="100" topLeftCell="A4" workbookViewId="0">
      <selection activeCell="AB6" sqref="AB6:AG6"/>
    </sheetView>
  </sheetViews>
  <sheetFormatPr defaultColWidth="8" defaultRowHeight="14.25" customHeight="1"/>
  <cols>
    <col min="1" max="3" width="1.875" style="9" customWidth="1"/>
    <col min="4" max="4" width="5.625" style="9" customWidth="1"/>
    <col min="5" max="27" width="1.875" style="9" customWidth="1"/>
    <col min="28" max="33" width="1.5" style="9" customWidth="1"/>
    <col min="34" max="42" width="1.875" style="9" customWidth="1"/>
    <col min="43" max="43" width="2" style="9" customWidth="1"/>
    <col min="44" max="45" width="8" style="9" customWidth="1"/>
    <col min="46" max="16384" width="8" style="9"/>
  </cols>
  <sheetData>
    <row r="1" ht="45.4" customHeight="1" spans="1:43">
      <c r="A1" s="190" t="s">
        <v>112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216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226" t="s">
        <v>113</v>
      </c>
      <c r="AL1" s="226"/>
      <c r="AM1" s="227"/>
      <c r="AN1" s="227"/>
      <c r="AO1" s="227"/>
      <c r="AP1" s="227"/>
      <c r="AQ1" s="227"/>
    </row>
    <row r="2" ht="20.25" customHeight="1" spans="1:43">
      <c r="A2" s="192" t="s">
        <v>114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</row>
    <row r="3" ht="19.5" customHeight="1" spans="1:43">
      <c r="A3" s="192" t="s">
        <v>115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</row>
    <row r="4" ht="24.75" customHeight="1" spans="1:43">
      <c r="A4" s="193" t="str">
        <f>CONCATENATE("施工单位：上海建工集团股份有限公司 部位:",标高放样!F6)</f>
        <v>施工单位：上海建工集团股份有限公司 部位:跨海一路下面层(K3+443.169~K4+270)</v>
      </c>
      <c r="B4" s="193"/>
      <c r="C4" s="193"/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</row>
    <row r="5" ht="63.95" customHeight="1" spans="1:43">
      <c r="A5" s="194" t="s">
        <v>116</v>
      </c>
      <c r="B5" s="195"/>
      <c r="C5" s="195"/>
      <c r="D5" s="195"/>
      <c r="E5" s="195" t="s">
        <v>117</v>
      </c>
      <c r="F5" s="195"/>
      <c r="G5" s="195"/>
      <c r="H5" s="195"/>
      <c r="I5" s="195"/>
      <c r="J5" s="195" t="s">
        <v>118</v>
      </c>
      <c r="K5" s="195"/>
      <c r="L5" s="195"/>
      <c r="M5" s="195"/>
      <c r="N5" s="195"/>
      <c r="O5" s="195"/>
      <c r="P5" s="195"/>
      <c r="Q5" s="195" t="s">
        <v>119</v>
      </c>
      <c r="R5" s="195"/>
      <c r="S5" s="195"/>
      <c r="T5" s="195"/>
      <c r="U5" s="195"/>
      <c r="V5" s="195"/>
      <c r="W5" s="217" t="s">
        <v>120</v>
      </c>
      <c r="X5" s="195"/>
      <c r="Y5" s="195"/>
      <c r="Z5" s="195"/>
      <c r="AA5" s="195"/>
      <c r="AB5" s="195" t="s">
        <v>121</v>
      </c>
      <c r="AC5" s="195"/>
      <c r="AD5" s="195"/>
      <c r="AE5" s="195"/>
      <c r="AF5" s="195"/>
      <c r="AG5" s="195"/>
      <c r="AH5" s="195" t="s">
        <v>122</v>
      </c>
      <c r="AI5" s="195"/>
      <c r="AJ5" s="195"/>
      <c r="AK5" s="195"/>
      <c r="AL5" s="195"/>
      <c r="AM5" s="195"/>
      <c r="AN5" s="195" t="s">
        <v>123</v>
      </c>
      <c r="AO5" s="195"/>
      <c r="AP5" s="228"/>
      <c r="AQ5" s="229"/>
    </row>
    <row r="6" ht="24" customHeight="1" spans="1:45">
      <c r="A6" s="196">
        <f>标高放样!U6</f>
        <v>43189</v>
      </c>
      <c r="B6" s="196"/>
      <c r="C6" s="196"/>
      <c r="D6" s="197"/>
      <c r="E6" s="133" t="s">
        <v>124</v>
      </c>
      <c r="F6" s="126"/>
      <c r="G6" s="126"/>
      <c r="H6" s="198"/>
      <c r="I6" s="198"/>
      <c r="J6" s="212" t="s">
        <v>125</v>
      </c>
      <c r="K6" s="148"/>
      <c r="L6" s="148"/>
      <c r="M6" s="148"/>
      <c r="N6" s="148"/>
      <c r="O6" s="148"/>
      <c r="P6" s="148"/>
      <c r="Q6" s="204"/>
      <c r="R6" s="205"/>
      <c r="S6" s="205"/>
      <c r="T6" s="205"/>
      <c r="U6" s="205"/>
      <c r="V6" s="205"/>
      <c r="W6" s="204" t="s">
        <v>126</v>
      </c>
      <c r="X6" s="205"/>
      <c r="Y6" s="205"/>
      <c r="Z6" s="205"/>
      <c r="AA6" s="205"/>
      <c r="AB6" s="218">
        <f ca="1">IF(W6="AC-25",RANDBETWEEN(155,165),IF(W6="改性AC-16",RANDBETWEEN(155,165)+5,0))</f>
        <v>159</v>
      </c>
      <c r="AC6" s="219"/>
      <c r="AD6" s="219"/>
      <c r="AE6" s="219"/>
      <c r="AF6" s="205"/>
      <c r="AG6" s="219"/>
      <c r="AH6" s="218">
        <f ca="1">IF(W6="AC-25",RANDBETWEEN(155,165),IF(W6="改性AC-16",RANDBETWEEN(155,165)+5,0))</f>
        <v>156</v>
      </c>
      <c r="AI6" s="219"/>
      <c r="AJ6" s="219"/>
      <c r="AK6" s="219"/>
      <c r="AL6" s="205"/>
      <c r="AM6" s="219"/>
      <c r="AN6" s="204"/>
      <c r="AO6" s="205"/>
      <c r="AP6" s="205"/>
      <c r="AQ6" s="230"/>
      <c r="AS6" s="231">
        <v>0.409722222222222</v>
      </c>
    </row>
    <row r="7" ht="24" customHeight="1" spans="1:45">
      <c r="A7" s="196">
        <f>A6</f>
        <v>43189</v>
      </c>
      <c r="B7" s="196"/>
      <c r="C7" s="196"/>
      <c r="D7" s="197"/>
      <c r="E7" s="199">
        <f ca="1" t="shared" ref="E7:E19" si="0">E6+TIME(0,RANDBETWEEN(20,50),0)</f>
        <v>0.444444444444444</v>
      </c>
      <c r="F7" s="200"/>
      <c r="G7" s="200"/>
      <c r="H7" s="201"/>
      <c r="I7" s="201"/>
      <c r="J7" s="212" t="s">
        <v>125</v>
      </c>
      <c r="K7" s="148"/>
      <c r="L7" s="148"/>
      <c r="M7" s="148"/>
      <c r="N7" s="148"/>
      <c r="O7" s="148"/>
      <c r="P7" s="148"/>
      <c r="Q7" s="204"/>
      <c r="R7" s="205"/>
      <c r="S7" s="205"/>
      <c r="T7" s="205"/>
      <c r="U7" s="205"/>
      <c r="V7" s="205"/>
      <c r="W7" s="218" t="str">
        <f>W6</f>
        <v>AC-25</v>
      </c>
      <c r="X7" s="213"/>
      <c r="Y7" s="213"/>
      <c r="Z7" s="213"/>
      <c r="AA7" s="213"/>
      <c r="AB7" s="218">
        <f ca="1" t="shared" ref="AB7:AB19" si="1">IF(W7="AC-25",RANDBETWEEN(155,165),IF(W7="改性AC-16",RANDBETWEEN(155,165)+5,0))</f>
        <v>164</v>
      </c>
      <c r="AC7" s="219"/>
      <c r="AD7" s="219"/>
      <c r="AE7" s="219"/>
      <c r="AF7" s="205"/>
      <c r="AG7" s="219"/>
      <c r="AH7" s="218">
        <f ca="1" t="shared" ref="AH7:AH19" si="2">IF(W7="AC-25",RANDBETWEEN(155,165),IF(W7="改性AC-16",RANDBETWEEN(155,165)+5,0))</f>
        <v>162</v>
      </c>
      <c r="AI7" s="219"/>
      <c r="AJ7" s="219"/>
      <c r="AK7" s="219"/>
      <c r="AL7" s="205"/>
      <c r="AM7" s="219"/>
      <c r="AN7" s="204"/>
      <c r="AO7" s="205"/>
      <c r="AP7" s="205"/>
      <c r="AQ7" s="230"/>
      <c r="AS7" s="232">
        <f ca="1" t="shared" ref="AS7:AS19" si="3">AS6+TIME(0,RANDBETWEEN(20,50),0)</f>
        <v>0.427083333333333</v>
      </c>
    </row>
    <row r="8" ht="24" customHeight="1" spans="1:45">
      <c r="A8" s="196">
        <f>A7</f>
        <v>43189</v>
      </c>
      <c r="B8" s="196"/>
      <c r="C8" s="196"/>
      <c r="D8" s="197"/>
      <c r="E8" s="199">
        <f ca="1" t="shared" si="0"/>
        <v>0.463194444444444</v>
      </c>
      <c r="F8" s="200"/>
      <c r="G8" s="200"/>
      <c r="H8" s="201"/>
      <c r="I8" s="201"/>
      <c r="J8" s="212" t="s">
        <v>125</v>
      </c>
      <c r="K8" s="148"/>
      <c r="L8" s="148"/>
      <c r="M8" s="148"/>
      <c r="N8" s="148"/>
      <c r="O8" s="148"/>
      <c r="P8" s="148"/>
      <c r="Q8" s="204"/>
      <c r="R8" s="205"/>
      <c r="S8" s="219"/>
      <c r="T8" s="205"/>
      <c r="U8" s="205"/>
      <c r="V8" s="205"/>
      <c r="W8" s="218" t="str">
        <f t="shared" ref="W8:W19" si="4">W7</f>
        <v>AC-25</v>
      </c>
      <c r="X8" s="213"/>
      <c r="Y8" s="213"/>
      <c r="Z8" s="213"/>
      <c r="AA8" s="213"/>
      <c r="AB8" s="218">
        <f ca="1" t="shared" si="1"/>
        <v>165</v>
      </c>
      <c r="AC8" s="219"/>
      <c r="AD8" s="219"/>
      <c r="AE8" s="219"/>
      <c r="AF8" s="205"/>
      <c r="AG8" s="219"/>
      <c r="AH8" s="218">
        <f ca="1" t="shared" si="2"/>
        <v>163</v>
      </c>
      <c r="AI8" s="219"/>
      <c r="AJ8" s="219"/>
      <c r="AK8" s="219"/>
      <c r="AL8" s="205"/>
      <c r="AM8" s="219"/>
      <c r="AN8" s="204"/>
      <c r="AO8" s="205"/>
      <c r="AP8" s="219"/>
      <c r="AQ8" s="230"/>
      <c r="AS8" s="232">
        <f ca="1" t="shared" si="3"/>
        <v>0.440972222222222</v>
      </c>
    </row>
    <row r="9" ht="24" customHeight="1" spans="1:45">
      <c r="A9" s="196">
        <f>A8</f>
        <v>43189</v>
      </c>
      <c r="B9" s="196"/>
      <c r="C9" s="196"/>
      <c r="D9" s="197"/>
      <c r="E9" s="199">
        <f ca="1" t="shared" si="0"/>
        <v>0.479166666666667</v>
      </c>
      <c r="F9" s="200"/>
      <c r="G9" s="200"/>
      <c r="H9" s="201"/>
      <c r="I9" s="201"/>
      <c r="J9" s="212" t="s">
        <v>125</v>
      </c>
      <c r="K9" s="148"/>
      <c r="L9" s="148"/>
      <c r="M9" s="148"/>
      <c r="N9" s="148"/>
      <c r="O9" s="148"/>
      <c r="P9" s="148"/>
      <c r="Q9" s="205"/>
      <c r="R9" s="213"/>
      <c r="S9" s="205"/>
      <c r="T9" s="205"/>
      <c r="U9" s="213"/>
      <c r="V9" s="213"/>
      <c r="W9" s="218" t="str">
        <f t="shared" si="4"/>
        <v>AC-25</v>
      </c>
      <c r="X9" s="213"/>
      <c r="Y9" s="213"/>
      <c r="Z9" s="213"/>
      <c r="AA9" s="213"/>
      <c r="AB9" s="218">
        <f ca="1" t="shared" si="1"/>
        <v>161</v>
      </c>
      <c r="AC9" s="219"/>
      <c r="AD9" s="219"/>
      <c r="AE9" s="219"/>
      <c r="AF9" s="205"/>
      <c r="AG9" s="219"/>
      <c r="AH9" s="218">
        <f ca="1" t="shared" si="2"/>
        <v>158</v>
      </c>
      <c r="AI9" s="219"/>
      <c r="AJ9" s="219"/>
      <c r="AK9" s="219"/>
      <c r="AL9" s="205"/>
      <c r="AM9" s="219"/>
      <c r="AN9" s="204"/>
      <c r="AO9" s="205"/>
      <c r="AP9" s="205"/>
      <c r="AQ9" s="230"/>
      <c r="AS9" s="232">
        <f ca="1" t="shared" si="3"/>
        <v>0.459027777777778</v>
      </c>
    </row>
    <row r="10" ht="24" customHeight="1" spans="1:45">
      <c r="A10" s="196">
        <f>A9</f>
        <v>43189</v>
      </c>
      <c r="B10" s="196"/>
      <c r="C10" s="196"/>
      <c r="D10" s="197"/>
      <c r="E10" s="199">
        <f ca="1" t="shared" si="0"/>
        <v>0.504166666666667</v>
      </c>
      <c r="F10" s="200"/>
      <c r="G10" s="200"/>
      <c r="H10" s="201"/>
      <c r="I10" s="201"/>
      <c r="J10" s="212" t="s">
        <v>125</v>
      </c>
      <c r="K10" s="148"/>
      <c r="L10" s="148"/>
      <c r="M10" s="148"/>
      <c r="N10" s="148"/>
      <c r="O10" s="148"/>
      <c r="P10" s="148"/>
      <c r="Q10" s="204"/>
      <c r="R10" s="205"/>
      <c r="S10" s="205"/>
      <c r="T10" s="213"/>
      <c r="U10" s="205"/>
      <c r="V10" s="205"/>
      <c r="W10" s="218" t="str">
        <f t="shared" si="4"/>
        <v>AC-25</v>
      </c>
      <c r="X10" s="213"/>
      <c r="Y10" s="213"/>
      <c r="Z10" s="213"/>
      <c r="AA10" s="213"/>
      <c r="AB10" s="218">
        <f ca="1" t="shared" si="1"/>
        <v>160</v>
      </c>
      <c r="AC10" s="219"/>
      <c r="AD10" s="219"/>
      <c r="AE10" s="219"/>
      <c r="AF10" s="205"/>
      <c r="AG10" s="219"/>
      <c r="AH10" s="218">
        <f ca="1" t="shared" si="2"/>
        <v>160</v>
      </c>
      <c r="AI10" s="219"/>
      <c r="AJ10" s="219"/>
      <c r="AK10" s="219"/>
      <c r="AL10" s="205"/>
      <c r="AM10" s="219"/>
      <c r="AN10" s="204"/>
      <c r="AO10" s="205"/>
      <c r="AP10" s="205"/>
      <c r="AQ10" s="230"/>
      <c r="AS10" s="232">
        <f ca="1" t="shared" si="3"/>
        <v>0.49375</v>
      </c>
    </row>
    <row r="11" ht="24" customHeight="1" spans="1:45">
      <c r="A11" s="196">
        <f>A10</f>
        <v>43189</v>
      </c>
      <c r="B11" s="196"/>
      <c r="C11" s="196"/>
      <c r="D11" s="197"/>
      <c r="E11" s="199">
        <f ca="1" t="shared" si="0"/>
        <v>0.538888888888889</v>
      </c>
      <c r="F11" s="200"/>
      <c r="G11" s="200"/>
      <c r="H11" s="201"/>
      <c r="I11" s="201"/>
      <c r="J11" s="212" t="s">
        <v>125</v>
      </c>
      <c r="K11" s="148"/>
      <c r="L11" s="148"/>
      <c r="M11" s="148"/>
      <c r="N11" s="148"/>
      <c r="O11" s="148"/>
      <c r="P11" s="148"/>
      <c r="Q11" s="204"/>
      <c r="R11" s="220"/>
      <c r="S11" s="221"/>
      <c r="T11" s="205"/>
      <c r="U11" s="213"/>
      <c r="V11" s="213"/>
      <c r="W11" s="218" t="str">
        <f t="shared" si="4"/>
        <v>AC-25</v>
      </c>
      <c r="X11" s="213"/>
      <c r="Y11" s="213"/>
      <c r="Z11" s="213"/>
      <c r="AA11" s="213"/>
      <c r="AB11" s="218">
        <f ca="1" t="shared" si="1"/>
        <v>159</v>
      </c>
      <c r="AC11" s="219"/>
      <c r="AD11" s="219"/>
      <c r="AE11" s="219"/>
      <c r="AF11" s="205"/>
      <c r="AG11" s="219"/>
      <c r="AH11" s="218">
        <f ca="1" t="shared" si="2"/>
        <v>158</v>
      </c>
      <c r="AI11" s="219"/>
      <c r="AJ11" s="219"/>
      <c r="AK11" s="219"/>
      <c r="AL11" s="205"/>
      <c r="AM11" s="219"/>
      <c r="AN11" s="204"/>
      <c r="AO11" s="205"/>
      <c r="AP11" s="205"/>
      <c r="AQ11" s="230"/>
      <c r="AS11" s="232">
        <f ca="1" t="shared" si="3"/>
        <v>0.526388888888889</v>
      </c>
    </row>
    <row r="12" ht="24" customHeight="1" spans="1:45">
      <c r="A12" s="196">
        <f>A11</f>
        <v>43189</v>
      </c>
      <c r="B12" s="196"/>
      <c r="C12" s="196"/>
      <c r="D12" s="197"/>
      <c r="E12" s="199">
        <f ca="1" t="shared" si="0"/>
        <v>0.558333333333333</v>
      </c>
      <c r="F12" s="200"/>
      <c r="G12" s="200"/>
      <c r="H12" s="201"/>
      <c r="I12" s="201"/>
      <c r="J12" s="212" t="s">
        <v>125</v>
      </c>
      <c r="K12" s="148"/>
      <c r="L12" s="148"/>
      <c r="M12" s="148"/>
      <c r="N12" s="148"/>
      <c r="O12" s="148"/>
      <c r="P12" s="148"/>
      <c r="Q12" s="204"/>
      <c r="R12" s="213"/>
      <c r="S12" s="205"/>
      <c r="T12" s="205"/>
      <c r="U12" s="213"/>
      <c r="V12" s="213"/>
      <c r="W12" s="218" t="str">
        <f t="shared" si="4"/>
        <v>AC-25</v>
      </c>
      <c r="X12" s="213"/>
      <c r="Y12" s="213"/>
      <c r="Z12" s="213"/>
      <c r="AA12" s="213"/>
      <c r="AB12" s="218">
        <f ca="1" t="shared" si="1"/>
        <v>160</v>
      </c>
      <c r="AC12" s="219"/>
      <c r="AD12" s="219"/>
      <c r="AE12" s="219"/>
      <c r="AF12" s="205"/>
      <c r="AG12" s="219"/>
      <c r="AH12" s="218">
        <f ca="1" t="shared" si="2"/>
        <v>164</v>
      </c>
      <c r="AI12" s="219"/>
      <c r="AJ12" s="219"/>
      <c r="AK12" s="219"/>
      <c r="AL12" s="205"/>
      <c r="AM12" s="219"/>
      <c r="AN12" s="204"/>
      <c r="AO12" s="205"/>
      <c r="AP12" s="205"/>
      <c r="AQ12" s="230"/>
      <c r="AS12" s="232">
        <f ca="1" t="shared" si="3"/>
        <v>0.541666666666667</v>
      </c>
    </row>
    <row r="13" ht="24" customHeight="1" spans="1:45">
      <c r="A13" s="196">
        <f t="shared" ref="A13:A19" si="5">A12</f>
        <v>43189</v>
      </c>
      <c r="B13" s="196"/>
      <c r="C13" s="196"/>
      <c r="D13" s="197"/>
      <c r="E13" s="199">
        <f ca="1" t="shared" si="0"/>
        <v>0.586111111111111</v>
      </c>
      <c r="F13" s="200"/>
      <c r="G13" s="200"/>
      <c r="H13" s="201"/>
      <c r="I13" s="201"/>
      <c r="J13" s="212" t="s">
        <v>125</v>
      </c>
      <c r="K13" s="148"/>
      <c r="L13" s="148"/>
      <c r="M13" s="148"/>
      <c r="N13" s="148"/>
      <c r="O13" s="148"/>
      <c r="P13" s="148"/>
      <c r="Q13" s="204"/>
      <c r="R13" s="213"/>
      <c r="S13" s="205"/>
      <c r="T13" s="205"/>
      <c r="U13" s="213"/>
      <c r="V13" s="213"/>
      <c r="W13" s="218" t="str">
        <f t="shared" si="4"/>
        <v>AC-25</v>
      </c>
      <c r="X13" s="213"/>
      <c r="Y13" s="213"/>
      <c r="Z13" s="213"/>
      <c r="AA13" s="213"/>
      <c r="AB13" s="218">
        <f ca="1" t="shared" si="1"/>
        <v>160</v>
      </c>
      <c r="AC13" s="219"/>
      <c r="AD13" s="219"/>
      <c r="AE13" s="219"/>
      <c r="AF13" s="205"/>
      <c r="AG13" s="219"/>
      <c r="AH13" s="218">
        <f ca="1" t="shared" si="2"/>
        <v>156</v>
      </c>
      <c r="AI13" s="219"/>
      <c r="AJ13" s="219"/>
      <c r="AK13" s="219"/>
      <c r="AL13" s="205"/>
      <c r="AM13" s="219"/>
      <c r="AN13" s="204"/>
      <c r="AO13" s="205"/>
      <c r="AP13" s="205"/>
      <c r="AQ13" s="230"/>
      <c r="AS13" s="232">
        <f ca="1" t="shared" si="3"/>
        <v>0.573611111111111</v>
      </c>
    </row>
    <row r="14" ht="24" customHeight="1" spans="1:45">
      <c r="A14" s="196">
        <f t="shared" si="5"/>
        <v>43189</v>
      </c>
      <c r="B14" s="196"/>
      <c r="C14" s="196"/>
      <c r="D14" s="197"/>
      <c r="E14" s="199">
        <f ca="1" t="shared" si="0"/>
        <v>0.602083333333333</v>
      </c>
      <c r="F14" s="200"/>
      <c r="G14" s="200"/>
      <c r="H14" s="201"/>
      <c r="I14" s="201"/>
      <c r="J14" s="212" t="s">
        <v>125</v>
      </c>
      <c r="K14" s="148"/>
      <c r="L14" s="148"/>
      <c r="M14" s="148"/>
      <c r="N14" s="148"/>
      <c r="O14" s="148"/>
      <c r="P14" s="148"/>
      <c r="Q14" s="204"/>
      <c r="R14" s="213"/>
      <c r="S14" s="205"/>
      <c r="T14" s="205"/>
      <c r="U14" s="213"/>
      <c r="V14" s="213"/>
      <c r="W14" s="218" t="str">
        <f t="shared" si="4"/>
        <v>AC-25</v>
      </c>
      <c r="X14" s="213"/>
      <c r="Y14" s="213"/>
      <c r="Z14" s="213"/>
      <c r="AA14" s="213"/>
      <c r="AB14" s="218">
        <f ca="1" t="shared" si="1"/>
        <v>165</v>
      </c>
      <c r="AC14" s="219"/>
      <c r="AD14" s="219"/>
      <c r="AE14" s="219"/>
      <c r="AF14" s="205"/>
      <c r="AG14" s="219"/>
      <c r="AH14" s="218">
        <f ca="1" t="shared" si="2"/>
        <v>156</v>
      </c>
      <c r="AI14" s="219"/>
      <c r="AJ14" s="219"/>
      <c r="AK14" s="219"/>
      <c r="AL14" s="205"/>
      <c r="AM14" s="219"/>
      <c r="AN14" s="204"/>
      <c r="AO14" s="205"/>
      <c r="AP14" s="205"/>
      <c r="AQ14" s="230"/>
      <c r="AS14" s="232">
        <f ca="1" t="shared" si="3"/>
        <v>0.589583333333333</v>
      </c>
    </row>
    <row r="15" ht="24" customHeight="1" spans="1:45">
      <c r="A15" s="196">
        <f t="shared" si="5"/>
        <v>43189</v>
      </c>
      <c r="B15" s="196"/>
      <c r="C15" s="196"/>
      <c r="D15" s="197"/>
      <c r="E15" s="199">
        <f ca="1" t="shared" si="0"/>
        <v>0.620833333333333</v>
      </c>
      <c r="F15" s="200"/>
      <c r="G15" s="200"/>
      <c r="H15" s="201"/>
      <c r="I15" s="201"/>
      <c r="J15" s="212" t="s">
        <v>125</v>
      </c>
      <c r="K15" s="148"/>
      <c r="L15" s="148"/>
      <c r="M15" s="148"/>
      <c r="N15" s="148"/>
      <c r="O15" s="148"/>
      <c r="P15" s="148"/>
      <c r="Q15" s="204"/>
      <c r="R15" s="213"/>
      <c r="S15" s="205"/>
      <c r="T15" s="205"/>
      <c r="U15" s="213"/>
      <c r="V15" s="213"/>
      <c r="W15" s="218" t="str">
        <f t="shared" si="4"/>
        <v>AC-25</v>
      </c>
      <c r="X15" s="213"/>
      <c r="Y15" s="213"/>
      <c r="Z15" s="213"/>
      <c r="AA15" s="213"/>
      <c r="AB15" s="218">
        <f ca="1" t="shared" si="1"/>
        <v>162</v>
      </c>
      <c r="AC15" s="219"/>
      <c r="AD15" s="219"/>
      <c r="AE15" s="219"/>
      <c r="AF15" s="205"/>
      <c r="AG15" s="219"/>
      <c r="AH15" s="218">
        <f ca="1" t="shared" si="2"/>
        <v>159</v>
      </c>
      <c r="AI15" s="219"/>
      <c r="AJ15" s="219"/>
      <c r="AK15" s="219"/>
      <c r="AL15" s="205"/>
      <c r="AM15" s="219"/>
      <c r="AN15" s="204"/>
      <c r="AO15" s="205"/>
      <c r="AP15" s="205"/>
      <c r="AQ15" s="230"/>
      <c r="AS15" s="232">
        <f ca="1" t="shared" si="3"/>
        <v>0.611805555555556</v>
      </c>
    </row>
    <row r="16" ht="24" customHeight="1" spans="1:45">
      <c r="A16" s="196">
        <f t="shared" si="5"/>
        <v>43189</v>
      </c>
      <c r="B16" s="196"/>
      <c r="C16" s="196"/>
      <c r="D16" s="197"/>
      <c r="E16" s="199">
        <f ca="1" t="shared" si="0"/>
        <v>0.652083333333333</v>
      </c>
      <c r="F16" s="200"/>
      <c r="G16" s="200"/>
      <c r="H16" s="201"/>
      <c r="I16" s="201"/>
      <c r="J16" s="212" t="s">
        <v>125</v>
      </c>
      <c r="K16" s="148"/>
      <c r="L16" s="148"/>
      <c r="M16" s="148"/>
      <c r="N16" s="148"/>
      <c r="O16" s="148"/>
      <c r="P16" s="148"/>
      <c r="Q16" s="204"/>
      <c r="R16" s="213"/>
      <c r="S16" s="205"/>
      <c r="T16" s="205"/>
      <c r="U16" s="213"/>
      <c r="V16" s="213"/>
      <c r="W16" s="218" t="str">
        <f t="shared" si="4"/>
        <v>AC-25</v>
      </c>
      <c r="X16" s="213"/>
      <c r="Y16" s="213"/>
      <c r="Z16" s="213"/>
      <c r="AA16" s="213"/>
      <c r="AB16" s="218">
        <f ca="1" t="shared" si="1"/>
        <v>156</v>
      </c>
      <c r="AC16" s="219"/>
      <c r="AD16" s="219"/>
      <c r="AE16" s="219"/>
      <c r="AF16" s="205"/>
      <c r="AG16" s="219"/>
      <c r="AH16" s="218">
        <f ca="1" t="shared" si="2"/>
        <v>157</v>
      </c>
      <c r="AI16" s="219"/>
      <c r="AJ16" s="219"/>
      <c r="AK16" s="219"/>
      <c r="AL16" s="205"/>
      <c r="AM16" s="219"/>
      <c r="AN16" s="204"/>
      <c r="AO16" s="205"/>
      <c r="AP16" s="205"/>
      <c r="AQ16" s="230"/>
      <c r="AS16" s="232">
        <f ca="1" t="shared" si="3"/>
        <v>0.633333333333333</v>
      </c>
    </row>
    <row r="17" ht="24" customHeight="1" spans="1:45">
      <c r="A17" s="196">
        <f t="shared" si="5"/>
        <v>43189</v>
      </c>
      <c r="B17" s="196"/>
      <c r="C17" s="196"/>
      <c r="D17" s="197"/>
      <c r="E17" s="199">
        <f ca="1" t="shared" si="0"/>
        <v>0.674305555555556</v>
      </c>
      <c r="F17" s="200"/>
      <c r="G17" s="200"/>
      <c r="H17" s="201"/>
      <c r="I17" s="201"/>
      <c r="J17" s="212" t="s">
        <v>125</v>
      </c>
      <c r="K17" s="148"/>
      <c r="L17" s="148"/>
      <c r="M17" s="148"/>
      <c r="N17" s="148"/>
      <c r="O17" s="148"/>
      <c r="P17" s="148"/>
      <c r="Q17" s="204"/>
      <c r="R17" s="213"/>
      <c r="S17" s="205"/>
      <c r="T17" s="205"/>
      <c r="U17" s="213"/>
      <c r="V17" s="213"/>
      <c r="W17" s="218" t="str">
        <f t="shared" si="4"/>
        <v>AC-25</v>
      </c>
      <c r="X17" s="213"/>
      <c r="Y17" s="213"/>
      <c r="Z17" s="213"/>
      <c r="AA17" s="213"/>
      <c r="AB17" s="218">
        <f ca="1" t="shared" si="1"/>
        <v>161</v>
      </c>
      <c r="AC17" s="219"/>
      <c r="AD17" s="219"/>
      <c r="AE17" s="219"/>
      <c r="AF17" s="205"/>
      <c r="AG17" s="219"/>
      <c r="AH17" s="218">
        <f ca="1" t="shared" si="2"/>
        <v>164</v>
      </c>
      <c r="AI17" s="219"/>
      <c r="AJ17" s="219"/>
      <c r="AK17" s="219"/>
      <c r="AL17" s="205"/>
      <c r="AM17" s="219"/>
      <c r="AN17" s="204"/>
      <c r="AO17" s="205"/>
      <c r="AP17" s="205"/>
      <c r="AQ17" s="230"/>
      <c r="AS17" s="232">
        <f ca="1" t="shared" si="3"/>
        <v>0.647222222222222</v>
      </c>
    </row>
    <row r="18" ht="24" customHeight="1" spans="1:45">
      <c r="A18" s="196">
        <f t="shared" si="5"/>
        <v>43189</v>
      </c>
      <c r="B18" s="196"/>
      <c r="C18" s="196"/>
      <c r="D18" s="197"/>
      <c r="E18" s="199">
        <f ca="1" t="shared" si="0"/>
        <v>0.699305555555556</v>
      </c>
      <c r="F18" s="200"/>
      <c r="G18" s="200"/>
      <c r="H18" s="201"/>
      <c r="I18" s="201"/>
      <c r="J18" s="212" t="s">
        <v>125</v>
      </c>
      <c r="K18" s="148"/>
      <c r="L18" s="148"/>
      <c r="M18" s="148"/>
      <c r="N18" s="148"/>
      <c r="O18" s="148"/>
      <c r="P18" s="148"/>
      <c r="Q18" s="204"/>
      <c r="R18" s="213"/>
      <c r="S18" s="205"/>
      <c r="T18" s="205"/>
      <c r="U18" s="213"/>
      <c r="V18" s="213"/>
      <c r="W18" s="218" t="str">
        <f t="shared" si="4"/>
        <v>AC-25</v>
      </c>
      <c r="X18" s="213"/>
      <c r="Y18" s="213"/>
      <c r="Z18" s="213"/>
      <c r="AA18" s="213"/>
      <c r="AB18" s="218">
        <f ca="1" t="shared" si="1"/>
        <v>158</v>
      </c>
      <c r="AC18" s="219"/>
      <c r="AD18" s="219"/>
      <c r="AE18" s="219"/>
      <c r="AF18" s="205"/>
      <c r="AG18" s="219"/>
      <c r="AH18" s="218">
        <f ca="1" t="shared" si="2"/>
        <v>157</v>
      </c>
      <c r="AI18" s="219"/>
      <c r="AJ18" s="219"/>
      <c r="AK18" s="219"/>
      <c r="AL18" s="205"/>
      <c r="AM18" s="219"/>
      <c r="AN18" s="204"/>
      <c r="AO18" s="205"/>
      <c r="AP18" s="205"/>
      <c r="AQ18" s="230"/>
      <c r="AS18" s="232">
        <f ca="1" t="shared" si="3"/>
        <v>0.6625</v>
      </c>
    </row>
    <row r="19" ht="24" customHeight="1" spans="1:45">
      <c r="A19" s="196">
        <f t="shared" si="5"/>
        <v>43189</v>
      </c>
      <c r="B19" s="196"/>
      <c r="C19" s="196"/>
      <c r="D19" s="197"/>
      <c r="E19" s="199">
        <f ca="1" t="shared" si="0"/>
        <v>0.724305555555556</v>
      </c>
      <c r="F19" s="200"/>
      <c r="G19" s="200"/>
      <c r="H19" s="201"/>
      <c r="I19" s="201"/>
      <c r="J19" s="212" t="s">
        <v>125</v>
      </c>
      <c r="K19" s="148"/>
      <c r="L19" s="148"/>
      <c r="M19" s="148"/>
      <c r="N19" s="148"/>
      <c r="O19" s="148"/>
      <c r="P19" s="148"/>
      <c r="Q19" s="204"/>
      <c r="R19" s="213"/>
      <c r="S19" s="205"/>
      <c r="T19" s="205"/>
      <c r="U19" s="213"/>
      <c r="V19" s="213"/>
      <c r="W19" s="218" t="str">
        <f t="shared" si="4"/>
        <v>AC-25</v>
      </c>
      <c r="X19" s="213"/>
      <c r="Y19" s="213"/>
      <c r="Z19" s="213"/>
      <c r="AA19" s="213"/>
      <c r="AB19" s="218">
        <f ca="1" t="shared" si="1"/>
        <v>161</v>
      </c>
      <c r="AC19" s="219"/>
      <c r="AD19" s="219"/>
      <c r="AE19" s="219"/>
      <c r="AF19" s="205"/>
      <c r="AG19" s="219"/>
      <c r="AH19" s="218">
        <f ca="1" t="shared" si="2"/>
        <v>165</v>
      </c>
      <c r="AI19" s="219"/>
      <c r="AJ19" s="219"/>
      <c r="AK19" s="219"/>
      <c r="AL19" s="205"/>
      <c r="AM19" s="219"/>
      <c r="AN19" s="204"/>
      <c r="AO19" s="205"/>
      <c r="AP19" s="205"/>
      <c r="AQ19" s="230"/>
      <c r="AS19" s="232">
        <f ca="1" t="shared" si="3"/>
        <v>0.684722222222222</v>
      </c>
    </row>
    <row r="20" ht="24" customHeight="1" spans="1:43">
      <c r="A20" s="202"/>
      <c r="B20" s="202"/>
      <c r="C20" s="202"/>
      <c r="D20" s="203"/>
      <c r="E20" s="133"/>
      <c r="F20" s="126"/>
      <c r="G20" s="126"/>
      <c r="H20" s="198"/>
      <c r="I20" s="198"/>
      <c r="J20" s="204"/>
      <c r="K20" s="213"/>
      <c r="L20" s="213"/>
      <c r="M20" s="213"/>
      <c r="N20" s="205"/>
      <c r="O20" s="205"/>
      <c r="P20" s="213"/>
      <c r="Q20" s="204"/>
      <c r="R20" s="213"/>
      <c r="S20" s="205"/>
      <c r="T20" s="205"/>
      <c r="U20" s="213"/>
      <c r="V20" s="213"/>
      <c r="W20" s="204"/>
      <c r="X20" s="205"/>
      <c r="Y20" s="205"/>
      <c r="Z20" s="213"/>
      <c r="AA20" s="213"/>
      <c r="AB20" s="204"/>
      <c r="AC20" s="205"/>
      <c r="AD20" s="205"/>
      <c r="AE20" s="213"/>
      <c r="AF20" s="213"/>
      <c r="AG20" s="213"/>
      <c r="AH20" s="204"/>
      <c r="AI20" s="205"/>
      <c r="AJ20" s="213"/>
      <c r="AK20" s="213"/>
      <c r="AL20" s="213"/>
      <c r="AM20" s="205"/>
      <c r="AN20" s="204"/>
      <c r="AO20" s="205"/>
      <c r="AP20" s="205"/>
      <c r="AQ20" s="230"/>
    </row>
    <row r="21" ht="24" customHeight="1" spans="1:43">
      <c r="A21" s="202"/>
      <c r="B21" s="202"/>
      <c r="C21" s="202"/>
      <c r="D21" s="203"/>
      <c r="E21" s="133"/>
      <c r="F21" s="126"/>
      <c r="G21" s="126"/>
      <c r="H21" s="198"/>
      <c r="I21" s="198"/>
      <c r="J21" s="204"/>
      <c r="K21" s="213"/>
      <c r="L21" s="213"/>
      <c r="M21" s="213"/>
      <c r="N21" s="205"/>
      <c r="O21" s="205"/>
      <c r="P21" s="213"/>
      <c r="Q21" s="204"/>
      <c r="R21" s="213"/>
      <c r="S21" s="205"/>
      <c r="T21" s="205"/>
      <c r="U21" s="213"/>
      <c r="V21" s="213"/>
      <c r="W21" s="204"/>
      <c r="X21" s="205"/>
      <c r="Y21" s="205"/>
      <c r="Z21" s="213"/>
      <c r="AA21" s="213"/>
      <c r="AB21" s="204"/>
      <c r="AC21" s="205"/>
      <c r="AD21" s="205"/>
      <c r="AE21" s="213"/>
      <c r="AF21" s="213"/>
      <c r="AG21" s="213"/>
      <c r="AH21" s="204"/>
      <c r="AI21" s="205"/>
      <c r="AJ21" s="213"/>
      <c r="AK21" s="213"/>
      <c r="AL21" s="213"/>
      <c r="AM21" s="205"/>
      <c r="AN21" s="204"/>
      <c r="AO21" s="205"/>
      <c r="AP21" s="205"/>
      <c r="AQ21" s="230"/>
    </row>
    <row r="22" ht="24" customHeight="1" spans="1:43">
      <c r="A22" s="202"/>
      <c r="B22" s="202"/>
      <c r="C22" s="202"/>
      <c r="D22" s="203"/>
      <c r="E22" s="133"/>
      <c r="F22" s="126"/>
      <c r="G22" s="126"/>
      <c r="H22" s="198"/>
      <c r="I22" s="198"/>
      <c r="J22" s="204"/>
      <c r="K22" s="213"/>
      <c r="L22" s="213"/>
      <c r="M22" s="213"/>
      <c r="N22" s="205"/>
      <c r="O22" s="205"/>
      <c r="P22" s="213"/>
      <c r="Q22" s="204"/>
      <c r="R22" s="213"/>
      <c r="S22" s="205"/>
      <c r="T22" s="205"/>
      <c r="U22" s="213"/>
      <c r="V22" s="213"/>
      <c r="W22" s="204"/>
      <c r="X22" s="205"/>
      <c r="Y22" s="205"/>
      <c r="Z22" s="213"/>
      <c r="AA22" s="213"/>
      <c r="AB22" s="204"/>
      <c r="AC22" s="205"/>
      <c r="AD22" s="205"/>
      <c r="AE22" s="213"/>
      <c r="AF22" s="213"/>
      <c r="AG22" s="213"/>
      <c r="AH22" s="204"/>
      <c r="AI22" s="205"/>
      <c r="AJ22" s="213"/>
      <c r="AK22" s="213"/>
      <c r="AL22" s="213"/>
      <c r="AM22" s="205"/>
      <c r="AN22" s="204"/>
      <c r="AO22" s="205"/>
      <c r="AP22" s="205"/>
      <c r="AQ22" s="230"/>
    </row>
    <row r="23" ht="24" customHeight="1" spans="1:43">
      <c r="A23" s="202"/>
      <c r="B23" s="202"/>
      <c r="C23" s="202"/>
      <c r="D23" s="203"/>
      <c r="E23" s="133"/>
      <c r="F23" s="126"/>
      <c r="G23" s="126"/>
      <c r="H23" s="198"/>
      <c r="I23" s="198"/>
      <c r="J23" s="204"/>
      <c r="K23" s="213"/>
      <c r="L23" s="213"/>
      <c r="M23" s="213"/>
      <c r="N23" s="205"/>
      <c r="O23" s="205"/>
      <c r="P23" s="213"/>
      <c r="Q23" s="204"/>
      <c r="R23" s="213"/>
      <c r="S23" s="205"/>
      <c r="T23" s="205"/>
      <c r="U23" s="213"/>
      <c r="V23" s="213"/>
      <c r="W23" s="204"/>
      <c r="X23" s="205"/>
      <c r="Y23" s="205"/>
      <c r="Z23" s="213"/>
      <c r="AA23" s="213"/>
      <c r="AB23" s="204"/>
      <c r="AC23" s="205"/>
      <c r="AD23" s="205"/>
      <c r="AE23" s="213"/>
      <c r="AF23" s="213"/>
      <c r="AG23" s="213"/>
      <c r="AH23" s="204"/>
      <c r="AI23" s="205"/>
      <c r="AJ23" s="213"/>
      <c r="AK23" s="213"/>
      <c r="AL23" s="213"/>
      <c r="AM23" s="205"/>
      <c r="AN23" s="204"/>
      <c r="AO23" s="205"/>
      <c r="AP23" s="205"/>
      <c r="AQ23" s="230"/>
    </row>
    <row r="24" ht="24" customHeight="1" spans="1:43">
      <c r="A24" s="202"/>
      <c r="B24" s="202"/>
      <c r="C24" s="202"/>
      <c r="D24" s="203"/>
      <c r="E24" s="133"/>
      <c r="F24" s="126"/>
      <c r="G24" s="126"/>
      <c r="H24" s="198"/>
      <c r="I24" s="198"/>
      <c r="J24" s="204"/>
      <c r="K24" s="213"/>
      <c r="L24" s="213"/>
      <c r="M24" s="213"/>
      <c r="N24" s="205"/>
      <c r="O24" s="205"/>
      <c r="P24" s="213"/>
      <c r="Q24" s="204"/>
      <c r="R24" s="213"/>
      <c r="S24" s="205"/>
      <c r="T24" s="205"/>
      <c r="U24" s="213"/>
      <c r="V24" s="213"/>
      <c r="W24" s="204"/>
      <c r="X24" s="205"/>
      <c r="Y24" s="205"/>
      <c r="Z24" s="213"/>
      <c r="AA24" s="213"/>
      <c r="AB24" s="204"/>
      <c r="AC24" s="205"/>
      <c r="AD24" s="205"/>
      <c r="AE24" s="213"/>
      <c r="AF24" s="213"/>
      <c r="AG24" s="213"/>
      <c r="AH24" s="204"/>
      <c r="AI24" s="205"/>
      <c r="AJ24" s="213"/>
      <c r="AK24" s="213"/>
      <c r="AL24" s="213"/>
      <c r="AM24" s="205"/>
      <c r="AN24" s="204"/>
      <c r="AO24" s="205"/>
      <c r="AP24" s="205"/>
      <c r="AQ24" s="230"/>
    </row>
    <row r="25" ht="24" customHeight="1" spans="1:43">
      <c r="A25" s="202"/>
      <c r="B25" s="202"/>
      <c r="C25" s="202"/>
      <c r="D25" s="203"/>
      <c r="E25" s="204"/>
      <c r="F25" s="205"/>
      <c r="G25" s="205"/>
      <c r="H25" s="205"/>
      <c r="I25" s="205"/>
      <c r="J25" s="204"/>
      <c r="K25" s="213"/>
      <c r="L25" s="213"/>
      <c r="M25" s="213"/>
      <c r="N25" s="205"/>
      <c r="O25" s="205"/>
      <c r="P25" s="213"/>
      <c r="Q25" s="204"/>
      <c r="R25" s="213"/>
      <c r="S25" s="205"/>
      <c r="T25" s="205"/>
      <c r="U25" s="213"/>
      <c r="V25" s="213"/>
      <c r="W25" s="204"/>
      <c r="X25" s="205"/>
      <c r="Y25" s="205"/>
      <c r="Z25" s="213"/>
      <c r="AA25" s="213"/>
      <c r="AB25" s="204"/>
      <c r="AC25" s="205"/>
      <c r="AD25" s="205"/>
      <c r="AE25" s="213"/>
      <c r="AF25" s="213"/>
      <c r="AG25" s="213"/>
      <c r="AH25" s="204"/>
      <c r="AI25" s="205"/>
      <c r="AJ25" s="213"/>
      <c r="AK25" s="213"/>
      <c r="AL25" s="213"/>
      <c r="AM25" s="205"/>
      <c r="AN25" s="204"/>
      <c r="AO25" s="205"/>
      <c r="AP25" s="205"/>
      <c r="AQ25" s="230"/>
    </row>
    <row r="26" ht="24" customHeight="1" spans="1:43">
      <c r="A26" s="206"/>
      <c r="B26" s="206"/>
      <c r="C26" s="206"/>
      <c r="D26" s="207"/>
      <c r="E26" s="208"/>
      <c r="F26" s="209"/>
      <c r="G26" s="209"/>
      <c r="H26" s="209"/>
      <c r="I26" s="209"/>
      <c r="J26" s="208"/>
      <c r="K26" s="214"/>
      <c r="L26" s="214"/>
      <c r="M26" s="214"/>
      <c r="N26" s="209"/>
      <c r="O26" s="209"/>
      <c r="P26" s="214"/>
      <c r="Q26" s="208"/>
      <c r="R26" s="214"/>
      <c r="S26" s="209"/>
      <c r="T26" s="209"/>
      <c r="U26" s="214"/>
      <c r="V26" s="214"/>
      <c r="W26" s="208"/>
      <c r="X26" s="209"/>
      <c r="Y26" s="209"/>
      <c r="Z26" s="214"/>
      <c r="AA26" s="214"/>
      <c r="AB26" s="208"/>
      <c r="AC26" s="209"/>
      <c r="AD26" s="209"/>
      <c r="AE26" s="214"/>
      <c r="AF26" s="214"/>
      <c r="AG26" s="214"/>
      <c r="AH26" s="208"/>
      <c r="AI26" s="209"/>
      <c r="AJ26" s="214"/>
      <c r="AK26" s="214"/>
      <c r="AL26" s="214"/>
      <c r="AM26" s="209"/>
      <c r="AN26" s="208"/>
      <c r="AO26" s="209"/>
      <c r="AP26" s="209"/>
      <c r="AQ26" s="233"/>
    </row>
    <row r="27" ht="29.25" customHeight="1" spans="1:43">
      <c r="A27" s="210" t="s">
        <v>127</v>
      </c>
      <c r="B27" s="210"/>
      <c r="C27" s="210"/>
      <c r="D27" s="210"/>
      <c r="E27" s="210"/>
      <c r="F27" s="210"/>
      <c r="G27" s="210"/>
      <c r="H27" s="211"/>
      <c r="I27" s="192"/>
      <c r="J27" s="192"/>
      <c r="K27" s="215"/>
      <c r="L27" s="215"/>
      <c r="M27" s="215"/>
      <c r="N27" s="192"/>
      <c r="O27" s="192"/>
      <c r="P27" s="215"/>
      <c r="Q27" s="215"/>
      <c r="R27" s="215"/>
      <c r="S27" s="192"/>
      <c r="T27" s="192"/>
      <c r="U27" s="215"/>
      <c r="V27" s="215"/>
      <c r="W27" s="222"/>
      <c r="X27" s="192"/>
      <c r="Y27" s="192"/>
      <c r="Z27" s="222"/>
      <c r="AA27" s="223" t="s">
        <v>128</v>
      </c>
      <c r="AB27" s="223"/>
      <c r="AC27" s="224"/>
      <c r="AD27" s="224"/>
      <c r="AE27" s="224"/>
      <c r="AF27" s="225"/>
      <c r="AG27" s="225"/>
      <c r="AH27" s="224"/>
      <c r="AI27" s="224"/>
      <c r="AJ27" s="225"/>
      <c r="AK27" s="225"/>
      <c r="AL27" s="225"/>
      <c r="AM27" s="224"/>
      <c r="AN27" s="224"/>
      <c r="AO27" s="224"/>
      <c r="AP27" s="224"/>
      <c r="AQ27" s="224"/>
    </row>
  </sheetData>
  <mergeCells count="183">
    <mergeCell ref="A1:AJ1"/>
    <mergeCell ref="AK1:AQ1"/>
    <mergeCell ref="A2:AQ2"/>
    <mergeCell ref="A3:AQ3"/>
    <mergeCell ref="A4:AQ4"/>
    <mergeCell ref="A5:D5"/>
    <mergeCell ref="E5:I5"/>
    <mergeCell ref="J5:P5"/>
    <mergeCell ref="Q5:V5"/>
    <mergeCell ref="W5:AA5"/>
    <mergeCell ref="AB5:AG5"/>
    <mergeCell ref="AH5:AM5"/>
    <mergeCell ref="AN5:AQ5"/>
    <mergeCell ref="A6:D6"/>
    <mergeCell ref="E6:I6"/>
    <mergeCell ref="J6:P6"/>
    <mergeCell ref="Q6:V6"/>
    <mergeCell ref="W6:AA6"/>
    <mergeCell ref="AB6:AG6"/>
    <mergeCell ref="AH6:AM6"/>
    <mergeCell ref="AN6:AQ6"/>
    <mergeCell ref="A7:D7"/>
    <mergeCell ref="E7:I7"/>
    <mergeCell ref="J7:P7"/>
    <mergeCell ref="Q7:V7"/>
    <mergeCell ref="W7:AA7"/>
    <mergeCell ref="AB7:AG7"/>
    <mergeCell ref="AH7:AM7"/>
    <mergeCell ref="AN7:AQ7"/>
    <mergeCell ref="A8:D8"/>
    <mergeCell ref="E8:I8"/>
    <mergeCell ref="J8:P8"/>
    <mergeCell ref="Q8:V8"/>
    <mergeCell ref="W8:AA8"/>
    <mergeCell ref="AB8:AG8"/>
    <mergeCell ref="AH8:AM8"/>
    <mergeCell ref="AN8:AQ8"/>
    <mergeCell ref="A9:D9"/>
    <mergeCell ref="E9:I9"/>
    <mergeCell ref="J9:P9"/>
    <mergeCell ref="Q9:V9"/>
    <mergeCell ref="W9:AA9"/>
    <mergeCell ref="AB9:AG9"/>
    <mergeCell ref="AH9:AM9"/>
    <mergeCell ref="AN9:AQ9"/>
    <mergeCell ref="A10:D10"/>
    <mergeCell ref="E10:I10"/>
    <mergeCell ref="J10:P10"/>
    <mergeCell ref="Q10:V10"/>
    <mergeCell ref="W10:AA10"/>
    <mergeCell ref="AB10:AG10"/>
    <mergeCell ref="AH10:AM10"/>
    <mergeCell ref="AN10:AQ10"/>
    <mergeCell ref="A11:D11"/>
    <mergeCell ref="E11:I11"/>
    <mergeCell ref="J11:P11"/>
    <mergeCell ref="Q11:V11"/>
    <mergeCell ref="W11:AA11"/>
    <mergeCell ref="AB11:AG11"/>
    <mergeCell ref="AH11:AM11"/>
    <mergeCell ref="AN11:AQ11"/>
    <mergeCell ref="A12:D12"/>
    <mergeCell ref="E12:I12"/>
    <mergeCell ref="J12:P12"/>
    <mergeCell ref="Q12:V12"/>
    <mergeCell ref="W12:AA12"/>
    <mergeCell ref="AB12:AG12"/>
    <mergeCell ref="AH12:AM12"/>
    <mergeCell ref="AN12:AQ12"/>
    <mergeCell ref="A13:D13"/>
    <mergeCell ref="E13:I13"/>
    <mergeCell ref="J13:P13"/>
    <mergeCell ref="Q13:V13"/>
    <mergeCell ref="W13:AA13"/>
    <mergeCell ref="AB13:AG13"/>
    <mergeCell ref="AH13:AM13"/>
    <mergeCell ref="AN13:AQ13"/>
    <mergeCell ref="A14:D14"/>
    <mergeCell ref="E14:I14"/>
    <mergeCell ref="J14:P14"/>
    <mergeCell ref="Q14:V14"/>
    <mergeCell ref="W14:AA14"/>
    <mergeCell ref="AB14:AG14"/>
    <mergeCell ref="AH14:AM14"/>
    <mergeCell ref="AN14:AQ14"/>
    <mergeCell ref="A15:D15"/>
    <mergeCell ref="E15:I15"/>
    <mergeCell ref="J15:P15"/>
    <mergeCell ref="Q15:V15"/>
    <mergeCell ref="W15:AA15"/>
    <mergeCell ref="AB15:AG15"/>
    <mergeCell ref="AH15:AM15"/>
    <mergeCell ref="AN15:AQ15"/>
    <mergeCell ref="A16:D16"/>
    <mergeCell ref="E16:I16"/>
    <mergeCell ref="J16:P16"/>
    <mergeCell ref="Q16:V16"/>
    <mergeCell ref="W16:AA16"/>
    <mergeCell ref="AB16:AG16"/>
    <mergeCell ref="AH16:AM16"/>
    <mergeCell ref="AN16:AQ16"/>
    <mergeCell ref="A17:D17"/>
    <mergeCell ref="E17:I17"/>
    <mergeCell ref="J17:P17"/>
    <mergeCell ref="Q17:V17"/>
    <mergeCell ref="W17:AA17"/>
    <mergeCell ref="AB17:AG17"/>
    <mergeCell ref="AH17:AM17"/>
    <mergeCell ref="AN17:AQ17"/>
    <mergeCell ref="A18:D18"/>
    <mergeCell ref="E18:I18"/>
    <mergeCell ref="J18:P18"/>
    <mergeCell ref="Q18:V18"/>
    <mergeCell ref="W18:AA18"/>
    <mergeCell ref="AB18:AG18"/>
    <mergeCell ref="AH18:AM18"/>
    <mergeCell ref="AN18:AQ18"/>
    <mergeCell ref="A19:D19"/>
    <mergeCell ref="E19:I19"/>
    <mergeCell ref="J19:P19"/>
    <mergeCell ref="Q19:V19"/>
    <mergeCell ref="W19:AA19"/>
    <mergeCell ref="AB19:AG19"/>
    <mergeCell ref="AH19:AM19"/>
    <mergeCell ref="AN19:AQ19"/>
    <mergeCell ref="A20:D20"/>
    <mergeCell ref="E20:I20"/>
    <mergeCell ref="J20:P20"/>
    <mergeCell ref="Q20:V20"/>
    <mergeCell ref="W20:AA20"/>
    <mergeCell ref="AB20:AG20"/>
    <mergeCell ref="AH20:AM20"/>
    <mergeCell ref="AN20:AQ20"/>
    <mergeCell ref="A21:D21"/>
    <mergeCell ref="E21:I21"/>
    <mergeCell ref="J21:P21"/>
    <mergeCell ref="Q21:V21"/>
    <mergeCell ref="W21:AA21"/>
    <mergeCell ref="AB21:AG21"/>
    <mergeCell ref="AH21:AM21"/>
    <mergeCell ref="AN21:AQ21"/>
    <mergeCell ref="A22:D22"/>
    <mergeCell ref="E22:I22"/>
    <mergeCell ref="J22:P22"/>
    <mergeCell ref="Q22:V22"/>
    <mergeCell ref="W22:AA22"/>
    <mergeCell ref="AB22:AG22"/>
    <mergeCell ref="AH22:AM22"/>
    <mergeCell ref="AN22:AQ22"/>
    <mergeCell ref="A23:D23"/>
    <mergeCell ref="E23:I23"/>
    <mergeCell ref="J23:P23"/>
    <mergeCell ref="Q23:V23"/>
    <mergeCell ref="W23:AA23"/>
    <mergeCell ref="AB23:AG23"/>
    <mergeCell ref="AH23:AM23"/>
    <mergeCell ref="AN23:AQ23"/>
    <mergeCell ref="A24:D24"/>
    <mergeCell ref="E24:I24"/>
    <mergeCell ref="J24:P24"/>
    <mergeCell ref="Q24:V24"/>
    <mergeCell ref="W24:AA24"/>
    <mergeCell ref="AB24:AG24"/>
    <mergeCell ref="AH24:AM24"/>
    <mergeCell ref="AN24:AQ24"/>
    <mergeCell ref="A25:D25"/>
    <mergeCell ref="E25:I25"/>
    <mergeCell ref="J25:P25"/>
    <mergeCell ref="Q25:V25"/>
    <mergeCell ref="W25:AA25"/>
    <mergeCell ref="AB25:AG25"/>
    <mergeCell ref="AH25:AM25"/>
    <mergeCell ref="AN25:AQ25"/>
    <mergeCell ref="A26:D26"/>
    <mergeCell ref="E26:I26"/>
    <mergeCell ref="J26:P26"/>
    <mergeCell ref="Q26:V26"/>
    <mergeCell ref="W26:AA26"/>
    <mergeCell ref="AB26:AG26"/>
    <mergeCell ref="AH26:AM26"/>
    <mergeCell ref="AN26:AQ26"/>
    <mergeCell ref="A27:G27"/>
    <mergeCell ref="H27:Z27"/>
  </mergeCells>
  <pageMargins left="0.984027777777778" right="0.393055555555556" top="0.786805555555556" bottom="0.393055555555556" header="0.511805555555556" footer="0.511805555555556"/>
  <pageSetup paperSize="9" orientation="portrait" horizontalDpi="600" verticalDpi="6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view="pageBreakPreview" zoomScaleNormal="100" zoomScaleSheetLayoutView="100" topLeftCell="A10" workbookViewId="0">
      <selection activeCell="I13" sqref="I13"/>
    </sheetView>
  </sheetViews>
  <sheetFormatPr defaultColWidth="9"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ht="39.75" customHeight="1" spans="1:9">
      <c r="A1" s="172" t="s">
        <v>129</v>
      </c>
      <c r="B1" s="172"/>
      <c r="C1" s="172"/>
      <c r="D1" s="172"/>
      <c r="E1" s="172"/>
      <c r="F1" s="172"/>
      <c r="G1" s="172"/>
      <c r="I1">
        <v>3433.169</v>
      </c>
    </row>
    <row r="2" ht="36" customHeight="1" spans="1:9">
      <c r="A2" s="69" t="s">
        <v>130</v>
      </c>
      <c r="B2" s="69"/>
      <c r="C2" s="69"/>
      <c r="D2" s="69"/>
      <c r="E2" s="69"/>
      <c r="F2" s="69"/>
      <c r="G2" s="69"/>
      <c r="I2">
        <v>3460</v>
      </c>
    </row>
    <row r="3" ht="23.25" customHeight="1" spans="1:9">
      <c r="A3" s="69" t="s">
        <v>115</v>
      </c>
      <c r="B3" s="69"/>
      <c r="C3" s="69"/>
      <c r="D3" s="69"/>
      <c r="E3" s="69"/>
      <c r="F3" s="69"/>
      <c r="G3" s="69"/>
      <c r="I3">
        <f ca="1">I2+RANDBETWEEN(4,7)*10</f>
        <v>3500</v>
      </c>
    </row>
    <row r="4" ht="21.75" customHeight="1" spans="1:9">
      <c r="A4" s="173" t="str">
        <f>CONCATENATE("施工单位：上海建工集团股份有限公司 部位:",标高放样!F6)</f>
        <v>施工单位：上海建工集团股份有限公司 部位:跨海一路下面层(K3+443.169~K4+270)</v>
      </c>
      <c r="B4" s="173"/>
      <c r="C4" s="173"/>
      <c r="D4" s="173"/>
      <c r="E4" s="173"/>
      <c r="F4" s="173"/>
      <c r="G4" s="173"/>
      <c r="I4">
        <f ca="1">I3+RANDBETWEEN(4,7)*10</f>
        <v>3570</v>
      </c>
    </row>
    <row r="5" ht="27" customHeight="1" spans="1:9">
      <c r="A5" s="174" t="s">
        <v>131</v>
      </c>
      <c r="B5" s="174" t="s">
        <v>132</v>
      </c>
      <c r="C5" s="175" t="s">
        <v>133</v>
      </c>
      <c r="D5" s="176" t="s">
        <v>134</v>
      </c>
      <c r="E5" s="174" t="s">
        <v>135</v>
      </c>
      <c r="F5" s="177" t="s">
        <v>136</v>
      </c>
      <c r="G5" s="175" t="s">
        <v>123</v>
      </c>
      <c r="I5">
        <f ca="1">I4+RANDBETWEEN(4,7)*10</f>
        <v>3640</v>
      </c>
    </row>
    <row r="6" spans="1:9">
      <c r="A6" s="178"/>
      <c r="B6" s="178"/>
      <c r="C6" s="175"/>
      <c r="D6" s="179" t="s">
        <v>137</v>
      </c>
      <c r="E6" s="180" t="s">
        <v>137</v>
      </c>
      <c r="F6" s="178" t="s">
        <v>137</v>
      </c>
      <c r="G6" s="175"/>
      <c r="I6">
        <f ca="1">I5+RANDBETWEEN(4,7)*10</f>
        <v>3700</v>
      </c>
    </row>
    <row r="7" ht="30" customHeight="1" spans="1:9">
      <c r="A7" s="181">
        <f>标高放样!U6</f>
        <v>43189</v>
      </c>
      <c r="B7" s="182" t="s">
        <v>138</v>
      </c>
      <c r="C7" s="183" t="str">
        <f>IF(LEN(I1)=8,CONCATENATE("K",MID(I1,1,1),"+",MID(I1,2,8),"~","K",MID(I2,1,1),"+",MID(I2,2,3)),IF(LEN(I1)=3,CONCATENATE("K0+",I1,"~","K0+",I2),IF(LEN(I1=2),CONCATENATE("K0+0",I1,"~","K0+0",I2))))</f>
        <v>K3+433.169~K3+460</v>
      </c>
      <c r="D7" s="74">
        <f ca="1">IF(到场摊铺温度!W$6="AC-25",RANDBETWEEN(130,140),IF(到场摊铺温度!W$6="改性AC-16",RANDBETWEEN(130,140)+5,0))</f>
        <v>133</v>
      </c>
      <c r="E7" s="74">
        <f ca="1">IF(到场摊铺温度!W$6="AC-25",RANDBETWEEN(110,130),IF(到场摊铺温度!W$6="改性AC-16",RANDBETWEEN(110,130)+5,0))</f>
        <v>118</v>
      </c>
      <c r="F7" s="74">
        <f ca="1">IF(到场摊铺温度!W$6="AC-25",RANDBETWEEN(80,90),IF(到场摊铺温度!W$6="改性AC-16",RANDBETWEEN(80,90)+5,0))</f>
        <v>87</v>
      </c>
      <c r="G7" s="184"/>
      <c r="I7">
        <f ca="1">I6+RANDBETWEEN(4,7)*10</f>
        <v>3770</v>
      </c>
    </row>
    <row r="8" ht="30" customHeight="1" spans="1:9">
      <c r="A8" s="181">
        <f>A7</f>
        <v>43189</v>
      </c>
      <c r="B8" s="182" t="s">
        <v>138</v>
      </c>
      <c r="C8" s="183" t="str">
        <f ca="1">IF(LEN(I2)=4,CONCATENATE("K",MID(I2,1,1),"+",MID(I2,2,8),"~","K",MID(I3,1,1),"+",MID(I3,2,3)),IF(LEN(I2)=3,CONCATENATE("K0+",I2,"~","K0+",I3),IF(LEN(I2=2),CONCATENATE("K0+0",I2,"~","K0+0",I3))))</f>
        <v>K3+460~K3+500</v>
      </c>
      <c r="D8" s="74">
        <f ca="1">IF(到场摊铺温度!W$6="AC-25",RANDBETWEEN(130,140),IF(到场摊铺温度!W$6="改性AC-16",RANDBETWEEN(130,140)+5,0))</f>
        <v>131</v>
      </c>
      <c r="E8" s="74">
        <f ca="1">IF(到场摊铺温度!W$6="AC-25",RANDBETWEEN(110,130),IF(到场摊铺温度!W$6="改性AC-16",RANDBETWEEN(110,130)+5,0))</f>
        <v>127</v>
      </c>
      <c r="F8" s="74">
        <f ca="1">IF(到场摊铺温度!W$6="AC-25",RANDBETWEEN(80,90),IF(到场摊铺温度!W$6="改性AC-16",RANDBETWEEN(80,90)+5,0))</f>
        <v>86</v>
      </c>
      <c r="G8" s="184"/>
      <c r="I8">
        <f ca="1">I7+RANDBETWEEN(4,7)*10</f>
        <v>3810</v>
      </c>
    </row>
    <row r="9" ht="30" customHeight="1" spans="1:9">
      <c r="A9" s="181">
        <f t="shared" ref="A9:A22" si="0">A8</f>
        <v>43189</v>
      </c>
      <c r="B9" s="182" t="s">
        <v>138</v>
      </c>
      <c r="C9" s="183" t="str">
        <f ca="1">IF(LEN(I3)=4,CONCATENATE("K",MID(I3,1,1),"+",MID(I3,2,3),"~","K",MID(I4,1,1),"+",MID(I4,2,3)),IF(LEN(I3)=3,CONCATENATE("K0+",I3,"~","K0+",I4),IF(LEN(I3=2),CONCATENATE("K0+0",I3,"~","K0+0",I4))))</f>
        <v>K3+500~K3+570</v>
      </c>
      <c r="D9" s="74">
        <f ca="1">IF(到场摊铺温度!W$6="AC-25",RANDBETWEEN(130,140),IF(到场摊铺温度!W$6="改性AC-16",RANDBETWEEN(130,140)+5,0))</f>
        <v>137</v>
      </c>
      <c r="E9" s="74">
        <f ca="1">IF(到场摊铺温度!W$6="AC-25",RANDBETWEEN(110,130),IF(到场摊铺温度!W$6="改性AC-16",RANDBETWEEN(110,130)+5,0))</f>
        <v>128</v>
      </c>
      <c r="F9" s="74">
        <f ca="1">IF(到场摊铺温度!W$6="AC-25",RANDBETWEEN(80,90),IF(到场摊铺温度!W$6="改性AC-16",RANDBETWEEN(80,90)+5,0))</f>
        <v>84</v>
      </c>
      <c r="G9" s="184"/>
      <c r="I9">
        <f ca="1">I8+RANDBETWEEN(4,7)*10</f>
        <v>3880</v>
      </c>
    </row>
    <row r="10" ht="30" customHeight="1" spans="1:9">
      <c r="A10" s="181">
        <f t="shared" si="0"/>
        <v>43189</v>
      </c>
      <c r="B10" s="182" t="s">
        <v>138</v>
      </c>
      <c r="C10" s="183" t="str">
        <f ca="1">IF(LEN(I4)=4,CONCATENATE("K",MID(I4,1,1),"+",MID(I4,2,3),"~","K",MID(I5,1,1),"+",MID(I5,2,3)),IF(LEN(I4)=3,CONCATENATE("K0+",I4,"~","K0+",I5),IF(LEN(I4=2),CONCATENATE("K0+0",I4,"~","K0+0",I5))))</f>
        <v>K3+570~K3+640</v>
      </c>
      <c r="D10" s="74">
        <f ca="1">IF(到场摊铺温度!W$6="AC-25",RANDBETWEEN(130,140),IF(到场摊铺温度!W$6="改性AC-16",RANDBETWEEN(130,140)+5,0))</f>
        <v>134</v>
      </c>
      <c r="E10" s="74">
        <f ca="1">IF(到场摊铺温度!W$6="AC-25",RANDBETWEEN(110,130),IF(到场摊铺温度!W$6="改性AC-16",RANDBETWEEN(110,130)+5,0))</f>
        <v>114</v>
      </c>
      <c r="F10" s="74">
        <f ca="1">IF(到场摊铺温度!W$6="AC-25",RANDBETWEEN(80,90),IF(到场摊铺温度!W$6="改性AC-16",RANDBETWEEN(80,90)+5,0))</f>
        <v>85</v>
      </c>
      <c r="G10" s="184"/>
      <c r="I10">
        <f ca="1">I9+RANDBETWEEN(4,7)*10</f>
        <v>3950</v>
      </c>
    </row>
    <row r="11" ht="30" customHeight="1" spans="1:9">
      <c r="A11" s="181">
        <f t="shared" si="0"/>
        <v>43189</v>
      </c>
      <c r="B11" s="182" t="s">
        <v>138</v>
      </c>
      <c r="C11" s="183" t="str">
        <f ca="1">IF(LEN(I5)=4,CONCATENATE("K",MID(I5,1,1),"+",MID(I5,2,3),"~","K",MID(I6,1,1),"+",MID(I6,2,3)),IF(LEN(I5)=3,CONCATENATE("K0+",I5,"~","K0+",I6),IF(LEN(I5=2),CONCATENATE("K0+0",I5,"~","K0+0",I6))))</f>
        <v>K3+640~K3+700</v>
      </c>
      <c r="D11" s="74">
        <f ca="1">IF(到场摊铺温度!W$6="AC-25",RANDBETWEEN(130,140),IF(到场摊铺温度!W$6="改性AC-16",RANDBETWEEN(130,140)+5,0))</f>
        <v>133</v>
      </c>
      <c r="E11" s="74">
        <f ca="1">IF(到场摊铺温度!W$6="AC-25",RANDBETWEEN(110,130),IF(到场摊铺温度!W$6="改性AC-16",RANDBETWEEN(110,130)+5,0))</f>
        <v>124</v>
      </c>
      <c r="F11" s="74">
        <f ca="1">IF(到场摊铺温度!W$6="AC-25",RANDBETWEEN(80,90),IF(到场摊铺温度!W$6="改性AC-16",RANDBETWEEN(80,90)+5,0))</f>
        <v>81</v>
      </c>
      <c r="G11" s="184"/>
      <c r="I11">
        <f ca="1">I10+RANDBETWEEN(4,7)*10</f>
        <v>3990</v>
      </c>
    </row>
    <row r="12" ht="30" customHeight="1" spans="1:9">
      <c r="A12" s="181">
        <f t="shared" si="0"/>
        <v>43189</v>
      </c>
      <c r="B12" s="182" t="s">
        <v>138</v>
      </c>
      <c r="C12" s="183" t="str">
        <f ca="1">IF(LEN(I6)=4,CONCATENATE("K",MID(I6,1,1),"+",MID(I6,2,3),"~","K",MID(I7,1,1),"+",MID(I7,2,3)),IF(LEN(I6)=3,CONCATENATE("K0+",I6,"~","K0+",I7),IF(LEN(I6=2),CONCATENATE("K0+0",I6,"~","K0+0",I7))))</f>
        <v>K3+700~K3+770</v>
      </c>
      <c r="D12" s="74">
        <f ca="1">IF(到场摊铺温度!W$6="AC-25",RANDBETWEEN(130,140),IF(到场摊铺温度!W$6="改性AC-16",RANDBETWEEN(130,140)+5,0))</f>
        <v>135</v>
      </c>
      <c r="E12" s="74">
        <f ca="1">IF(到场摊铺温度!W$6="AC-25",RANDBETWEEN(110,130),IF(到场摊铺温度!W$6="改性AC-16",RANDBETWEEN(110,130)+5,0))</f>
        <v>110</v>
      </c>
      <c r="F12" s="74">
        <f ca="1">IF(到场摊铺温度!W$6="AC-25",RANDBETWEEN(80,90),IF(到场摊铺温度!W$6="改性AC-16",RANDBETWEEN(80,90)+5,0))</f>
        <v>89</v>
      </c>
      <c r="G12" s="184"/>
      <c r="I12">
        <f ca="1">I11+RANDBETWEEN(4,7)*10</f>
        <v>4040</v>
      </c>
    </row>
    <row r="13" ht="30" customHeight="1" spans="1:9">
      <c r="A13" s="181">
        <f t="shared" si="0"/>
        <v>43189</v>
      </c>
      <c r="B13" s="182" t="s">
        <v>138</v>
      </c>
      <c r="C13" s="183" t="str">
        <f ca="1">IF(LEN(I7)=4,CONCATENATE("K",MID(I7,1,1),"+",MID(I7,2,3),"~","K",MID(I8,1,1),"+",MID(I8,2,3)),IF(LEN(I7)=3,CONCATENATE("K0+",I7,"~","K0+",I8),IF(LEN(I7=2),CONCATENATE("K0+0",I7,"~","K0+0",I8))))</f>
        <v>K3+770~K3+810</v>
      </c>
      <c r="D13" s="74">
        <f ca="1">IF(到场摊铺温度!W$6="AC-25",RANDBETWEEN(130,140),IF(到场摊铺温度!W$6="改性AC-16",RANDBETWEEN(130,140)+5,0))</f>
        <v>134</v>
      </c>
      <c r="E13" s="74">
        <f ca="1">IF(到场摊铺温度!W$6="AC-25",RANDBETWEEN(110,130),IF(到场摊铺温度!W$6="改性AC-16",RANDBETWEEN(110,130)+5,0))</f>
        <v>112</v>
      </c>
      <c r="F13" s="74">
        <f ca="1">IF(到场摊铺温度!W$6="AC-25",RANDBETWEEN(80,90),IF(到场摊铺温度!W$6="改性AC-16",RANDBETWEEN(80,90)+5,0))</f>
        <v>87</v>
      </c>
      <c r="G13" s="184"/>
      <c r="I13">
        <f ca="1">I12+RANDBETWEEN(4,7)*10</f>
        <v>4080</v>
      </c>
    </row>
    <row r="14" ht="30" customHeight="1" spans="1:9">
      <c r="A14" s="181">
        <f t="shared" si="0"/>
        <v>43189</v>
      </c>
      <c r="B14" s="182" t="s">
        <v>138</v>
      </c>
      <c r="C14" s="183" t="str">
        <f ca="1">IF(LEN(I8)=4,CONCATENATE("K",MID(I8,1,1),"+",MID(I8,2,3),"~","K",MID(I9,1,1),"+",MID(I9,2,3)),IF(LEN(I8)=3,CONCATENATE("K0+",I8,"~","K0+",I9),IF(LEN(I8=2),CONCATENATE("K0+0",I8,"~","K0+0",I9))))</f>
        <v>K3+810~K3+880</v>
      </c>
      <c r="D14" s="74">
        <f ca="1">IF(到场摊铺温度!W$6="AC-25",RANDBETWEEN(130,140),IF(到场摊铺温度!W$6="改性AC-16",RANDBETWEEN(130,140)+5,0))</f>
        <v>130</v>
      </c>
      <c r="E14" s="74">
        <f ca="1">IF(到场摊铺温度!W$6="AC-25",RANDBETWEEN(110,130),IF(到场摊铺温度!W$6="改性AC-16",RANDBETWEEN(110,130)+5,0))</f>
        <v>121</v>
      </c>
      <c r="F14" s="74">
        <f ca="1">IF(到场摊铺温度!W$6="AC-25",RANDBETWEEN(80,90),IF(到场摊铺温度!W$6="改性AC-16",RANDBETWEEN(80,90)+5,0))</f>
        <v>89</v>
      </c>
      <c r="G14" s="184"/>
      <c r="I14">
        <f ca="1">I13+RANDBETWEEN(4,7)*10</f>
        <v>4150</v>
      </c>
    </row>
    <row r="15" ht="30" customHeight="1" spans="1:9">
      <c r="A15" s="181">
        <f t="shared" si="0"/>
        <v>43189</v>
      </c>
      <c r="B15" s="182" t="s">
        <v>138</v>
      </c>
      <c r="C15" s="183" t="str">
        <f ca="1">IF(LEN(I9)=4,CONCATENATE("K",MID(I9,1,1),"+",MID(I9,2,3),"~","K",MID(I10,1,1),"+",MID(I10,2,3)),IF(LEN(I9)=3,CONCATENATE("K0+",I9,"~","K0+",I10),IF(LEN(I9=2),CONCATENATE("K0+0",I9,"~","K0+0",I10))))</f>
        <v>K3+880~K3+950</v>
      </c>
      <c r="D15" s="74">
        <f ca="1">IF(到场摊铺温度!W$6="AC-25",RANDBETWEEN(130,140),IF(到场摊铺温度!W$6="改性AC-16",RANDBETWEEN(130,140)+5,0))</f>
        <v>138</v>
      </c>
      <c r="E15" s="74">
        <f ca="1">IF(到场摊铺温度!W$6="AC-25",RANDBETWEEN(110,130),IF(到场摊铺温度!W$6="改性AC-16",RANDBETWEEN(110,130)+5,0))</f>
        <v>129</v>
      </c>
      <c r="F15" s="74">
        <f ca="1">IF(到场摊铺温度!W$6="AC-25",RANDBETWEEN(80,90),IF(到场摊铺温度!W$6="改性AC-16",RANDBETWEEN(80,90)+5,0))</f>
        <v>80</v>
      </c>
      <c r="G15" s="184"/>
      <c r="I15">
        <f ca="1">I14+RANDBETWEEN(4,7)*10</f>
        <v>4200</v>
      </c>
    </row>
    <row r="16" ht="30" customHeight="1" spans="1:9">
      <c r="A16" s="181">
        <f t="shared" si="0"/>
        <v>43189</v>
      </c>
      <c r="B16" s="182" t="s">
        <v>138</v>
      </c>
      <c r="C16" s="183" t="str">
        <f ca="1">IF(LEN(I10)=4,CONCATENATE("K",MID(I10,1,1),"+",MID(I10,2,3),"~","K",MID(I11,1,1),"+",MID(I11,2,3)),IF(LEN(I10)=3,CONCATENATE("K0+",I10,"~","K0+",I11),IF(LEN(I10=2),CONCATENATE("K0+0",I10,"~","K0+0",I11))))</f>
        <v>K3+950~K3+990</v>
      </c>
      <c r="D16" s="74">
        <f ca="1">IF(到场摊铺温度!W$6="AC-25",RANDBETWEEN(130,140),IF(到场摊铺温度!W$6="改性AC-16",RANDBETWEEN(130,140)+5,0))</f>
        <v>139</v>
      </c>
      <c r="E16" s="74">
        <f ca="1">IF(到场摊铺温度!W$6="AC-25",RANDBETWEEN(110,130),IF(到场摊铺温度!W$6="改性AC-16",RANDBETWEEN(110,130)+5,0))</f>
        <v>127</v>
      </c>
      <c r="F16" s="74">
        <f ca="1">IF(到场摊铺温度!W$6="AC-25",RANDBETWEEN(80,90),IF(到场摊铺温度!W$6="改性AC-16",RANDBETWEEN(80,90)+5,0))</f>
        <v>89</v>
      </c>
      <c r="G16" s="184"/>
      <c r="I16">
        <f ca="1">I15+RANDBETWEEN(4,7)*10</f>
        <v>4260</v>
      </c>
    </row>
    <row r="17" ht="30" customHeight="1" spans="1:9">
      <c r="A17" s="181">
        <f t="shared" si="0"/>
        <v>43189</v>
      </c>
      <c r="B17" s="182" t="s">
        <v>138</v>
      </c>
      <c r="C17" s="183" t="str">
        <f ca="1">IF(LEN(I11)=4,CONCATENATE("K",MID(I11,1,1),"+",MID(I11,2,3),"~","K",MID(I12,1,1),"+",MID(I12,2,3)),IF(LEN(I11)=3,CONCATENATE("K0+",I11,"~","K0+",I12),IF(LEN(I11=2),CONCATENATE("K0+0",I11,"~","K0+0",I12))))</f>
        <v>K3+990~K4+040</v>
      </c>
      <c r="D17" s="74">
        <f ca="1">IF(到场摊铺温度!W$6="AC-25",RANDBETWEEN(130,140),IF(到场摊铺温度!W$6="改性AC-16",RANDBETWEEN(130,140)+5,0))</f>
        <v>134</v>
      </c>
      <c r="E17" s="74">
        <f ca="1">IF(到场摊铺温度!W$6="AC-25",RANDBETWEEN(110,130),IF(到场摊铺温度!W$6="改性AC-16",RANDBETWEEN(110,130)+5,0))</f>
        <v>123</v>
      </c>
      <c r="F17" s="74">
        <f ca="1">IF(到场摊铺温度!W$6="AC-25",RANDBETWEEN(80,90),IF(到场摊铺温度!W$6="改性AC-16",RANDBETWEEN(80,90)+5,0))</f>
        <v>81</v>
      </c>
      <c r="G17" s="184"/>
      <c r="I17">
        <v>4270</v>
      </c>
    </row>
    <row r="18" ht="30" customHeight="1" spans="1:7">
      <c r="A18" s="181">
        <f t="shared" si="0"/>
        <v>43189</v>
      </c>
      <c r="B18" s="182" t="s">
        <v>138</v>
      </c>
      <c r="C18" s="183" t="str">
        <f ca="1">IF(LEN(I12)=4,CONCATENATE("K",MID(I12,1,1),"+",MID(I12,2,3),"~","K",MID(I13,1,1),"+",MID(I13,2,3)),IF(LEN(I12)=3,CONCATENATE("K0+",I12,"~","K0+",I13),IF(LEN(I12=2),CONCATENATE("K0+0",I12,"~","K0+0",I13))))</f>
        <v>K4+040~K4+080</v>
      </c>
      <c r="D18" s="74">
        <f ca="1">IF(到场摊铺温度!W$6="AC-25",RANDBETWEEN(130,140),IF(到场摊铺温度!W$6="改性AC-16",RANDBETWEEN(130,140)+5,0))</f>
        <v>130</v>
      </c>
      <c r="E18" s="74">
        <f ca="1">IF(到场摊铺温度!W$6="AC-25",RANDBETWEEN(110,130),IF(到场摊铺温度!W$6="改性AC-16",RANDBETWEEN(110,130)+5,0))</f>
        <v>119</v>
      </c>
      <c r="F18" s="74">
        <f ca="1">IF(到场摊铺温度!W$6="AC-25",RANDBETWEEN(80,90),IF(到场摊铺温度!W$6="改性AC-16",RANDBETWEEN(80,90)+5,0))</f>
        <v>82</v>
      </c>
      <c r="G18" s="184"/>
    </row>
    <row r="19" ht="30" customHeight="1" spans="1:7">
      <c r="A19" s="181">
        <f t="shared" si="0"/>
        <v>43189</v>
      </c>
      <c r="B19" s="182" t="s">
        <v>138</v>
      </c>
      <c r="C19" s="183" t="str">
        <f ca="1">IF(LEN(I13)=4,CONCATENATE("K",MID(I13,1,1),"+",MID(I13,2,3),"~","K",MID(I14,1,1),"+",MID(I14,2,3)),IF(LEN(I13)=3,CONCATENATE("K0+",I13,"~","K0+",I14),IF(LEN(I13=2),CONCATENATE("K0+0",I13,"~","K0+0",I14))))</f>
        <v>K4+080~K4+150</v>
      </c>
      <c r="D19" s="74">
        <f ca="1">IF(到场摊铺温度!W$6="AC-25",RANDBETWEEN(130,140),IF(到场摊铺温度!W$6="改性AC-16",RANDBETWEEN(130,140)+5,0))</f>
        <v>138</v>
      </c>
      <c r="E19" s="74">
        <f ca="1">IF(到场摊铺温度!W$6="AC-25",RANDBETWEEN(110,130),IF(到场摊铺温度!W$6="改性AC-16",RANDBETWEEN(110,130)+5,0))</f>
        <v>117</v>
      </c>
      <c r="F19" s="74">
        <f ca="1">IF(到场摊铺温度!W$6="AC-25",RANDBETWEEN(80,90),IF(到场摊铺温度!W$6="改性AC-16",RANDBETWEEN(80,90)+5,0))</f>
        <v>90</v>
      </c>
      <c r="G19" s="184"/>
    </row>
    <row r="20" ht="30" customHeight="1" spans="1:7">
      <c r="A20" s="181">
        <f t="shared" si="0"/>
        <v>43189</v>
      </c>
      <c r="B20" s="182" t="s">
        <v>138</v>
      </c>
      <c r="C20" s="183" t="str">
        <f ca="1">IF(LEN(I14)=4,CONCATENATE("K",MID(I14,1,1),"+",MID(I14,2,3),"~","K",MID(I15,1,1),"+",MID(I15,2,3)),IF(LEN(I14)=3,CONCATENATE("K0+",I14,"~","K0+",I15),IF(LEN(I14=2),CONCATENATE("K0+0",I14,"~","K0+0",I15))))</f>
        <v>K4+150~K4+200</v>
      </c>
      <c r="D20" s="74">
        <f ca="1">IF(到场摊铺温度!W$6="AC-25",RANDBETWEEN(130,140),IF(到场摊铺温度!W$6="改性AC-16",RANDBETWEEN(130,140)+5,0))</f>
        <v>139</v>
      </c>
      <c r="E20" s="74">
        <f ca="1">IF(到场摊铺温度!W$6="AC-25",RANDBETWEEN(110,130),IF(到场摊铺温度!W$6="改性AC-16",RANDBETWEEN(110,130)+5,0))</f>
        <v>116</v>
      </c>
      <c r="F20" s="74">
        <f ca="1">IF(到场摊铺温度!W$6="AC-25",RANDBETWEEN(80,90),IF(到场摊铺温度!W$6="改性AC-16",RANDBETWEEN(80,90)+5,0))</f>
        <v>82</v>
      </c>
      <c r="G20" s="184"/>
    </row>
    <row r="21" ht="30" customHeight="1" spans="1:7">
      <c r="A21" s="181">
        <f t="shared" si="0"/>
        <v>43189</v>
      </c>
      <c r="B21" s="182" t="s">
        <v>138</v>
      </c>
      <c r="C21" s="183" t="str">
        <f ca="1">IF(LEN(I15)=4,CONCATENATE("K",MID(I15,1,1),"+",MID(I15,2,3),"~","K",MID(I16,1,1),"+",MID(I16,2,3)),IF(LEN(I15)=3,CONCATENATE("K0+",I15,"~","K0+",I16),IF(LEN(I15=2),CONCATENATE("K0+0",I15,"~","K0+0",I16))))</f>
        <v>K4+200~K4+260</v>
      </c>
      <c r="D21" s="74">
        <f ca="1">IF(到场摊铺温度!W$6="AC-25",RANDBETWEEN(130,140),IF(到场摊铺温度!W$6="改性AC-16",RANDBETWEEN(130,140)+5,0))</f>
        <v>137</v>
      </c>
      <c r="E21" s="74">
        <f ca="1">IF(到场摊铺温度!W$6="AC-25",RANDBETWEEN(110,130),IF(到场摊铺温度!W$6="改性AC-16",RANDBETWEEN(110,130)+5,0))</f>
        <v>119</v>
      </c>
      <c r="F21" s="74">
        <f ca="1">IF(到场摊铺温度!W$6="AC-25",RANDBETWEEN(80,90),IF(到场摊铺温度!W$6="改性AC-16",RANDBETWEEN(80,90)+5,0))</f>
        <v>82</v>
      </c>
      <c r="G21" s="184"/>
    </row>
    <row r="22" ht="30" customHeight="1" spans="1:7">
      <c r="A22" s="181">
        <f t="shared" si="0"/>
        <v>43189</v>
      </c>
      <c r="B22" s="182" t="s">
        <v>138</v>
      </c>
      <c r="C22" s="183" t="str">
        <f ca="1">IF(LEN(I16)=4,CONCATENATE("K",MID(I16,1,1),"+",MID(I16,2,3),"~","K",MID(I17,1,1),"+",MID(I17,2,3)),IF(LEN(I16)=3,CONCATENATE("K0+",I16,"~","K0+",I17),IF(LEN(I16=2),CONCATENATE("K0+0",I16,"~","K0+0",I17))))</f>
        <v>K4+260~K4+270</v>
      </c>
      <c r="D22" s="74">
        <f ca="1">IF(到场摊铺温度!W$6="AC-25",RANDBETWEEN(130,140),IF(到场摊铺温度!W$6="改性AC-16",RANDBETWEEN(130,140)+5,0))</f>
        <v>137</v>
      </c>
      <c r="E22" s="74">
        <f ca="1">IF(到场摊铺温度!W$6="AC-25",RANDBETWEEN(110,130),IF(到场摊铺温度!W$6="改性AC-16",RANDBETWEEN(110,130)+5,0))</f>
        <v>127</v>
      </c>
      <c r="F22" s="74">
        <f ca="1">IF(到场摊铺温度!W$6="AC-25",RANDBETWEEN(80,90),IF(到场摊铺温度!W$6="改性AC-16",RANDBETWEEN(80,90)+5,0))</f>
        <v>82</v>
      </c>
      <c r="G22" s="184"/>
    </row>
    <row r="23" ht="30" customHeight="1" spans="1:7">
      <c r="A23" s="184"/>
      <c r="B23" s="185"/>
      <c r="C23" s="184"/>
      <c r="D23" s="186"/>
      <c r="E23" s="184"/>
      <c r="F23" s="184"/>
      <c r="G23" s="184"/>
    </row>
    <row r="24" ht="30" customHeight="1" spans="1:7">
      <c r="A24" s="184"/>
      <c r="B24" s="185"/>
      <c r="C24" s="184"/>
      <c r="D24" s="186"/>
      <c r="E24" s="184"/>
      <c r="F24" s="184"/>
      <c r="G24" s="184"/>
    </row>
    <row r="25" ht="15.75" spans="1:1">
      <c r="A25" s="187"/>
    </row>
    <row r="26" spans="1:7">
      <c r="A26" s="188" t="s">
        <v>139</v>
      </c>
      <c r="E26" s="189" t="s">
        <v>140</v>
      </c>
      <c r="F26" s="189"/>
      <c r="G26" s="189"/>
    </row>
  </sheetData>
  <mergeCells count="9">
    <mergeCell ref="A1:G1"/>
    <mergeCell ref="A2:G2"/>
    <mergeCell ref="A3:G3"/>
    <mergeCell ref="A4:G4"/>
    <mergeCell ref="E26:G26"/>
    <mergeCell ref="A5:A6"/>
    <mergeCell ref="B5:B6"/>
    <mergeCell ref="C5:C6"/>
    <mergeCell ref="G5:G6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showGridLines="0" view="pageBreakPreview" zoomScale="115" zoomScaleNormal="100" zoomScaleSheetLayoutView="115" workbookViewId="0">
      <selection activeCell="T11" sqref="T11:U11"/>
    </sheetView>
  </sheetViews>
  <sheetFormatPr defaultColWidth="8" defaultRowHeight="14.25" customHeight="1"/>
  <cols>
    <col min="1" max="1" width="3.875" style="9" customWidth="1"/>
    <col min="2" max="2" width="8.125" style="9" customWidth="1"/>
    <col min="3" max="3" width="4.75" style="9" customWidth="1"/>
    <col min="4" max="4" width="3.625" style="9" customWidth="1"/>
    <col min="5" max="5" width="5.375" style="9" customWidth="1"/>
    <col min="6" max="6" width="4.5" style="9" customWidth="1"/>
    <col min="7" max="7" width="2.5" style="9" customWidth="1"/>
    <col min="8" max="8" width="8.625" style="9" customWidth="1"/>
    <col min="9" max="9" width="3.375" style="9" customWidth="1"/>
    <col min="10" max="18" width="2.875" style="9" customWidth="1"/>
    <col min="19" max="19" width="3.75" style="9" customWidth="1"/>
    <col min="20" max="20" width="3.625" style="9" customWidth="1"/>
    <col min="21" max="21" width="5.75" style="9" customWidth="1"/>
    <col min="22" max="16384" width="8" style="9"/>
  </cols>
  <sheetData>
    <row r="1" ht="3.95" customHeight="1" spans="1:2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</row>
    <row r="2" ht="29.1" customHeight="1" spans="1:21">
      <c r="A2" s="13" t="s">
        <v>141</v>
      </c>
      <c r="B2" s="101"/>
      <c r="C2" s="101"/>
      <c r="D2" s="101"/>
      <c r="E2" s="101"/>
      <c r="F2" s="101"/>
      <c r="G2" s="101"/>
      <c r="H2" s="101"/>
      <c r="I2" s="101"/>
      <c r="J2" s="101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</row>
    <row r="3" spans="1:21">
      <c r="A3" s="15" t="s">
        <v>71</v>
      </c>
      <c r="B3" s="102"/>
      <c r="C3" s="102"/>
      <c r="D3" s="102"/>
      <c r="E3" s="102"/>
      <c r="F3" s="102"/>
      <c r="G3" s="102"/>
      <c r="H3" s="102"/>
      <c r="I3" s="102"/>
      <c r="J3" s="102"/>
      <c r="K3" s="143"/>
      <c r="L3" s="143"/>
      <c r="M3" s="143"/>
      <c r="N3" s="144"/>
      <c r="O3" s="144"/>
      <c r="P3" s="144"/>
      <c r="Q3" s="144"/>
      <c r="R3" s="144"/>
      <c r="S3" s="144"/>
      <c r="T3" s="144"/>
      <c r="U3" s="144"/>
    </row>
    <row r="4" ht="17.65" customHeight="1" spans="1:21">
      <c r="A4" s="17" t="s">
        <v>72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53"/>
      <c r="T4" s="153"/>
      <c r="U4" s="154"/>
    </row>
    <row r="5" ht="30" customHeight="1" spans="1:21">
      <c r="A5" s="104" t="s">
        <v>2</v>
      </c>
      <c r="B5" s="105"/>
      <c r="C5" s="106" t="s">
        <v>3</v>
      </c>
      <c r="D5" s="107"/>
      <c r="E5" s="107"/>
      <c r="F5" s="107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55"/>
    </row>
    <row r="6" ht="18" customHeight="1" spans="1:21">
      <c r="A6" s="109" t="s">
        <v>4</v>
      </c>
      <c r="B6" s="110"/>
      <c r="C6" s="111" t="s">
        <v>5</v>
      </c>
      <c r="D6" s="112"/>
      <c r="E6" s="112"/>
      <c r="F6" s="112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56"/>
    </row>
    <row r="7" ht="18" customHeight="1" spans="1:21">
      <c r="A7" s="109" t="s">
        <v>73</v>
      </c>
      <c r="B7" s="110"/>
      <c r="C7" s="111" t="s">
        <v>74</v>
      </c>
      <c r="D7" s="112"/>
      <c r="E7" s="112"/>
      <c r="F7" s="112"/>
      <c r="G7" s="113"/>
      <c r="H7" s="113"/>
      <c r="I7" s="113"/>
      <c r="J7" s="112" t="s">
        <v>75</v>
      </c>
      <c r="K7" s="110"/>
      <c r="L7" s="110"/>
      <c r="M7" s="110"/>
      <c r="N7" s="110"/>
      <c r="O7" s="110"/>
      <c r="P7" s="111" t="s">
        <v>142</v>
      </c>
      <c r="Q7" s="113"/>
      <c r="R7" s="113"/>
      <c r="S7" s="113"/>
      <c r="T7" s="113"/>
      <c r="U7" s="156"/>
    </row>
    <row r="8" ht="28.5" customHeight="1" spans="1:21">
      <c r="A8" s="109" t="s">
        <v>77</v>
      </c>
      <c r="B8" s="110"/>
      <c r="C8" s="111" t="s">
        <v>143</v>
      </c>
      <c r="D8" s="112"/>
      <c r="E8" s="112"/>
      <c r="F8" s="112"/>
      <c r="G8" s="113"/>
      <c r="H8" s="113"/>
      <c r="I8" s="113"/>
      <c r="J8" s="112" t="s">
        <v>79</v>
      </c>
      <c r="K8" s="110"/>
      <c r="L8" s="110"/>
      <c r="M8" s="110"/>
      <c r="N8" s="110"/>
      <c r="O8" s="110"/>
      <c r="P8" s="59" t="str">
        <f>标高放样!F6</f>
        <v>跨海一路下面层(K3+443.169~K4+270)</v>
      </c>
      <c r="Q8" s="157"/>
      <c r="R8" s="157"/>
      <c r="S8" s="157"/>
      <c r="T8" s="157"/>
      <c r="U8" s="158"/>
    </row>
    <row r="9" ht="18" customHeight="1" spans="1:21">
      <c r="A9" s="109" t="s">
        <v>80</v>
      </c>
      <c r="B9" s="110"/>
      <c r="C9" s="114" t="str">
        <f>沥青检验批!D9</f>
        <v>31040.144m2</v>
      </c>
      <c r="D9" s="115"/>
      <c r="E9" s="115"/>
      <c r="F9" s="115"/>
      <c r="G9" s="116"/>
      <c r="H9" s="112" t="s">
        <v>82</v>
      </c>
      <c r="I9" s="110"/>
      <c r="J9" s="111" t="s">
        <v>83</v>
      </c>
      <c r="K9" s="113"/>
      <c r="L9" s="113"/>
      <c r="M9" s="113"/>
      <c r="N9" s="113"/>
      <c r="O9" s="113"/>
      <c r="P9" s="112" t="s">
        <v>84</v>
      </c>
      <c r="Q9" s="110"/>
      <c r="R9" s="110"/>
      <c r="S9" s="110"/>
      <c r="T9" s="111" t="s">
        <v>85</v>
      </c>
      <c r="U9" s="156"/>
    </row>
    <row r="10" ht="18" customHeight="1" spans="1:21">
      <c r="A10" s="109" t="s">
        <v>86</v>
      </c>
      <c r="B10" s="110"/>
      <c r="C10" s="111" t="s">
        <v>87</v>
      </c>
      <c r="D10" s="112"/>
      <c r="E10" s="112"/>
      <c r="F10" s="112"/>
      <c r="G10" s="113"/>
      <c r="H10" s="112" t="s">
        <v>88</v>
      </c>
      <c r="I10" s="110"/>
      <c r="J10" s="111" t="s">
        <v>89</v>
      </c>
      <c r="K10" s="113"/>
      <c r="L10" s="113"/>
      <c r="M10" s="113"/>
      <c r="N10" s="113"/>
      <c r="O10" s="113"/>
      <c r="P10" s="112" t="s">
        <v>90</v>
      </c>
      <c r="Q10" s="110"/>
      <c r="R10" s="110"/>
      <c r="S10" s="110"/>
      <c r="T10" s="111" t="s">
        <v>87</v>
      </c>
      <c r="U10" s="156"/>
    </row>
    <row r="11" ht="18" customHeight="1" spans="1:21">
      <c r="A11" s="109" t="s">
        <v>91</v>
      </c>
      <c r="B11" s="110"/>
      <c r="C11" s="117"/>
      <c r="D11" s="118"/>
      <c r="E11" s="118"/>
      <c r="F11" s="118"/>
      <c r="G11" s="119"/>
      <c r="H11" s="112" t="s">
        <v>92</v>
      </c>
      <c r="I11" s="110"/>
      <c r="J11" s="117"/>
      <c r="K11" s="119"/>
      <c r="L11" s="119"/>
      <c r="M11" s="119"/>
      <c r="N11" s="119"/>
      <c r="O11" s="119"/>
      <c r="P11" s="112" t="s">
        <v>93</v>
      </c>
      <c r="Q11" s="110"/>
      <c r="R11" s="110"/>
      <c r="S11" s="110"/>
      <c r="T11" s="159">
        <f>标高放样!U6</f>
        <v>43189</v>
      </c>
      <c r="U11" s="160"/>
    </row>
    <row r="12" ht="16.15" customHeight="1" spans="1:21">
      <c r="A12" s="120" t="s">
        <v>94</v>
      </c>
      <c r="B12" s="112" t="s">
        <v>95</v>
      </c>
      <c r="C12" s="110"/>
      <c r="D12" s="112"/>
      <c r="E12" s="112"/>
      <c r="F12" s="112"/>
      <c r="G12" s="112"/>
      <c r="H12" s="111" t="s">
        <v>96</v>
      </c>
      <c r="I12" s="110"/>
      <c r="J12" s="112" t="s">
        <v>97</v>
      </c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61"/>
    </row>
    <row r="13" ht="16.15" customHeight="1" spans="1:21">
      <c r="A13" s="121"/>
      <c r="B13" s="113"/>
      <c r="C13" s="113"/>
      <c r="D13" s="112"/>
      <c r="E13" s="112"/>
      <c r="F13" s="112"/>
      <c r="G13" s="112"/>
      <c r="H13" s="110"/>
      <c r="I13" s="110"/>
      <c r="J13" s="112"/>
      <c r="K13" s="112"/>
      <c r="L13" s="112"/>
      <c r="M13" s="112"/>
      <c r="N13" s="112"/>
      <c r="O13" s="112"/>
      <c r="P13" s="112"/>
      <c r="Q13" s="112"/>
      <c r="R13" s="112"/>
      <c r="S13" s="111"/>
      <c r="T13" s="111"/>
      <c r="U13" s="162"/>
    </row>
    <row r="14" ht="37.7" customHeight="1" spans="1:21">
      <c r="A14" s="122">
        <v>1</v>
      </c>
      <c r="B14" s="123" t="s">
        <v>144</v>
      </c>
      <c r="C14" s="124"/>
      <c r="D14" s="125"/>
      <c r="E14" s="125"/>
      <c r="F14" s="125"/>
      <c r="G14" s="125"/>
      <c r="H14" s="126" t="s">
        <v>145</v>
      </c>
      <c r="I14" s="145"/>
      <c r="J14" s="111" t="s">
        <v>100</v>
      </c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63"/>
    </row>
    <row r="15" ht="26.1" customHeight="1" spans="1:21">
      <c r="A15" s="122">
        <v>2</v>
      </c>
      <c r="B15" s="123" t="s">
        <v>146</v>
      </c>
      <c r="C15" s="124"/>
      <c r="D15" s="125"/>
      <c r="E15" s="125"/>
      <c r="F15" s="125"/>
      <c r="G15" s="125"/>
      <c r="H15" s="126" t="s">
        <v>147</v>
      </c>
      <c r="I15" s="145"/>
      <c r="J15" s="111" t="s">
        <v>100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63"/>
    </row>
    <row r="16" ht="18.95" customHeight="1" spans="1:21">
      <c r="A16" s="122">
        <v>3</v>
      </c>
      <c r="B16" s="123" t="s">
        <v>148</v>
      </c>
      <c r="C16" s="124"/>
      <c r="D16" s="125"/>
      <c r="E16" s="125"/>
      <c r="F16" s="125"/>
      <c r="G16" s="125"/>
      <c r="H16" s="126" t="s">
        <v>149</v>
      </c>
      <c r="I16" s="145"/>
      <c r="J16" s="111" t="s">
        <v>100</v>
      </c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63"/>
    </row>
    <row r="17" ht="15.4" customHeight="1" spans="1:21">
      <c r="A17" s="127" t="s">
        <v>94</v>
      </c>
      <c r="B17" s="128" t="s">
        <v>150</v>
      </c>
      <c r="C17" s="129"/>
      <c r="D17" s="128"/>
      <c r="E17" s="128"/>
      <c r="F17" s="128"/>
      <c r="G17" s="128"/>
      <c r="H17" s="126" t="s">
        <v>151</v>
      </c>
      <c r="I17" s="145"/>
      <c r="J17" s="112" t="s">
        <v>152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61"/>
    </row>
    <row r="18" ht="33.75" customHeight="1" spans="1:21">
      <c r="A18" s="127"/>
      <c r="B18" s="130"/>
      <c r="C18" s="130"/>
      <c r="D18" s="128"/>
      <c r="E18" s="128"/>
      <c r="F18" s="128"/>
      <c r="G18" s="128"/>
      <c r="H18" s="126"/>
      <c r="I18" s="145"/>
      <c r="J18" s="128">
        <v>1</v>
      </c>
      <c r="K18" s="128">
        <v>2</v>
      </c>
      <c r="L18" s="128">
        <v>3</v>
      </c>
      <c r="M18" s="128">
        <v>4</v>
      </c>
      <c r="N18" s="128">
        <v>5</v>
      </c>
      <c r="O18" s="128">
        <v>6</v>
      </c>
      <c r="P18" s="128">
        <v>7</v>
      </c>
      <c r="Q18" s="128">
        <v>8</v>
      </c>
      <c r="R18" s="128">
        <v>9</v>
      </c>
      <c r="S18" s="126" t="s">
        <v>153</v>
      </c>
      <c r="T18" s="126" t="s">
        <v>154</v>
      </c>
      <c r="U18" s="164" t="s">
        <v>155</v>
      </c>
    </row>
    <row r="19" ht="58.5" customHeight="1" spans="1:21">
      <c r="A19" s="127">
        <v>1</v>
      </c>
      <c r="B19" s="123" t="s">
        <v>156</v>
      </c>
      <c r="C19" s="123"/>
      <c r="D19" s="123"/>
      <c r="E19" s="123"/>
      <c r="F19" s="123"/>
      <c r="G19" s="123"/>
      <c r="H19" s="126" t="s">
        <v>157</v>
      </c>
      <c r="I19" s="145"/>
      <c r="J19" s="111" t="s">
        <v>100</v>
      </c>
      <c r="K19" s="112"/>
      <c r="L19" s="112"/>
      <c r="M19" s="112"/>
      <c r="N19" s="112"/>
      <c r="O19" s="112"/>
      <c r="P19" s="112"/>
      <c r="Q19" s="112"/>
      <c r="R19" s="112"/>
      <c r="S19" s="111"/>
      <c r="T19" s="111"/>
      <c r="U19" s="162"/>
    </row>
    <row r="20" ht="15.95" customHeight="1" spans="1:21">
      <c r="A20" s="127">
        <v>2</v>
      </c>
      <c r="B20" s="131" t="s">
        <v>158</v>
      </c>
      <c r="C20" s="132" t="s">
        <v>159</v>
      </c>
      <c r="D20" s="132"/>
      <c r="E20" s="132"/>
      <c r="F20" s="132"/>
      <c r="G20" s="132"/>
      <c r="H20" s="126" t="s">
        <v>160</v>
      </c>
      <c r="I20" s="145"/>
      <c r="J20" s="146">
        <f ca="1" t="shared" ref="J20:R20" si="0">RANDBETWEEN(-13,13)</f>
        <v>3</v>
      </c>
      <c r="K20" s="146">
        <f ca="1" t="shared" si="0"/>
        <v>9</v>
      </c>
      <c r="L20" s="146">
        <f ca="1" t="shared" si="0"/>
        <v>-3</v>
      </c>
      <c r="M20" s="146">
        <f ca="1" t="shared" si="0"/>
        <v>6</v>
      </c>
      <c r="N20" s="146">
        <f ca="1" t="shared" si="0"/>
        <v>-4</v>
      </c>
      <c r="O20" s="146">
        <f ca="1" t="shared" si="0"/>
        <v>6</v>
      </c>
      <c r="P20" s="146">
        <f ca="1" t="shared" si="0"/>
        <v>6</v>
      </c>
      <c r="Q20" s="146">
        <f ca="1" t="shared" si="0"/>
        <v>-7</v>
      </c>
      <c r="R20" s="146">
        <f ca="1" t="shared" si="0"/>
        <v>-6</v>
      </c>
      <c r="S20" s="165">
        <v>9</v>
      </c>
      <c r="T20" s="165">
        <v>9</v>
      </c>
      <c r="U20" s="166">
        <f t="shared" ref="U20:U26" si="1">T20/S20*100</f>
        <v>100</v>
      </c>
    </row>
    <row r="21" ht="15.95" customHeight="1" spans="1:21">
      <c r="A21" s="127"/>
      <c r="B21" s="131"/>
      <c r="C21" s="132" t="s">
        <v>161</v>
      </c>
      <c r="D21" s="132"/>
      <c r="E21" s="132"/>
      <c r="F21" s="132"/>
      <c r="G21" s="132"/>
      <c r="H21" s="126" t="s">
        <v>162</v>
      </c>
      <c r="I21" s="145"/>
      <c r="J21" s="146">
        <f ca="1" t="shared" ref="J21:R21" si="2">RANDBETWEEN(1,20)</f>
        <v>9</v>
      </c>
      <c r="K21" s="146">
        <f ca="1" t="shared" si="2"/>
        <v>6</v>
      </c>
      <c r="L21" s="146">
        <f ca="1" t="shared" si="2"/>
        <v>13</v>
      </c>
      <c r="M21" s="146">
        <f ca="1" t="shared" si="2"/>
        <v>7</v>
      </c>
      <c r="N21" s="146">
        <f ca="1" t="shared" si="2"/>
        <v>18</v>
      </c>
      <c r="O21" s="146">
        <f ca="1" t="shared" si="2"/>
        <v>9</v>
      </c>
      <c r="P21" s="146">
        <f ca="1" t="shared" si="2"/>
        <v>15</v>
      </c>
      <c r="Q21" s="146">
        <f ca="1" t="shared" si="2"/>
        <v>19</v>
      </c>
      <c r="R21" s="146">
        <f ca="1" t="shared" si="2"/>
        <v>19</v>
      </c>
      <c r="S21" s="165">
        <v>9</v>
      </c>
      <c r="T21" s="165">
        <v>9</v>
      </c>
      <c r="U21" s="166">
        <f t="shared" si="1"/>
        <v>100</v>
      </c>
    </row>
    <row r="22" ht="24.75" customHeight="1" spans="1:21">
      <c r="A22" s="127"/>
      <c r="B22" s="131"/>
      <c r="C22" s="133" t="s">
        <v>163</v>
      </c>
      <c r="D22" s="132"/>
      <c r="E22" s="133" t="s">
        <v>164</v>
      </c>
      <c r="F22" s="133" t="s">
        <v>165</v>
      </c>
      <c r="G22" s="133"/>
      <c r="H22" s="126" t="s">
        <v>166</v>
      </c>
      <c r="I22" s="145"/>
      <c r="J22" s="146"/>
      <c r="K22" s="146"/>
      <c r="L22" s="146"/>
      <c r="M22" s="146"/>
      <c r="N22" s="146"/>
      <c r="O22" s="146"/>
      <c r="P22" s="146"/>
      <c r="Q22" s="146"/>
      <c r="R22" s="146"/>
      <c r="S22" s="165"/>
      <c r="T22" s="165"/>
      <c r="U22" s="166"/>
    </row>
    <row r="23" ht="22.5" customHeight="1" spans="1:21">
      <c r="A23" s="127"/>
      <c r="B23" s="131"/>
      <c r="C23" s="133"/>
      <c r="D23" s="132"/>
      <c r="E23" s="132"/>
      <c r="F23" s="133" t="s">
        <v>167</v>
      </c>
      <c r="G23" s="133"/>
      <c r="H23" s="126" t="s">
        <v>168</v>
      </c>
      <c r="I23" s="145"/>
      <c r="J23" s="146"/>
      <c r="K23" s="146"/>
      <c r="L23" s="146"/>
      <c r="M23" s="146"/>
      <c r="N23" s="146"/>
      <c r="O23" s="146"/>
      <c r="P23" s="146"/>
      <c r="Q23" s="146"/>
      <c r="R23" s="146"/>
      <c r="S23" s="165"/>
      <c r="T23" s="165"/>
      <c r="U23" s="166"/>
    </row>
    <row r="24" ht="26.1" customHeight="1" spans="1:21">
      <c r="A24" s="127"/>
      <c r="B24" s="131"/>
      <c r="C24" s="133"/>
      <c r="D24" s="133"/>
      <c r="E24" s="133" t="s">
        <v>169</v>
      </c>
      <c r="F24" s="133" t="s">
        <v>167</v>
      </c>
      <c r="G24" s="133"/>
      <c r="H24" s="126" t="s">
        <v>170</v>
      </c>
      <c r="I24" s="147"/>
      <c r="J24" s="146" t="s">
        <v>171</v>
      </c>
      <c r="K24" s="146" t="s">
        <v>172</v>
      </c>
      <c r="L24" s="146" t="s">
        <v>173</v>
      </c>
      <c r="M24" s="146"/>
      <c r="N24" s="146"/>
      <c r="O24" s="146"/>
      <c r="P24" s="146"/>
      <c r="Q24" s="146"/>
      <c r="R24" s="146"/>
      <c r="S24" s="165">
        <v>160</v>
      </c>
      <c r="T24" s="165">
        <v>154</v>
      </c>
      <c r="U24" s="166">
        <f t="shared" si="1"/>
        <v>96.25</v>
      </c>
    </row>
    <row r="25" ht="15.95" customHeight="1" spans="1:21">
      <c r="A25" s="127"/>
      <c r="B25" s="131"/>
      <c r="C25" s="133" t="s">
        <v>174</v>
      </c>
      <c r="D25" s="132"/>
      <c r="E25" s="132"/>
      <c r="F25" s="132"/>
      <c r="G25" s="132"/>
      <c r="H25" s="126" t="s">
        <v>175</v>
      </c>
      <c r="I25" s="145"/>
      <c r="J25" s="146">
        <f ca="1" t="shared" ref="J25:R25" si="3">RANDBETWEEN(1,10)</f>
        <v>3</v>
      </c>
      <c r="K25" s="146">
        <f ca="1" t="shared" si="3"/>
        <v>2</v>
      </c>
      <c r="L25" s="146">
        <f ca="1" t="shared" si="3"/>
        <v>1</v>
      </c>
      <c r="M25" s="146">
        <f ca="1" t="shared" si="3"/>
        <v>8</v>
      </c>
      <c r="N25" s="146">
        <f ca="1" t="shared" si="3"/>
        <v>9</v>
      </c>
      <c r="O25" s="146">
        <f ca="1" t="shared" si="3"/>
        <v>2</v>
      </c>
      <c r="P25" s="146">
        <f ca="1" t="shared" si="3"/>
        <v>1</v>
      </c>
      <c r="Q25" s="146">
        <f ca="1" t="shared" si="3"/>
        <v>6</v>
      </c>
      <c r="R25" s="146">
        <f ca="1" t="shared" si="3"/>
        <v>6</v>
      </c>
      <c r="S25" s="165">
        <v>9</v>
      </c>
      <c r="T25" s="165">
        <v>9</v>
      </c>
      <c r="U25" s="166">
        <f t="shared" si="1"/>
        <v>100</v>
      </c>
    </row>
    <row r="26" ht="15.95" customHeight="1" spans="1:21">
      <c r="A26" s="127"/>
      <c r="B26" s="131"/>
      <c r="C26" s="132" t="s">
        <v>176</v>
      </c>
      <c r="D26" s="132"/>
      <c r="E26" s="132"/>
      <c r="F26" s="132"/>
      <c r="G26" s="132"/>
      <c r="H26" s="126" t="s">
        <v>177</v>
      </c>
      <c r="I26" s="145"/>
      <c r="J26" s="146">
        <f ca="1" t="shared" ref="J26:R26" si="4">RANDBETWEEN(0,3)*0.1</f>
        <v>0.3</v>
      </c>
      <c r="K26" s="146">
        <f ca="1" t="shared" si="4"/>
        <v>0.3</v>
      </c>
      <c r="L26" s="146">
        <f ca="1" t="shared" si="4"/>
        <v>0</v>
      </c>
      <c r="M26" s="146">
        <f ca="1" t="shared" si="4"/>
        <v>0.2</v>
      </c>
      <c r="N26" s="146">
        <f ca="1" t="shared" si="4"/>
        <v>0.3</v>
      </c>
      <c r="O26" s="146">
        <f ca="1" t="shared" si="4"/>
        <v>0</v>
      </c>
      <c r="P26" s="146">
        <f ca="1" t="shared" si="4"/>
        <v>0.3</v>
      </c>
      <c r="Q26" s="146">
        <f ca="1" t="shared" si="4"/>
        <v>0.3</v>
      </c>
      <c r="R26" s="146">
        <f ca="1" t="shared" si="4"/>
        <v>0.1</v>
      </c>
      <c r="S26" s="165">
        <v>9</v>
      </c>
      <c r="T26" s="165">
        <v>9</v>
      </c>
      <c r="U26" s="166">
        <f t="shared" si="1"/>
        <v>100</v>
      </c>
    </row>
    <row r="27" ht="15.95" customHeight="1" spans="1:21">
      <c r="A27" s="127"/>
      <c r="B27" s="131"/>
      <c r="C27" s="132" t="s">
        <v>178</v>
      </c>
      <c r="D27" s="132"/>
      <c r="E27" s="132"/>
      <c r="F27" s="132"/>
      <c r="G27" s="132"/>
      <c r="H27" s="126" t="s">
        <v>170</v>
      </c>
      <c r="I27" s="145"/>
      <c r="J27" s="146"/>
      <c r="K27" s="146"/>
      <c r="L27" s="146"/>
      <c r="M27" s="146"/>
      <c r="N27" s="146"/>
      <c r="O27" s="146"/>
      <c r="P27" s="146"/>
      <c r="Q27" s="146"/>
      <c r="R27" s="146"/>
      <c r="S27" s="165"/>
      <c r="T27" s="165"/>
      <c r="U27" s="166"/>
    </row>
    <row r="28" ht="15.95" customHeight="1" spans="1:21">
      <c r="A28" s="127"/>
      <c r="B28" s="131"/>
      <c r="C28" s="132" t="s">
        <v>179</v>
      </c>
      <c r="D28" s="132"/>
      <c r="E28" s="132" t="s">
        <v>180</v>
      </c>
      <c r="F28" s="132"/>
      <c r="G28" s="132"/>
      <c r="H28" s="126" t="s">
        <v>181</v>
      </c>
      <c r="I28" s="145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67"/>
    </row>
    <row r="29" ht="15.95" customHeight="1" spans="1:21">
      <c r="A29" s="127"/>
      <c r="B29" s="131"/>
      <c r="C29" s="132"/>
      <c r="D29" s="132"/>
      <c r="E29" s="132" t="s">
        <v>182</v>
      </c>
      <c r="F29" s="132"/>
      <c r="G29" s="132"/>
      <c r="H29" s="126"/>
      <c r="I29" s="145"/>
      <c r="J29" s="149">
        <f ca="1" t="shared" ref="J29:R29" si="5">RANDBETWEEN(55,60)*0.01</f>
        <v>0.59</v>
      </c>
      <c r="K29" s="149">
        <f ca="1" t="shared" si="5"/>
        <v>0.57</v>
      </c>
      <c r="L29" s="149">
        <f ca="1" t="shared" si="5"/>
        <v>0.57</v>
      </c>
      <c r="M29" s="149">
        <f ca="1" t="shared" si="5"/>
        <v>0.57</v>
      </c>
      <c r="N29" s="149">
        <f ca="1" t="shared" si="5"/>
        <v>0.59</v>
      </c>
      <c r="O29" s="149">
        <f ca="1" t="shared" si="5"/>
        <v>0.56</v>
      </c>
      <c r="P29" s="149">
        <f ca="1" t="shared" si="5"/>
        <v>0.58</v>
      </c>
      <c r="Q29" s="149">
        <f ca="1" t="shared" si="5"/>
        <v>0.59</v>
      </c>
      <c r="R29" s="149">
        <f ca="1" t="shared" si="5"/>
        <v>0.55</v>
      </c>
      <c r="S29" s="165">
        <v>9</v>
      </c>
      <c r="T29" s="165">
        <v>9</v>
      </c>
      <c r="U29" s="166">
        <f>T29/S29*100</f>
        <v>100</v>
      </c>
    </row>
    <row r="30" ht="18" customHeight="1" spans="1:21">
      <c r="A30" s="109" t="s">
        <v>107</v>
      </c>
      <c r="B30" s="110"/>
      <c r="C30" s="110"/>
      <c r="D30" s="110"/>
      <c r="E30" s="110"/>
      <c r="F30" s="110"/>
      <c r="G30" s="110"/>
      <c r="H30" s="134">
        <f>(SUM(T20:T29)/SUM(S20:S29))*100</f>
        <v>97.0731707317073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68"/>
    </row>
    <row r="31" ht="17.1" customHeight="1" spans="1:21">
      <c r="A31" s="109" t="s">
        <v>108</v>
      </c>
      <c r="B31" s="113"/>
      <c r="C31" s="113"/>
      <c r="D31" s="113"/>
      <c r="E31" s="113"/>
      <c r="F31" s="113"/>
      <c r="G31" s="113"/>
      <c r="H31" s="135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69"/>
    </row>
    <row r="32" ht="13.9" customHeight="1" spans="1:21">
      <c r="A32" s="122"/>
      <c r="B32" s="113"/>
      <c r="C32" s="113"/>
      <c r="D32" s="113"/>
      <c r="E32" s="113"/>
      <c r="F32" s="113"/>
      <c r="G32" s="113"/>
      <c r="H32" s="136" t="s">
        <v>109</v>
      </c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70"/>
    </row>
    <row r="33" ht="9.75" customHeight="1" spans="1:21">
      <c r="A33" s="120" t="s">
        <v>110</v>
      </c>
      <c r="B33" s="113"/>
      <c r="C33" s="113"/>
      <c r="D33" s="137" t="s">
        <v>111</v>
      </c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63"/>
    </row>
    <row r="34" ht="9.75" customHeight="1" spans="1:21">
      <c r="A34" s="121"/>
      <c r="B34" s="113"/>
      <c r="C34" s="113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63"/>
    </row>
    <row r="35" ht="13.9" customHeight="1" spans="1:21">
      <c r="A35" s="121"/>
      <c r="B35" s="113"/>
      <c r="C35" s="113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63"/>
    </row>
    <row r="36" ht="3.95" customHeight="1" spans="1:21">
      <c r="A36" s="138"/>
      <c r="B36" s="139"/>
      <c r="C36" s="139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71"/>
    </row>
    <row r="37" ht="3.75" customHeight="1" spans="1:21">
      <c r="A37" s="44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</row>
  </sheetData>
  <mergeCells count="87">
    <mergeCell ref="A1:U1"/>
    <mergeCell ref="A2:U2"/>
    <mergeCell ref="A3:U3"/>
    <mergeCell ref="A4:R4"/>
    <mergeCell ref="S4:T4"/>
    <mergeCell ref="A5:B5"/>
    <mergeCell ref="C5:U5"/>
    <mergeCell ref="A6:B6"/>
    <mergeCell ref="C6:U6"/>
    <mergeCell ref="A7:B7"/>
    <mergeCell ref="C7:I7"/>
    <mergeCell ref="J7:O7"/>
    <mergeCell ref="P7:U7"/>
    <mergeCell ref="A8:B8"/>
    <mergeCell ref="C8:I8"/>
    <mergeCell ref="J8:O8"/>
    <mergeCell ref="P8:U8"/>
    <mergeCell ref="A9:B9"/>
    <mergeCell ref="C9:G9"/>
    <mergeCell ref="H9:I9"/>
    <mergeCell ref="J9:O9"/>
    <mergeCell ref="P9:S9"/>
    <mergeCell ref="T9:U9"/>
    <mergeCell ref="A10:B10"/>
    <mergeCell ref="C10:G10"/>
    <mergeCell ref="H10:I10"/>
    <mergeCell ref="J10:O10"/>
    <mergeCell ref="P10:S10"/>
    <mergeCell ref="T10:U10"/>
    <mergeCell ref="A11:B11"/>
    <mergeCell ref="C11:G11"/>
    <mergeCell ref="H11:I11"/>
    <mergeCell ref="J11:O11"/>
    <mergeCell ref="P11:S11"/>
    <mergeCell ref="T11:U11"/>
    <mergeCell ref="B14:G14"/>
    <mergeCell ref="H14:I14"/>
    <mergeCell ref="J14:U14"/>
    <mergeCell ref="B15:G15"/>
    <mergeCell ref="H15:I15"/>
    <mergeCell ref="J15:U15"/>
    <mergeCell ref="B16:G16"/>
    <mergeCell ref="H16:I16"/>
    <mergeCell ref="J16:U16"/>
    <mergeCell ref="J17:U17"/>
    <mergeCell ref="B19:G19"/>
    <mergeCell ref="H19:I19"/>
    <mergeCell ref="J19:U19"/>
    <mergeCell ref="C20:G20"/>
    <mergeCell ref="H20:I20"/>
    <mergeCell ref="C21:G21"/>
    <mergeCell ref="H21:I21"/>
    <mergeCell ref="F22:G22"/>
    <mergeCell ref="H22:I22"/>
    <mergeCell ref="F23:G23"/>
    <mergeCell ref="H23:I23"/>
    <mergeCell ref="F24:G24"/>
    <mergeCell ref="H24:I24"/>
    <mergeCell ref="C25:G25"/>
    <mergeCell ref="H25:I25"/>
    <mergeCell ref="C26:G26"/>
    <mergeCell ref="H26:I26"/>
    <mergeCell ref="C27:G27"/>
    <mergeCell ref="H27:I27"/>
    <mergeCell ref="E28:G28"/>
    <mergeCell ref="E29:G29"/>
    <mergeCell ref="A30:G30"/>
    <mergeCell ref="H30:U30"/>
    <mergeCell ref="H31:U31"/>
    <mergeCell ref="H32:U32"/>
    <mergeCell ref="A37:U37"/>
    <mergeCell ref="A12:A13"/>
    <mergeCell ref="A17:A18"/>
    <mergeCell ref="A20:A29"/>
    <mergeCell ref="B20:B29"/>
    <mergeCell ref="E22:E23"/>
    <mergeCell ref="B12:G13"/>
    <mergeCell ref="H12:I13"/>
    <mergeCell ref="J12:U13"/>
    <mergeCell ref="B17:G18"/>
    <mergeCell ref="H17:I18"/>
    <mergeCell ref="C22:D24"/>
    <mergeCell ref="C28:D29"/>
    <mergeCell ref="H28:I29"/>
    <mergeCell ref="A31:G32"/>
    <mergeCell ref="A33:C36"/>
    <mergeCell ref="D33:U36"/>
  </mergeCells>
  <pageMargins left="0.789583333333333" right="0.589583333333333" top="0.789583333333333" bottom="0.789583333333333" header="0.509722222222222" footer="0.509722222222222"/>
  <pageSetup paperSize="9" scale="98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view="pageBreakPreview" zoomScaleNormal="115" zoomScaleSheetLayoutView="100" workbookViewId="0">
      <selection activeCell="W16" sqref="W16"/>
    </sheetView>
  </sheetViews>
  <sheetFormatPr defaultColWidth="9"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ht="19.5" spans="1:19">
      <c r="A1" s="67" t="s">
        <v>183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ht="19.5" spans="1:19">
      <c r="A2" s="67" t="s">
        <v>115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ht="9" customHeight="1" spans="1:19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</row>
    <row r="4" ht="19.5" spans="1:19">
      <c r="A4" s="68" t="s">
        <v>184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ht="11.25" customHeight="1" spans="1:19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ht="15.75" spans="1:19">
      <c r="A6" s="69" t="s">
        <v>185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</row>
    <row r="7" ht="29.25" customHeight="1" spans="1:19">
      <c r="A7" s="70" t="s">
        <v>186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ht="4.5" customHeight="1" spans="1:19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ht="35.25" customHeight="1" spans="1:19">
      <c r="A9" s="72" t="s">
        <v>187</v>
      </c>
      <c r="B9" s="72"/>
      <c r="C9" s="72" t="s">
        <v>74</v>
      </c>
      <c r="D9" s="72"/>
      <c r="E9" s="72"/>
      <c r="F9" s="72" t="s">
        <v>188</v>
      </c>
      <c r="G9" s="72"/>
      <c r="H9" s="72"/>
      <c r="I9" s="72" t="s">
        <v>143</v>
      </c>
      <c r="J9" s="72"/>
      <c r="K9" s="72"/>
      <c r="L9" s="72"/>
      <c r="M9" s="82" t="s">
        <v>189</v>
      </c>
      <c r="N9" s="89"/>
      <c r="O9" s="89"/>
      <c r="P9" s="89"/>
      <c r="Q9" s="94">
        <f>标高放样!U6</f>
        <v>43189</v>
      </c>
      <c r="R9" s="94"/>
      <c r="S9" s="94"/>
    </row>
    <row r="10" ht="18.75" customHeight="1" spans="1:19">
      <c r="A10" s="72" t="s">
        <v>190</v>
      </c>
      <c r="B10" s="72"/>
      <c r="C10" s="72" t="s">
        <v>191</v>
      </c>
      <c r="D10" s="72"/>
      <c r="E10" s="72"/>
      <c r="F10" s="72" t="s">
        <v>192</v>
      </c>
      <c r="G10" s="72"/>
      <c r="H10" s="72"/>
      <c r="I10" s="90" t="str">
        <f>标高放样!F6</f>
        <v>跨海一路下面层(K3+443.169~K4+270)</v>
      </c>
      <c r="J10" s="90"/>
      <c r="K10" s="90"/>
      <c r="L10" s="91"/>
      <c r="M10" s="82" t="s">
        <v>193</v>
      </c>
      <c r="N10" s="89"/>
      <c r="O10" s="89"/>
      <c r="P10" s="81"/>
      <c r="Q10" s="95">
        <f>标高放样!U6</f>
        <v>43189</v>
      </c>
      <c r="R10" s="95"/>
      <c r="S10" s="96"/>
    </row>
    <row r="11" ht="19.5" customHeight="1" spans="1:19">
      <c r="A11" s="72"/>
      <c r="B11" s="72"/>
      <c r="C11" s="72"/>
      <c r="D11" s="72"/>
      <c r="E11" s="72"/>
      <c r="F11" s="72"/>
      <c r="G11" s="72"/>
      <c r="H11" s="72"/>
      <c r="I11" s="90"/>
      <c r="J11" s="90"/>
      <c r="K11" s="90"/>
      <c r="L11" s="91"/>
      <c r="M11" s="86" t="s">
        <v>194</v>
      </c>
      <c r="N11" s="86"/>
      <c r="O11" s="86"/>
      <c r="P11" s="86"/>
      <c r="Q11" s="97"/>
      <c r="R11" s="97"/>
      <c r="S11" s="98"/>
    </row>
    <row r="12" ht="24.95" customHeight="1" spans="1:19">
      <c r="A12" s="73" t="s">
        <v>195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92"/>
      <c r="N12" s="92"/>
      <c r="O12" s="92"/>
      <c r="P12" s="92"/>
      <c r="Q12" s="73"/>
      <c r="R12" s="73"/>
      <c r="S12" s="73"/>
    </row>
    <row r="13" ht="24.95" customHeight="1" spans="1:19">
      <c r="A13" s="74" t="s">
        <v>196</v>
      </c>
      <c r="B13" s="74"/>
      <c r="C13" s="72" t="s">
        <v>197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80" t="s">
        <v>198</v>
      </c>
    </row>
    <row r="14" ht="24.95" customHeight="1" spans="1:19">
      <c r="A14" s="72" t="s">
        <v>199</v>
      </c>
      <c r="B14" s="72" t="s">
        <v>200</v>
      </c>
      <c r="C14" s="72"/>
      <c r="D14" s="74">
        <v>1</v>
      </c>
      <c r="E14" s="74">
        <v>2</v>
      </c>
      <c r="F14" s="74"/>
      <c r="G14" s="74">
        <v>3</v>
      </c>
      <c r="H14" s="74">
        <v>4</v>
      </c>
      <c r="I14" s="74">
        <v>5</v>
      </c>
      <c r="J14" s="74"/>
      <c r="K14" s="74">
        <v>6</v>
      </c>
      <c r="L14" s="74">
        <v>7</v>
      </c>
      <c r="M14" s="74"/>
      <c r="N14" s="74">
        <v>8</v>
      </c>
      <c r="O14" s="74">
        <v>9</v>
      </c>
      <c r="P14" s="74"/>
      <c r="Q14" s="74">
        <v>10</v>
      </c>
      <c r="R14" s="74"/>
      <c r="S14" s="86"/>
    </row>
    <row r="15" ht="24.95" customHeight="1" spans="1:19">
      <c r="A15" s="75">
        <v>3443.169</v>
      </c>
      <c r="B15" s="76">
        <v>3600</v>
      </c>
      <c r="C15" s="77" t="s">
        <v>201</v>
      </c>
      <c r="D15" s="74">
        <f ca="1" t="shared" ref="D15:I15" si="0">RANDBETWEEN(0,4)+RANDBETWEEN(0,5)*0.2</f>
        <v>1.4</v>
      </c>
      <c r="E15" s="74">
        <f ca="1" t="shared" si="0"/>
        <v>1.2</v>
      </c>
      <c r="F15" s="74"/>
      <c r="G15" s="74">
        <f ca="1" t="shared" si="0"/>
        <v>3</v>
      </c>
      <c r="H15" s="74">
        <f ca="1" t="shared" si="0"/>
        <v>3.8</v>
      </c>
      <c r="I15" s="74">
        <f ca="1" t="shared" si="0"/>
        <v>2.2</v>
      </c>
      <c r="J15" s="74"/>
      <c r="K15" s="74">
        <f ca="1" t="shared" ref="K15:O15" si="1">RANDBETWEEN(0,4)+RANDBETWEEN(0,5)*0.2</f>
        <v>2.6</v>
      </c>
      <c r="L15" s="74">
        <f ca="1" t="shared" si="1"/>
        <v>0.8</v>
      </c>
      <c r="M15" s="74"/>
      <c r="N15" s="74">
        <f ca="1" t="shared" si="1"/>
        <v>3</v>
      </c>
      <c r="O15" s="74">
        <f ca="1" t="shared" si="1"/>
        <v>2</v>
      </c>
      <c r="P15" s="74"/>
      <c r="Q15" s="74">
        <f ca="1" t="shared" ref="Q15:Q30" si="2">RANDBETWEEN(0,4)+RANDBETWEEN(0,5)*0.2</f>
        <v>0.2</v>
      </c>
      <c r="R15" s="74"/>
      <c r="S15" s="99">
        <v>0</v>
      </c>
    </row>
    <row r="16" ht="24.95" customHeight="1" spans="1:19">
      <c r="A16" s="75"/>
      <c r="B16" s="76"/>
      <c r="C16" s="77"/>
      <c r="D16" s="74">
        <f ca="1" t="shared" ref="D16:I16" si="3">RANDBETWEEN(0,4)+RANDBETWEEN(0,5)*0.2</f>
        <v>3.6</v>
      </c>
      <c r="E16" s="74">
        <f ca="1" t="shared" si="3"/>
        <v>5</v>
      </c>
      <c r="F16" s="74"/>
      <c r="G16" s="74">
        <f ca="1" t="shared" si="3"/>
        <v>0</v>
      </c>
      <c r="H16" s="74">
        <f ca="1" t="shared" si="3"/>
        <v>4.4</v>
      </c>
      <c r="I16" s="74">
        <f ca="1" t="shared" si="3"/>
        <v>0.8</v>
      </c>
      <c r="J16" s="74"/>
      <c r="K16" s="74">
        <f ca="1" t="shared" ref="K16:O16" si="4">RANDBETWEEN(0,4)+RANDBETWEEN(0,5)*0.2</f>
        <v>1.8</v>
      </c>
      <c r="L16" s="74">
        <f ca="1" t="shared" si="4"/>
        <v>2.8</v>
      </c>
      <c r="M16" s="74"/>
      <c r="N16" s="74">
        <v>6</v>
      </c>
      <c r="O16" s="74">
        <f ca="1" t="shared" si="4"/>
        <v>3.8</v>
      </c>
      <c r="P16" s="74"/>
      <c r="Q16" s="74">
        <f ca="1" t="shared" si="2"/>
        <v>0.6</v>
      </c>
      <c r="R16" s="74"/>
      <c r="S16" s="99">
        <v>1</v>
      </c>
    </row>
    <row r="17" ht="24.95" customHeight="1" spans="1:19">
      <c r="A17" s="76">
        <v>3600</v>
      </c>
      <c r="B17" s="78">
        <f>A17+200</f>
        <v>3800</v>
      </c>
      <c r="C17" s="77" t="s">
        <v>201</v>
      </c>
      <c r="D17" s="74">
        <f ca="1" t="shared" ref="D17:I17" si="5">RANDBETWEEN(0,4)+RANDBETWEEN(0,5)*0.2</f>
        <v>2.8</v>
      </c>
      <c r="E17" s="74">
        <f ca="1" t="shared" si="5"/>
        <v>1.2</v>
      </c>
      <c r="F17" s="74"/>
      <c r="G17" s="74">
        <f ca="1" t="shared" si="5"/>
        <v>2.4</v>
      </c>
      <c r="H17" s="74">
        <f ca="1" t="shared" si="5"/>
        <v>2</v>
      </c>
      <c r="I17" s="74">
        <f ca="1" t="shared" si="5"/>
        <v>1.8</v>
      </c>
      <c r="J17" s="74"/>
      <c r="K17" s="74">
        <f ca="1" t="shared" ref="K17:O17" si="6">RANDBETWEEN(0,4)+RANDBETWEEN(0,5)*0.2</f>
        <v>3</v>
      </c>
      <c r="L17" s="74">
        <f ca="1" t="shared" si="6"/>
        <v>3.4</v>
      </c>
      <c r="M17" s="74"/>
      <c r="N17" s="74">
        <f ca="1" t="shared" si="6"/>
        <v>1.8</v>
      </c>
      <c r="O17" s="74">
        <f ca="1" t="shared" si="6"/>
        <v>0</v>
      </c>
      <c r="P17" s="74"/>
      <c r="Q17" s="74">
        <f ca="1" t="shared" si="2"/>
        <v>2.8</v>
      </c>
      <c r="R17" s="74"/>
      <c r="S17" s="99">
        <v>0</v>
      </c>
    </row>
    <row r="18" ht="24.95" customHeight="1" spans="1:19">
      <c r="A18" s="76"/>
      <c r="B18" s="79"/>
      <c r="C18" s="77"/>
      <c r="D18" s="74">
        <f ca="1" t="shared" ref="D18:I18" si="7">RANDBETWEEN(0,4)+RANDBETWEEN(0,5)*0.2</f>
        <v>0.8</v>
      </c>
      <c r="E18" s="74">
        <f ca="1" t="shared" si="7"/>
        <v>0.8</v>
      </c>
      <c r="F18" s="74"/>
      <c r="G18" s="74">
        <f ca="1" t="shared" si="7"/>
        <v>4.2</v>
      </c>
      <c r="H18" s="74">
        <f ca="1" t="shared" si="7"/>
        <v>4.8</v>
      </c>
      <c r="I18" s="74">
        <f ca="1" t="shared" si="7"/>
        <v>3</v>
      </c>
      <c r="J18" s="74"/>
      <c r="K18" s="74">
        <f ca="1" t="shared" ref="K18:O18" si="8">RANDBETWEEN(0,4)+RANDBETWEEN(0,5)*0.2</f>
        <v>3.8</v>
      </c>
      <c r="L18" s="74">
        <f ca="1" t="shared" si="8"/>
        <v>4.4</v>
      </c>
      <c r="M18" s="74"/>
      <c r="N18" s="74">
        <v>6</v>
      </c>
      <c r="O18" s="74">
        <f ca="1" t="shared" si="8"/>
        <v>3.4</v>
      </c>
      <c r="P18" s="74"/>
      <c r="Q18" s="74">
        <f ca="1" t="shared" si="2"/>
        <v>0.6</v>
      </c>
      <c r="R18" s="74"/>
      <c r="S18" s="99">
        <v>1</v>
      </c>
    </row>
    <row r="19" ht="24.95" customHeight="1" spans="1:19">
      <c r="A19" s="76">
        <f>A17+200</f>
        <v>3800</v>
      </c>
      <c r="B19" s="78">
        <f>A19+200</f>
        <v>4000</v>
      </c>
      <c r="C19" s="77" t="s">
        <v>201</v>
      </c>
      <c r="D19" s="74">
        <f ca="1" t="shared" ref="D19:I19" si="9">RANDBETWEEN(0,4)+RANDBETWEEN(0,5)*0.2</f>
        <v>0.6</v>
      </c>
      <c r="E19" s="74">
        <f ca="1" t="shared" si="9"/>
        <v>1</v>
      </c>
      <c r="F19" s="74"/>
      <c r="G19" s="74">
        <v>7.2</v>
      </c>
      <c r="H19" s="74">
        <f ca="1" t="shared" si="9"/>
        <v>1.4</v>
      </c>
      <c r="I19" s="74">
        <f ca="1" t="shared" si="9"/>
        <v>3.8</v>
      </c>
      <c r="J19" s="74"/>
      <c r="K19" s="74">
        <f ca="1" t="shared" ref="K19:O19" si="10">RANDBETWEEN(0,4)+RANDBETWEEN(0,5)*0.2</f>
        <v>2</v>
      </c>
      <c r="L19" s="74">
        <f ca="1" t="shared" si="10"/>
        <v>1.4</v>
      </c>
      <c r="M19" s="74"/>
      <c r="N19" s="74">
        <f ca="1" t="shared" si="10"/>
        <v>0</v>
      </c>
      <c r="O19" s="74">
        <f ca="1" t="shared" si="10"/>
        <v>0</v>
      </c>
      <c r="P19" s="74"/>
      <c r="Q19" s="74">
        <f ca="1" t="shared" si="2"/>
        <v>4.6</v>
      </c>
      <c r="R19" s="74"/>
      <c r="S19" s="99">
        <v>1</v>
      </c>
    </row>
    <row r="20" ht="24.95" customHeight="1" spans="1:19">
      <c r="A20" s="76"/>
      <c r="B20" s="79"/>
      <c r="C20" s="77"/>
      <c r="D20" s="74">
        <f ca="1" t="shared" ref="D20:I20" si="11">RANDBETWEEN(0,4)+RANDBETWEEN(0,5)*0.2</f>
        <v>4.4</v>
      </c>
      <c r="E20" s="74">
        <f ca="1" t="shared" si="11"/>
        <v>2.2</v>
      </c>
      <c r="F20" s="74"/>
      <c r="G20" s="74">
        <f ca="1" t="shared" si="11"/>
        <v>3.8</v>
      </c>
      <c r="H20" s="74">
        <f ca="1" t="shared" si="11"/>
        <v>4.6</v>
      </c>
      <c r="I20" s="74">
        <f ca="1" t="shared" si="11"/>
        <v>0.6</v>
      </c>
      <c r="J20" s="74"/>
      <c r="K20" s="74">
        <f ca="1" t="shared" ref="K20:O20" si="12">RANDBETWEEN(0,4)+RANDBETWEEN(0,5)*0.2</f>
        <v>1.4</v>
      </c>
      <c r="L20" s="74">
        <f ca="1" t="shared" si="12"/>
        <v>1.4</v>
      </c>
      <c r="M20" s="74"/>
      <c r="N20" s="74">
        <f ca="1" t="shared" si="12"/>
        <v>2.8</v>
      </c>
      <c r="O20" s="74">
        <f ca="1" t="shared" si="12"/>
        <v>0.8</v>
      </c>
      <c r="P20" s="74"/>
      <c r="Q20" s="74">
        <f ca="1" t="shared" si="2"/>
        <v>4</v>
      </c>
      <c r="R20" s="74"/>
      <c r="S20" s="99">
        <v>0</v>
      </c>
    </row>
    <row r="21" ht="24.95" customHeight="1" spans="1:19">
      <c r="A21" s="76">
        <f>A19+200</f>
        <v>4000</v>
      </c>
      <c r="B21" s="78">
        <v>4270</v>
      </c>
      <c r="C21" s="77" t="s">
        <v>201</v>
      </c>
      <c r="D21" s="74">
        <f ca="1" t="shared" ref="D21:I21" si="13">RANDBETWEEN(0,4)+RANDBETWEEN(0,5)*0.2</f>
        <v>4</v>
      </c>
      <c r="E21" s="74">
        <f ca="1" t="shared" si="13"/>
        <v>4.6</v>
      </c>
      <c r="F21" s="74"/>
      <c r="G21" s="74">
        <f ca="1" t="shared" si="13"/>
        <v>2.6</v>
      </c>
      <c r="H21" s="74">
        <f ca="1" t="shared" si="13"/>
        <v>0.8</v>
      </c>
      <c r="I21" s="74">
        <f ca="1" t="shared" si="13"/>
        <v>3.2</v>
      </c>
      <c r="J21" s="74"/>
      <c r="K21" s="74">
        <f ca="1" t="shared" ref="K21:O21" si="14">RANDBETWEEN(0,4)+RANDBETWEEN(0,5)*0.2</f>
        <v>2.6</v>
      </c>
      <c r="L21" s="74">
        <f ca="1" t="shared" si="14"/>
        <v>0.6</v>
      </c>
      <c r="M21" s="74"/>
      <c r="N21" s="74">
        <f ca="1" t="shared" si="14"/>
        <v>4.8</v>
      </c>
      <c r="O21" s="74">
        <f ca="1" t="shared" si="14"/>
        <v>3.2</v>
      </c>
      <c r="P21" s="74"/>
      <c r="Q21" s="74">
        <f ca="1" t="shared" si="2"/>
        <v>0</v>
      </c>
      <c r="R21" s="74"/>
      <c r="S21" s="99">
        <v>0</v>
      </c>
    </row>
    <row r="22" ht="24.95" customHeight="1" spans="1:19">
      <c r="A22" s="76"/>
      <c r="B22" s="79"/>
      <c r="C22" s="77"/>
      <c r="D22" s="74">
        <f ca="1" t="shared" ref="D22:I22" si="15">RANDBETWEEN(0,4)+RANDBETWEEN(0,5)*0.2</f>
        <v>2.8</v>
      </c>
      <c r="E22" s="74">
        <f ca="1" t="shared" si="15"/>
        <v>3</v>
      </c>
      <c r="F22" s="74"/>
      <c r="G22" s="74">
        <f ca="1" t="shared" si="15"/>
        <v>1</v>
      </c>
      <c r="H22" s="74">
        <f ca="1" t="shared" si="15"/>
        <v>4.2</v>
      </c>
      <c r="I22" s="74">
        <f ca="1" t="shared" si="15"/>
        <v>3.2</v>
      </c>
      <c r="J22" s="74"/>
      <c r="K22" s="74">
        <f ca="1" t="shared" ref="K22:O22" si="16">RANDBETWEEN(0,4)+RANDBETWEEN(0,5)*0.2</f>
        <v>4.2</v>
      </c>
      <c r="L22" s="74">
        <f ca="1" t="shared" si="16"/>
        <v>1</v>
      </c>
      <c r="M22" s="74"/>
      <c r="N22" s="74">
        <f ca="1" t="shared" si="16"/>
        <v>0.8</v>
      </c>
      <c r="O22" s="74">
        <f ca="1" t="shared" si="16"/>
        <v>3</v>
      </c>
      <c r="P22" s="74"/>
      <c r="Q22" s="74">
        <f ca="1" t="shared" si="2"/>
        <v>3.6</v>
      </c>
      <c r="R22" s="74"/>
      <c r="S22" s="99">
        <v>0</v>
      </c>
    </row>
    <row r="23" ht="24.95" customHeight="1" spans="1:19">
      <c r="A23" s="75">
        <v>3443.169</v>
      </c>
      <c r="B23" s="76">
        <v>3600</v>
      </c>
      <c r="C23" s="77" t="s">
        <v>202</v>
      </c>
      <c r="D23" s="74">
        <f ca="1" t="shared" ref="D23:H23" si="17">RANDBETWEEN(0,4)+RANDBETWEEN(0,5)*0.2</f>
        <v>4.4</v>
      </c>
      <c r="E23" s="74">
        <f ca="1" t="shared" si="17"/>
        <v>4</v>
      </c>
      <c r="F23" s="74"/>
      <c r="G23" s="74">
        <f ca="1" t="shared" si="17"/>
        <v>0.6</v>
      </c>
      <c r="H23" s="74">
        <f ca="1" t="shared" si="17"/>
        <v>2</v>
      </c>
      <c r="I23" s="74">
        <v>8.2</v>
      </c>
      <c r="J23" s="74"/>
      <c r="K23" s="74">
        <f ca="1" t="shared" ref="K23:O23" si="18">RANDBETWEEN(0,4)+RANDBETWEEN(0,5)*0.2</f>
        <v>1.8</v>
      </c>
      <c r="L23" s="74">
        <f ca="1" t="shared" si="18"/>
        <v>5</v>
      </c>
      <c r="M23" s="74"/>
      <c r="N23" s="74">
        <f ca="1" t="shared" si="18"/>
        <v>4.8</v>
      </c>
      <c r="O23" s="74">
        <f ca="1" t="shared" si="18"/>
        <v>1.2</v>
      </c>
      <c r="P23" s="74"/>
      <c r="Q23" s="74">
        <f ca="1" t="shared" si="2"/>
        <v>3</v>
      </c>
      <c r="R23" s="74"/>
      <c r="S23" s="99">
        <v>1</v>
      </c>
    </row>
    <row r="24" ht="24.95" customHeight="1" spans="1:19">
      <c r="A24" s="75"/>
      <c r="B24" s="76"/>
      <c r="C24" s="77"/>
      <c r="D24" s="74">
        <f ca="1" t="shared" ref="D24:I24" si="19">RANDBETWEEN(0,4)+RANDBETWEEN(0,5)*0.2</f>
        <v>0.8</v>
      </c>
      <c r="E24" s="74">
        <f ca="1" t="shared" si="19"/>
        <v>2.4</v>
      </c>
      <c r="F24" s="74"/>
      <c r="G24" s="74">
        <f ca="1" t="shared" si="19"/>
        <v>2.8</v>
      </c>
      <c r="H24" s="74">
        <f ca="1" t="shared" si="19"/>
        <v>4.4</v>
      </c>
      <c r="I24" s="74">
        <f ca="1" t="shared" si="19"/>
        <v>1</v>
      </c>
      <c r="J24" s="74"/>
      <c r="K24" s="74">
        <f ca="1" t="shared" ref="K24:O24" si="20">RANDBETWEEN(0,4)+RANDBETWEEN(0,5)*0.2</f>
        <v>3</v>
      </c>
      <c r="L24" s="74">
        <f ca="1" t="shared" si="20"/>
        <v>4</v>
      </c>
      <c r="M24" s="74"/>
      <c r="N24" s="74">
        <f ca="1" t="shared" si="20"/>
        <v>2.4</v>
      </c>
      <c r="O24" s="74">
        <f ca="1" t="shared" si="20"/>
        <v>4.4</v>
      </c>
      <c r="P24" s="74"/>
      <c r="Q24" s="74">
        <f ca="1" t="shared" si="2"/>
        <v>1.2</v>
      </c>
      <c r="R24" s="74"/>
      <c r="S24" s="99">
        <v>0</v>
      </c>
    </row>
    <row r="25" ht="24.95" customHeight="1" spans="1:19">
      <c r="A25" s="76">
        <v>3600</v>
      </c>
      <c r="B25" s="78">
        <f>A25+200</f>
        <v>3800</v>
      </c>
      <c r="C25" s="77" t="s">
        <v>202</v>
      </c>
      <c r="D25" s="74">
        <f ca="1" t="shared" ref="D25:I25" si="21">RANDBETWEEN(0,4)+RANDBETWEEN(0,5)*0.2</f>
        <v>3.6</v>
      </c>
      <c r="E25" s="74">
        <f ca="1" t="shared" si="21"/>
        <v>1.2</v>
      </c>
      <c r="F25" s="74"/>
      <c r="G25" s="74">
        <f ca="1" t="shared" si="21"/>
        <v>1.2</v>
      </c>
      <c r="H25" s="74">
        <f ca="1" t="shared" si="21"/>
        <v>1.2</v>
      </c>
      <c r="I25" s="74">
        <f ca="1" t="shared" si="21"/>
        <v>4</v>
      </c>
      <c r="J25" s="74"/>
      <c r="K25" s="74">
        <f ca="1" t="shared" ref="K25:O25" si="22">RANDBETWEEN(0,4)+RANDBETWEEN(0,5)*0.2</f>
        <v>0.6</v>
      </c>
      <c r="L25" s="74">
        <f ca="1" t="shared" si="22"/>
        <v>0.4</v>
      </c>
      <c r="M25" s="74"/>
      <c r="N25" s="74">
        <f ca="1" t="shared" si="22"/>
        <v>1.2</v>
      </c>
      <c r="O25" s="74">
        <f ca="1" t="shared" si="22"/>
        <v>4</v>
      </c>
      <c r="P25" s="74"/>
      <c r="Q25" s="74">
        <f ca="1" t="shared" si="2"/>
        <v>4.6</v>
      </c>
      <c r="R25" s="74"/>
      <c r="S25" s="99">
        <v>0</v>
      </c>
    </row>
    <row r="26" ht="24.95" customHeight="1" spans="1:19">
      <c r="A26" s="76"/>
      <c r="B26" s="79"/>
      <c r="C26" s="77"/>
      <c r="D26" s="74">
        <f ca="1" t="shared" ref="D26:I26" si="23">RANDBETWEEN(0,4)+RANDBETWEEN(0,5)*0.2</f>
        <v>2.4</v>
      </c>
      <c r="E26" s="74">
        <f ca="1" t="shared" si="23"/>
        <v>3</v>
      </c>
      <c r="F26" s="74"/>
      <c r="G26" s="74">
        <f ca="1" t="shared" si="23"/>
        <v>4.4</v>
      </c>
      <c r="H26" s="74">
        <f ca="1" t="shared" si="23"/>
        <v>4.2</v>
      </c>
      <c r="I26" s="74">
        <f ca="1" t="shared" si="23"/>
        <v>2.8</v>
      </c>
      <c r="J26" s="74"/>
      <c r="K26" s="74">
        <f ca="1" t="shared" ref="K26:O26" si="24">RANDBETWEEN(0,4)+RANDBETWEEN(0,5)*0.2</f>
        <v>2</v>
      </c>
      <c r="L26" s="74">
        <v>5.6</v>
      </c>
      <c r="M26" s="74"/>
      <c r="N26" s="74">
        <f ca="1" t="shared" si="24"/>
        <v>5</v>
      </c>
      <c r="O26" s="74">
        <f ca="1" t="shared" si="24"/>
        <v>1.2</v>
      </c>
      <c r="P26" s="74"/>
      <c r="Q26" s="74">
        <f ca="1" t="shared" si="2"/>
        <v>4.6</v>
      </c>
      <c r="R26" s="74"/>
      <c r="S26" s="99">
        <v>1</v>
      </c>
    </row>
    <row r="27" ht="24.95" customHeight="1" spans="1:19">
      <c r="A27" s="76">
        <f>A25+200</f>
        <v>3800</v>
      </c>
      <c r="B27" s="78">
        <f>A27+200</f>
        <v>4000</v>
      </c>
      <c r="C27" s="77" t="s">
        <v>202</v>
      </c>
      <c r="D27" s="74">
        <f ca="1" t="shared" ref="D27:G27" si="25">RANDBETWEEN(0,4)+RANDBETWEEN(0,5)*0.2</f>
        <v>2</v>
      </c>
      <c r="E27" s="74">
        <f ca="1" t="shared" si="25"/>
        <v>4.2</v>
      </c>
      <c r="F27" s="74"/>
      <c r="G27" s="74">
        <f ca="1" t="shared" si="25"/>
        <v>1.6</v>
      </c>
      <c r="H27" s="74">
        <v>5.2</v>
      </c>
      <c r="I27" s="74">
        <f ca="1" t="shared" ref="I27:L27" si="26">RANDBETWEEN(0,4)+RANDBETWEEN(0,5)*0.2</f>
        <v>0.2</v>
      </c>
      <c r="J27" s="74"/>
      <c r="K27" s="74">
        <f ca="1" t="shared" si="26"/>
        <v>3</v>
      </c>
      <c r="L27" s="74">
        <f ca="1" t="shared" si="26"/>
        <v>2.8</v>
      </c>
      <c r="M27" s="74"/>
      <c r="N27" s="74">
        <f ca="1">RANDBETWEEN(0,4)+RANDBETWEEN(0,5)*0.2</f>
        <v>5</v>
      </c>
      <c r="O27" s="74">
        <f ca="1">RANDBETWEEN(0,4)+RANDBETWEEN(0,5)*0.2</f>
        <v>2.2</v>
      </c>
      <c r="P27" s="74"/>
      <c r="Q27" s="74">
        <f ca="1" t="shared" si="2"/>
        <v>4.2</v>
      </c>
      <c r="R27" s="74"/>
      <c r="S27" s="99">
        <v>1</v>
      </c>
    </row>
    <row r="28" ht="24.95" customHeight="1" spans="1:19">
      <c r="A28" s="76"/>
      <c r="B28" s="79"/>
      <c r="C28" s="77"/>
      <c r="D28" s="74">
        <f ca="1" t="shared" ref="D28:I28" si="27">RANDBETWEEN(0,4)+RANDBETWEEN(0,5)*0.2</f>
        <v>3.4</v>
      </c>
      <c r="E28" s="74">
        <f ca="1" t="shared" si="27"/>
        <v>3.6</v>
      </c>
      <c r="F28" s="74"/>
      <c r="G28" s="74">
        <f ca="1" t="shared" si="27"/>
        <v>2.2</v>
      </c>
      <c r="H28" s="74">
        <f ca="1" t="shared" si="27"/>
        <v>4.2</v>
      </c>
      <c r="I28" s="74">
        <f ca="1" t="shared" si="27"/>
        <v>2.8</v>
      </c>
      <c r="J28" s="74"/>
      <c r="K28" s="74">
        <f ca="1" t="shared" ref="K28:O28" si="28">RANDBETWEEN(0,4)+RANDBETWEEN(0,5)*0.2</f>
        <v>3.2</v>
      </c>
      <c r="L28" s="74">
        <f ca="1" t="shared" si="28"/>
        <v>3.4</v>
      </c>
      <c r="M28" s="74"/>
      <c r="N28" s="74">
        <f ca="1" t="shared" si="28"/>
        <v>3.8</v>
      </c>
      <c r="O28" s="74">
        <f ca="1" t="shared" si="28"/>
        <v>0</v>
      </c>
      <c r="P28" s="74"/>
      <c r="Q28" s="74">
        <f ca="1" t="shared" si="2"/>
        <v>0.4</v>
      </c>
      <c r="R28" s="74"/>
      <c r="S28" s="99">
        <v>0</v>
      </c>
    </row>
    <row r="29" ht="24.95" customHeight="1" spans="1:19">
      <c r="A29" s="76">
        <f>A27+200</f>
        <v>4000</v>
      </c>
      <c r="B29" s="78">
        <v>4270</v>
      </c>
      <c r="C29" s="77" t="s">
        <v>202</v>
      </c>
      <c r="D29" s="74">
        <f ca="1" t="shared" ref="D29:I29" si="29">RANDBETWEEN(0,4)+RANDBETWEEN(0,5)*0.2</f>
        <v>2</v>
      </c>
      <c r="E29" s="74">
        <f ca="1" t="shared" si="29"/>
        <v>4.8</v>
      </c>
      <c r="F29" s="74"/>
      <c r="G29" s="74">
        <f ca="1" t="shared" si="29"/>
        <v>1.6</v>
      </c>
      <c r="H29" s="74">
        <f ca="1" t="shared" si="29"/>
        <v>3</v>
      </c>
      <c r="I29" s="74">
        <f ca="1" t="shared" si="29"/>
        <v>4.8</v>
      </c>
      <c r="J29" s="74"/>
      <c r="K29" s="74">
        <f ca="1" t="shared" ref="K29:O29" si="30">RANDBETWEEN(0,4)+RANDBETWEEN(0,5)*0.2</f>
        <v>4.4</v>
      </c>
      <c r="L29" s="74">
        <f ca="1" t="shared" si="30"/>
        <v>4.4</v>
      </c>
      <c r="M29" s="74"/>
      <c r="N29" s="74">
        <f ca="1" t="shared" si="30"/>
        <v>3.6</v>
      </c>
      <c r="O29" s="74">
        <f ca="1" t="shared" si="30"/>
        <v>3</v>
      </c>
      <c r="P29" s="74"/>
      <c r="Q29" s="74">
        <f ca="1" t="shared" si="2"/>
        <v>0.6</v>
      </c>
      <c r="R29" s="74"/>
      <c r="S29" s="99">
        <v>0</v>
      </c>
    </row>
    <row r="30" ht="24.95" customHeight="1" spans="1:19">
      <c r="A30" s="76"/>
      <c r="B30" s="79"/>
      <c r="C30" s="77"/>
      <c r="D30" s="74">
        <f ca="1" t="shared" ref="D30:I30" si="31">RANDBETWEEN(0,4)+RANDBETWEEN(0,5)*0.2</f>
        <v>2.4</v>
      </c>
      <c r="E30" s="74">
        <f ca="1" t="shared" si="31"/>
        <v>0.4</v>
      </c>
      <c r="F30" s="74"/>
      <c r="G30" s="74">
        <f ca="1" t="shared" si="31"/>
        <v>3</v>
      </c>
      <c r="H30" s="74">
        <f ca="1" t="shared" si="31"/>
        <v>3.8</v>
      </c>
      <c r="I30" s="74">
        <f ca="1" t="shared" si="31"/>
        <v>1</v>
      </c>
      <c r="J30" s="74"/>
      <c r="K30" s="74">
        <f ca="1" t="shared" ref="K30:O30" si="32">RANDBETWEEN(0,4)+RANDBETWEEN(0,5)*0.2</f>
        <v>1.6</v>
      </c>
      <c r="L30" s="74">
        <f ca="1" t="shared" si="32"/>
        <v>3.2</v>
      </c>
      <c r="M30" s="74"/>
      <c r="N30" s="74">
        <f ca="1" t="shared" si="32"/>
        <v>2</v>
      </c>
      <c r="O30" s="74">
        <f ca="1" t="shared" si="32"/>
        <v>2.8</v>
      </c>
      <c r="P30" s="74"/>
      <c r="Q30" s="74">
        <f ca="1" t="shared" si="2"/>
        <v>4.8</v>
      </c>
      <c r="R30" s="74"/>
      <c r="S30" s="99">
        <v>0</v>
      </c>
    </row>
    <row r="31" customHeight="1" spans="1:19">
      <c r="A31" s="80" t="s">
        <v>203</v>
      </c>
      <c r="B31" s="80"/>
      <c r="C31" s="74"/>
      <c r="D31" s="74"/>
      <c r="E31" s="81" t="s">
        <v>88</v>
      </c>
      <c r="F31" s="80"/>
      <c r="G31" s="82"/>
      <c r="H31" s="74"/>
      <c r="I31" s="74"/>
      <c r="J31" s="74"/>
      <c r="K31" s="81" t="s">
        <v>204</v>
      </c>
      <c r="L31" s="82"/>
      <c r="M31" s="74"/>
      <c r="N31" s="74"/>
      <c r="O31" s="74"/>
      <c r="P31" s="81" t="s">
        <v>205</v>
      </c>
      <c r="Q31" s="80"/>
      <c r="R31" s="82"/>
      <c r="S31" s="99"/>
    </row>
    <row r="32" spans="1:19">
      <c r="A32" s="83"/>
      <c r="B32" s="84"/>
      <c r="C32" s="74"/>
      <c r="D32" s="74"/>
      <c r="E32" s="85"/>
      <c r="F32" s="85"/>
      <c r="G32" s="85"/>
      <c r="H32" s="74"/>
      <c r="I32" s="74"/>
      <c r="J32" s="74"/>
      <c r="K32" s="93"/>
      <c r="L32" s="93"/>
      <c r="M32" s="74"/>
      <c r="N32" s="74"/>
      <c r="O32" s="74"/>
      <c r="P32" s="93"/>
      <c r="Q32" s="93"/>
      <c r="R32" s="93"/>
      <c r="S32" s="99"/>
    </row>
    <row r="33" ht="15" customHeight="1" spans="1:19">
      <c r="A33" s="86" t="s">
        <v>206</v>
      </c>
      <c r="B33" s="86"/>
      <c r="C33" s="74"/>
      <c r="D33" s="74"/>
      <c r="E33" s="87" t="s">
        <v>206</v>
      </c>
      <c r="F33" s="86"/>
      <c r="G33" s="88"/>
      <c r="H33" s="74"/>
      <c r="I33" s="74"/>
      <c r="J33" s="74"/>
      <c r="K33" s="87" t="s">
        <v>207</v>
      </c>
      <c r="L33" s="88"/>
      <c r="M33" s="74"/>
      <c r="N33" s="74"/>
      <c r="O33" s="74"/>
      <c r="P33" s="87" t="s">
        <v>207</v>
      </c>
      <c r="Q33" s="86"/>
      <c r="R33" s="88"/>
      <c r="S33" s="99"/>
    </row>
  </sheetData>
  <mergeCells count="148">
    <mergeCell ref="A1:S1"/>
    <mergeCell ref="A2:S2"/>
    <mergeCell ref="A4:S4"/>
    <mergeCell ref="A6:S6"/>
    <mergeCell ref="A7:S7"/>
    <mergeCell ref="A9:B9"/>
    <mergeCell ref="C9:E9"/>
    <mergeCell ref="F9:H9"/>
    <mergeCell ref="I9:L9"/>
    <mergeCell ref="M9:P9"/>
    <mergeCell ref="Q9:S9"/>
    <mergeCell ref="M10:P10"/>
    <mergeCell ref="M11:P11"/>
    <mergeCell ref="A12:S12"/>
    <mergeCell ref="A13:B13"/>
    <mergeCell ref="D13:R13"/>
    <mergeCell ref="E14:F14"/>
    <mergeCell ref="I14:J14"/>
    <mergeCell ref="L14:M14"/>
    <mergeCell ref="O14:P14"/>
    <mergeCell ref="Q14:R14"/>
    <mergeCell ref="E15:F15"/>
    <mergeCell ref="I15:J15"/>
    <mergeCell ref="L15:M15"/>
    <mergeCell ref="O15:P15"/>
    <mergeCell ref="Q15:R15"/>
    <mergeCell ref="E16:F16"/>
    <mergeCell ref="I16:J16"/>
    <mergeCell ref="L16:M16"/>
    <mergeCell ref="O16:P16"/>
    <mergeCell ref="Q16:R16"/>
    <mergeCell ref="E17:F17"/>
    <mergeCell ref="I17:J17"/>
    <mergeCell ref="L17:M17"/>
    <mergeCell ref="O17:P17"/>
    <mergeCell ref="Q17:R17"/>
    <mergeCell ref="E18:F18"/>
    <mergeCell ref="I18:J18"/>
    <mergeCell ref="L18:M18"/>
    <mergeCell ref="O18:P18"/>
    <mergeCell ref="Q18:R18"/>
    <mergeCell ref="E19:F19"/>
    <mergeCell ref="I19:J19"/>
    <mergeCell ref="L19:M19"/>
    <mergeCell ref="O19:P19"/>
    <mergeCell ref="Q19:R19"/>
    <mergeCell ref="E20:F20"/>
    <mergeCell ref="I20:J20"/>
    <mergeCell ref="L20:M20"/>
    <mergeCell ref="O20:P20"/>
    <mergeCell ref="Q20:R20"/>
    <mergeCell ref="E21:F21"/>
    <mergeCell ref="I21:J21"/>
    <mergeCell ref="L21:M21"/>
    <mergeCell ref="O21:P21"/>
    <mergeCell ref="Q21:R21"/>
    <mergeCell ref="E22:F22"/>
    <mergeCell ref="I22:J22"/>
    <mergeCell ref="L22:M22"/>
    <mergeCell ref="O22:P22"/>
    <mergeCell ref="Q22:R22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  <mergeCell ref="E25:F25"/>
    <mergeCell ref="I25:J25"/>
    <mergeCell ref="L25:M25"/>
    <mergeCell ref="O25:P25"/>
    <mergeCell ref="Q25:R25"/>
    <mergeCell ref="E26:F26"/>
    <mergeCell ref="I26:J26"/>
    <mergeCell ref="L26:M26"/>
    <mergeCell ref="O26:P26"/>
    <mergeCell ref="Q26:R26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E29:F29"/>
    <mergeCell ref="I29:J29"/>
    <mergeCell ref="L29:M29"/>
    <mergeCell ref="O29:P29"/>
    <mergeCell ref="Q29:R29"/>
    <mergeCell ref="E30:F30"/>
    <mergeCell ref="I30:J30"/>
    <mergeCell ref="L30:M30"/>
    <mergeCell ref="O30:P30"/>
    <mergeCell ref="Q30:R30"/>
    <mergeCell ref="A31:B31"/>
    <mergeCell ref="E31:G31"/>
    <mergeCell ref="K31:L31"/>
    <mergeCell ref="P31:R31"/>
    <mergeCell ref="A32:B32"/>
    <mergeCell ref="E32:G32"/>
    <mergeCell ref="K32:L32"/>
    <mergeCell ref="P32:R32"/>
    <mergeCell ref="A33:B33"/>
    <mergeCell ref="E33:G33"/>
    <mergeCell ref="K33:L33"/>
    <mergeCell ref="P33:R33"/>
    <mergeCell ref="A15:A16"/>
    <mergeCell ref="A17:A18"/>
    <mergeCell ref="A19:A20"/>
    <mergeCell ref="A21:A22"/>
    <mergeCell ref="A23:A24"/>
    <mergeCell ref="A25:A26"/>
    <mergeCell ref="A27:A28"/>
    <mergeCell ref="A29:A30"/>
    <mergeCell ref="B15:B16"/>
    <mergeCell ref="B17:B18"/>
    <mergeCell ref="B19:B20"/>
    <mergeCell ref="B21:B22"/>
    <mergeCell ref="B23:B24"/>
    <mergeCell ref="B25:B26"/>
    <mergeCell ref="B27:B28"/>
    <mergeCell ref="B29:B30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S13:S14"/>
    <mergeCell ref="S31:S33"/>
    <mergeCell ref="A10:B11"/>
    <mergeCell ref="C10:E11"/>
    <mergeCell ref="F10:H11"/>
    <mergeCell ref="I10:L11"/>
    <mergeCell ref="Q10:S11"/>
    <mergeCell ref="C31:D33"/>
    <mergeCell ref="H31:J33"/>
    <mergeCell ref="M31:O33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标高放样</vt:lpstr>
      <vt:lpstr>标高复核</vt:lpstr>
      <vt:lpstr>坐标放样</vt:lpstr>
      <vt:lpstr>坐标复核</vt:lpstr>
      <vt:lpstr>沥青检验批</vt:lpstr>
      <vt:lpstr>到场摊铺温度</vt:lpstr>
      <vt:lpstr>碾压温度</vt:lpstr>
      <vt:lpstr>面层检验批</vt:lpstr>
      <vt:lpstr>平整度</vt:lpstr>
      <vt:lpstr>封层检验批</vt:lpstr>
      <vt:lpstr>标高数据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2008-09-11T17:22:00Z</dcterms:created>
  <dcterms:modified xsi:type="dcterms:W3CDTF">2018-04-13T08:54:27Z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