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0" yWindow="0" windowWidth="19395" windowHeight="837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Sheet1!$A$1:$AC$197</definedName>
  </definedNames>
  <calcPr calcId="125725"/>
</workbook>
</file>

<file path=xl/calcChain.xml><?xml version="1.0" encoding="utf-8"?>
<calcChain xmlns="http://schemas.openxmlformats.org/spreadsheetml/2006/main">
  <c r="AD185" i="1"/>
  <c r="AD186"/>
  <c r="AD187"/>
  <c r="AD188"/>
  <c r="AD172"/>
  <c r="AD173"/>
  <c r="AD174"/>
  <c r="AD175"/>
  <c r="AD176"/>
  <c r="AD177"/>
  <c r="AD178"/>
  <c r="AD179"/>
  <c r="AD180"/>
  <c r="AD181"/>
  <c r="AD182"/>
  <c r="AD183"/>
  <c r="AD184"/>
  <c r="AD171"/>
  <c r="V171" s="1"/>
  <c r="H172"/>
  <c r="V172" s="1"/>
  <c r="H171"/>
  <c r="H175" s="1"/>
  <c r="H136"/>
  <c r="H135"/>
  <c r="H140"/>
  <c r="H139"/>
  <c r="H124"/>
  <c r="H123"/>
  <c r="H127"/>
  <c r="H88"/>
  <c r="H87"/>
  <c r="H82"/>
  <c r="H81"/>
  <c r="H76"/>
  <c r="H80" s="1"/>
  <c r="H75"/>
  <c r="H79" s="1"/>
  <c r="H36"/>
  <c r="H40" s="1"/>
  <c r="H35"/>
  <c r="H39" s="1"/>
  <c r="H30"/>
  <c r="H29"/>
  <c r="H33" s="1"/>
  <c r="H24"/>
  <c r="H28" s="1"/>
  <c r="H23"/>
  <c r="H27" s="1"/>
  <c r="H130"/>
  <c r="H134" s="1"/>
  <c r="H129"/>
  <c r="H133" s="1"/>
  <c r="H126"/>
  <c r="H92"/>
  <c r="H91"/>
  <c r="H85"/>
  <c r="H34"/>
  <c r="H32"/>
  <c r="H128"/>
  <c r="H90"/>
  <c r="H86"/>
  <c r="H84"/>
  <c r="AD140"/>
  <c r="AD139"/>
  <c r="AD138"/>
  <c r="AD137"/>
  <c r="AD136"/>
  <c r="AD135"/>
  <c r="AD134"/>
  <c r="AD133"/>
  <c r="AD132"/>
  <c r="AD131"/>
  <c r="AD130"/>
  <c r="V130" s="1"/>
  <c r="AD129"/>
  <c r="AD128"/>
  <c r="V128" s="1"/>
  <c r="AD127"/>
  <c r="AD126"/>
  <c r="AD125"/>
  <c r="AD124"/>
  <c r="V124" s="1"/>
  <c r="AD123"/>
  <c r="V123" s="1"/>
  <c r="AD86"/>
  <c r="AD85"/>
  <c r="AD84"/>
  <c r="AD83"/>
  <c r="AD82"/>
  <c r="V82" s="1"/>
  <c r="AD81"/>
  <c r="V81" s="1"/>
  <c r="AD34"/>
  <c r="AD33"/>
  <c r="AD32"/>
  <c r="AD31"/>
  <c r="AD30"/>
  <c r="V30" s="1"/>
  <c r="AD29"/>
  <c r="V29" s="1"/>
  <c r="AD75"/>
  <c r="AD76"/>
  <c r="AD77"/>
  <c r="AD78"/>
  <c r="AD79"/>
  <c r="AD80"/>
  <c r="AD87"/>
  <c r="V87" s="1"/>
  <c r="AD88"/>
  <c r="V88" s="1"/>
  <c r="AD89"/>
  <c r="AD90"/>
  <c r="V90" s="1"/>
  <c r="AD91"/>
  <c r="AD92"/>
  <c r="V75"/>
  <c r="AD24"/>
  <c r="AD25"/>
  <c r="AD26"/>
  <c r="AD27"/>
  <c r="AD28"/>
  <c r="AD35"/>
  <c r="V35" s="1"/>
  <c r="AD36"/>
  <c r="V36" s="1"/>
  <c r="AD37"/>
  <c r="AD38"/>
  <c r="AD39"/>
  <c r="AD40"/>
  <c r="AD23"/>
  <c r="H26" l="1"/>
  <c r="H37"/>
  <c r="H77"/>
  <c r="H132"/>
  <c r="H174"/>
  <c r="V174" s="1"/>
  <c r="H176"/>
  <c r="H25"/>
  <c r="H38"/>
  <c r="H78"/>
  <c r="H131"/>
  <c r="V131" s="1"/>
  <c r="H173"/>
  <c r="V173"/>
  <c r="V175"/>
  <c r="V176"/>
  <c r="V140"/>
  <c r="V139"/>
  <c r="V135"/>
  <c r="V136"/>
  <c r="H137"/>
  <c r="V137" s="1"/>
  <c r="H138"/>
  <c r="V138" s="1"/>
  <c r="H31"/>
  <c r="V129"/>
  <c r="V126"/>
  <c r="H125"/>
  <c r="V92"/>
  <c r="V91"/>
  <c r="H89"/>
  <c r="V89" s="1"/>
  <c r="H83"/>
  <c r="V83" s="1"/>
  <c r="V132"/>
  <c r="V134"/>
  <c r="V125"/>
  <c r="V127"/>
  <c r="V133"/>
  <c r="V86"/>
  <c r="V85"/>
  <c r="V84"/>
  <c r="V76"/>
  <c r="V25"/>
  <c r="V32"/>
  <c r="V34"/>
  <c r="V31"/>
  <c r="V33"/>
  <c r="V26"/>
  <c r="V24"/>
  <c r="V23"/>
  <c r="V27"/>
  <c r="V78"/>
  <c r="V80"/>
  <c r="V38"/>
  <c r="V40"/>
  <c r="V37"/>
  <c r="V28"/>
  <c r="V39"/>
  <c r="V79"/>
  <c r="V77"/>
</calcChain>
</file>

<file path=xl/sharedStrings.xml><?xml version="1.0" encoding="utf-8"?>
<sst xmlns="http://schemas.openxmlformats.org/spreadsheetml/2006/main" count="234" uniqueCount="58">
  <si>
    <r>
      <rPr>
        <sz val="10"/>
        <color indexed="8"/>
        <rFont val="宋体"/>
        <charset val="134"/>
      </rPr>
      <t>C</t>
    </r>
    <r>
      <rPr>
        <sz val="10"/>
        <color indexed="8"/>
        <rFont val="宋体"/>
        <charset val="134"/>
      </rPr>
      <t>4</t>
    </r>
  </si>
  <si>
    <t>工程名称</t>
  </si>
  <si>
    <t>施工单位</t>
  </si>
  <si>
    <t>上海建工集团股份有限公司</t>
  </si>
  <si>
    <t>原施测人</t>
  </si>
  <si>
    <t>测站点</t>
  </si>
  <si>
    <t>后视点</t>
  </si>
  <si>
    <t>测站点坐标</t>
  </si>
  <si>
    <t>后视点坐标</t>
  </si>
  <si>
    <t>测点</t>
  </si>
  <si>
    <t>设计坐标</t>
  </si>
  <si>
    <t>高程</t>
  </si>
  <si>
    <t>X</t>
  </si>
  <si>
    <t>Y</t>
  </si>
  <si>
    <t>备
注</t>
  </si>
  <si>
    <t>观测：</t>
  </si>
  <si>
    <t>计算：</t>
  </si>
  <si>
    <t>放样部位（桩号）</t>
    <phoneticPr fontId="11" type="noConversion"/>
  </si>
  <si>
    <t>测量放样情况（示意图）</t>
    <phoneticPr fontId="11" type="noConversion"/>
  </si>
  <si>
    <t>放样：</t>
    <phoneticPr fontId="11" type="noConversion"/>
  </si>
  <si>
    <t>放样     依据</t>
    <phoneticPr fontId="11" type="noConversion"/>
  </si>
  <si>
    <t>放样坐标</t>
    <phoneticPr fontId="11" type="noConversion"/>
  </si>
  <si>
    <t>施工项目部技术负责人：</t>
    <phoneticPr fontId="11" type="noConversion"/>
  </si>
  <si>
    <t>放样人</t>
    <phoneticPr fontId="11" type="noConversion"/>
  </si>
  <si>
    <t>测 量 放 样 记 录</t>
    <phoneticPr fontId="11" type="noConversion"/>
  </si>
  <si>
    <t>KZD1</t>
    <phoneticPr fontId="11" type="noConversion"/>
  </si>
  <si>
    <t>KZD2</t>
    <phoneticPr fontId="11" type="noConversion"/>
  </si>
  <si>
    <t>x=525689.171</t>
    <phoneticPr fontId="11" type="noConversion"/>
  </si>
  <si>
    <t>y=3091975.207</t>
    <phoneticPr fontId="11" type="noConversion"/>
  </si>
  <si>
    <t>X=525691.514</t>
    <phoneticPr fontId="11" type="noConversion"/>
  </si>
  <si>
    <t>Y=3092018.944</t>
    <phoneticPr fontId="11" type="noConversion"/>
  </si>
  <si>
    <t>李璐</t>
    <phoneticPr fontId="11" type="noConversion"/>
  </si>
  <si>
    <t>陈赛美</t>
    <phoneticPr fontId="11" type="noConversion"/>
  </si>
  <si>
    <t>根据图号LM-06测量放样，符合设计规范要求</t>
  </si>
  <si>
    <t>根据图号LM-06测量放样，符合设计规范要求</t>
    <phoneticPr fontId="11" type="noConversion"/>
  </si>
  <si>
    <t>温州市瓯江口新区一期市政工程PPP项目（瓯扬河、滨水北路和跨海一路等）一河八路十二桥工程</t>
    <phoneticPr fontId="11" type="noConversion"/>
  </si>
  <si>
    <t>右7.5m</t>
    <phoneticPr fontId="11" type="noConversion"/>
  </si>
  <si>
    <t>放样日期</t>
  </si>
  <si>
    <t>KZD2</t>
    <phoneticPr fontId="11" type="noConversion"/>
  </si>
  <si>
    <t>高程</t>
    <phoneticPr fontId="11" type="noConversion"/>
  </si>
  <si>
    <t>李璐</t>
    <phoneticPr fontId="11" type="noConversion"/>
  </si>
  <si>
    <t>左7.5m</t>
    <phoneticPr fontId="11" type="noConversion"/>
  </si>
  <si>
    <t>K0+000</t>
    <phoneticPr fontId="11" type="noConversion"/>
  </si>
  <si>
    <t>左7.5m</t>
    <phoneticPr fontId="11" type="noConversion"/>
  </si>
  <si>
    <t>K0+100</t>
    <phoneticPr fontId="11" type="noConversion"/>
  </si>
  <si>
    <t>K0+200</t>
    <phoneticPr fontId="11" type="noConversion"/>
  </si>
  <si>
    <t>左11m</t>
    <phoneticPr fontId="11" type="noConversion"/>
  </si>
  <si>
    <t>右11.5m</t>
    <phoneticPr fontId="11" type="noConversion"/>
  </si>
  <si>
    <t>K0+300</t>
    <phoneticPr fontId="11" type="noConversion"/>
  </si>
  <si>
    <t>K0+400</t>
    <phoneticPr fontId="11" type="noConversion"/>
  </si>
  <si>
    <t>K0+500</t>
    <phoneticPr fontId="11" type="noConversion"/>
  </si>
  <si>
    <t>K0+700</t>
    <phoneticPr fontId="11" type="noConversion"/>
  </si>
  <si>
    <t>K0+600</t>
    <phoneticPr fontId="11" type="noConversion"/>
  </si>
  <si>
    <t>K0+800</t>
    <phoneticPr fontId="11" type="noConversion"/>
  </si>
  <si>
    <t>K0+896</t>
    <phoneticPr fontId="11" type="noConversion"/>
  </si>
  <si>
    <t>左11m</t>
    <phoneticPr fontId="11" type="noConversion"/>
  </si>
  <si>
    <t>Y</t>
    <phoneticPr fontId="11" type="noConversion"/>
  </si>
  <si>
    <t>经九路封层（k0+000~k0+896）</t>
  </si>
</sst>
</file>

<file path=xl/styles.xml><?xml version="1.0" encoding="utf-8"?>
<styleSheet xmlns="http://schemas.openxmlformats.org/spreadsheetml/2006/main">
  <numFmts count="2">
    <numFmt numFmtId="176" formatCode="0.000_ "/>
    <numFmt numFmtId="177" formatCode="0.00_ "/>
  </numFmts>
  <fonts count="17">
    <font>
      <sz val="11"/>
      <color theme="1"/>
      <name val="Tahoma"/>
      <charset val="134"/>
    </font>
    <font>
      <sz val="10"/>
      <color indexed="8"/>
      <name val="黑体"/>
      <charset val="134"/>
    </font>
    <font>
      <sz val="10"/>
      <name val="黑体"/>
      <charset val="134"/>
    </font>
    <font>
      <sz val="22"/>
      <name val="黑体"/>
      <charset val="134"/>
    </font>
    <font>
      <sz val="10"/>
      <name val="宋体"/>
      <charset val="134"/>
    </font>
    <font>
      <b/>
      <sz val="22"/>
      <name val="黑体"/>
      <charset val="134"/>
    </font>
    <font>
      <b/>
      <sz val="22"/>
      <color indexed="8"/>
      <name val="黑体"/>
      <charset val="134"/>
    </font>
    <font>
      <sz val="12"/>
      <color indexed="8"/>
      <name val="宋体"/>
      <charset val="134"/>
    </font>
    <font>
      <sz val="12"/>
      <name val="宋体"/>
      <charset val="134"/>
    </font>
    <font>
      <sz val="10"/>
      <color indexed="8"/>
      <name val="宋体"/>
      <charset val="134"/>
    </font>
    <font>
      <sz val="11"/>
      <color theme="1"/>
      <name val="宋体"/>
      <charset val="134"/>
    </font>
    <font>
      <sz val="9"/>
      <name val="Tahoma"/>
      <family val="2"/>
    </font>
    <font>
      <sz val="11"/>
      <color theme="1"/>
      <name val="宋体"/>
      <family val="3"/>
      <charset val="134"/>
    </font>
    <font>
      <sz val="12"/>
      <color indexed="8"/>
      <name val="宋体"/>
      <family val="3"/>
      <charset val="134"/>
    </font>
    <font>
      <sz val="11"/>
      <name val="宋体"/>
      <family val="3"/>
      <charset val="134"/>
    </font>
    <font>
      <sz val="12"/>
      <name val="宋体"/>
      <family val="3"/>
      <charset val="134"/>
    </font>
    <font>
      <sz val="11"/>
      <color theme="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theme="0"/>
      </patternFill>
    </fill>
  </fills>
  <borders count="75">
    <border>
      <left/>
      <right/>
      <top/>
      <bottom/>
      <diagonal/>
    </border>
    <border>
      <left/>
      <right/>
      <top/>
      <bottom style="medium">
        <color indexed="8"/>
      </bottom>
      <diagonal/>
    </border>
    <border>
      <left style="medium">
        <color rgb="FF000000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rgb="FF000000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rgb="FF000000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medium">
        <color rgb="FF00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rgb="FF000000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auto="1"/>
      </top>
      <bottom/>
      <diagonal/>
    </border>
    <border>
      <left style="thin">
        <color indexed="8"/>
      </left>
      <right/>
      <top/>
      <bottom/>
      <diagonal/>
    </border>
    <border>
      <left style="medium">
        <color rgb="FF000000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rgb="FF000000"/>
      </left>
      <right style="thin">
        <color indexed="8"/>
      </right>
      <top/>
      <bottom style="medium">
        <color rgb="FF000000"/>
      </bottom>
      <diagonal/>
    </border>
    <border>
      <left style="thin">
        <color indexed="8"/>
      </left>
      <right style="thin">
        <color indexed="8"/>
      </right>
      <top/>
      <bottom style="medium">
        <color rgb="FF00000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8"/>
      </left>
      <right style="medium">
        <color rgb="FF000000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rgb="FF000000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rgb="FF000000"/>
      </right>
      <top style="thin">
        <color indexed="8"/>
      </top>
      <bottom style="thin">
        <color auto="1"/>
      </bottom>
      <diagonal/>
    </border>
    <border>
      <left style="thin">
        <color auto="1"/>
      </left>
      <right style="medium">
        <color rgb="FF000000"/>
      </right>
      <top style="thin">
        <color auto="1"/>
      </top>
      <bottom style="thin">
        <color auto="1"/>
      </bottom>
      <diagonal/>
    </border>
    <border>
      <left/>
      <right style="medium">
        <color rgb="FF000000"/>
      </right>
      <top style="thin">
        <color auto="1"/>
      </top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auto="1"/>
      </bottom>
      <diagonal/>
    </border>
    <border>
      <left style="thin">
        <color indexed="8"/>
      </left>
      <right style="medium">
        <color rgb="FF000000"/>
      </right>
      <top/>
      <bottom/>
      <diagonal/>
    </border>
    <border>
      <left style="thin">
        <color indexed="8"/>
      </left>
      <right style="medium">
        <color rgb="FF000000"/>
      </right>
      <top style="thin">
        <color indexed="8"/>
      </top>
      <bottom/>
      <diagonal/>
    </border>
    <border>
      <left style="thin">
        <color indexed="8"/>
      </left>
      <right style="medium">
        <color rgb="FF000000"/>
      </right>
      <top/>
      <bottom style="medium">
        <color rgb="FF000000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medium">
        <color rgb="FF000000"/>
      </right>
      <top/>
      <bottom style="thin">
        <color indexed="8"/>
      </bottom>
      <diagonal/>
    </border>
    <border>
      <left style="thin">
        <color auto="1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rgb="FF000000"/>
      </right>
      <top style="thin">
        <color indexed="8"/>
      </top>
      <bottom style="thin">
        <color indexed="8"/>
      </bottom>
      <diagonal/>
    </border>
    <border>
      <left style="medium">
        <color rgb="FF000000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auto="1"/>
      </bottom>
      <diagonal/>
    </border>
    <border>
      <left style="thin">
        <color indexed="8"/>
      </left>
      <right style="medium">
        <color rgb="FF000000"/>
      </right>
      <top style="thin">
        <color indexed="8"/>
      </top>
      <bottom style="thin">
        <color auto="1"/>
      </bottom>
      <diagonal/>
    </border>
    <border>
      <left style="medium">
        <color rgb="FF00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rgb="FF000000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rgb="FF000000"/>
      </right>
      <top style="thin">
        <color indexed="8"/>
      </top>
      <bottom/>
      <diagonal/>
    </border>
  </borders>
  <cellStyleXfs count="3">
    <xf numFmtId="0" fontId="0" fillId="0" borderId="0"/>
    <xf numFmtId="0" fontId="4" fillId="0" borderId="0"/>
    <xf numFmtId="0" fontId="16" fillId="0" borderId="0"/>
  </cellStyleXfs>
  <cellXfs count="250">
    <xf numFmtId="0" fontId="0" fillId="0" borderId="0" xfId="0"/>
    <xf numFmtId="0" fontId="8" fillId="0" borderId="12" xfId="1" applyNumberFormat="1" applyFont="1" applyFill="1" applyBorder="1" applyAlignment="1" applyProtection="1">
      <alignment horizontal="center" vertical="center" wrapText="1"/>
    </xf>
    <xf numFmtId="0" fontId="8" fillId="0" borderId="12" xfId="1" applyNumberFormat="1" applyFont="1" applyFill="1" applyBorder="1" applyAlignment="1" applyProtection="1">
      <alignment vertical="center" wrapText="1"/>
    </xf>
    <xf numFmtId="0" fontId="8" fillId="0" borderId="21" xfId="1" applyNumberFormat="1" applyFont="1" applyFill="1" applyBorder="1" applyAlignment="1" applyProtection="1">
      <alignment horizontal="center" vertical="center" wrapText="1"/>
    </xf>
    <xf numFmtId="49" fontId="4" fillId="0" borderId="24" xfId="1" applyNumberFormat="1" applyFont="1" applyFill="1" applyBorder="1" applyAlignment="1" applyProtection="1">
      <alignment horizontal="center" vertical="center" wrapText="1"/>
    </xf>
    <xf numFmtId="0" fontId="10" fillId="0" borderId="0" xfId="0" applyFont="1"/>
    <xf numFmtId="49" fontId="4" fillId="0" borderId="44" xfId="1" applyNumberFormat="1" applyFont="1" applyFill="1" applyBorder="1" applyAlignment="1" applyProtection="1">
      <alignment horizontal="center" vertical="center" wrapText="1"/>
    </xf>
    <xf numFmtId="0" fontId="12" fillId="0" borderId="0" xfId="0" applyFont="1"/>
    <xf numFmtId="0" fontId="8" fillId="0" borderId="12" xfId="1" applyNumberFormat="1" applyFont="1" applyFill="1" applyBorder="1" applyAlignment="1" applyProtection="1">
      <alignment horizontal="center" vertical="center" wrapText="1"/>
    </xf>
    <xf numFmtId="176" fontId="16" fillId="0" borderId="0" xfId="0" applyNumberFormat="1" applyFont="1"/>
    <xf numFmtId="0" fontId="8" fillId="0" borderId="12" xfId="1" applyNumberFormat="1" applyFont="1" applyFill="1" applyBorder="1" applyAlignment="1" applyProtection="1">
      <alignment horizontal="center" vertical="center" wrapText="1"/>
    </xf>
    <xf numFmtId="0" fontId="8" fillId="0" borderId="12" xfId="1" applyNumberFormat="1" applyFont="1" applyFill="1" applyBorder="1" applyAlignment="1" applyProtection="1">
      <alignment horizontal="center" vertical="center" wrapText="1"/>
    </xf>
    <xf numFmtId="0" fontId="8" fillId="0" borderId="12" xfId="1" applyNumberFormat="1" applyFont="1" applyFill="1" applyBorder="1" applyAlignment="1" applyProtection="1">
      <alignment horizontal="center" vertical="center" wrapText="1"/>
    </xf>
    <xf numFmtId="0" fontId="8" fillId="0" borderId="12" xfId="1" applyNumberFormat="1" applyFont="1" applyFill="1" applyBorder="1" applyAlignment="1" applyProtection="1">
      <alignment horizontal="center" vertical="center" wrapText="1"/>
    </xf>
    <xf numFmtId="0" fontId="8" fillId="2" borderId="67" xfId="1" applyNumberFormat="1" applyFont="1" applyFill="1" applyBorder="1" applyAlignment="1" applyProtection="1">
      <alignment vertical="center" wrapText="1"/>
    </xf>
    <xf numFmtId="0" fontId="8" fillId="2" borderId="21" xfId="1" applyNumberFormat="1" applyFont="1" applyFill="1" applyBorder="1" applyAlignment="1" applyProtection="1">
      <alignment horizontal="center" vertical="center" wrapText="1"/>
    </xf>
    <xf numFmtId="0" fontId="8" fillId="2" borderId="67" xfId="1" applyNumberFormat="1" applyFont="1" applyFill="1" applyBorder="1" applyAlignment="1" applyProtection="1">
      <alignment horizontal="center" vertical="center" wrapText="1"/>
    </xf>
    <xf numFmtId="0" fontId="0" fillId="2" borderId="0" xfId="0" applyFill="1" applyBorder="1"/>
    <xf numFmtId="0" fontId="10" fillId="2" borderId="0" xfId="0" applyFont="1" applyFill="1" applyBorder="1"/>
    <xf numFmtId="0" fontId="12" fillId="2" borderId="0" xfId="0" applyFont="1" applyFill="1" applyBorder="1"/>
    <xf numFmtId="0" fontId="15" fillId="2" borderId="67" xfId="1" applyNumberFormat="1" applyFont="1" applyFill="1" applyBorder="1" applyAlignment="1" applyProtection="1">
      <alignment horizontal="center" vertical="center" wrapText="1"/>
    </xf>
    <xf numFmtId="0" fontId="9" fillId="2" borderId="71" xfId="1" applyNumberFormat="1" applyFont="1" applyFill="1" applyBorder="1" applyAlignment="1" applyProtection="1">
      <alignment horizontal="center" vertical="center" wrapText="1"/>
    </xf>
    <xf numFmtId="0" fontId="4" fillId="2" borderId="72" xfId="1" applyNumberFormat="1" applyFont="1" applyFill="1" applyBorder="1" applyAlignment="1" applyProtection="1">
      <alignment wrapText="1"/>
    </xf>
    <xf numFmtId="0" fontId="4" fillId="2" borderId="23" xfId="1" applyNumberFormat="1" applyFont="1" applyFill="1" applyBorder="1" applyAlignment="1" applyProtection="1">
      <alignment wrapText="1"/>
    </xf>
    <xf numFmtId="0" fontId="4" fillId="2" borderId="24" xfId="1" applyNumberFormat="1" applyFont="1" applyFill="1" applyBorder="1" applyAlignment="1" applyProtection="1">
      <alignment wrapText="1"/>
    </xf>
    <xf numFmtId="0" fontId="4" fillId="2" borderId="30" xfId="1" applyNumberFormat="1" applyFont="1" applyFill="1" applyBorder="1" applyAlignment="1" applyProtection="1">
      <alignment wrapText="1"/>
    </xf>
    <xf numFmtId="0" fontId="4" fillId="2" borderId="31" xfId="1" applyNumberFormat="1" applyFont="1" applyFill="1" applyBorder="1" applyAlignment="1" applyProtection="1">
      <alignment wrapText="1"/>
    </xf>
    <xf numFmtId="49" fontId="4" fillId="2" borderId="72" xfId="1" applyNumberFormat="1" applyFont="1" applyFill="1" applyBorder="1" applyAlignment="1" applyProtection="1">
      <alignment horizontal="center" vertical="center" wrapText="1"/>
    </xf>
    <xf numFmtId="49" fontId="4" fillId="2" borderId="73" xfId="1" applyNumberFormat="1" applyFont="1" applyFill="1" applyBorder="1" applyAlignment="1" applyProtection="1">
      <alignment horizontal="center" vertical="center" wrapText="1"/>
    </xf>
    <xf numFmtId="49" fontId="4" fillId="2" borderId="74" xfId="1" applyNumberFormat="1" applyFont="1" applyFill="1" applyBorder="1" applyAlignment="1" applyProtection="1">
      <alignment horizontal="center" vertical="center" wrapText="1"/>
    </xf>
    <xf numFmtId="49" fontId="4" fillId="2" borderId="24" xfId="1" applyNumberFormat="1" applyFont="1" applyFill="1" applyBorder="1" applyAlignment="1" applyProtection="1">
      <alignment horizontal="center" vertical="center" wrapText="1"/>
    </xf>
    <xf numFmtId="49" fontId="4" fillId="2" borderId="44" xfId="1" applyNumberFormat="1" applyFont="1" applyFill="1" applyBorder="1" applyAlignment="1" applyProtection="1">
      <alignment horizontal="center" vertical="center" wrapText="1"/>
    </xf>
    <xf numFmtId="49" fontId="4" fillId="2" borderId="31" xfId="1" applyNumberFormat="1" applyFont="1" applyFill="1" applyBorder="1" applyAlignment="1" applyProtection="1">
      <alignment horizontal="center" vertical="center" wrapText="1"/>
    </xf>
    <xf numFmtId="49" fontId="4" fillId="2" borderId="46" xfId="1" applyNumberFormat="1" applyFont="1" applyFill="1" applyBorder="1" applyAlignment="1" applyProtection="1">
      <alignment horizontal="center" vertical="center" wrapText="1"/>
    </xf>
    <xf numFmtId="0" fontId="9" fillId="2" borderId="0" xfId="1" applyNumberFormat="1" applyFont="1" applyFill="1" applyBorder="1" applyAlignment="1" applyProtection="1">
      <alignment horizontal="left" vertical="center" wrapText="1"/>
    </xf>
    <xf numFmtId="0" fontId="15" fillId="2" borderId="13" xfId="1" applyNumberFormat="1" applyFont="1" applyFill="1" applyBorder="1" applyAlignment="1" applyProtection="1">
      <alignment horizontal="center" vertical="center" wrapText="1"/>
    </xf>
    <xf numFmtId="0" fontId="8" fillId="2" borderId="14" xfId="1" applyNumberFormat="1" applyFont="1" applyFill="1" applyBorder="1" applyAlignment="1" applyProtection="1">
      <alignment horizontal="center" vertical="center" wrapText="1"/>
    </xf>
    <xf numFmtId="0" fontId="8" fillId="2" borderId="16" xfId="1" applyNumberFormat="1" applyFont="1" applyFill="1" applyBorder="1" applyAlignment="1" applyProtection="1">
      <alignment horizontal="center" vertical="center" wrapText="1"/>
    </xf>
    <xf numFmtId="0" fontId="8" fillId="2" borderId="17" xfId="1" applyNumberFormat="1" applyFont="1" applyFill="1" applyBorder="1" applyAlignment="1" applyProtection="1">
      <alignment horizontal="center" vertical="center" wrapText="1"/>
    </xf>
    <xf numFmtId="176" fontId="8" fillId="2" borderId="17" xfId="1" applyNumberFormat="1" applyFont="1" applyFill="1" applyBorder="1" applyAlignment="1" applyProtection="1">
      <alignment horizontal="center" vertical="center" wrapText="1"/>
    </xf>
    <xf numFmtId="176" fontId="8" fillId="2" borderId="18" xfId="1" applyNumberFormat="1" applyFont="1" applyFill="1" applyBorder="1" applyAlignment="1" applyProtection="1">
      <alignment horizontal="center" vertical="center" wrapText="1"/>
    </xf>
    <xf numFmtId="0" fontId="8" fillId="2" borderId="0" xfId="1" applyNumberFormat="1" applyFont="1" applyFill="1" applyBorder="1" applyAlignment="1" applyProtection="1">
      <alignment horizontal="center" vertical="center" wrapText="1"/>
    </xf>
    <xf numFmtId="0" fontId="8" fillId="2" borderId="36" xfId="1" applyNumberFormat="1" applyFont="1" applyFill="1" applyBorder="1" applyAlignment="1" applyProtection="1">
      <alignment horizontal="center" vertical="center" wrapText="1"/>
    </xf>
    <xf numFmtId="0" fontId="8" fillId="2" borderId="18" xfId="1" applyNumberFormat="1" applyFont="1" applyFill="1" applyBorder="1" applyAlignment="1" applyProtection="1">
      <alignment horizontal="center" vertical="center" wrapText="1"/>
    </xf>
    <xf numFmtId="176" fontId="8" fillId="2" borderId="16" xfId="1" applyNumberFormat="1" applyFont="1" applyFill="1" applyBorder="1" applyAlignment="1" applyProtection="1">
      <alignment horizontal="center" vertical="center" wrapText="1"/>
    </xf>
    <xf numFmtId="49" fontId="8" fillId="2" borderId="13" xfId="1" applyNumberFormat="1" applyFont="1" applyFill="1" applyBorder="1" applyAlignment="1" applyProtection="1">
      <alignment horizontal="center" vertical="center" wrapText="1"/>
    </xf>
    <xf numFmtId="49" fontId="8" fillId="2" borderId="14" xfId="1" applyNumberFormat="1" applyFont="1" applyFill="1" applyBorder="1" applyAlignment="1" applyProtection="1">
      <alignment horizontal="center" vertical="center" wrapText="1"/>
    </xf>
    <xf numFmtId="49" fontId="8" fillId="2" borderId="41" xfId="1" applyNumberFormat="1" applyFont="1" applyFill="1" applyBorder="1" applyAlignment="1" applyProtection="1">
      <alignment horizontal="center" vertical="center" wrapText="1"/>
    </xf>
    <xf numFmtId="49" fontId="8" fillId="2" borderId="16" xfId="1" applyNumberFormat="1" applyFont="1" applyFill="1" applyBorder="1" applyAlignment="1" applyProtection="1">
      <alignment horizontal="center" vertical="center" wrapText="1"/>
    </xf>
    <xf numFmtId="49" fontId="8" fillId="2" borderId="17" xfId="1" applyNumberFormat="1" applyFont="1" applyFill="1" applyBorder="1" applyAlignment="1" applyProtection="1">
      <alignment horizontal="center" vertical="center" wrapText="1"/>
    </xf>
    <xf numFmtId="49" fontId="8" fillId="2" borderId="43" xfId="1" applyNumberFormat="1" applyFont="1" applyFill="1" applyBorder="1" applyAlignment="1" applyProtection="1">
      <alignment horizontal="center" vertical="center" wrapText="1"/>
    </xf>
    <xf numFmtId="0" fontId="4" fillId="2" borderId="23" xfId="1" applyNumberFormat="1" applyFont="1" applyFill="1" applyBorder="1" applyAlignment="1" applyProtection="1">
      <alignment horizontal="center" vertical="center" wrapText="1"/>
    </xf>
    <xf numFmtId="0" fontId="4" fillId="2" borderId="24" xfId="1" applyNumberFormat="1" applyFont="1" applyFill="1" applyBorder="1" applyAlignment="1" applyProtection="1">
      <alignment horizontal="center" vertical="center" wrapText="1"/>
    </xf>
    <xf numFmtId="0" fontId="12" fillId="2" borderId="25" xfId="0" applyFont="1" applyFill="1" applyBorder="1" applyAlignment="1">
      <alignment horizontal="center"/>
    </xf>
    <xf numFmtId="0" fontId="12" fillId="2" borderId="14" xfId="0" applyFont="1" applyFill="1" applyBorder="1" applyAlignment="1">
      <alignment horizontal="center"/>
    </xf>
    <xf numFmtId="0" fontId="12" fillId="2" borderId="41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0" xfId="0" applyFont="1" applyFill="1" applyBorder="1" applyAlignment="1">
      <alignment horizontal="center"/>
    </xf>
    <xf numFmtId="0" fontId="12" fillId="2" borderId="42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48" xfId="0" applyFont="1" applyFill="1" applyBorder="1" applyAlignment="1">
      <alignment horizontal="center"/>
    </xf>
    <xf numFmtId="0" fontId="12" fillId="2" borderId="49" xfId="0" applyFont="1" applyFill="1" applyBorder="1" applyAlignment="1">
      <alignment horizontal="center"/>
    </xf>
    <xf numFmtId="0" fontId="15" fillId="2" borderId="19" xfId="1" applyNumberFormat="1" applyFont="1" applyFill="1" applyBorder="1" applyAlignment="1" applyProtection="1">
      <alignment horizontal="center" vertical="center" wrapText="1"/>
    </xf>
    <xf numFmtId="176" fontId="8" fillId="2" borderId="69" xfId="1" applyNumberFormat="1" applyFont="1" applyFill="1" applyBorder="1" applyAlignment="1" applyProtection="1">
      <alignment horizontal="center" vertical="center" wrapText="1"/>
    </xf>
    <xf numFmtId="176" fontId="8" fillId="2" borderId="51" xfId="1" applyNumberFormat="1" applyFont="1" applyFill="1" applyBorder="1" applyAlignment="1" applyProtection="1">
      <alignment horizontal="center" vertical="center" wrapText="1"/>
    </xf>
    <xf numFmtId="176" fontId="8" fillId="2" borderId="55" xfId="1" applyNumberFormat="1" applyFont="1" applyFill="1" applyBorder="1" applyAlignment="1" applyProtection="1">
      <alignment horizontal="center" vertical="center" wrapText="1"/>
    </xf>
    <xf numFmtId="49" fontId="8" fillId="2" borderId="69" xfId="1" applyNumberFormat="1" applyFont="1" applyFill="1" applyBorder="1" applyAlignment="1" applyProtection="1">
      <alignment horizontal="center" vertical="center" wrapText="1"/>
    </xf>
    <xf numFmtId="49" fontId="8" fillId="2" borderId="51" xfId="1" applyNumberFormat="1" applyFont="1" applyFill="1" applyBorder="1" applyAlignment="1" applyProtection="1">
      <alignment horizontal="center" vertical="center" wrapText="1"/>
    </xf>
    <xf numFmtId="49" fontId="8" fillId="2" borderId="70" xfId="1" applyNumberFormat="1" applyFont="1" applyFill="1" applyBorder="1" applyAlignment="1" applyProtection="1">
      <alignment horizontal="center" vertical="center" wrapText="1"/>
    </xf>
    <xf numFmtId="49" fontId="8" fillId="2" borderId="19" xfId="1" applyNumberFormat="1" applyFont="1" applyFill="1" applyBorder="1" applyAlignment="1" applyProtection="1">
      <alignment horizontal="center" vertical="center" wrapText="1"/>
    </xf>
    <xf numFmtId="49" fontId="8" fillId="2" borderId="0" xfId="1" applyNumberFormat="1" applyFont="1" applyFill="1" applyBorder="1" applyAlignment="1" applyProtection="1">
      <alignment horizontal="center" vertical="center" wrapText="1"/>
    </xf>
    <xf numFmtId="49" fontId="8" fillId="2" borderId="42" xfId="1" applyNumberFormat="1" applyFont="1" applyFill="1" applyBorder="1" applyAlignment="1" applyProtection="1">
      <alignment horizontal="center" vertical="center" wrapText="1"/>
    </xf>
    <xf numFmtId="0" fontId="7" fillId="2" borderId="56" xfId="1" applyNumberFormat="1" applyFont="1" applyFill="1" applyBorder="1" applyAlignment="1" applyProtection="1">
      <alignment horizontal="center" vertical="center" wrapText="1"/>
    </xf>
    <xf numFmtId="49" fontId="8" fillId="2" borderId="57" xfId="1" applyNumberFormat="1" applyFont="1" applyFill="1" applyBorder="1" applyAlignment="1" applyProtection="1">
      <alignment wrapText="1"/>
    </xf>
    <xf numFmtId="49" fontId="8" fillId="2" borderId="58" xfId="1" applyNumberFormat="1" applyFont="1" applyFill="1" applyBorder="1" applyAlignment="1" applyProtection="1">
      <alignment wrapText="1"/>
    </xf>
    <xf numFmtId="49" fontId="14" fillId="2" borderId="58" xfId="1" applyNumberFormat="1" applyFont="1" applyFill="1" applyBorder="1" applyAlignment="1" applyProtection="1">
      <alignment horizontal="center" vertical="center" wrapText="1"/>
    </xf>
    <xf numFmtId="49" fontId="14" fillId="2" borderId="57" xfId="1" applyNumberFormat="1" applyFont="1" applyFill="1" applyBorder="1" applyAlignment="1" applyProtection="1">
      <alignment horizontal="center" vertical="center" wrapText="1"/>
    </xf>
    <xf numFmtId="0" fontId="7" fillId="2" borderId="59" xfId="1" applyNumberFormat="1" applyFont="1" applyFill="1" applyBorder="1" applyAlignment="1" applyProtection="1">
      <alignment horizontal="center" vertical="center" wrapText="1"/>
    </xf>
    <xf numFmtId="49" fontId="15" fillId="2" borderId="59" xfId="1" applyNumberFormat="1" applyFont="1" applyFill="1" applyBorder="1" applyAlignment="1" applyProtection="1">
      <alignment horizontal="center" vertical="center" wrapText="1"/>
    </xf>
    <xf numFmtId="49" fontId="8" fillId="2" borderId="59" xfId="1" applyNumberFormat="1" applyFont="1" applyFill="1" applyBorder="1" applyAlignment="1" applyProtection="1">
      <alignment horizontal="center" vertical="center" wrapText="1"/>
    </xf>
    <xf numFmtId="49" fontId="8" fillId="2" borderId="60" xfId="1" applyNumberFormat="1" applyFont="1" applyFill="1" applyBorder="1" applyAlignment="1" applyProtection="1">
      <alignment horizontal="center" vertical="center" wrapText="1"/>
    </xf>
    <xf numFmtId="0" fontId="7" fillId="2" borderId="61" xfId="1" applyNumberFormat="1" applyFont="1" applyFill="1" applyBorder="1" applyAlignment="1" applyProtection="1">
      <alignment horizontal="center" vertical="center" wrapText="1"/>
    </xf>
    <xf numFmtId="49" fontId="8" fillId="2" borderId="62" xfId="1" applyNumberFormat="1" applyFont="1" applyFill="1" applyBorder="1" applyAlignment="1" applyProtection="1">
      <alignment wrapText="1"/>
    </xf>
    <xf numFmtId="49" fontId="8" fillId="2" borderId="63" xfId="1" applyNumberFormat="1" applyFont="1" applyFill="1" applyBorder="1" applyAlignment="1" applyProtection="1">
      <alignment wrapText="1"/>
    </xf>
    <xf numFmtId="49" fontId="15" fillId="2" borderId="63" xfId="1" applyNumberFormat="1" applyFont="1" applyFill="1" applyBorder="1" applyAlignment="1" applyProtection="1">
      <alignment horizontal="center" vertical="center" wrapText="1"/>
    </xf>
    <xf numFmtId="49" fontId="8" fillId="2" borderId="62" xfId="1" applyNumberFormat="1" applyFont="1" applyFill="1" applyBorder="1" applyAlignment="1" applyProtection="1">
      <alignment horizontal="center" vertical="center" wrapText="1"/>
    </xf>
    <xf numFmtId="49" fontId="8" fillId="2" borderId="63" xfId="1" applyNumberFormat="1" applyFont="1" applyFill="1" applyBorder="1" applyAlignment="1" applyProtection="1">
      <alignment horizontal="center" vertical="center" wrapText="1"/>
    </xf>
    <xf numFmtId="0" fontId="13" fillId="2" borderId="64" xfId="1" applyNumberFormat="1" applyFont="1" applyFill="1" applyBorder="1" applyAlignment="1" applyProtection="1">
      <alignment horizontal="center" vertical="center" wrapText="1"/>
    </xf>
    <xf numFmtId="0" fontId="7" fillId="2" borderId="64" xfId="1" applyNumberFormat="1" applyFont="1" applyFill="1" applyBorder="1" applyAlignment="1" applyProtection="1">
      <alignment horizontal="center" vertical="center" wrapText="1"/>
    </xf>
    <xf numFmtId="49" fontId="15" fillId="2" borderId="64" xfId="1" applyNumberFormat="1" applyFont="1" applyFill="1" applyBorder="1" applyAlignment="1" applyProtection="1">
      <alignment horizontal="center" vertical="center" wrapText="1"/>
    </xf>
    <xf numFmtId="49" fontId="8" fillId="2" borderId="64" xfId="1" applyNumberFormat="1" applyFont="1" applyFill="1" applyBorder="1" applyAlignment="1" applyProtection="1">
      <alignment horizontal="center" vertical="center" wrapText="1"/>
    </xf>
    <xf numFmtId="49" fontId="8" fillId="2" borderId="65" xfId="1" applyNumberFormat="1" applyFont="1" applyFill="1" applyBorder="1" applyAlignment="1" applyProtection="1">
      <alignment horizontal="center" vertical="center" wrapText="1"/>
    </xf>
    <xf numFmtId="0" fontId="8" fillId="2" borderId="66" xfId="1" applyNumberFormat="1" applyFont="1" applyFill="1" applyBorder="1" applyAlignment="1" applyProtection="1">
      <alignment horizontal="center" vertical="center" wrapText="1"/>
    </xf>
    <xf numFmtId="0" fontId="8" fillId="2" borderId="67" xfId="1" applyNumberFormat="1" applyFont="1" applyFill="1" applyBorder="1" applyAlignment="1" applyProtection="1">
      <alignment horizontal="center" vertical="center" wrapText="1"/>
    </xf>
    <xf numFmtId="0" fontId="8" fillId="2" borderId="69" xfId="1" applyNumberFormat="1" applyFont="1" applyFill="1" applyBorder="1" applyAlignment="1" applyProtection="1">
      <alignment horizontal="center" vertical="center" wrapText="1"/>
    </xf>
    <xf numFmtId="49" fontId="8" fillId="2" borderId="67" xfId="1" applyNumberFormat="1" applyFont="1" applyFill="1" applyBorder="1" applyAlignment="1" applyProtection="1">
      <alignment horizontal="center" vertical="center" wrapText="1"/>
    </xf>
    <xf numFmtId="49" fontId="8" fillId="2" borderId="68" xfId="1" applyNumberFormat="1" applyFont="1" applyFill="1" applyBorder="1" applyAlignment="1" applyProtection="1">
      <alignment horizontal="center" vertical="center" wrapText="1"/>
    </xf>
    <xf numFmtId="0" fontId="8" fillId="2" borderId="13" xfId="1" applyNumberFormat="1" applyFont="1" applyFill="1" applyBorder="1" applyAlignment="1" applyProtection="1">
      <alignment horizontal="center" vertical="center" wrapText="1"/>
    </xf>
    <xf numFmtId="0" fontId="8" fillId="2" borderId="15" xfId="1" applyNumberFormat="1" applyFont="1" applyFill="1" applyBorder="1" applyAlignment="1" applyProtection="1">
      <alignment horizontal="center" vertical="center" wrapText="1"/>
    </xf>
    <xf numFmtId="49" fontId="8" fillId="2" borderId="15" xfId="1" applyNumberFormat="1" applyFont="1" applyFill="1" applyBorder="1" applyAlignment="1" applyProtection="1">
      <alignment horizontal="center" vertical="center" wrapText="1"/>
    </xf>
    <xf numFmtId="49" fontId="8" fillId="2" borderId="18" xfId="1" applyNumberFormat="1" applyFont="1" applyFill="1" applyBorder="1" applyAlignment="1" applyProtection="1">
      <alignment horizontal="center" vertical="center" wrapText="1"/>
    </xf>
    <xf numFmtId="49" fontId="4" fillId="2" borderId="19" xfId="1" applyNumberFormat="1" applyFont="1" applyFill="1" applyBorder="1" applyAlignment="1" applyProtection="1">
      <alignment horizontal="center" vertical="center" wrapText="1"/>
    </xf>
    <xf numFmtId="49" fontId="4" fillId="2" borderId="0" xfId="1" applyNumberFormat="1" applyFont="1" applyFill="1" applyBorder="1" applyAlignment="1" applyProtection="1">
      <alignment horizontal="center" vertical="center" wrapText="1"/>
    </xf>
    <xf numFmtId="49" fontId="4" fillId="2" borderId="42" xfId="1" applyNumberFormat="1" applyFont="1" applyFill="1" applyBorder="1" applyAlignment="1" applyProtection="1">
      <alignment horizontal="center" vertical="center" wrapText="1"/>
    </xf>
    <xf numFmtId="0" fontId="8" fillId="2" borderId="51" xfId="1" applyNumberFormat="1" applyFont="1" applyFill="1" applyBorder="1" applyAlignment="1" applyProtection="1">
      <alignment horizontal="center" vertical="center" wrapText="1"/>
    </xf>
    <xf numFmtId="0" fontId="8" fillId="2" borderId="55" xfId="1" applyNumberFormat="1" applyFont="1" applyFill="1" applyBorder="1" applyAlignment="1" applyProtection="1">
      <alignment horizontal="center" vertical="center" wrapText="1"/>
    </xf>
    <xf numFmtId="0" fontId="1" fillId="2" borderId="0" xfId="1" applyNumberFormat="1" applyFont="1" applyFill="1" applyBorder="1" applyAlignment="1" applyProtection="1">
      <alignment horizontal="right" vertical="center"/>
    </xf>
    <xf numFmtId="0" fontId="2" fillId="2" borderId="0" xfId="1" applyNumberFormat="1" applyFont="1" applyFill="1" applyBorder="1" applyAlignment="1" applyProtection="1">
      <alignment horizontal="right" vertical="center"/>
    </xf>
    <xf numFmtId="0" fontId="3" fillId="2" borderId="0" xfId="1" applyNumberFormat="1" applyFont="1" applyFill="1" applyBorder="1" applyAlignment="1" applyProtection="1">
      <alignment horizontal="right" vertical="center"/>
    </xf>
    <xf numFmtId="49" fontId="9" fillId="2" borderId="0" xfId="1" applyNumberFormat="1" applyFont="1" applyFill="1" applyBorder="1" applyAlignment="1" applyProtection="1">
      <alignment horizontal="center"/>
    </xf>
    <xf numFmtId="0" fontId="4" fillId="2" borderId="0" xfId="1" applyNumberFormat="1" applyFont="1" applyFill="1" applyBorder="1" applyAlignment="1" applyProtection="1"/>
    <xf numFmtId="0" fontId="5" fillId="2" borderId="0" xfId="1" applyNumberFormat="1" applyFont="1" applyFill="1" applyBorder="1" applyAlignment="1" applyProtection="1"/>
    <xf numFmtId="0" fontId="6" fillId="2" borderId="0" xfId="1" applyNumberFormat="1" applyFont="1" applyFill="1" applyBorder="1" applyAlignment="1" applyProtection="1">
      <alignment horizontal="center" vertical="center"/>
    </xf>
    <xf numFmtId="0" fontId="5" fillId="2" borderId="0" xfId="1" applyNumberFormat="1" applyFont="1" applyFill="1" applyBorder="1" applyAlignment="1" applyProtection="1">
      <alignment horizontal="center" vertical="center"/>
    </xf>
    <xf numFmtId="0" fontId="1" fillId="2" borderId="0" xfId="1" applyNumberFormat="1" applyFont="1" applyFill="1" applyBorder="1" applyAlignment="1" applyProtection="1">
      <alignment horizontal="center" vertical="center"/>
    </xf>
    <xf numFmtId="49" fontId="2" fillId="2" borderId="0" xfId="1" applyNumberFormat="1" applyFont="1" applyFill="1" applyBorder="1" applyAlignment="1" applyProtection="1"/>
    <xf numFmtId="0" fontId="5" fillId="2" borderId="1" xfId="1" applyNumberFormat="1" applyFont="1" applyFill="1" applyBorder="1" applyAlignment="1" applyProtection="1"/>
    <xf numFmtId="0" fontId="2" fillId="2" borderId="1" xfId="1" applyNumberFormat="1" applyFont="1" applyFill="1" applyBorder="1" applyAlignment="1" applyProtection="1">
      <alignment horizontal="center" vertical="center"/>
    </xf>
    <xf numFmtId="0" fontId="2" fillId="2" borderId="1" xfId="1" applyNumberFormat="1" applyFont="1" applyFill="1" applyBorder="1" applyAlignment="1" applyProtection="1"/>
    <xf numFmtId="0" fontId="7" fillId="2" borderId="2" xfId="1" applyNumberFormat="1" applyFont="1" applyFill="1" applyBorder="1" applyAlignment="1" applyProtection="1">
      <alignment horizontal="center" vertical="center" wrapText="1"/>
    </xf>
    <xf numFmtId="49" fontId="8" fillId="2" borderId="3" xfId="1" applyNumberFormat="1" applyFont="1" applyFill="1" applyBorder="1" applyAlignment="1" applyProtection="1">
      <alignment wrapText="1"/>
    </xf>
    <xf numFmtId="49" fontId="8" fillId="2" borderId="4" xfId="1" applyNumberFormat="1" applyFont="1" applyFill="1" applyBorder="1" applyAlignment="1" applyProtection="1">
      <alignment wrapText="1"/>
    </xf>
    <xf numFmtId="49" fontId="7" fillId="2" borderId="4" xfId="1" applyNumberFormat="1" applyFont="1" applyFill="1" applyBorder="1" applyAlignment="1" applyProtection="1">
      <alignment horizontal="center" vertical="center" wrapText="1"/>
    </xf>
    <xf numFmtId="49" fontId="8" fillId="2" borderId="3" xfId="1" applyNumberFormat="1" applyFont="1" applyFill="1" applyBorder="1" applyAlignment="1" applyProtection="1">
      <alignment horizontal="center" vertical="center" wrapText="1"/>
    </xf>
    <xf numFmtId="49" fontId="8" fillId="2" borderId="4" xfId="1" applyNumberFormat="1" applyFont="1" applyFill="1" applyBorder="1" applyAlignment="1" applyProtection="1">
      <alignment horizontal="center" vertical="center" wrapText="1"/>
    </xf>
    <xf numFmtId="0" fontId="7" fillId="2" borderId="33" xfId="1" applyNumberFormat="1" applyFont="1" applyFill="1" applyBorder="1" applyAlignment="1" applyProtection="1">
      <alignment horizontal="center" vertical="center" wrapText="1"/>
    </xf>
    <xf numFmtId="49" fontId="8" fillId="2" borderId="33" xfId="1" applyNumberFormat="1" applyFont="1" applyFill="1" applyBorder="1" applyAlignment="1" applyProtection="1">
      <alignment horizontal="center" vertical="center" wrapText="1"/>
    </xf>
    <xf numFmtId="49" fontId="8" fillId="2" borderId="37" xfId="1" applyNumberFormat="1" applyFont="1" applyFill="1" applyBorder="1" applyAlignment="1" applyProtection="1">
      <alignment horizontal="center" vertical="center" wrapText="1"/>
    </xf>
    <xf numFmtId="0" fontId="1" fillId="0" borderId="0" xfId="1" applyNumberFormat="1" applyFont="1" applyFill="1" applyBorder="1" applyAlignment="1" applyProtection="1">
      <alignment horizontal="right" vertical="center"/>
    </xf>
    <xf numFmtId="0" fontId="2" fillId="0" borderId="0" xfId="1" applyNumberFormat="1" applyFont="1" applyFill="1" applyBorder="1" applyAlignment="1" applyProtection="1">
      <alignment horizontal="right" vertical="center"/>
    </xf>
    <xf numFmtId="0" fontId="3" fillId="0" borderId="0" xfId="1" applyNumberFormat="1" applyFont="1" applyFill="1" applyBorder="1" applyAlignment="1" applyProtection="1">
      <alignment horizontal="right" vertical="center"/>
    </xf>
    <xf numFmtId="49" fontId="9" fillId="0" borderId="0" xfId="1" applyNumberFormat="1" applyFont="1" applyFill="1" applyBorder="1" applyAlignment="1" applyProtection="1">
      <alignment horizontal="center"/>
    </xf>
    <xf numFmtId="0" fontId="4" fillId="0" borderId="0" xfId="1" applyNumberFormat="1" applyFont="1" applyFill="1" applyBorder="1" applyAlignment="1" applyProtection="1"/>
    <xf numFmtId="0" fontId="5" fillId="0" borderId="0" xfId="1" applyNumberFormat="1" applyFont="1" applyFill="1" applyBorder="1" applyAlignment="1" applyProtection="1"/>
    <xf numFmtId="0" fontId="6" fillId="0" borderId="0" xfId="1" applyNumberFormat="1" applyFont="1" applyFill="1" applyBorder="1" applyAlignment="1" applyProtection="1">
      <alignment horizontal="center" vertical="center"/>
    </xf>
    <xf numFmtId="0" fontId="5" fillId="0" borderId="0" xfId="1" applyNumberFormat="1" applyFont="1" applyFill="1" applyBorder="1" applyAlignment="1" applyProtection="1">
      <alignment horizontal="center" vertical="center"/>
    </xf>
    <xf numFmtId="0" fontId="1" fillId="0" borderId="0" xfId="1" applyNumberFormat="1" applyFont="1" applyFill="1" applyBorder="1" applyAlignment="1" applyProtection="1">
      <alignment horizontal="center" vertical="center"/>
    </xf>
    <xf numFmtId="49" fontId="2" fillId="0" borderId="0" xfId="1" applyNumberFormat="1" applyFont="1" applyFill="1" applyBorder="1" applyAlignment="1" applyProtection="1"/>
    <xf numFmtId="0" fontId="8" fillId="0" borderId="12" xfId="1" applyNumberFormat="1" applyFont="1" applyFill="1" applyBorder="1" applyAlignment="1" applyProtection="1">
      <alignment horizontal="center" vertical="center" wrapText="1"/>
    </xf>
    <xf numFmtId="49" fontId="8" fillId="0" borderId="12" xfId="1" applyNumberFormat="1" applyFont="1" applyFill="1" applyBorder="1" applyAlignment="1" applyProtection="1">
      <alignment horizontal="center" vertical="center" wrapText="1"/>
    </xf>
    <xf numFmtId="49" fontId="8" fillId="0" borderId="40" xfId="1" applyNumberFormat="1" applyFont="1" applyFill="1" applyBorder="1" applyAlignment="1" applyProtection="1">
      <alignment horizontal="center" vertical="center" wrapText="1"/>
    </xf>
    <xf numFmtId="0" fontId="7" fillId="0" borderId="5" xfId="1" applyNumberFormat="1" applyFont="1" applyFill="1" applyBorder="1" applyAlignment="1" applyProtection="1">
      <alignment horizontal="center" vertical="center" wrapText="1"/>
    </xf>
    <xf numFmtId="49" fontId="8" fillId="0" borderId="6" xfId="1" applyNumberFormat="1" applyFont="1" applyFill="1" applyBorder="1" applyAlignment="1" applyProtection="1">
      <alignment wrapText="1"/>
    </xf>
    <xf numFmtId="49" fontId="8" fillId="0" borderId="7" xfId="1" applyNumberFormat="1" applyFont="1" applyFill="1" applyBorder="1" applyAlignment="1" applyProtection="1">
      <alignment wrapText="1"/>
    </xf>
    <xf numFmtId="0" fontId="5" fillId="0" borderId="1" xfId="1" applyNumberFormat="1" applyFont="1" applyFill="1" applyBorder="1" applyAlignment="1" applyProtection="1"/>
    <xf numFmtId="0" fontId="2" fillId="0" borderId="1" xfId="1" applyNumberFormat="1" applyFont="1" applyFill="1" applyBorder="1" applyAlignment="1" applyProtection="1">
      <alignment horizontal="center" vertical="center"/>
    </xf>
    <xf numFmtId="0" fontId="2" fillId="0" borderId="1" xfId="1" applyNumberFormat="1" applyFont="1" applyFill="1" applyBorder="1" applyAlignment="1" applyProtection="1"/>
    <xf numFmtId="0" fontId="7" fillId="0" borderId="2" xfId="1" applyNumberFormat="1" applyFont="1" applyFill="1" applyBorder="1" applyAlignment="1" applyProtection="1">
      <alignment horizontal="center" vertical="center" wrapText="1"/>
    </xf>
    <xf numFmtId="49" fontId="8" fillId="0" borderId="3" xfId="1" applyNumberFormat="1" applyFont="1" applyFill="1" applyBorder="1" applyAlignment="1" applyProtection="1">
      <alignment wrapText="1"/>
    </xf>
    <xf numFmtId="49" fontId="8" fillId="0" borderId="4" xfId="1" applyNumberFormat="1" applyFont="1" applyFill="1" applyBorder="1" applyAlignment="1" applyProtection="1">
      <alignment wrapText="1"/>
    </xf>
    <xf numFmtId="49" fontId="7" fillId="0" borderId="4" xfId="1" applyNumberFormat="1" applyFont="1" applyFill="1" applyBorder="1" applyAlignment="1" applyProtection="1">
      <alignment horizontal="center" vertical="center" wrapText="1"/>
    </xf>
    <xf numFmtId="49" fontId="8" fillId="0" borderId="3" xfId="1" applyNumberFormat="1" applyFont="1" applyFill="1" applyBorder="1" applyAlignment="1" applyProtection="1">
      <alignment horizontal="center" vertical="center" wrapText="1"/>
    </xf>
    <xf numFmtId="49" fontId="8" fillId="0" borderId="4" xfId="1" applyNumberFormat="1" applyFont="1" applyFill="1" applyBorder="1" applyAlignment="1" applyProtection="1">
      <alignment horizontal="center" vertical="center" wrapText="1"/>
    </xf>
    <xf numFmtId="0" fontId="7" fillId="0" borderId="33" xfId="1" applyNumberFormat="1" applyFont="1" applyFill="1" applyBorder="1" applyAlignment="1" applyProtection="1">
      <alignment horizontal="center" vertical="center" wrapText="1"/>
    </xf>
    <xf numFmtId="49" fontId="8" fillId="0" borderId="33" xfId="1" applyNumberFormat="1" applyFont="1" applyFill="1" applyBorder="1" applyAlignment="1" applyProtection="1">
      <alignment horizontal="center" vertical="center" wrapText="1"/>
    </xf>
    <xf numFmtId="49" fontId="8" fillId="0" borderId="37" xfId="1" applyNumberFormat="1" applyFont="1" applyFill="1" applyBorder="1" applyAlignment="1" applyProtection="1">
      <alignment horizontal="center" vertical="center" wrapText="1"/>
    </xf>
    <xf numFmtId="49" fontId="14" fillId="0" borderId="7" xfId="1" applyNumberFormat="1" applyFont="1" applyFill="1" applyBorder="1" applyAlignment="1" applyProtection="1">
      <alignment horizontal="center" vertical="center" wrapText="1"/>
    </xf>
    <xf numFmtId="49" fontId="14" fillId="0" borderId="6" xfId="1" applyNumberFormat="1" applyFont="1" applyFill="1" applyBorder="1" applyAlignment="1" applyProtection="1">
      <alignment horizontal="center" vertical="center" wrapText="1"/>
    </xf>
    <xf numFmtId="0" fontId="7" fillId="0" borderId="34" xfId="1" applyNumberFormat="1" applyFont="1" applyFill="1" applyBorder="1" applyAlignment="1" applyProtection="1">
      <alignment horizontal="center" vertical="center" wrapText="1"/>
    </xf>
    <xf numFmtId="49" fontId="15" fillId="0" borderId="34" xfId="1" applyNumberFormat="1" applyFont="1" applyFill="1" applyBorder="1" applyAlignment="1" applyProtection="1">
      <alignment horizontal="center" vertical="center" wrapText="1"/>
    </xf>
    <xf numFmtId="49" fontId="8" fillId="0" borderId="34" xfId="1" applyNumberFormat="1" applyFont="1" applyFill="1" applyBorder="1" applyAlignment="1" applyProtection="1">
      <alignment horizontal="center" vertical="center" wrapText="1"/>
    </xf>
    <xf numFmtId="49" fontId="8" fillId="0" borderId="38" xfId="1" applyNumberFormat="1" applyFont="1" applyFill="1" applyBorder="1" applyAlignment="1" applyProtection="1">
      <alignment horizontal="center" vertical="center" wrapText="1"/>
    </xf>
    <xf numFmtId="0" fontId="7" fillId="0" borderId="8" xfId="1" applyNumberFormat="1" applyFont="1" applyFill="1" applyBorder="1" applyAlignment="1" applyProtection="1">
      <alignment horizontal="center" vertical="center" wrapText="1"/>
    </xf>
    <xf numFmtId="49" fontId="8" fillId="0" borderId="9" xfId="1" applyNumberFormat="1" applyFont="1" applyFill="1" applyBorder="1" applyAlignment="1" applyProtection="1">
      <alignment wrapText="1"/>
    </xf>
    <xf numFmtId="49" fontId="8" fillId="0" borderId="10" xfId="1" applyNumberFormat="1" applyFont="1" applyFill="1" applyBorder="1" applyAlignment="1" applyProtection="1">
      <alignment wrapText="1"/>
    </xf>
    <xf numFmtId="49" fontId="15" fillId="0" borderId="10" xfId="1" applyNumberFormat="1" applyFont="1" applyFill="1" applyBorder="1" applyAlignment="1" applyProtection="1">
      <alignment horizontal="center" vertical="center" wrapText="1"/>
    </xf>
    <xf numFmtId="49" fontId="8" fillId="0" borderId="9" xfId="1" applyNumberFormat="1" applyFont="1" applyFill="1" applyBorder="1" applyAlignment="1" applyProtection="1">
      <alignment horizontal="center" vertical="center" wrapText="1"/>
    </xf>
    <xf numFmtId="49" fontId="8" fillId="0" borderId="10" xfId="1" applyNumberFormat="1" applyFont="1" applyFill="1" applyBorder="1" applyAlignment="1" applyProtection="1">
      <alignment horizontal="center" vertical="center" wrapText="1"/>
    </xf>
    <xf numFmtId="0" fontId="13" fillId="0" borderId="35" xfId="1" applyNumberFormat="1" applyFont="1" applyFill="1" applyBorder="1" applyAlignment="1" applyProtection="1">
      <alignment horizontal="center" vertical="center" wrapText="1"/>
    </xf>
    <xf numFmtId="0" fontId="7" fillId="0" borderId="35" xfId="1" applyNumberFormat="1" applyFont="1" applyFill="1" applyBorder="1" applyAlignment="1" applyProtection="1">
      <alignment horizontal="center" vertical="center" wrapText="1"/>
    </xf>
    <xf numFmtId="49" fontId="15" fillId="0" borderId="35" xfId="1" applyNumberFormat="1" applyFont="1" applyFill="1" applyBorder="1" applyAlignment="1" applyProtection="1">
      <alignment horizontal="center" vertical="center" wrapText="1"/>
    </xf>
    <xf numFmtId="49" fontId="8" fillId="0" borderId="35" xfId="1" applyNumberFormat="1" applyFont="1" applyFill="1" applyBorder="1" applyAlignment="1" applyProtection="1">
      <alignment horizontal="center" vertical="center" wrapText="1"/>
    </xf>
    <xf numFmtId="49" fontId="8" fillId="0" borderId="39" xfId="1" applyNumberFormat="1" applyFont="1" applyFill="1" applyBorder="1" applyAlignment="1" applyProtection="1">
      <alignment horizontal="center" vertical="center" wrapText="1"/>
    </xf>
    <xf numFmtId="176" fontId="8" fillId="0" borderId="16" xfId="1" applyNumberFormat="1" applyFont="1" applyFill="1" applyBorder="1" applyAlignment="1" applyProtection="1">
      <alignment horizontal="center" vertical="center" wrapText="1"/>
    </xf>
    <xf numFmtId="176" fontId="8" fillId="0" borderId="17" xfId="1" applyNumberFormat="1" applyFont="1" applyFill="1" applyBorder="1" applyAlignment="1" applyProtection="1">
      <alignment horizontal="center" vertical="center" wrapText="1"/>
    </xf>
    <xf numFmtId="176" fontId="8" fillId="0" borderId="18" xfId="1" applyNumberFormat="1" applyFont="1" applyFill="1" applyBorder="1" applyAlignment="1" applyProtection="1">
      <alignment horizontal="center" vertical="center" wrapText="1"/>
    </xf>
    <xf numFmtId="0" fontId="8" fillId="0" borderId="20" xfId="1" applyNumberFormat="1" applyFont="1" applyFill="1" applyBorder="1" applyAlignment="1" applyProtection="1">
      <alignment horizontal="center" vertical="center" wrapText="1"/>
    </xf>
    <xf numFmtId="0" fontId="8" fillId="0" borderId="22" xfId="1" applyNumberFormat="1" applyFont="1" applyFill="1" applyBorder="1" applyAlignment="1" applyProtection="1">
      <alignment horizontal="center" vertical="center" wrapText="1"/>
    </xf>
    <xf numFmtId="0" fontId="8" fillId="0" borderId="32" xfId="1" applyNumberFormat="1" applyFont="1" applyFill="1" applyBorder="1" applyAlignment="1" applyProtection="1">
      <alignment horizontal="center" vertical="center" wrapText="1"/>
    </xf>
    <xf numFmtId="49" fontId="8" fillId="0" borderId="50" xfId="1" applyNumberFormat="1" applyFont="1" applyFill="1" applyBorder="1" applyAlignment="1" applyProtection="1">
      <alignment horizontal="center" vertical="center" wrapText="1"/>
    </xf>
    <xf numFmtId="49" fontId="8" fillId="0" borderId="51" xfId="1" applyNumberFormat="1" applyFont="1" applyFill="1" applyBorder="1" applyAlignment="1" applyProtection="1">
      <alignment horizontal="center" vertical="center" wrapText="1"/>
    </xf>
    <xf numFmtId="49" fontId="8" fillId="0" borderId="52" xfId="1" applyNumberFormat="1" applyFont="1" applyFill="1" applyBorder="1" applyAlignment="1" applyProtection="1">
      <alignment horizontal="center" vertical="center" wrapText="1"/>
    </xf>
    <xf numFmtId="177" fontId="15" fillId="0" borderId="19" xfId="1" applyNumberFormat="1" applyFont="1" applyFill="1" applyBorder="1" applyAlignment="1" applyProtection="1">
      <alignment horizontal="center" vertical="center" wrapText="1"/>
    </xf>
    <xf numFmtId="177" fontId="8" fillId="0" borderId="0" xfId="1" applyNumberFormat="1" applyFont="1" applyFill="1" applyBorder="1" applyAlignment="1" applyProtection="1">
      <alignment horizontal="center" vertical="center" wrapText="1"/>
    </xf>
    <xf numFmtId="177" fontId="8" fillId="0" borderId="42" xfId="1" applyNumberFormat="1" applyFont="1" applyFill="1" applyBorder="1" applyAlignment="1" applyProtection="1">
      <alignment horizontal="center" vertical="center" wrapText="1"/>
    </xf>
    <xf numFmtId="177" fontId="8" fillId="0" borderId="16" xfId="1" applyNumberFormat="1" applyFont="1" applyFill="1" applyBorder="1" applyAlignment="1" applyProtection="1">
      <alignment horizontal="center" vertical="center" wrapText="1"/>
    </xf>
    <xf numFmtId="177" fontId="8" fillId="0" borderId="17" xfId="1" applyNumberFormat="1" applyFont="1" applyFill="1" applyBorder="1" applyAlignment="1" applyProtection="1">
      <alignment horizontal="center" vertical="center" wrapText="1"/>
    </xf>
    <xf numFmtId="177" fontId="8" fillId="0" borderId="43" xfId="1" applyNumberFormat="1" applyFont="1" applyFill="1" applyBorder="1" applyAlignment="1" applyProtection="1">
      <alignment horizontal="center" vertical="center" wrapText="1"/>
    </xf>
    <xf numFmtId="0" fontId="9" fillId="0" borderId="0" xfId="1" applyNumberFormat="1" applyFont="1" applyFill="1" applyBorder="1" applyAlignment="1" applyProtection="1">
      <alignment horizontal="left" vertical="center" wrapText="1"/>
    </xf>
    <xf numFmtId="0" fontId="12" fillId="0" borderId="25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42" xfId="0" applyBorder="1" applyAlignment="1">
      <alignment horizontal="center"/>
    </xf>
    <xf numFmtId="49" fontId="8" fillId="0" borderId="13" xfId="1" applyNumberFormat="1" applyFont="1" applyFill="1" applyBorder="1" applyAlignment="1" applyProtection="1">
      <alignment horizontal="center" vertical="center" wrapText="1"/>
    </xf>
    <xf numFmtId="49" fontId="8" fillId="0" borderId="14" xfId="1" applyNumberFormat="1" applyFont="1" applyFill="1" applyBorder="1" applyAlignment="1" applyProtection="1">
      <alignment horizontal="center" vertical="center" wrapText="1"/>
    </xf>
    <xf numFmtId="49" fontId="8" fillId="0" borderId="41" xfId="1" applyNumberFormat="1" applyFont="1" applyFill="1" applyBorder="1" applyAlignment="1" applyProtection="1">
      <alignment horizontal="center" vertical="center" wrapText="1"/>
    </xf>
    <xf numFmtId="49" fontId="8" fillId="0" borderId="16" xfId="1" applyNumberFormat="1" applyFont="1" applyFill="1" applyBorder="1" applyAlignment="1" applyProtection="1">
      <alignment horizontal="center" vertical="center" wrapText="1"/>
    </xf>
    <xf numFmtId="49" fontId="8" fillId="0" borderId="17" xfId="1" applyNumberFormat="1" applyFont="1" applyFill="1" applyBorder="1" applyAlignment="1" applyProtection="1">
      <alignment horizontal="center" vertical="center" wrapText="1"/>
    </xf>
    <xf numFmtId="49" fontId="8" fillId="0" borderId="43" xfId="1" applyNumberFormat="1" applyFont="1" applyFill="1" applyBorder="1" applyAlignment="1" applyProtection="1">
      <alignment horizontal="center" vertical="center" wrapText="1"/>
    </xf>
    <xf numFmtId="0" fontId="9" fillId="0" borderId="27" xfId="1" applyNumberFormat="1" applyFont="1" applyFill="1" applyBorder="1" applyAlignment="1" applyProtection="1">
      <alignment horizontal="center" vertical="center" wrapText="1"/>
    </xf>
    <xf numFmtId="0" fontId="4" fillId="0" borderId="28" xfId="1" applyNumberFormat="1" applyFont="1" applyFill="1" applyBorder="1" applyAlignment="1" applyProtection="1">
      <alignment wrapText="1"/>
    </xf>
    <xf numFmtId="0" fontId="4" fillId="0" borderId="23" xfId="1" applyNumberFormat="1" applyFont="1" applyFill="1" applyBorder="1" applyAlignment="1" applyProtection="1">
      <alignment wrapText="1"/>
    </xf>
    <xf numFmtId="0" fontId="4" fillId="0" borderId="24" xfId="1" applyNumberFormat="1" applyFont="1" applyFill="1" applyBorder="1" applyAlignment="1" applyProtection="1">
      <alignment wrapText="1"/>
    </xf>
    <xf numFmtId="0" fontId="4" fillId="0" borderId="30" xfId="1" applyNumberFormat="1" applyFont="1" applyFill="1" applyBorder="1" applyAlignment="1" applyProtection="1">
      <alignment wrapText="1"/>
    </xf>
    <xf numFmtId="0" fontId="4" fillId="0" borderId="31" xfId="1" applyNumberFormat="1" applyFont="1" applyFill="1" applyBorder="1" applyAlignment="1" applyProtection="1">
      <alignment wrapText="1"/>
    </xf>
    <xf numFmtId="49" fontId="4" fillId="0" borderId="28" xfId="1" applyNumberFormat="1" applyFont="1" applyFill="1" applyBorder="1" applyAlignment="1" applyProtection="1">
      <alignment horizontal="center" vertical="center" wrapText="1"/>
    </xf>
    <xf numFmtId="49" fontId="4" fillId="0" borderId="29" xfId="1" applyNumberFormat="1" applyFont="1" applyFill="1" applyBorder="1" applyAlignment="1" applyProtection="1">
      <alignment horizontal="center" vertical="center" wrapText="1"/>
    </xf>
    <xf numFmtId="49" fontId="4" fillId="0" borderId="45" xfId="1" applyNumberFormat="1" applyFont="1" applyFill="1" applyBorder="1" applyAlignment="1" applyProtection="1">
      <alignment horizontal="center" vertical="center" wrapText="1"/>
    </xf>
    <xf numFmtId="49" fontId="4" fillId="0" borderId="24" xfId="1" applyNumberFormat="1" applyFont="1" applyFill="1" applyBorder="1" applyAlignment="1" applyProtection="1">
      <alignment horizontal="center" vertical="center" wrapText="1"/>
    </xf>
    <xf numFmtId="49" fontId="4" fillId="0" borderId="44" xfId="1" applyNumberFormat="1" applyFont="1" applyFill="1" applyBorder="1" applyAlignment="1" applyProtection="1">
      <alignment horizontal="center" vertical="center" wrapText="1"/>
    </xf>
    <xf numFmtId="49" fontId="4" fillId="0" borderId="31" xfId="1" applyNumberFormat="1" applyFont="1" applyFill="1" applyBorder="1" applyAlignment="1" applyProtection="1">
      <alignment horizontal="center" vertical="center" wrapText="1"/>
    </xf>
    <xf numFmtId="49" fontId="4" fillId="0" borderId="46" xfId="1" applyNumberFormat="1" applyFont="1" applyFill="1" applyBorder="1" applyAlignment="1" applyProtection="1">
      <alignment horizontal="center" vertical="center" wrapText="1"/>
    </xf>
    <xf numFmtId="0" fontId="4" fillId="0" borderId="23" xfId="1" applyNumberFormat="1" applyFont="1" applyFill="1" applyBorder="1" applyAlignment="1" applyProtection="1">
      <alignment horizontal="center" vertical="center" wrapText="1"/>
    </xf>
    <xf numFmtId="0" fontId="4" fillId="0" borderId="24" xfId="1" applyNumberFormat="1" applyFont="1" applyFill="1" applyBorder="1" applyAlignment="1" applyProtection="1">
      <alignment horizontal="center" vertical="center" wrapText="1"/>
    </xf>
    <xf numFmtId="0" fontId="8" fillId="0" borderId="0" xfId="1" applyNumberFormat="1" applyFont="1" applyFill="1" applyAlignment="1" applyProtection="1">
      <alignment horizontal="center" vertical="center" wrapText="1"/>
    </xf>
    <xf numFmtId="0" fontId="8" fillId="0" borderId="36" xfId="1" applyNumberFormat="1" applyFont="1" applyFill="1" applyBorder="1" applyAlignment="1" applyProtection="1">
      <alignment horizontal="center" vertical="center" wrapText="1"/>
    </xf>
    <xf numFmtId="0" fontId="8" fillId="0" borderId="17" xfId="1" applyNumberFormat="1" applyFont="1" applyFill="1" applyBorder="1" applyAlignment="1" applyProtection="1">
      <alignment horizontal="center" vertical="center" wrapText="1"/>
    </xf>
    <xf numFmtId="0" fontId="8" fillId="0" borderId="18" xfId="1" applyNumberFormat="1" applyFont="1" applyFill="1" applyBorder="1" applyAlignment="1" applyProtection="1">
      <alignment horizontal="center" vertical="center" wrapText="1"/>
    </xf>
    <xf numFmtId="0" fontId="8" fillId="0" borderId="11" xfId="1" applyNumberFormat="1" applyFont="1" applyFill="1" applyBorder="1" applyAlignment="1" applyProtection="1">
      <alignment horizontal="center" vertical="center" wrapText="1"/>
    </xf>
    <xf numFmtId="0" fontId="8" fillId="0" borderId="53" xfId="1" applyNumberFormat="1" applyFont="1" applyFill="1" applyBorder="1" applyAlignment="1" applyProtection="1">
      <alignment horizontal="center" vertical="center" wrapText="1"/>
    </xf>
    <xf numFmtId="0" fontId="8" fillId="0" borderId="54" xfId="1" applyNumberFormat="1" applyFont="1" applyFill="1" applyBorder="1" applyAlignment="1" applyProtection="1">
      <alignment horizontal="center" vertical="center" wrapText="1"/>
    </xf>
    <xf numFmtId="0" fontId="8" fillId="0" borderId="13" xfId="1" applyNumberFormat="1" applyFont="1" applyFill="1" applyBorder="1" applyAlignment="1" applyProtection="1">
      <alignment horizontal="center" vertical="center" wrapText="1"/>
    </xf>
    <xf numFmtId="0" fontId="8" fillId="0" borderId="14" xfId="1" applyNumberFormat="1" applyFont="1" applyFill="1" applyBorder="1" applyAlignment="1" applyProtection="1">
      <alignment horizontal="center" vertical="center" wrapText="1"/>
    </xf>
    <xf numFmtId="0" fontId="8" fillId="0" borderId="15" xfId="1" applyNumberFormat="1" applyFont="1" applyFill="1" applyBorder="1" applyAlignment="1" applyProtection="1">
      <alignment horizontal="center" vertical="center" wrapText="1"/>
    </xf>
    <xf numFmtId="0" fontId="8" fillId="0" borderId="16" xfId="1" applyNumberFormat="1" applyFont="1" applyFill="1" applyBorder="1" applyAlignment="1" applyProtection="1">
      <alignment horizontal="center" vertical="center" wrapText="1"/>
    </xf>
    <xf numFmtId="49" fontId="8" fillId="0" borderId="15" xfId="1" applyNumberFormat="1" applyFont="1" applyFill="1" applyBorder="1" applyAlignment="1" applyProtection="1">
      <alignment horizontal="center" vertical="center" wrapText="1"/>
    </xf>
    <xf numFmtId="49" fontId="8" fillId="0" borderId="18" xfId="1" applyNumberFormat="1" applyFont="1" applyFill="1" applyBorder="1" applyAlignment="1" applyProtection="1">
      <alignment horizontal="center" vertical="center" wrapText="1"/>
    </xf>
    <xf numFmtId="0" fontId="15" fillId="0" borderId="19" xfId="1" applyNumberFormat="1" applyFont="1" applyFill="1" applyBorder="1" applyAlignment="1" applyProtection="1">
      <alignment horizontal="center" vertical="center" wrapText="1"/>
    </xf>
    <xf numFmtId="0" fontId="8" fillId="0" borderId="0" xfId="1" applyNumberFormat="1" applyFont="1" applyFill="1" applyBorder="1" applyAlignment="1" applyProtection="1">
      <alignment horizontal="center" vertical="center" wrapText="1"/>
    </xf>
    <xf numFmtId="0" fontId="15" fillId="0" borderId="13" xfId="1" applyNumberFormat="1" applyFont="1" applyFill="1" applyBorder="1" applyAlignment="1" applyProtection="1">
      <alignment horizontal="center" vertical="center" wrapText="1"/>
    </xf>
    <xf numFmtId="49" fontId="4" fillId="0" borderId="19" xfId="1" applyNumberFormat="1" applyFont="1" applyFill="1" applyBorder="1" applyAlignment="1" applyProtection="1">
      <alignment horizontal="center" vertical="center" wrapText="1"/>
    </xf>
    <xf numFmtId="49" fontId="4" fillId="0" borderId="0" xfId="1" applyNumberFormat="1" applyFont="1" applyFill="1" applyAlignment="1" applyProtection="1">
      <alignment horizontal="center" vertical="center" wrapText="1"/>
    </xf>
    <xf numFmtId="49" fontId="4" fillId="0" borderId="42" xfId="1" applyNumberFormat="1" applyFont="1" applyFill="1" applyBorder="1" applyAlignment="1" applyProtection="1">
      <alignment horizontal="center" vertical="center" wrapText="1"/>
    </xf>
    <xf numFmtId="176" fontId="8" fillId="0" borderId="50" xfId="1" applyNumberFormat="1" applyFont="1" applyFill="1" applyBorder="1" applyAlignment="1" applyProtection="1">
      <alignment horizontal="center" vertical="center" wrapText="1"/>
    </xf>
    <xf numFmtId="176" fontId="8" fillId="0" borderId="51" xfId="1" applyNumberFormat="1" applyFont="1" applyFill="1" applyBorder="1" applyAlignment="1" applyProtection="1">
      <alignment horizontal="center" vertical="center" wrapText="1"/>
    </xf>
    <xf numFmtId="176" fontId="8" fillId="0" borderId="55" xfId="1" applyNumberFormat="1" applyFont="1" applyFill="1" applyBorder="1" applyAlignment="1" applyProtection="1">
      <alignment horizontal="center" vertical="center" wrapText="1"/>
    </xf>
    <xf numFmtId="49" fontId="8" fillId="0" borderId="19" xfId="1" applyNumberFormat="1" applyFont="1" applyFill="1" applyBorder="1" applyAlignment="1" applyProtection="1">
      <alignment horizontal="center" vertical="center" wrapText="1"/>
    </xf>
    <xf numFmtId="49" fontId="8" fillId="0" borderId="0" xfId="1" applyNumberFormat="1" applyFont="1" applyFill="1" applyBorder="1" applyAlignment="1" applyProtection="1">
      <alignment horizontal="center" vertical="center" wrapText="1"/>
    </xf>
    <xf numFmtId="49" fontId="8" fillId="0" borderId="42" xfId="1" applyNumberFormat="1" applyFont="1" applyFill="1" applyBorder="1" applyAlignment="1" applyProtection="1">
      <alignment horizontal="center" vertical="center" wrapText="1"/>
    </xf>
    <xf numFmtId="0" fontId="12" fillId="0" borderId="14" xfId="0" applyFont="1" applyBorder="1" applyAlignment="1">
      <alignment horizontal="center"/>
    </xf>
    <xf numFmtId="0" fontId="12" fillId="0" borderId="41" xfId="0" applyFont="1" applyBorder="1" applyAlignment="1">
      <alignment horizontal="center"/>
    </xf>
    <xf numFmtId="0" fontId="12" fillId="0" borderId="26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2" fillId="0" borderId="42" xfId="0" applyFont="1" applyBorder="1" applyAlignment="1">
      <alignment horizontal="center"/>
    </xf>
    <xf numFmtId="0" fontId="12" fillId="0" borderId="47" xfId="0" applyFont="1" applyBorder="1" applyAlignment="1">
      <alignment horizontal="center"/>
    </xf>
    <xf numFmtId="0" fontId="12" fillId="0" borderId="48" xfId="0" applyFont="1" applyBorder="1" applyAlignment="1">
      <alignment horizontal="center"/>
    </xf>
    <xf numFmtId="0" fontId="12" fillId="0" borderId="49" xfId="0" applyFont="1" applyBorder="1" applyAlignment="1">
      <alignment horizontal="center"/>
    </xf>
  </cellXfs>
  <cellStyles count="3">
    <cellStyle name="常规" xfId="0" builtinId="0"/>
    <cellStyle name="常规 2" xfId="1"/>
    <cellStyle name="常规 3" xfId="2"/>
  </cellStyles>
  <dxfs count="0"/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197377</xdr:colOff>
      <xdr:row>62</xdr:row>
      <xdr:rowOff>38321</xdr:rowOff>
    </xdr:from>
    <xdr:to>
      <xdr:col>26</xdr:col>
      <xdr:colOff>446656</xdr:colOff>
      <xdr:row>72</xdr:row>
      <xdr:rowOff>161701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 bwMode="auto">
        <a:xfrm>
          <a:off x="1302277" y="13516196"/>
          <a:ext cx="5107029" cy="193313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206902</xdr:colOff>
      <xdr:row>110</xdr:row>
      <xdr:rowOff>47847</xdr:rowOff>
    </xdr:from>
    <xdr:to>
      <xdr:col>27</xdr:col>
      <xdr:colOff>8506</xdr:colOff>
      <xdr:row>120</xdr:row>
      <xdr:rowOff>104552</xdr:rowOff>
    </xdr:to>
    <xdr:pic>
      <xdr:nvPicPr>
        <xdr:cNvPr id="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 bwMode="auto">
        <a:xfrm>
          <a:off x="1311802" y="23479347"/>
          <a:ext cx="5107029" cy="193313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216428</xdr:colOff>
      <xdr:row>10</xdr:row>
      <xdr:rowOff>104997</xdr:rowOff>
    </xdr:from>
    <xdr:to>
      <xdr:col>27</xdr:col>
      <xdr:colOff>18032</xdr:colOff>
      <xdr:row>20</xdr:row>
      <xdr:rowOff>37877</xdr:rowOff>
    </xdr:to>
    <xdr:pic>
      <xdr:nvPicPr>
        <xdr:cNvPr id="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 bwMode="auto">
        <a:xfrm>
          <a:off x="1321328" y="3095847"/>
          <a:ext cx="5107029" cy="193313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206902</xdr:colOff>
      <xdr:row>158</xdr:row>
      <xdr:rowOff>47847</xdr:rowOff>
    </xdr:from>
    <xdr:to>
      <xdr:col>27</xdr:col>
      <xdr:colOff>8506</xdr:colOff>
      <xdr:row>168</xdr:row>
      <xdr:rowOff>104552</xdr:rowOff>
    </xdr:to>
    <xdr:pic>
      <xdr:nvPicPr>
        <xdr:cNvPr id="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 bwMode="auto">
        <a:xfrm>
          <a:off x="1311802" y="23479347"/>
          <a:ext cx="5107029" cy="193313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AE246"/>
  <sheetViews>
    <sheetView tabSelected="1" view="pageBreakPreview" topLeftCell="A157" zoomScaleSheetLayoutView="100" workbookViewId="0">
      <selection activeCell="C159" sqref="C159:AC169"/>
    </sheetView>
  </sheetViews>
  <sheetFormatPr defaultColWidth="9" defaultRowHeight="14.25"/>
  <cols>
    <col min="1" max="2" width="4.125" customWidth="1"/>
    <col min="3" max="4" width="3.125" customWidth="1"/>
    <col min="5" max="16" width="2.875" customWidth="1"/>
    <col min="17" max="17" width="2.875" hidden="1" customWidth="1"/>
    <col min="18" max="18" width="2.875" customWidth="1"/>
    <col min="19" max="19" width="8" customWidth="1"/>
    <col min="20" max="20" width="2.875" hidden="1" customWidth="1"/>
    <col min="21" max="23" width="2.875" customWidth="1"/>
    <col min="24" max="24" width="5.25" customWidth="1"/>
    <col min="25" max="25" width="4.5" customWidth="1"/>
    <col min="26" max="26" width="2.875" hidden="1" customWidth="1"/>
    <col min="27" max="27" width="5.875" customWidth="1"/>
    <col min="28" max="28" width="2.875" customWidth="1"/>
    <col min="29" max="29" width="7.25" customWidth="1"/>
    <col min="31" max="31" width="13" bestFit="1" customWidth="1"/>
  </cols>
  <sheetData>
    <row r="1" spans="1:29" ht="5.25" customHeight="1"/>
    <row r="2" spans="1:29" ht="12" customHeight="1">
      <c r="A2" s="128"/>
      <c r="B2" s="129"/>
      <c r="C2" s="130"/>
      <c r="D2" s="130"/>
      <c r="E2" s="130"/>
      <c r="F2" s="130"/>
      <c r="G2" s="130"/>
      <c r="H2" s="130"/>
      <c r="I2" s="130"/>
      <c r="J2" s="130"/>
      <c r="K2" s="130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0"/>
      <c r="AA2" s="131" t="s">
        <v>0</v>
      </c>
      <c r="AB2" s="131"/>
      <c r="AC2" s="131"/>
    </row>
    <row r="3" spans="1:29" ht="27">
      <c r="A3" s="132"/>
      <c r="B3" s="133"/>
      <c r="C3" s="133"/>
      <c r="D3" s="134" t="s">
        <v>24</v>
      </c>
      <c r="E3" s="135"/>
      <c r="F3" s="135"/>
      <c r="G3" s="135"/>
      <c r="H3" s="135"/>
      <c r="I3" s="135"/>
      <c r="J3" s="135"/>
      <c r="K3" s="135"/>
      <c r="L3" s="135"/>
      <c r="M3" s="135"/>
      <c r="N3" s="135"/>
      <c r="O3" s="135"/>
      <c r="P3" s="135"/>
      <c r="Q3" s="135"/>
      <c r="R3" s="135"/>
      <c r="S3" s="135"/>
      <c r="T3" s="135"/>
      <c r="U3" s="135"/>
      <c r="V3" s="135"/>
      <c r="W3" s="135"/>
      <c r="X3" s="135"/>
      <c r="Y3" s="135"/>
      <c r="Z3" s="135"/>
      <c r="AA3" s="136"/>
      <c r="AB3" s="137"/>
      <c r="AC3" s="137"/>
    </row>
    <row r="4" spans="1:29" ht="27">
      <c r="A4" s="144"/>
      <c r="B4" s="144"/>
      <c r="C4" s="144"/>
      <c r="D4" s="144"/>
      <c r="E4" s="144"/>
      <c r="F4" s="144"/>
      <c r="G4" s="144"/>
      <c r="H4" s="144"/>
      <c r="I4" s="144"/>
      <c r="J4" s="144"/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  <c r="V4" s="144"/>
      <c r="W4" s="144"/>
      <c r="X4" s="144"/>
      <c r="Y4" s="144"/>
      <c r="Z4" s="144"/>
      <c r="AA4" s="145"/>
      <c r="AB4" s="146"/>
      <c r="AC4" s="146"/>
    </row>
    <row r="5" spans="1:29" ht="45" customHeight="1">
      <c r="A5" s="147" t="s">
        <v>1</v>
      </c>
      <c r="B5" s="148"/>
      <c r="C5" s="148"/>
      <c r="D5" s="148"/>
      <c r="E5" s="149"/>
      <c r="F5" s="150" t="s">
        <v>35</v>
      </c>
      <c r="G5" s="151"/>
      <c r="H5" s="151"/>
      <c r="I5" s="151"/>
      <c r="J5" s="151"/>
      <c r="K5" s="151"/>
      <c r="L5" s="151"/>
      <c r="M5" s="151"/>
      <c r="N5" s="151"/>
      <c r="O5" s="151"/>
      <c r="P5" s="152"/>
      <c r="Q5" s="153" t="s">
        <v>2</v>
      </c>
      <c r="R5" s="153"/>
      <c r="S5" s="153"/>
      <c r="T5" s="153"/>
      <c r="U5" s="154" t="s">
        <v>3</v>
      </c>
      <c r="V5" s="154"/>
      <c r="W5" s="154"/>
      <c r="X5" s="154"/>
      <c r="Y5" s="154"/>
      <c r="Z5" s="154"/>
      <c r="AA5" s="154"/>
      <c r="AB5" s="154"/>
      <c r="AC5" s="155"/>
    </row>
    <row r="6" spans="1:29" ht="30" customHeight="1">
      <c r="A6" s="141" t="s">
        <v>17</v>
      </c>
      <c r="B6" s="142"/>
      <c r="C6" s="142"/>
      <c r="D6" s="142"/>
      <c r="E6" s="143"/>
      <c r="F6" s="156" t="s">
        <v>57</v>
      </c>
      <c r="G6" s="157"/>
      <c r="H6" s="157"/>
      <c r="I6" s="157"/>
      <c r="J6" s="157"/>
      <c r="K6" s="157"/>
      <c r="L6" s="157"/>
      <c r="M6" s="157"/>
      <c r="N6" s="157"/>
      <c r="O6" s="157"/>
      <c r="P6" s="156"/>
      <c r="Q6" s="158" t="s">
        <v>37</v>
      </c>
      <c r="R6" s="158"/>
      <c r="S6" s="158"/>
      <c r="T6" s="158"/>
      <c r="U6" s="159"/>
      <c r="V6" s="160"/>
      <c r="W6" s="160"/>
      <c r="X6" s="160"/>
      <c r="Y6" s="160"/>
      <c r="Z6" s="160"/>
      <c r="AA6" s="160"/>
      <c r="AB6" s="160"/>
      <c r="AC6" s="161"/>
    </row>
    <row r="7" spans="1:29" ht="30" customHeight="1">
      <c r="A7" s="162" t="s">
        <v>4</v>
      </c>
      <c r="B7" s="163"/>
      <c r="C7" s="163"/>
      <c r="D7" s="163"/>
      <c r="E7" s="164"/>
      <c r="F7" s="165" t="s">
        <v>40</v>
      </c>
      <c r="G7" s="166"/>
      <c r="H7" s="166"/>
      <c r="I7" s="166"/>
      <c r="J7" s="166"/>
      <c r="K7" s="166"/>
      <c r="L7" s="166"/>
      <c r="M7" s="166"/>
      <c r="N7" s="166"/>
      <c r="O7" s="166"/>
      <c r="P7" s="167"/>
      <c r="Q7" s="168" t="s">
        <v>23</v>
      </c>
      <c r="R7" s="169"/>
      <c r="S7" s="169"/>
      <c r="T7" s="169"/>
      <c r="U7" s="170" t="s">
        <v>32</v>
      </c>
      <c r="V7" s="171"/>
      <c r="W7" s="171"/>
      <c r="X7" s="171"/>
      <c r="Y7" s="171"/>
      <c r="Z7" s="171"/>
      <c r="AA7" s="171"/>
      <c r="AB7" s="171"/>
      <c r="AC7" s="172"/>
    </row>
    <row r="8" spans="1:29" ht="23.25" customHeight="1">
      <c r="A8" s="221" t="s">
        <v>18</v>
      </c>
      <c r="B8" s="138"/>
      <c r="C8" s="138" t="s">
        <v>5</v>
      </c>
      <c r="D8" s="138"/>
      <c r="E8" s="138"/>
      <c r="F8" s="138"/>
      <c r="G8" s="138"/>
      <c r="H8" s="138" t="s">
        <v>25</v>
      </c>
      <c r="I8" s="138"/>
      <c r="J8" s="138"/>
      <c r="K8" s="138"/>
      <c r="L8" s="138"/>
      <c r="M8" s="138"/>
      <c r="N8" s="138"/>
      <c r="O8" s="139" t="s">
        <v>6</v>
      </c>
      <c r="P8" s="139"/>
      <c r="Q8" s="139"/>
      <c r="R8" s="139"/>
      <c r="S8" s="139"/>
      <c r="T8" s="139" t="s">
        <v>38</v>
      </c>
      <c r="U8" s="139"/>
      <c r="V8" s="139"/>
      <c r="W8" s="139"/>
      <c r="X8" s="139"/>
      <c r="Y8" s="139"/>
      <c r="Z8" s="139"/>
      <c r="AA8" s="139"/>
      <c r="AB8" s="139"/>
      <c r="AC8" s="140"/>
    </row>
    <row r="9" spans="1:29" ht="18" customHeight="1">
      <c r="A9" s="221"/>
      <c r="B9" s="138"/>
      <c r="C9" s="224" t="s">
        <v>7</v>
      </c>
      <c r="D9" s="225"/>
      <c r="E9" s="225"/>
      <c r="F9" s="225"/>
      <c r="G9" s="226"/>
      <c r="H9" s="138" t="s">
        <v>27</v>
      </c>
      <c r="I9" s="138"/>
      <c r="J9" s="138"/>
      <c r="K9" s="138"/>
      <c r="L9" s="138"/>
      <c r="M9" s="138"/>
      <c r="N9" s="138"/>
      <c r="O9" s="196" t="s">
        <v>8</v>
      </c>
      <c r="P9" s="197"/>
      <c r="Q9" s="197"/>
      <c r="R9" s="197"/>
      <c r="S9" s="228"/>
      <c r="T9" s="139" t="s">
        <v>29</v>
      </c>
      <c r="U9" s="139"/>
      <c r="V9" s="139"/>
      <c r="W9" s="139"/>
      <c r="X9" s="139"/>
      <c r="Y9" s="139"/>
      <c r="Z9" s="139"/>
      <c r="AA9" s="139"/>
      <c r="AB9" s="139"/>
      <c r="AC9" s="140"/>
    </row>
    <row r="10" spans="1:29" ht="18" customHeight="1">
      <c r="A10" s="221"/>
      <c r="B10" s="138"/>
      <c r="C10" s="227"/>
      <c r="D10" s="219"/>
      <c r="E10" s="219"/>
      <c r="F10" s="219"/>
      <c r="G10" s="220"/>
      <c r="H10" s="138" t="s">
        <v>28</v>
      </c>
      <c r="I10" s="138"/>
      <c r="J10" s="138"/>
      <c r="K10" s="138"/>
      <c r="L10" s="138"/>
      <c r="M10" s="138"/>
      <c r="N10" s="138"/>
      <c r="O10" s="199"/>
      <c r="P10" s="200"/>
      <c r="Q10" s="200"/>
      <c r="R10" s="200"/>
      <c r="S10" s="229"/>
      <c r="T10" s="139" t="s">
        <v>30</v>
      </c>
      <c r="U10" s="139"/>
      <c r="V10" s="139"/>
      <c r="W10" s="139"/>
      <c r="X10" s="139"/>
      <c r="Y10" s="139"/>
      <c r="Z10" s="139"/>
      <c r="AA10" s="139"/>
      <c r="AB10" s="139"/>
      <c r="AC10" s="140"/>
    </row>
    <row r="11" spans="1:29">
      <c r="A11" s="221"/>
      <c r="B11" s="138"/>
      <c r="C11" s="233"/>
      <c r="D11" s="234"/>
      <c r="E11" s="234"/>
      <c r="F11" s="234"/>
      <c r="G11" s="234"/>
      <c r="H11" s="234"/>
      <c r="I11" s="234"/>
      <c r="J11" s="234"/>
      <c r="K11" s="234"/>
      <c r="L11" s="234"/>
      <c r="M11" s="234"/>
      <c r="N11" s="234"/>
      <c r="O11" s="234"/>
      <c r="P11" s="234"/>
      <c r="Q11" s="234"/>
      <c r="R11" s="234"/>
      <c r="S11" s="234"/>
      <c r="T11" s="234"/>
      <c r="U11" s="234"/>
      <c r="V11" s="234"/>
      <c r="W11" s="234"/>
      <c r="X11" s="234"/>
      <c r="Y11" s="234"/>
      <c r="Z11" s="234"/>
      <c r="AA11" s="234"/>
      <c r="AB11" s="234"/>
      <c r="AC11" s="235"/>
    </row>
    <row r="12" spans="1:29">
      <c r="A12" s="221"/>
      <c r="B12" s="138"/>
      <c r="C12" s="233"/>
      <c r="D12" s="234"/>
      <c r="E12" s="234"/>
      <c r="F12" s="234"/>
      <c r="G12" s="234"/>
      <c r="H12" s="234"/>
      <c r="I12" s="234"/>
      <c r="J12" s="234"/>
      <c r="K12" s="234"/>
      <c r="L12" s="234"/>
      <c r="M12" s="234"/>
      <c r="N12" s="234"/>
      <c r="O12" s="234"/>
      <c r="P12" s="234"/>
      <c r="Q12" s="234"/>
      <c r="R12" s="234"/>
      <c r="S12" s="234"/>
      <c r="T12" s="234"/>
      <c r="U12" s="234"/>
      <c r="V12" s="234"/>
      <c r="W12" s="234"/>
      <c r="X12" s="234"/>
      <c r="Y12" s="234"/>
      <c r="Z12" s="234"/>
      <c r="AA12" s="234"/>
      <c r="AB12" s="234"/>
      <c r="AC12" s="235"/>
    </row>
    <row r="13" spans="1:29">
      <c r="A13" s="221"/>
      <c r="B13" s="138"/>
      <c r="C13" s="233"/>
      <c r="D13" s="234"/>
      <c r="E13" s="234"/>
      <c r="F13" s="234"/>
      <c r="G13" s="234"/>
      <c r="H13" s="234"/>
      <c r="I13" s="234"/>
      <c r="J13" s="234"/>
      <c r="K13" s="234"/>
      <c r="L13" s="234"/>
      <c r="M13" s="234"/>
      <c r="N13" s="234"/>
      <c r="O13" s="234"/>
      <c r="P13" s="234"/>
      <c r="Q13" s="234"/>
      <c r="R13" s="234"/>
      <c r="S13" s="234"/>
      <c r="T13" s="234"/>
      <c r="U13" s="234"/>
      <c r="V13" s="234"/>
      <c r="W13" s="234"/>
      <c r="X13" s="234"/>
      <c r="Y13" s="234"/>
      <c r="Z13" s="234"/>
      <c r="AA13" s="234"/>
      <c r="AB13" s="234"/>
      <c r="AC13" s="235"/>
    </row>
    <row r="14" spans="1:29">
      <c r="A14" s="221"/>
      <c r="B14" s="138"/>
      <c r="C14" s="233"/>
      <c r="D14" s="234"/>
      <c r="E14" s="234"/>
      <c r="F14" s="234"/>
      <c r="G14" s="234"/>
      <c r="H14" s="234"/>
      <c r="I14" s="234"/>
      <c r="J14" s="234"/>
      <c r="K14" s="234"/>
      <c r="L14" s="234"/>
      <c r="M14" s="234"/>
      <c r="N14" s="234"/>
      <c r="O14" s="234"/>
      <c r="P14" s="234"/>
      <c r="Q14" s="234"/>
      <c r="R14" s="234"/>
      <c r="S14" s="234"/>
      <c r="T14" s="234"/>
      <c r="U14" s="234"/>
      <c r="V14" s="234"/>
      <c r="W14" s="234"/>
      <c r="X14" s="234"/>
      <c r="Y14" s="234"/>
      <c r="Z14" s="234"/>
      <c r="AA14" s="234"/>
      <c r="AB14" s="234"/>
      <c r="AC14" s="235"/>
    </row>
    <row r="15" spans="1:29">
      <c r="A15" s="221"/>
      <c r="B15" s="138"/>
      <c r="C15" s="233"/>
      <c r="D15" s="234"/>
      <c r="E15" s="234"/>
      <c r="F15" s="234"/>
      <c r="G15" s="234"/>
      <c r="H15" s="234"/>
      <c r="I15" s="234"/>
      <c r="J15" s="234"/>
      <c r="K15" s="234"/>
      <c r="L15" s="234"/>
      <c r="M15" s="234"/>
      <c r="N15" s="234"/>
      <c r="O15" s="234"/>
      <c r="P15" s="234"/>
      <c r="Q15" s="234"/>
      <c r="R15" s="234"/>
      <c r="S15" s="234"/>
      <c r="T15" s="234"/>
      <c r="U15" s="234"/>
      <c r="V15" s="234"/>
      <c r="W15" s="234"/>
      <c r="X15" s="234"/>
      <c r="Y15" s="234"/>
      <c r="Z15" s="234"/>
      <c r="AA15" s="234"/>
      <c r="AB15" s="234"/>
      <c r="AC15" s="235"/>
    </row>
    <row r="16" spans="1:29">
      <c r="A16" s="221"/>
      <c r="B16" s="138"/>
      <c r="C16" s="233"/>
      <c r="D16" s="234"/>
      <c r="E16" s="234"/>
      <c r="F16" s="234"/>
      <c r="G16" s="234"/>
      <c r="H16" s="234"/>
      <c r="I16" s="234"/>
      <c r="J16" s="234"/>
      <c r="K16" s="234"/>
      <c r="L16" s="234"/>
      <c r="M16" s="234"/>
      <c r="N16" s="234"/>
      <c r="O16" s="234"/>
      <c r="P16" s="234"/>
      <c r="Q16" s="234"/>
      <c r="R16" s="234"/>
      <c r="S16" s="234"/>
      <c r="T16" s="234"/>
      <c r="U16" s="234"/>
      <c r="V16" s="234"/>
      <c r="W16" s="234"/>
      <c r="X16" s="234"/>
      <c r="Y16" s="234"/>
      <c r="Z16" s="234"/>
      <c r="AA16" s="234"/>
      <c r="AB16" s="234"/>
      <c r="AC16" s="235"/>
    </row>
    <row r="17" spans="1:31">
      <c r="A17" s="221"/>
      <c r="B17" s="138"/>
      <c r="C17" s="233"/>
      <c r="D17" s="234"/>
      <c r="E17" s="234"/>
      <c r="F17" s="234"/>
      <c r="G17" s="234"/>
      <c r="H17" s="234"/>
      <c r="I17" s="234"/>
      <c r="J17" s="234"/>
      <c r="K17" s="234"/>
      <c r="L17" s="234"/>
      <c r="M17" s="234"/>
      <c r="N17" s="234"/>
      <c r="O17" s="234"/>
      <c r="P17" s="234"/>
      <c r="Q17" s="234"/>
      <c r="R17" s="234"/>
      <c r="S17" s="234"/>
      <c r="T17" s="234"/>
      <c r="U17" s="234"/>
      <c r="V17" s="234"/>
      <c r="W17" s="234"/>
      <c r="X17" s="234"/>
      <c r="Y17" s="234"/>
      <c r="Z17" s="234"/>
      <c r="AA17" s="234"/>
      <c r="AB17" s="234"/>
      <c r="AC17" s="235"/>
    </row>
    <row r="18" spans="1:31">
      <c r="A18" s="221"/>
      <c r="B18" s="138"/>
      <c r="C18" s="233"/>
      <c r="D18" s="234"/>
      <c r="E18" s="234"/>
      <c r="F18" s="234"/>
      <c r="G18" s="234"/>
      <c r="H18" s="234"/>
      <c r="I18" s="234"/>
      <c r="J18" s="234"/>
      <c r="K18" s="234"/>
      <c r="L18" s="234"/>
      <c r="M18" s="234"/>
      <c r="N18" s="234"/>
      <c r="O18" s="234"/>
      <c r="P18" s="234"/>
      <c r="Q18" s="234"/>
      <c r="R18" s="234"/>
      <c r="S18" s="234"/>
      <c r="T18" s="234"/>
      <c r="U18" s="234"/>
      <c r="V18" s="234"/>
      <c r="W18" s="234"/>
      <c r="X18" s="234"/>
      <c r="Y18" s="234"/>
      <c r="Z18" s="234"/>
      <c r="AA18" s="234"/>
      <c r="AB18" s="234"/>
      <c r="AC18" s="235"/>
    </row>
    <row r="19" spans="1:31">
      <c r="A19" s="221"/>
      <c r="B19" s="138"/>
      <c r="C19" s="233"/>
      <c r="D19" s="234"/>
      <c r="E19" s="234"/>
      <c r="F19" s="234"/>
      <c r="G19" s="234"/>
      <c r="H19" s="234"/>
      <c r="I19" s="234"/>
      <c r="J19" s="234"/>
      <c r="K19" s="234"/>
      <c r="L19" s="234"/>
      <c r="M19" s="234"/>
      <c r="N19" s="234"/>
      <c r="O19" s="234"/>
      <c r="P19" s="234"/>
      <c r="Q19" s="234"/>
      <c r="R19" s="234"/>
      <c r="S19" s="234"/>
      <c r="T19" s="234"/>
      <c r="U19" s="234"/>
      <c r="V19" s="234"/>
      <c r="W19" s="234"/>
      <c r="X19" s="234"/>
      <c r="Y19" s="234"/>
      <c r="Z19" s="234"/>
      <c r="AA19" s="234"/>
      <c r="AB19" s="234"/>
      <c r="AC19" s="235"/>
    </row>
    <row r="20" spans="1:31" ht="29.25" customHeight="1">
      <c r="A20" s="221"/>
      <c r="B20" s="138"/>
      <c r="C20" s="233"/>
      <c r="D20" s="234"/>
      <c r="E20" s="234"/>
      <c r="F20" s="234"/>
      <c r="G20" s="234"/>
      <c r="H20" s="234"/>
      <c r="I20" s="234"/>
      <c r="J20" s="234"/>
      <c r="K20" s="234"/>
      <c r="L20" s="234"/>
      <c r="M20" s="234"/>
      <c r="N20" s="234"/>
      <c r="O20" s="234"/>
      <c r="P20" s="234"/>
      <c r="Q20" s="234"/>
      <c r="R20" s="234"/>
      <c r="S20" s="234"/>
      <c r="T20" s="234"/>
      <c r="U20" s="234"/>
      <c r="V20" s="234"/>
      <c r="W20" s="234"/>
      <c r="X20" s="234"/>
      <c r="Y20" s="234"/>
      <c r="Z20" s="234"/>
      <c r="AA20" s="234"/>
      <c r="AB20" s="234"/>
      <c r="AC20" s="235"/>
    </row>
    <row r="21" spans="1:31" ht="22.5" customHeight="1">
      <c r="A21" s="221"/>
      <c r="B21" s="138"/>
      <c r="C21" s="233"/>
      <c r="D21" s="234"/>
      <c r="E21" s="234"/>
      <c r="F21" s="234"/>
      <c r="G21" s="234"/>
      <c r="H21" s="234"/>
      <c r="I21" s="234"/>
      <c r="J21" s="234"/>
      <c r="K21" s="234"/>
      <c r="L21" s="234"/>
      <c r="M21" s="234"/>
      <c r="N21" s="234"/>
      <c r="O21" s="234"/>
      <c r="P21" s="234"/>
      <c r="Q21" s="234"/>
      <c r="R21" s="234"/>
      <c r="S21" s="234"/>
      <c r="T21" s="234"/>
      <c r="U21" s="234"/>
      <c r="V21" s="234"/>
      <c r="W21" s="234"/>
      <c r="X21" s="234"/>
      <c r="Y21" s="234"/>
      <c r="Z21" s="234"/>
      <c r="AA21" s="234"/>
      <c r="AB21" s="234"/>
      <c r="AC21" s="235"/>
    </row>
    <row r="22" spans="1:31" ht="14.25" customHeight="1">
      <c r="A22" s="221"/>
      <c r="B22" s="176"/>
      <c r="C22" s="138" t="s">
        <v>9</v>
      </c>
      <c r="D22" s="138"/>
      <c r="E22" s="138"/>
      <c r="F22" s="138"/>
      <c r="G22" s="2"/>
      <c r="H22" s="176" t="s">
        <v>10</v>
      </c>
      <c r="I22" s="177"/>
      <c r="J22" s="177"/>
      <c r="K22" s="177"/>
      <c r="L22" s="177"/>
      <c r="M22" s="177"/>
      <c r="N22" s="178"/>
      <c r="O22" s="138" t="s">
        <v>11</v>
      </c>
      <c r="P22" s="138"/>
      <c r="Q22" s="138"/>
      <c r="R22" s="138"/>
      <c r="S22" s="138"/>
      <c r="T22" s="138"/>
      <c r="U22" s="138"/>
      <c r="V22" s="139" t="s">
        <v>21</v>
      </c>
      <c r="W22" s="139"/>
      <c r="X22" s="139"/>
      <c r="Y22" s="139"/>
      <c r="Z22" s="139"/>
      <c r="AA22" s="179" t="s">
        <v>39</v>
      </c>
      <c r="AB22" s="180"/>
      <c r="AC22" s="181"/>
    </row>
    <row r="23" spans="1:31" ht="14.25" customHeight="1">
      <c r="A23" s="221"/>
      <c r="B23" s="138"/>
      <c r="C23" s="230" t="s">
        <v>42</v>
      </c>
      <c r="D23" s="231"/>
      <c r="E23" s="231"/>
      <c r="F23" s="231"/>
      <c r="G23" s="3" t="s">
        <v>12</v>
      </c>
      <c r="H23" s="236">
        <f>3091826.855+0*COS(36.68*PI()/180)</f>
        <v>3091826.855</v>
      </c>
      <c r="I23" s="237"/>
      <c r="J23" s="237"/>
      <c r="K23" s="237"/>
      <c r="L23" s="237"/>
      <c r="M23" s="237"/>
      <c r="N23" s="238"/>
      <c r="O23" s="217"/>
      <c r="P23" s="217"/>
      <c r="Q23" s="217"/>
      <c r="R23" s="217"/>
      <c r="S23" s="217"/>
      <c r="T23" s="217"/>
      <c r="U23" s="218"/>
      <c r="V23" s="173">
        <f ca="1">H23+AD23</f>
        <v>3091826.8530000001</v>
      </c>
      <c r="W23" s="174"/>
      <c r="X23" s="174"/>
      <c r="Y23" s="174"/>
      <c r="Z23" s="175"/>
      <c r="AA23" s="182"/>
      <c r="AB23" s="183"/>
      <c r="AC23" s="184"/>
      <c r="AD23" s="9">
        <f ca="1">RANDBETWEEN(-3,3)*0.001</f>
        <v>-2E-3</v>
      </c>
      <c r="AE23" s="9">
        <v>3091826.855</v>
      </c>
    </row>
    <row r="24" spans="1:31" ht="14.25" customHeight="1">
      <c r="A24" s="221"/>
      <c r="B24" s="138"/>
      <c r="C24" s="227"/>
      <c r="D24" s="219"/>
      <c r="E24" s="219"/>
      <c r="F24" s="219"/>
      <c r="G24" s="1" t="s">
        <v>13</v>
      </c>
      <c r="H24" s="174">
        <f>526796.325+0*SIN(36.68*PI()/180)</f>
        <v>526796.32499999995</v>
      </c>
      <c r="I24" s="174"/>
      <c r="J24" s="174"/>
      <c r="K24" s="174"/>
      <c r="L24" s="174"/>
      <c r="M24" s="174"/>
      <c r="N24" s="175"/>
      <c r="O24" s="219"/>
      <c r="P24" s="219"/>
      <c r="Q24" s="219"/>
      <c r="R24" s="219"/>
      <c r="S24" s="219"/>
      <c r="T24" s="219"/>
      <c r="U24" s="220"/>
      <c r="V24" s="173">
        <f t="shared" ref="V24:V38" ca="1" si="0">H24+AD24</f>
        <v>526796.326</v>
      </c>
      <c r="W24" s="174"/>
      <c r="X24" s="174"/>
      <c r="Y24" s="174"/>
      <c r="Z24" s="175"/>
      <c r="AA24" s="185"/>
      <c r="AB24" s="186"/>
      <c r="AC24" s="187"/>
      <c r="AD24" s="9">
        <f t="shared" ref="AD24:AD40" ca="1" si="1">RANDBETWEEN(-3,3)*0.001</f>
        <v>1E-3</v>
      </c>
      <c r="AE24" s="9">
        <v>526796.32499999995</v>
      </c>
    </row>
    <row r="25" spans="1:31" ht="14.25" customHeight="1">
      <c r="A25" s="221"/>
      <c r="B25" s="138"/>
      <c r="C25" s="232" t="s">
        <v>43</v>
      </c>
      <c r="D25" s="225"/>
      <c r="E25" s="225"/>
      <c r="F25" s="225"/>
      <c r="G25" s="1" t="s">
        <v>12</v>
      </c>
      <c r="H25" s="174">
        <f>H23-7.5*COS((36.68+90)*PI()/180)</f>
        <v>3091831.3350892854</v>
      </c>
      <c r="I25" s="174"/>
      <c r="J25" s="174"/>
      <c r="K25" s="174"/>
      <c r="L25" s="174"/>
      <c r="M25" s="174"/>
      <c r="N25" s="175"/>
      <c r="O25" s="217"/>
      <c r="P25" s="217"/>
      <c r="Q25" s="217"/>
      <c r="R25" s="217"/>
      <c r="S25" s="217"/>
      <c r="T25" s="217"/>
      <c r="U25" s="218"/>
      <c r="V25" s="173">
        <f t="shared" ca="1" si="0"/>
        <v>3091831.3360892856</v>
      </c>
      <c r="W25" s="174"/>
      <c r="X25" s="174"/>
      <c r="Y25" s="174"/>
      <c r="Z25" s="175"/>
      <c r="AA25" s="196"/>
      <c r="AB25" s="197"/>
      <c r="AC25" s="198"/>
      <c r="AD25" s="9">
        <f t="shared" ca="1" si="1"/>
        <v>1E-3</v>
      </c>
      <c r="AE25" s="9"/>
    </row>
    <row r="26" spans="1:31" ht="14.25" customHeight="1">
      <c r="A26" s="221"/>
      <c r="B26" s="138"/>
      <c r="C26" s="227"/>
      <c r="D26" s="219"/>
      <c r="E26" s="219"/>
      <c r="F26" s="219"/>
      <c r="G26" s="1" t="s">
        <v>13</v>
      </c>
      <c r="H26" s="174">
        <f>H24-7.5*SIN((36.68+90)*PI()/180)</f>
        <v>526790.31011845556</v>
      </c>
      <c r="I26" s="174"/>
      <c r="J26" s="174"/>
      <c r="K26" s="174"/>
      <c r="L26" s="174"/>
      <c r="M26" s="174"/>
      <c r="N26" s="175"/>
      <c r="O26" s="219"/>
      <c r="P26" s="219"/>
      <c r="Q26" s="219"/>
      <c r="R26" s="219"/>
      <c r="S26" s="219"/>
      <c r="T26" s="219"/>
      <c r="U26" s="220"/>
      <c r="V26" s="173">
        <f t="shared" ca="1" si="0"/>
        <v>526790.31211845553</v>
      </c>
      <c r="W26" s="174"/>
      <c r="X26" s="174"/>
      <c r="Y26" s="174"/>
      <c r="Z26" s="175"/>
      <c r="AA26" s="199"/>
      <c r="AB26" s="200"/>
      <c r="AC26" s="201"/>
      <c r="AD26" s="9">
        <f t="shared" ca="1" si="1"/>
        <v>2E-3</v>
      </c>
      <c r="AE26" s="9"/>
    </row>
    <row r="27" spans="1:31" ht="14.25" customHeight="1">
      <c r="A27" s="221"/>
      <c r="B27" s="138"/>
      <c r="C27" s="232" t="s">
        <v>36</v>
      </c>
      <c r="D27" s="225"/>
      <c r="E27" s="225"/>
      <c r="F27" s="225"/>
      <c r="G27" s="1" t="s">
        <v>12</v>
      </c>
      <c r="H27" s="174">
        <f>H23+7.5*COS((36.68+90)*PI()/180)</f>
        <v>3091822.3749107146</v>
      </c>
      <c r="I27" s="174"/>
      <c r="J27" s="174"/>
      <c r="K27" s="174"/>
      <c r="L27" s="174"/>
      <c r="M27" s="174"/>
      <c r="N27" s="175"/>
      <c r="O27" s="217"/>
      <c r="P27" s="217"/>
      <c r="Q27" s="217"/>
      <c r="R27" s="217"/>
      <c r="S27" s="217"/>
      <c r="T27" s="217"/>
      <c r="U27" s="218"/>
      <c r="V27" s="173">
        <f t="shared" ca="1" si="0"/>
        <v>3091822.3749107146</v>
      </c>
      <c r="W27" s="174"/>
      <c r="X27" s="174"/>
      <c r="Y27" s="174"/>
      <c r="Z27" s="175"/>
      <c r="AA27" s="196"/>
      <c r="AB27" s="197"/>
      <c r="AC27" s="198"/>
      <c r="AD27" s="9">
        <f t="shared" ca="1" si="1"/>
        <v>0</v>
      </c>
      <c r="AE27" s="9"/>
    </row>
    <row r="28" spans="1:31" ht="14.25" customHeight="1">
      <c r="A28" s="221"/>
      <c r="B28" s="138"/>
      <c r="C28" s="227"/>
      <c r="D28" s="219"/>
      <c r="E28" s="219"/>
      <c r="F28" s="219"/>
      <c r="G28" s="1" t="s">
        <v>13</v>
      </c>
      <c r="H28" s="174">
        <f>H24+7.5*SIN((36.68+90)*PI()/180)</f>
        <v>526802.33988154435</v>
      </c>
      <c r="I28" s="174"/>
      <c r="J28" s="174"/>
      <c r="K28" s="174"/>
      <c r="L28" s="174"/>
      <c r="M28" s="174"/>
      <c r="N28" s="175"/>
      <c r="O28" s="219"/>
      <c r="P28" s="219"/>
      <c r="Q28" s="219"/>
      <c r="R28" s="219"/>
      <c r="S28" s="219"/>
      <c r="T28" s="219"/>
      <c r="U28" s="220"/>
      <c r="V28" s="173">
        <f t="shared" ca="1" si="0"/>
        <v>526802.34288154438</v>
      </c>
      <c r="W28" s="174"/>
      <c r="X28" s="174"/>
      <c r="Y28" s="174"/>
      <c r="Z28" s="175"/>
      <c r="AA28" s="199"/>
      <c r="AB28" s="200"/>
      <c r="AC28" s="201"/>
      <c r="AD28" s="9">
        <f t="shared" ca="1" si="1"/>
        <v>3.0000000000000001E-3</v>
      </c>
      <c r="AE28" s="9"/>
    </row>
    <row r="29" spans="1:31" ht="14.25" customHeight="1">
      <c r="A29" s="222"/>
      <c r="B29" s="223"/>
      <c r="C29" s="230" t="s">
        <v>44</v>
      </c>
      <c r="D29" s="231"/>
      <c r="E29" s="231"/>
      <c r="F29" s="231"/>
      <c r="G29" s="3" t="s">
        <v>12</v>
      </c>
      <c r="H29" s="236">
        <f>3091826.855+100*COS(36.68*PI()/180)</f>
        <v>3091907.0534205921</v>
      </c>
      <c r="I29" s="237"/>
      <c r="J29" s="237"/>
      <c r="K29" s="237"/>
      <c r="L29" s="237"/>
      <c r="M29" s="237"/>
      <c r="N29" s="238"/>
      <c r="O29" s="217"/>
      <c r="P29" s="217"/>
      <c r="Q29" s="217"/>
      <c r="R29" s="217"/>
      <c r="S29" s="217"/>
      <c r="T29" s="217"/>
      <c r="U29" s="218"/>
      <c r="V29" s="173">
        <f t="shared" ref="V29:V34" ca="1" si="2">H29+AD29</f>
        <v>3091907.055420592</v>
      </c>
      <c r="W29" s="174"/>
      <c r="X29" s="174"/>
      <c r="Y29" s="174"/>
      <c r="Z29" s="175"/>
      <c r="AA29" s="196"/>
      <c r="AB29" s="197"/>
      <c r="AC29" s="198"/>
      <c r="AD29" s="9">
        <f t="shared" ca="1" si="1"/>
        <v>2E-3</v>
      </c>
      <c r="AE29" s="9"/>
    </row>
    <row r="30" spans="1:31" ht="14.25" customHeight="1">
      <c r="A30" s="222"/>
      <c r="B30" s="223"/>
      <c r="C30" s="227"/>
      <c r="D30" s="219"/>
      <c r="E30" s="219"/>
      <c r="F30" s="219"/>
      <c r="G30" s="10" t="s">
        <v>13</v>
      </c>
      <c r="H30" s="174">
        <f>526796.325+100*SIN(36.68*PI()/180)</f>
        <v>526856.05952380737</v>
      </c>
      <c r="I30" s="174"/>
      <c r="J30" s="174"/>
      <c r="K30" s="174"/>
      <c r="L30" s="174"/>
      <c r="M30" s="174"/>
      <c r="N30" s="175"/>
      <c r="O30" s="219"/>
      <c r="P30" s="219"/>
      <c r="Q30" s="219"/>
      <c r="R30" s="219"/>
      <c r="S30" s="219"/>
      <c r="T30" s="219"/>
      <c r="U30" s="220"/>
      <c r="V30" s="173">
        <f t="shared" ca="1" si="2"/>
        <v>526856.0625238074</v>
      </c>
      <c r="W30" s="174"/>
      <c r="X30" s="174"/>
      <c r="Y30" s="174"/>
      <c r="Z30" s="175"/>
      <c r="AA30" s="199"/>
      <c r="AB30" s="200"/>
      <c r="AC30" s="201"/>
      <c r="AD30" s="9">
        <f t="shared" ca="1" si="1"/>
        <v>3.0000000000000001E-3</v>
      </c>
      <c r="AE30" s="9"/>
    </row>
    <row r="31" spans="1:31" ht="14.25" customHeight="1">
      <c r="A31" s="222"/>
      <c r="B31" s="223"/>
      <c r="C31" s="232" t="s">
        <v>41</v>
      </c>
      <c r="D31" s="225"/>
      <c r="E31" s="225"/>
      <c r="F31" s="225"/>
      <c r="G31" s="10" t="s">
        <v>12</v>
      </c>
      <c r="H31" s="174">
        <f>H29-7.5*COS((36.68+90)*PI()/180)</f>
        <v>3091911.5335098775</v>
      </c>
      <c r="I31" s="174"/>
      <c r="J31" s="174"/>
      <c r="K31" s="174"/>
      <c r="L31" s="174"/>
      <c r="M31" s="174"/>
      <c r="N31" s="175"/>
      <c r="O31" s="217"/>
      <c r="P31" s="217"/>
      <c r="Q31" s="217"/>
      <c r="R31" s="217"/>
      <c r="S31" s="217"/>
      <c r="T31" s="217"/>
      <c r="U31" s="218"/>
      <c r="V31" s="173">
        <f t="shared" ca="1" si="2"/>
        <v>3091911.5355098774</v>
      </c>
      <c r="W31" s="174"/>
      <c r="X31" s="174"/>
      <c r="Y31" s="174"/>
      <c r="Z31" s="175"/>
      <c r="AA31" s="196"/>
      <c r="AB31" s="197"/>
      <c r="AC31" s="198"/>
      <c r="AD31" s="9">
        <f t="shared" ca="1" si="1"/>
        <v>2E-3</v>
      </c>
      <c r="AE31" s="9"/>
    </row>
    <row r="32" spans="1:31" ht="14.25" customHeight="1">
      <c r="A32" s="222"/>
      <c r="B32" s="223"/>
      <c r="C32" s="227"/>
      <c r="D32" s="219"/>
      <c r="E32" s="219"/>
      <c r="F32" s="219"/>
      <c r="G32" s="10" t="s">
        <v>13</v>
      </c>
      <c r="H32" s="174">
        <f>H30-7.5*SIN((36.68+90)*PI()/180)</f>
        <v>526850.04464226298</v>
      </c>
      <c r="I32" s="174"/>
      <c r="J32" s="174"/>
      <c r="K32" s="174"/>
      <c r="L32" s="174"/>
      <c r="M32" s="174"/>
      <c r="N32" s="175"/>
      <c r="O32" s="219"/>
      <c r="P32" s="219"/>
      <c r="Q32" s="219"/>
      <c r="R32" s="219"/>
      <c r="S32" s="219"/>
      <c r="T32" s="219"/>
      <c r="U32" s="220"/>
      <c r="V32" s="173">
        <f t="shared" ca="1" si="2"/>
        <v>526850.047642263</v>
      </c>
      <c r="W32" s="174"/>
      <c r="X32" s="174"/>
      <c r="Y32" s="174"/>
      <c r="Z32" s="175"/>
      <c r="AA32" s="199"/>
      <c r="AB32" s="200"/>
      <c r="AC32" s="201"/>
      <c r="AD32" s="9">
        <f t="shared" ca="1" si="1"/>
        <v>3.0000000000000001E-3</v>
      </c>
      <c r="AE32" s="9"/>
    </row>
    <row r="33" spans="1:31" ht="14.25" customHeight="1">
      <c r="A33" s="222"/>
      <c r="B33" s="223"/>
      <c r="C33" s="232" t="s">
        <v>36</v>
      </c>
      <c r="D33" s="225"/>
      <c r="E33" s="225"/>
      <c r="F33" s="225"/>
      <c r="G33" s="10" t="s">
        <v>12</v>
      </c>
      <c r="H33" s="174">
        <f>H29+7.5*COS((36.68+90)*PI()/180)</f>
        <v>3091902.5733313067</v>
      </c>
      <c r="I33" s="174"/>
      <c r="J33" s="174"/>
      <c r="K33" s="174"/>
      <c r="L33" s="174"/>
      <c r="M33" s="174"/>
      <c r="N33" s="175"/>
      <c r="O33" s="217"/>
      <c r="P33" s="217"/>
      <c r="Q33" s="217"/>
      <c r="R33" s="217"/>
      <c r="S33" s="217"/>
      <c r="T33" s="217"/>
      <c r="U33" s="218"/>
      <c r="V33" s="173">
        <f t="shared" ca="1" si="2"/>
        <v>3091902.5723313065</v>
      </c>
      <c r="W33" s="174"/>
      <c r="X33" s="174"/>
      <c r="Y33" s="174"/>
      <c r="Z33" s="175"/>
      <c r="AA33" s="196"/>
      <c r="AB33" s="197"/>
      <c r="AC33" s="198"/>
      <c r="AD33" s="9">
        <f t="shared" ca="1" si="1"/>
        <v>-1E-3</v>
      </c>
      <c r="AE33" s="9"/>
    </row>
    <row r="34" spans="1:31" ht="15" customHeight="1">
      <c r="A34" s="222"/>
      <c r="B34" s="223"/>
      <c r="C34" s="227"/>
      <c r="D34" s="219"/>
      <c r="E34" s="219"/>
      <c r="F34" s="219"/>
      <c r="G34" s="10" t="s">
        <v>13</v>
      </c>
      <c r="H34" s="174">
        <f>H30+7.5*SIN((36.68+90)*PI()/180)</f>
        <v>526862.07440535177</v>
      </c>
      <c r="I34" s="174"/>
      <c r="J34" s="174"/>
      <c r="K34" s="174"/>
      <c r="L34" s="174"/>
      <c r="M34" s="174"/>
      <c r="N34" s="175"/>
      <c r="O34" s="219"/>
      <c r="P34" s="219"/>
      <c r="Q34" s="219"/>
      <c r="R34" s="219"/>
      <c r="S34" s="219"/>
      <c r="T34" s="219"/>
      <c r="U34" s="220"/>
      <c r="V34" s="173">
        <f t="shared" ca="1" si="2"/>
        <v>526862.07540535182</v>
      </c>
      <c r="W34" s="174"/>
      <c r="X34" s="174"/>
      <c r="Y34" s="174"/>
      <c r="Z34" s="175"/>
      <c r="AA34" s="199"/>
      <c r="AB34" s="200"/>
      <c r="AC34" s="201"/>
      <c r="AD34" s="9">
        <f t="shared" ca="1" si="1"/>
        <v>1E-3</v>
      </c>
      <c r="AE34" s="9"/>
    </row>
    <row r="35" spans="1:31" ht="14.25" customHeight="1">
      <c r="A35" s="221"/>
      <c r="B35" s="138"/>
      <c r="C35" s="230" t="s">
        <v>45</v>
      </c>
      <c r="D35" s="231"/>
      <c r="E35" s="231"/>
      <c r="F35" s="231"/>
      <c r="G35" s="3" t="s">
        <v>12</v>
      </c>
      <c r="H35" s="174">
        <f>$AE$23+200*COS(36.68*PI()/180)</f>
        <v>3091987.2518411847</v>
      </c>
      <c r="I35" s="174"/>
      <c r="J35" s="174"/>
      <c r="K35" s="174"/>
      <c r="L35" s="174"/>
      <c r="M35" s="174"/>
      <c r="N35" s="175"/>
      <c r="O35" s="217"/>
      <c r="P35" s="217"/>
      <c r="Q35" s="217"/>
      <c r="R35" s="217"/>
      <c r="S35" s="217"/>
      <c r="T35" s="217"/>
      <c r="U35" s="218"/>
      <c r="V35" s="173">
        <f t="shared" ca="1" si="0"/>
        <v>3091987.2498411848</v>
      </c>
      <c r="W35" s="174"/>
      <c r="X35" s="174"/>
      <c r="Y35" s="174"/>
      <c r="Z35" s="175"/>
      <c r="AA35" s="196"/>
      <c r="AB35" s="197"/>
      <c r="AC35" s="198"/>
      <c r="AD35" s="9">
        <f t="shared" ca="1" si="1"/>
        <v>-2E-3</v>
      </c>
      <c r="AE35" s="9"/>
    </row>
    <row r="36" spans="1:31" ht="14.25" customHeight="1">
      <c r="A36" s="221"/>
      <c r="B36" s="138"/>
      <c r="C36" s="227"/>
      <c r="D36" s="219"/>
      <c r="E36" s="219"/>
      <c r="F36" s="219"/>
      <c r="G36" s="8" t="s">
        <v>13</v>
      </c>
      <c r="H36" s="174">
        <f>$AE$24+200*SIN(36.68*PI()/180)</f>
        <v>526915.79404761491</v>
      </c>
      <c r="I36" s="174"/>
      <c r="J36" s="174"/>
      <c r="K36" s="174"/>
      <c r="L36" s="174"/>
      <c r="M36" s="174"/>
      <c r="N36" s="175"/>
      <c r="O36" s="219"/>
      <c r="P36" s="219"/>
      <c r="Q36" s="219"/>
      <c r="R36" s="219"/>
      <c r="S36" s="219"/>
      <c r="T36" s="219"/>
      <c r="U36" s="220"/>
      <c r="V36" s="173">
        <f t="shared" ca="1" si="0"/>
        <v>526915.79504761496</v>
      </c>
      <c r="W36" s="174"/>
      <c r="X36" s="174"/>
      <c r="Y36" s="174"/>
      <c r="Z36" s="175"/>
      <c r="AA36" s="199"/>
      <c r="AB36" s="200"/>
      <c r="AC36" s="201"/>
      <c r="AD36" s="9">
        <f t="shared" ca="1" si="1"/>
        <v>1E-3</v>
      </c>
      <c r="AE36" s="9"/>
    </row>
    <row r="37" spans="1:31" ht="14.25" customHeight="1">
      <c r="A37" s="221"/>
      <c r="B37" s="138"/>
      <c r="C37" s="232" t="s">
        <v>46</v>
      </c>
      <c r="D37" s="225"/>
      <c r="E37" s="225"/>
      <c r="F37" s="225"/>
      <c r="G37" s="8" t="s">
        <v>12</v>
      </c>
      <c r="H37" s="174">
        <f>H35-11*COS((36.68+90)*PI()/180)</f>
        <v>3091993.8226388036</v>
      </c>
      <c r="I37" s="174"/>
      <c r="J37" s="174"/>
      <c r="K37" s="174"/>
      <c r="L37" s="174"/>
      <c r="M37" s="174"/>
      <c r="N37" s="175"/>
      <c r="O37" s="217"/>
      <c r="P37" s="217"/>
      <c r="Q37" s="217"/>
      <c r="R37" s="217"/>
      <c r="S37" s="217"/>
      <c r="T37" s="217"/>
      <c r="U37" s="218"/>
      <c r="V37" s="173">
        <f t="shared" ca="1" si="0"/>
        <v>3091993.8226388036</v>
      </c>
      <c r="W37" s="174"/>
      <c r="X37" s="174"/>
      <c r="Y37" s="174"/>
      <c r="Z37" s="175"/>
      <c r="AA37" s="196"/>
      <c r="AB37" s="197"/>
      <c r="AC37" s="198"/>
      <c r="AD37" s="9">
        <f t="shared" ca="1" si="1"/>
        <v>0</v>
      </c>
      <c r="AE37" s="9"/>
    </row>
    <row r="38" spans="1:31" ht="14.25" customHeight="1">
      <c r="A38" s="221"/>
      <c r="B38" s="138"/>
      <c r="C38" s="227"/>
      <c r="D38" s="219"/>
      <c r="E38" s="219"/>
      <c r="F38" s="219"/>
      <c r="G38" s="8" t="s">
        <v>13</v>
      </c>
      <c r="H38" s="174">
        <f>H36-11*SIN((36.68+90)*PI()/180)</f>
        <v>526906.97222134972</v>
      </c>
      <c r="I38" s="174"/>
      <c r="J38" s="174"/>
      <c r="K38" s="174"/>
      <c r="L38" s="174"/>
      <c r="M38" s="174"/>
      <c r="N38" s="175"/>
      <c r="O38" s="219"/>
      <c r="P38" s="219"/>
      <c r="Q38" s="219"/>
      <c r="R38" s="219"/>
      <c r="S38" s="219"/>
      <c r="T38" s="219"/>
      <c r="U38" s="220"/>
      <c r="V38" s="173">
        <f t="shared" ca="1" si="0"/>
        <v>526906.97522134974</v>
      </c>
      <c r="W38" s="174"/>
      <c r="X38" s="174"/>
      <c r="Y38" s="174"/>
      <c r="Z38" s="175"/>
      <c r="AA38" s="199"/>
      <c r="AB38" s="200"/>
      <c r="AC38" s="201"/>
      <c r="AD38" s="9">
        <f t="shared" ca="1" si="1"/>
        <v>3.0000000000000001E-3</v>
      </c>
      <c r="AE38" s="9"/>
    </row>
    <row r="39" spans="1:31" ht="14.25" customHeight="1">
      <c r="A39" s="221"/>
      <c r="B39" s="138"/>
      <c r="C39" s="232" t="s">
        <v>47</v>
      </c>
      <c r="D39" s="225"/>
      <c r="E39" s="225"/>
      <c r="F39" s="225"/>
      <c r="G39" s="8" t="s">
        <v>12</v>
      </c>
      <c r="H39" s="174">
        <f>H35+11.5*COS((36.68+90)*PI()/180)</f>
        <v>3091980.3823709469</v>
      </c>
      <c r="I39" s="174"/>
      <c r="J39" s="174"/>
      <c r="K39" s="174"/>
      <c r="L39" s="174"/>
      <c r="M39" s="174"/>
      <c r="N39" s="175"/>
      <c r="O39" s="217"/>
      <c r="P39" s="217"/>
      <c r="Q39" s="217"/>
      <c r="R39" s="217"/>
      <c r="S39" s="217"/>
      <c r="T39" s="217"/>
      <c r="U39" s="218"/>
      <c r="V39" s="173">
        <f t="shared" ref="V39:V40" ca="1" si="3">H39+AD39</f>
        <v>3091980.3833709471</v>
      </c>
      <c r="W39" s="174"/>
      <c r="X39" s="174"/>
      <c r="Y39" s="174"/>
      <c r="Z39" s="175"/>
      <c r="AA39" s="196"/>
      <c r="AB39" s="197"/>
      <c r="AC39" s="198"/>
      <c r="AD39" s="9">
        <f t="shared" ca="1" si="1"/>
        <v>1E-3</v>
      </c>
      <c r="AE39" s="9"/>
    </row>
    <row r="40" spans="1:31" ht="15" customHeight="1">
      <c r="A40" s="221"/>
      <c r="B40" s="138"/>
      <c r="C40" s="227"/>
      <c r="D40" s="219"/>
      <c r="E40" s="219"/>
      <c r="F40" s="219"/>
      <c r="G40" s="8" t="s">
        <v>13</v>
      </c>
      <c r="H40" s="174">
        <f>H36+11.5*SIN((36.68+90)*PI()/180)</f>
        <v>526925.01686598302</v>
      </c>
      <c r="I40" s="174"/>
      <c r="J40" s="174"/>
      <c r="K40" s="174"/>
      <c r="L40" s="174"/>
      <c r="M40" s="174"/>
      <c r="N40" s="175"/>
      <c r="O40" s="219"/>
      <c r="P40" s="219"/>
      <c r="Q40" s="219"/>
      <c r="R40" s="219"/>
      <c r="S40" s="219"/>
      <c r="T40" s="219"/>
      <c r="U40" s="220"/>
      <c r="V40" s="173">
        <f t="shared" ca="1" si="3"/>
        <v>526925.013865983</v>
      </c>
      <c r="W40" s="174"/>
      <c r="X40" s="174"/>
      <c r="Y40" s="174"/>
      <c r="Z40" s="175"/>
      <c r="AA40" s="199"/>
      <c r="AB40" s="200"/>
      <c r="AC40" s="201"/>
      <c r="AD40" s="9">
        <f t="shared" ca="1" si="1"/>
        <v>-3.0000000000000001E-3</v>
      </c>
      <c r="AE40" s="9"/>
    </row>
    <row r="41" spans="1:31" ht="10.5" customHeight="1">
      <c r="A41" s="215" t="s">
        <v>20</v>
      </c>
      <c r="B41" s="216"/>
      <c r="C41" s="189" t="s">
        <v>33</v>
      </c>
      <c r="D41" s="190"/>
      <c r="E41" s="190"/>
      <c r="F41" s="190"/>
      <c r="G41" s="191"/>
      <c r="H41" s="190"/>
      <c r="I41" s="190"/>
      <c r="J41" s="190"/>
      <c r="K41" s="190"/>
      <c r="L41" s="190"/>
      <c r="M41" s="190"/>
      <c r="N41" s="190"/>
      <c r="O41" s="190"/>
      <c r="P41" s="190"/>
      <c r="Q41" s="190"/>
      <c r="R41" s="190"/>
      <c r="S41" s="190"/>
      <c r="T41" s="190"/>
      <c r="U41" s="190"/>
      <c r="V41" s="190"/>
      <c r="W41" s="190"/>
      <c r="X41" s="190"/>
      <c r="Y41" s="190"/>
      <c r="Z41" s="190"/>
      <c r="AA41" s="190"/>
      <c r="AB41" s="190"/>
      <c r="AC41" s="192"/>
    </row>
    <row r="42" spans="1:31" ht="10.5" customHeight="1">
      <c r="A42" s="215"/>
      <c r="B42" s="216"/>
      <c r="C42" s="193"/>
      <c r="D42" s="194"/>
      <c r="E42" s="194"/>
      <c r="F42" s="194"/>
      <c r="G42" s="194"/>
      <c r="H42" s="194"/>
      <c r="I42" s="194"/>
      <c r="J42" s="194"/>
      <c r="K42" s="194"/>
      <c r="L42" s="194"/>
      <c r="M42" s="194"/>
      <c r="N42" s="194"/>
      <c r="O42" s="194"/>
      <c r="P42" s="194"/>
      <c r="Q42" s="194"/>
      <c r="R42" s="194"/>
      <c r="S42" s="194"/>
      <c r="T42" s="194"/>
      <c r="U42" s="194"/>
      <c r="V42" s="194"/>
      <c r="W42" s="194"/>
      <c r="X42" s="194"/>
      <c r="Y42" s="194"/>
      <c r="Z42" s="194"/>
      <c r="AA42" s="194"/>
      <c r="AB42" s="194"/>
      <c r="AC42" s="195"/>
    </row>
    <row r="43" spans="1:31" ht="21.75" customHeight="1">
      <c r="A43" s="215"/>
      <c r="B43" s="216"/>
      <c r="C43" s="193"/>
      <c r="D43" s="194"/>
      <c r="E43" s="194"/>
      <c r="F43" s="194"/>
      <c r="G43" s="194"/>
      <c r="H43" s="194"/>
      <c r="I43" s="194"/>
      <c r="J43" s="194"/>
      <c r="K43" s="194"/>
      <c r="L43" s="194"/>
      <c r="M43" s="194"/>
      <c r="N43" s="194"/>
      <c r="O43" s="194"/>
      <c r="P43" s="194"/>
      <c r="Q43" s="194"/>
      <c r="R43" s="194"/>
      <c r="S43" s="194"/>
      <c r="T43" s="194"/>
      <c r="U43" s="194"/>
      <c r="V43" s="194"/>
      <c r="W43" s="194"/>
      <c r="X43" s="194"/>
      <c r="Y43" s="194"/>
      <c r="Z43" s="194"/>
      <c r="AA43" s="194"/>
      <c r="AB43" s="194"/>
      <c r="AC43" s="195"/>
    </row>
    <row r="44" spans="1:31" ht="8.25" hidden="1" customHeight="1">
      <c r="A44" s="215"/>
      <c r="B44" s="216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6"/>
    </row>
    <row r="45" spans="1:31" ht="10.5" hidden="1" customHeight="1">
      <c r="A45" s="215"/>
      <c r="B45" s="216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6"/>
    </row>
    <row r="46" spans="1:31" ht="9" customHeight="1" thickBot="1">
      <c r="A46" s="202" t="s">
        <v>14</v>
      </c>
      <c r="B46" s="203"/>
      <c r="C46" s="208"/>
      <c r="D46" s="208"/>
      <c r="E46" s="208"/>
      <c r="F46" s="209"/>
      <c r="G46" s="208"/>
      <c r="H46" s="208"/>
      <c r="I46" s="208"/>
      <c r="J46" s="208"/>
      <c r="K46" s="208"/>
      <c r="L46" s="208"/>
      <c r="M46" s="208"/>
      <c r="N46" s="208"/>
      <c r="O46" s="208"/>
      <c r="P46" s="208"/>
      <c r="Q46" s="208"/>
      <c r="R46" s="208"/>
      <c r="S46" s="208"/>
      <c r="T46" s="208"/>
      <c r="U46" s="208"/>
      <c r="V46" s="208"/>
      <c r="W46" s="208"/>
      <c r="X46" s="208"/>
      <c r="Y46" s="208"/>
      <c r="Z46" s="208"/>
      <c r="AA46" s="208"/>
      <c r="AB46" s="208"/>
      <c r="AC46" s="210"/>
    </row>
    <row r="47" spans="1:31" ht="9" customHeight="1">
      <c r="A47" s="204"/>
      <c r="B47" s="205"/>
      <c r="C47" s="211"/>
      <c r="D47" s="211"/>
      <c r="E47" s="211"/>
      <c r="F47" s="211"/>
      <c r="G47" s="211"/>
      <c r="H47" s="211"/>
      <c r="I47" s="211"/>
      <c r="J47" s="211"/>
      <c r="K47" s="211"/>
      <c r="L47" s="211"/>
      <c r="M47" s="211"/>
      <c r="N47" s="211"/>
      <c r="O47" s="211"/>
      <c r="P47" s="211"/>
      <c r="Q47" s="211"/>
      <c r="R47" s="211"/>
      <c r="S47" s="211"/>
      <c r="T47" s="211"/>
      <c r="U47" s="211"/>
      <c r="V47" s="211"/>
      <c r="W47" s="211"/>
      <c r="X47" s="211"/>
      <c r="Y47" s="211"/>
      <c r="Z47" s="211"/>
      <c r="AA47" s="211"/>
      <c r="AB47" s="211"/>
      <c r="AC47" s="212"/>
    </row>
    <row r="48" spans="1:31" ht="9.75" customHeight="1">
      <c r="A48" s="204"/>
      <c r="B48" s="205"/>
      <c r="C48" s="211"/>
      <c r="D48" s="211"/>
      <c r="E48" s="211"/>
      <c r="F48" s="211"/>
      <c r="G48" s="211"/>
      <c r="H48" s="211"/>
      <c r="I48" s="211"/>
      <c r="J48" s="211"/>
      <c r="K48" s="211"/>
      <c r="L48" s="211"/>
      <c r="M48" s="211"/>
      <c r="N48" s="211"/>
      <c r="O48" s="211"/>
      <c r="P48" s="211"/>
      <c r="Q48" s="211"/>
      <c r="R48" s="211"/>
      <c r="S48" s="211"/>
      <c r="T48" s="211"/>
      <c r="U48" s="211"/>
      <c r="V48" s="211"/>
      <c r="W48" s="211"/>
      <c r="X48" s="211"/>
      <c r="Y48" s="211"/>
      <c r="Z48" s="211"/>
      <c r="AA48" s="211"/>
      <c r="AB48" s="211"/>
      <c r="AC48" s="212"/>
    </row>
    <row r="49" spans="1:29" ht="9" hidden="1" customHeight="1">
      <c r="A49" s="204"/>
      <c r="B49" s="205"/>
      <c r="C49" s="211"/>
      <c r="D49" s="211"/>
      <c r="E49" s="211"/>
      <c r="F49" s="211"/>
      <c r="G49" s="211"/>
      <c r="H49" s="211"/>
      <c r="I49" s="211"/>
      <c r="J49" s="211"/>
      <c r="K49" s="211"/>
      <c r="L49" s="211"/>
      <c r="M49" s="211"/>
      <c r="N49" s="211"/>
      <c r="O49" s="211"/>
      <c r="P49" s="211"/>
      <c r="Q49" s="211"/>
      <c r="R49" s="211"/>
      <c r="S49" s="211"/>
      <c r="T49" s="211"/>
      <c r="U49" s="211"/>
      <c r="V49" s="211"/>
      <c r="W49" s="211"/>
      <c r="X49" s="211"/>
      <c r="Y49" s="211"/>
      <c r="Z49" s="211"/>
      <c r="AA49" s="211"/>
      <c r="AB49" s="211"/>
      <c r="AC49" s="212"/>
    </row>
    <row r="50" spans="1:29" ht="2.1" customHeight="1" thickBot="1">
      <c r="A50" s="206"/>
      <c r="B50" s="207"/>
      <c r="C50" s="213"/>
      <c r="D50" s="213"/>
      <c r="E50" s="213"/>
      <c r="F50" s="213"/>
      <c r="G50" s="213"/>
      <c r="H50" s="213"/>
      <c r="I50" s="213"/>
      <c r="J50" s="213"/>
      <c r="K50" s="213"/>
      <c r="L50" s="213"/>
      <c r="M50" s="213"/>
      <c r="N50" s="213"/>
      <c r="O50" s="213"/>
      <c r="P50" s="213"/>
      <c r="Q50" s="213"/>
      <c r="R50" s="213"/>
      <c r="S50" s="213"/>
      <c r="T50" s="213"/>
      <c r="U50" s="213"/>
      <c r="V50" s="213"/>
      <c r="W50" s="213"/>
      <c r="X50" s="213"/>
      <c r="Y50" s="213"/>
      <c r="Z50" s="213"/>
      <c r="AA50" s="213"/>
      <c r="AB50" s="213"/>
      <c r="AC50" s="214"/>
    </row>
    <row r="51" spans="1:29" ht="9.75" customHeight="1">
      <c r="A51" s="188"/>
      <c r="B51" s="188"/>
      <c r="C51" s="188"/>
      <c r="D51" s="188"/>
      <c r="E51" s="188"/>
      <c r="F51" s="188"/>
      <c r="G51" s="188"/>
      <c r="H51" s="188"/>
      <c r="I51" s="188"/>
      <c r="J51" s="188"/>
      <c r="K51" s="188"/>
      <c r="L51" s="188"/>
      <c r="M51" s="188"/>
      <c r="N51" s="188"/>
      <c r="O51" s="188"/>
      <c r="P51" s="188"/>
      <c r="Q51" s="188"/>
      <c r="R51" s="188"/>
      <c r="S51" s="188"/>
      <c r="T51" s="188"/>
      <c r="U51" s="188"/>
      <c r="V51" s="188"/>
      <c r="W51" s="188"/>
      <c r="X51" s="188"/>
      <c r="Y51" s="188"/>
      <c r="Z51" s="188"/>
      <c r="AA51" s="188"/>
      <c r="AB51" s="188"/>
      <c r="AC51" s="188"/>
    </row>
    <row r="52" spans="1:29">
      <c r="B52" s="5" t="s">
        <v>15</v>
      </c>
      <c r="H52" s="5" t="s">
        <v>19</v>
      </c>
      <c r="N52" s="5" t="s">
        <v>16</v>
      </c>
      <c r="P52" s="5"/>
      <c r="U52" s="7" t="s">
        <v>22</v>
      </c>
      <c r="Y52" s="5"/>
    </row>
    <row r="54" spans="1:29" ht="27">
      <c r="A54" s="128"/>
      <c r="B54" s="129"/>
      <c r="C54" s="130"/>
      <c r="D54" s="130"/>
      <c r="E54" s="130"/>
      <c r="F54" s="130"/>
      <c r="G54" s="130"/>
      <c r="H54" s="130"/>
      <c r="I54" s="130"/>
      <c r="J54" s="130"/>
      <c r="K54" s="130"/>
      <c r="L54" s="130"/>
      <c r="M54" s="130"/>
      <c r="N54" s="130"/>
      <c r="O54" s="130"/>
      <c r="P54" s="130"/>
      <c r="Q54" s="130"/>
      <c r="R54" s="130"/>
      <c r="S54" s="130"/>
      <c r="T54" s="130"/>
      <c r="U54" s="130"/>
      <c r="V54" s="130"/>
      <c r="W54" s="130"/>
      <c r="X54" s="130"/>
      <c r="Y54" s="130"/>
      <c r="Z54" s="130"/>
      <c r="AA54" s="131" t="s">
        <v>0</v>
      </c>
      <c r="AB54" s="131"/>
      <c r="AC54" s="131"/>
    </row>
    <row r="55" spans="1:29" ht="27">
      <c r="A55" s="132"/>
      <c r="B55" s="133"/>
      <c r="C55" s="133"/>
      <c r="D55" s="134" t="s">
        <v>24</v>
      </c>
      <c r="E55" s="135"/>
      <c r="F55" s="135"/>
      <c r="G55" s="135"/>
      <c r="H55" s="135"/>
      <c r="I55" s="135"/>
      <c r="J55" s="135"/>
      <c r="K55" s="135"/>
      <c r="L55" s="135"/>
      <c r="M55" s="135"/>
      <c r="N55" s="135"/>
      <c r="O55" s="135"/>
      <c r="P55" s="135"/>
      <c r="Q55" s="135"/>
      <c r="R55" s="135"/>
      <c r="S55" s="135"/>
      <c r="T55" s="135"/>
      <c r="U55" s="135"/>
      <c r="V55" s="135"/>
      <c r="W55" s="135"/>
      <c r="X55" s="135"/>
      <c r="Y55" s="135"/>
      <c r="Z55" s="135"/>
      <c r="AA55" s="136"/>
      <c r="AB55" s="137"/>
      <c r="AC55" s="137"/>
    </row>
    <row r="56" spans="1:29" ht="27.75" thickBot="1">
      <c r="A56" s="144"/>
      <c r="B56" s="144"/>
      <c r="C56" s="144"/>
      <c r="D56" s="144"/>
      <c r="E56" s="144"/>
      <c r="F56" s="144"/>
      <c r="G56" s="144"/>
      <c r="H56" s="144"/>
      <c r="I56" s="144"/>
      <c r="J56" s="144"/>
      <c r="K56" s="144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4"/>
      <c r="AA56" s="145"/>
      <c r="AB56" s="146"/>
      <c r="AC56" s="146"/>
    </row>
    <row r="57" spans="1:29" ht="45" customHeight="1">
      <c r="A57" s="147" t="s">
        <v>1</v>
      </c>
      <c r="B57" s="148"/>
      <c r="C57" s="148"/>
      <c r="D57" s="148"/>
      <c r="E57" s="149"/>
      <c r="F57" s="150" t="s">
        <v>35</v>
      </c>
      <c r="G57" s="151"/>
      <c r="H57" s="151"/>
      <c r="I57" s="151"/>
      <c r="J57" s="151"/>
      <c r="K57" s="151"/>
      <c r="L57" s="151"/>
      <c r="M57" s="151"/>
      <c r="N57" s="151"/>
      <c r="O57" s="151"/>
      <c r="P57" s="152"/>
      <c r="Q57" s="153" t="s">
        <v>2</v>
      </c>
      <c r="R57" s="153"/>
      <c r="S57" s="153"/>
      <c r="T57" s="153"/>
      <c r="U57" s="154" t="s">
        <v>3</v>
      </c>
      <c r="V57" s="154"/>
      <c r="W57" s="154"/>
      <c r="X57" s="154"/>
      <c r="Y57" s="154"/>
      <c r="Z57" s="154"/>
      <c r="AA57" s="154"/>
      <c r="AB57" s="154"/>
      <c r="AC57" s="155"/>
    </row>
    <row r="58" spans="1:29" ht="31.5" customHeight="1">
      <c r="A58" s="141" t="s">
        <v>17</v>
      </c>
      <c r="B58" s="142"/>
      <c r="C58" s="142"/>
      <c r="D58" s="142"/>
      <c r="E58" s="143"/>
      <c r="F58" s="156" t="s">
        <v>57</v>
      </c>
      <c r="G58" s="157"/>
      <c r="H58" s="157"/>
      <c r="I58" s="157"/>
      <c r="J58" s="157"/>
      <c r="K58" s="157"/>
      <c r="L58" s="157"/>
      <c r="M58" s="157"/>
      <c r="N58" s="157"/>
      <c r="O58" s="157"/>
      <c r="P58" s="156"/>
      <c r="Q58" s="158" t="s">
        <v>37</v>
      </c>
      <c r="R58" s="158"/>
      <c r="S58" s="158"/>
      <c r="T58" s="158"/>
      <c r="U58" s="159"/>
      <c r="V58" s="160"/>
      <c r="W58" s="160"/>
      <c r="X58" s="160"/>
      <c r="Y58" s="160"/>
      <c r="Z58" s="160"/>
      <c r="AA58" s="160"/>
      <c r="AB58" s="160"/>
      <c r="AC58" s="161"/>
    </row>
    <row r="59" spans="1:29" ht="27" customHeight="1">
      <c r="A59" s="162" t="s">
        <v>4</v>
      </c>
      <c r="B59" s="163"/>
      <c r="C59" s="163"/>
      <c r="D59" s="163"/>
      <c r="E59" s="164"/>
      <c r="F59" s="165" t="s">
        <v>31</v>
      </c>
      <c r="G59" s="166"/>
      <c r="H59" s="166"/>
      <c r="I59" s="166"/>
      <c r="J59" s="166"/>
      <c r="K59" s="166"/>
      <c r="L59" s="166"/>
      <c r="M59" s="166"/>
      <c r="N59" s="166"/>
      <c r="O59" s="166"/>
      <c r="P59" s="167"/>
      <c r="Q59" s="168" t="s">
        <v>23</v>
      </c>
      <c r="R59" s="169"/>
      <c r="S59" s="169"/>
      <c r="T59" s="169"/>
      <c r="U59" s="170" t="s">
        <v>32</v>
      </c>
      <c r="V59" s="171"/>
      <c r="W59" s="171"/>
      <c r="X59" s="171"/>
      <c r="Y59" s="171"/>
      <c r="Z59" s="171"/>
      <c r="AA59" s="171"/>
      <c r="AB59" s="171"/>
      <c r="AC59" s="172"/>
    </row>
    <row r="60" spans="1:29" ht="25.5" customHeight="1">
      <c r="A60" s="221" t="s">
        <v>18</v>
      </c>
      <c r="B60" s="138"/>
      <c r="C60" s="138" t="s">
        <v>5</v>
      </c>
      <c r="D60" s="138"/>
      <c r="E60" s="138"/>
      <c r="F60" s="138"/>
      <c r="G60" s="138"/>
      <c r="H60" s="138" t="s">
        <v>25</v>
      </c>
      <c r="I60" s="138"/>
      <c r="J60" s="138"/>
      <c r="K60" s="138"/>
      <c r="L60" s="138"/>
      <c r="M60" s="138"/>
      <c r="N60" s="138"/>
      <c r="O60" s="139" t="s">
        <v>6</v>
      </c>
      <c r="P60" s="139"/>
      <c r="Q60" s="139"/>
      <c r="R60" s="139"/>
      <c r="S60" s="139"/>
      <c r="T60" s="139" t="s">
        <v>26</v>
      </c>
      <c r="U60" s="139"/>
      <c r="V60" s="139"/>
      <c r="W60" s="139"/>
      <c r="X60" s="139"/>
      <c r="Y60" s="139"/>
      <c r="Z60" s="139"/>
      <c r="AA60" s="139"/>
      <c r="AB60" s="139"/>
      <c r="AC60" s="140"/>
    </row>
    <row r="61" spans="1:29" ht="24.75" customHeight="1">
      <c r="A61" s="221"/>
      <c r="B61" s="138"/>
      <c r="C61" s="224" t="s">
        <v>7</v>
      </c>
      <c r="D61" s="225"/>
      <c r="E61" s="225"/>
      <c r="F61" s="225"/>
      <c r="G61" s="226"/>
      <c r="H61" s="138" t="s">
        <v>27</v>
      </c>
      <c r="I61" s="138"/>
      <c r="J61" s="138"/>
      <c r="K61" s="138"/>
      <c r="L61" s="138"/>
      <c r="M61" s="138"/>
      <c r="N61" s="138"/>
      <c r="O61" s="196" t="s">
        <v>8</v>
      </c>
      <c r="P61" s="197"/>
      <c r="Q61" s="197"/>
      <c r="R61" s="197"/>
      <c r="S61" s="228"/>
      <c r="T61" s="139" t="s">
        <v>29</v>
      </c>
      <c r="U61" s="139"/>
      <c r="V61" s="139"/>
      <c r="W61" s="139"/>
      <c r="X61" s="139"/>
      <c r="Y61" s="139"/>
      <c r="Z61" s="139"/>
      <c r="AA61" s="139"/>
      <c r="AB61" s="139"/>
      <c r="AC61" s="140"/>
    </row>
    <row r="62" spans="1:29" ht="27.75" customHeight="1">
      <c r="A62" s="221"/>
      <c r="B62" s="138"/>
      <c r="C62" s="227"/>
      <c r="D62" s="219"/>
      <c r="E62" s="219"/>
      <c r="F62" s="219"/>
      <c r="G62" s="220"/>
      <c r="H62" s="138" t="s">
        <v>28</v>
      </c>
      <c r="I62" s="138"/>
      <c r="J62" s="138"/>
      <c r="K62" s="138"/>
      <c r="L62" s="138"/>
      <c r="M62" s="138"/>
      <c r="N62" s="138"/>
      <c r="O62" s="199"/>
      <c r="P62" s="200"/>
      <c r="Q62" s="200"/>
      <c r="R62" s="200"/>
      <c r="S62" s="229"/>
      <c r="T62" s="139" t="s">
        <v>30</v>
      </c>
      <c r="U62" s="139"/>
      <c r="V62" s="139"/>
      <c r="W62" s="139"/>
      <c r="X62" s="139"/>
      <c r="Y62" s="139"/>
      <c r="Z62" s="139"/>
      <c r="AA62" s="139"/>
      <c r="AB62" s="139"/>
      <c r="AC62" s="140"/>
    </row>
    <row r="63" spans="1:29">
      <c r="A63" s="221"/>
      <c r="B63" s="138"/>
      <c r="C63" s="233"/>
      <c r="D63" s="234"/>
      <c r="E63" s="234"/>
      <c r="F63" s="234"/>
      <c r="G63" s="234"/>
      <c r="H63" s="234"/>
      <c r="I63" s="234"/>
      <c r="J63" s="234"/>
      <c r="K63" s="234"/>
      <c r="L63" s="234"/>
      <c r="M63" s="234"/>
      <c r="N63" s="234"/>
      <c r="O63" s="234"/>
      <c r="P63" s="234"/>
      <c r="Q63" s="234"/>
      <c r="R63" s="234"/>
      <c r="S63" s="234"/>
      <c r="T63" s="234"/>
      <c r="U63" s="234"/>
      <c r="V63" s="234"/>
      <c r="W63" s="234"/>
      <c r="X63" s="234"/>
      <c r="Y63" s="234"/>
      <c r="Z63" s="234"/>
      <c r="AA63" s="234"/>
      <c r="AB63" s="234"/>
      <c r="AC63" s="235"/>
    </row>
    <row r="64" spans="1:29">
      <c r="A64" s="221"/>
      <c r="B64" s="138"/>
      <c r="C64" s="233"/>
      <c r="D64" s="234"/>
      <c r="E64" s="234"/>
      <c r="F64" s="234"/>
      <c r="G64" s="234"/>
      <c r="H64" s="234"/>
      <c r="I64" s="234"/>
      <c r="J64" s="234"/>
      <c r="K64" s="234"/>
      <c r="L64" s="234"/>
      <c r="M64" s="234"/>
      <c r="N64" s="234"/>
      <c r="O64" s="234"/>
      <c r="P64" s="234"/>
      <c r="Q64" s="234"/>
      <c r="R64" s="234"/>
      <c r="S64" s="234"/>
      <c r="T64" s="234"/>
      <c r="U64" s="234"/>
      <c r="V64" s="234"/>
      <c r="W64" s="234"/>
      <c r="X64" s="234"/>
      <c r="Y64" s="234"/>
      <c r="Z64" s="234"/>
      <c r="AA64" s="234"/>
      <c r="AB64" s="234"/>
      <c r="AC64" s="235"/>
    </row>
    <row r="65" spans="1:30">
      <c r="A65" s="221"/>
      <c r="B65" s="138"/>
      <c r="C65" s="233"/>
      <c r="D65" s="234"/>
      <c r="E65" s="234"/>
      <c r="F65" s="234"/>
      <c r="G65" s="234"/>
      <c r="H65" s="234"/>
      <c r="I65" s="234"/>
      <c r="J65" s="234"/>
      <c r="K65" s="234"/>
      <c r="L65" s="234"/>
      <c r="M65" s="234"/>
      <c r="N65" s="234"/>
      <c r="O65" s="234"/>
      <c r="P65" s="234"/>
      <c r="Q65" s="234"/>
      <c r="R65" s="234"/>
      <c r="S65" s="234"/>
      <c r="T65" s="234"/>
      <c r="U65" s="234"/>
      <c r="V65" s="234"/>
      <c r="W65" s="234"/>
      <c r="X65" s="234"/>
      <c r="Y65" s="234"/>
      <c r="Z65" s="234"/>
      <c r="AA65" s="234"/>
      <c r="AB65" s="234"/>
      <c r="AC65" s="235"/>
    </row>
    <row r="66" spans="1:30">
      <c r="A66" s="221"/>
      <c r="B66" s="138"/>
      <c r="C66" s="233"/>
      <c r="D66" s="234"/>
      <c r="E66" s="234"/>
      <c r="F66" s="234"/>
      <c r="G66" s="234"/>
      <c r="H66" s="234"/>
      <c r="I66" s="234"/>
      <c r="J66" s="234"/>
      <c r="K66" s="234"/>
      <c r="L66" s="234"/>
      <c r="M66" s="234"/>
      <c r="N66" s="234"/>
      <c r="O66" s="234"/>
      <c r="P66" s="234"/>
      <c r="Q66" s="234"/>
      <c r="R66" s="234"/>
      <c r="S66" s="234"/>
      <c r="T66" s="234"/>
      <c r="U66" s="234"/>
      <c r="V66" s="234"/>
      <c r="W66" s="234"/>
      <c r="X66" s="234"/>
      <c r="Y66" s="234"/>
      <c r="Z66" s="234"/>
      <c r="AA66" s="234"/>
      <c r="AB66" s="234"/>
      <c r="AC66" s="235"/>
    </row>
    <row r="67" spans="1:30">
      <c r="A67" s="221"/>
      <c r="B67" s="138"/>
      <c r="C67" s="233"/>
      <c r="D67" s="234"/>
      <c r="E67" s="234"/>
      <c r="F67" s="234"/>
      <c r="G67" s="234"/>
      <c r="H67" s="234"/>
      <c r="I67" s="234"/>
      <c r="J67" s="234"/>
      <c r="K67" s="234"/>
      <c r="L67" s="234"/>
      <c r="M67" s="234"/>
      <c r="N67" s="234"/>
      <c r="O67" s="234"/>
      <c r="P67" s="234"/>
      <c r="Q67" s="234"/>
      <c r="R67" s="234"/>
      <c r="S67" s="234"/>
      <c r="T67" s="234"/>
      <c r="U67" s="234"/>
      <c r="V67" s="234"/>
      <c r="W67" s="234"/>
      <c r="X67" s="234"/>
      <c r="Y67" s="234"/>
      <c r="Z67" s="234"/>
      <c r="AA67" s="234"/>
      <c r="AB67" s="234"/>
      <c r="AC67" s="235"/>
    </row>
    <row r="68" spans="1:30">
      <c r="A68" s="221"/>
      <c r="B68" s="138"/>
      <c r="C68" s="233"/>
      <c r="D68" s="234"/>
      <c r="E68" s="234"/>
      <c r="F68" s="234"/>
      <c r="G68" s="234"/>
      <c r="H68" s="234"/>
      <c r="I68" s="234"/>
      <c r="J68" s="234"/>
      <c r="K68" s="234"/>
      <c r="L68" s="234"/>
      <c r="M68" s="234"/>
      <c r="N68" s="234"/>
      <c r="O68" s="234"/>
      <c r="P68" s="234"/>
      <c r="Q68" s="234"/>
      <c r="R68" s="234"/>
      <c r="S68" s="234"/>
      <c r="T68" s="234"/>
      <c r="U68" s="234"/>
      <c r="V68" s="234"/>
      <c r="W68" s="234"/>
      <c r="X68" s="234"/>
      <c r="Y68" s="234"/>
      <c r="Z68" s="234"/>
      <c r="AA68" s="234"/>
      <c r="AB68" s="234"/>
      <c r="AC68" s="235"/>
    </row>
    <row r="69" spans="1:30">
      <c r="A69" s="221"/>
      <c r="B69" s="138"/>
      <c r="C69" s="233"/>
      <c r="D69" s="234"/>
      <c r="E69" s="234"/>
      <c r="F69" s="234"/>
      <c r="G69" s="234"/>
      <c r="H69" s="234"/>
      <c r="I69" s="234"/>
      <c r="J69" s="234"/>
      <c r="K69" s="234"/>
      <c r="L69" s="234"/>
      <c r="M69" s="234"/>
      <c r="N69" s="234"/>
      <c r="O69" s="234"/>
      <c r="P69" s="234"/>
      <c r="Q69" s="234"/>
      <c r="R69" s="234"/>
      <c r="S69" s="234"/>
      <c r="T69" s="234"/>
      <c r="U69" s="234"/>
      <c r="V69" s="234"/>
      <c r="W69" s="234"/>
      <c r="X69" s="234"/>
      <c r="Y69" s="234"/>
      <c r="Z69" s="234"/>
      <c r="AA69" s="234"/>
      <c r="AB69" s="234"/>
      <c r="AC69" s="235"/>
    </row>
    <row r="70" spans="1:30">
      <c r="A70" s="221"/>
      <c r="B70" s="138"/>
      <c r="C70" s="233"/>
      <c r="D70" s="234"/>
      <c r="E70" s="234"/>
      <c r="F70" s="234"/>
      <c r="G70" s="234"/>
      <c r="H70" s="234"/>
      <c r="I70" s="234"/>
      <c r="J70" s="234"/>
      <c r="K70" s="234"/>
      <c r="L70" s="234"/>
      <c r="M70" s="234"/>
      <c r="N70" s="234"/>
      <c r="O70" s="234"/>
      <c r="P70" s="234"/>
      <c r="Q70" s="234"/>
      <c r="R70" s="234"/>
      <c r="S70" s="234"/>
      <c r="T70" s="234"/>
      <c r="U70" s="234"/>
      <c r="V70" s="234"/>
      <c r="W70" s="234"/>
      <c r="X70" s="234"/>
      <c r="Y70" s="234"/>
      <c r="Z70" s="234"/>
      <c r="AA70" s="234"/>
      <c r="AB70" s="234"/>
      <c r="AC70" s="235"/>
    </row>
    <row r="71" spans="1:30">
      <c r="A71" s="221"/>
      <c r="B71" s="138"/>
      <c r="C71" s="233"/>
      <c r="D71" s="234"/>
      <c r="E71" s="234"/>
      <c r="F71" s="234"/>
      <c r="G71" s="234"/>
      <c r="H71" s="234"/>
      <c r="I71" s="234"/>
      <c r="J71" s="234"/>
      <c r="K71" s="234"/>
      <c r="L71" s="234"/>
      <c r="M71" s="234"/>
      <c r="N71" s="234"/>
      <c r="O71" s="234"/>
      <c r="P71" s="234"/>
      <c r="Q71" s="234"/>
      <c r="R71" s="234"/>
      <c r="S71" s="234"/>
      <c r="T71" s="234"/>
      <c r="U71" s="234"/>
      <c r="V71" s="234"/>
      <c r="W71" s="234"/>
      <c r="X71" s="234"/>
      <c r="Y71" s="234"/>
      <c r="Z71" s="234"/>
      <c r="AA71" s="234"/>
      <c r="AB71" s="234"/>
      <c r="AC71" s="235"/>
    </row>
    <row r="72" spans="1:30">
      <c r="A72" s="221"/>
      <c r="B72" s="138"/>
      <c r="C72" s="233"/>
      <c r="D72" s="234"/>
      <c r="E72" s="234"/>
      <c r="F72" s="234"/>
      <c r="G72" s="234"/>
      <c r="H72" s="234"/>
      <c r="I72" s="234"/>
      <c r="J72" s="234"/>
      <c r="K72" s="234"/>
      <c r="L72" s="234"/>
      <c r="M72" s="234"/>
      <c r="N72" s="234"/>
      <c r="O72" s="234"/>
      <c r="P72" s="234"/>
      <c r="Q72" s="234"/>
      <c r="R72" s="234"/>
      <c r="S72" s="234"/>
      <c r="T72" s="234"/>
      <c r="U72" s="234"/>
      <c r="V72" s="234"/>
      <c r="W72" s="234"/>
      <c r="X72" s="234"/>
      <c r="Y72" s="234"/>
      <c r="Z72" s="234"/>
      <c r="AA72" s="234"/>
      <c r="AB72" s="234"/>
      <c r="AC72" s="235"/>
    </row>
    <row r="73" spans="1:30">
      <c r="A73" s="221"/>
      <c r="B73" s="138"/>
      <c r="C73" s="233"/>
      <c r="D73" s="234"/>
      <c r="E73" s="234"/>
      <c r="F73" s="234"/>
      <c r="G73" s="234"/>
      <c r="H73" s="234"/>
      <c r="I73" s="234"/>
      <c r="J73" s="234"/>
      <c r="K73" s="234"/>
      <c r="L73" s="234"/>
      <c r="M73" s="234"/>
      <c r="N73" s="234"/>
      <c r="O73" s="234"/>
      <c r="P73" s="234"/>
      <c r="Q73" s="234"/>
      <c r="R73" s="234"/>
      <c r="S73" s="234"/>
      <c r="T73" s="234"/>
      <c r="U73" s="234"/>
      <c r="V73" s="234"/>
      <c r="W73" s="234"/>
      <c r="X73" s="234"/>
      <c r="Y73" s="234"/>
      <c r="Z73" s="234"/>
      <c r="AA73" s="234"/>
      <c r="AB73" s="234"/>
      <c r="AC73" s="235"/>
    </row>
    <row r="74" spans="1:30">
      <c r="A74" s="221"/>
      <c r="B74" s="176"/>
      <c r="C74" s="138" t="s">
        <v>9</v>
      </c>
      <c r="D74" s="138"/>
      <c r="E74" s="138"/>
      <c r="F74" s="138"/>
      <c r="G74" s="2"/>
      <c r="H74" s="176" t="s">
        <v>10</v>
      </c>
      <c r="I74" s="177"/>
      <c r="J74" s="177"/>
      <c r="K74" s="177"/>
      <c r="L74" s="177"/>
      <c r="M74" s="177"/>
      <c r="N74" s="178"/>
      <c r="O74" s="138" t="s">
        <v>11</v>
      </c>
      <c r="P74" s="138"/>
      <c r="Q74" s="138"/>
      <c r="R74" s="138"/>
      <c r="S74" s="138"/>
      <c r="T74" s="138"/>
      <c r="U74" s="138"/>
      <c r="V74" s="139" t="s">
        <v>21</v>
      </c>
      <c r="W74" s="139"/>
      <c r="X74" s="139"/>
      <c r="Y74" s="139"/>
      <c r="Z74" s="139"/>
      <c r="AA74" s="179" t="s">
        <v>39</v>
      </c>
      <c r="AB74" s="180"/>
      <c r="AC74" s="181"/>
    </row>
    <row r="75" spans="1:30" ht="14.25" customHeight="1">
      <c r="A75" s="221"/>
      <c r="B75" s="138"/>
      <c r="C75" s="230" t="s">
        <v>48</v>
      </c>
      <c r="D75" s="231"/>
      <c r="E75" s="231"/>
      <c r="F75" s="231"/>
      <c r="G75" s="3" t="s">
        <v>12</v>
      </c>
      <c r="H75" s="174">
        <f>$AE$23+300*COS(36.68*PI()/180)</f>
        <v>3092067.4502617768</v>
      </c>
      <c r="I75" s="174"/>
      <c r="J75" s="174"/>
      <c r="K75" s="174"/>
      <c r="L75" s="174"/>
      <c r="M75" s="174"/>
      <c r="N75" s="175"/>
      <c r="O75" s="217"/>
      <c r="P75" s="217"/>
      <c r="Q75" s="217"/>
      <c r="R75" s="217"/>
      <c r="S75" s="217"/>
      <c r="T75" s="217"/>
      <c r="U75" s="218"/>
      <c r="V75" s="173">
        <f ca="1">H75+AD75</f>
        <v>3092067.4482617769</v>
      </c>
      <c r="W75" s="174"/>
      <c r="X75" s="174"/>
      <c r="Y75" s="174"/>
      <c r="Z75" s="175"/>
      <c r="AA75" s="239"/>
      <c r="AB75" s="240"/>
      <c r="AC75" s="241"/>
      <c r="AD75" s="9">
        <f ca="1">RANDBETWEEN(-3,3)*0.001</f>
        <v>-2E-3</v>
      </c>
    </row>
    <row r="76" spans="1:30">
      <c r="A76" s="221"/>
      <c r="B76" s="138"/>
      <c r="C76" s="227"/>
      <c r="D76" s="219"/>
      <c r="E76" s="219"/>
      <c r="F76" s="219"/>
      <c r="G76" s="8" t="s">
        <v>13</v>
      </c>
      <c r="H76" s="174">
        <f>$AE$24+300*SIN(36.68*PI()/180)</f>
        <v>526975.52857142233</v>
      </c>
      <c r="I76" s="174"/>
      <c r="J76" s="174"/>
      <c r="K76" s="174"/>
      <c r="L76" s="174"/>
      <c r="M76" s="174"/>
      <c r="N76" s="175"/>
      <c r="O76" s="219"/>
      <c r="P76" s="219"/>
      <c r="Q76" s="219"/>
      <c r="R76" s="219"/>
      <c r="S76" s="219"/>
      <c r="T76" s="219"/>
      <c r="U76" s="220"/>
      <c r="V76" s="173">
        <f t="shared" ref="V76:V80" ca="1" si="4">H76+AD76</f>
        <v>526975.52657142235</v>
      </c>
      <c r="W76" s="174"/>
      <c r="X76" s="174"/>
      <c r="Y76" s="174"/>
      <c r="Z76" s="175"/>
      <c r="AA76" s="199"/>
      <c r="AB76" s="200"/>
      <c r="AC76" s="201"/>
      <c r="AD76" s="9">
        <f t="shared" ref="AD76:AD92" ca="1" si="5">RANDBETWEEN(-3,3)*0.001</f>
        <v>-2E-3</v>
      </c>
    </row>
    <row r="77" spans="1:30" ht="14.25" customHeight="1">
      <c r="A77" s="221"/>
      <c r="B77" s="138"/>
      <c r="C77" s="232" t="s">
        <v>46</v>
      </c>
      <c r="D77" s="225"/>
      <c r="E77" s="225"/>
      <c r="F77" s="225"/>
      <c r="G77" s="8" t="s">
        <v>12</v>
      </c>
      <c r="H77" s="174">
        <f>H75-11*COS((36.68+90)*PI()/180)</f>
        <v>3092074.0210593957</v>
      </c>
      <c r="I77" s="174"/>
      <c r="J77" s="174"/>
      <c r="K77" s="174"/>
      <c r="L77" s="174"/>
      <c r="M77" s="174"/>
      <c r="N77" s="175"/>
      <c r="O77" s="217"/>
      <c r="P77" s="217"/>
      <c r="Q77" s="217"/>
      <c r="R77" s="217"/>
      <c r="S77" s="217"/>
      <c r="T77" s="217"/>
      <c r="U77" s="218"/>
      <c r="V77" s="173">
        <f t="shared" ca="1" si="4"/>
        <v>3092074.0190593959</v>
      </c>
      <c r="W77" s="174"/>
      <c r="X77" s="174"/>
      <c r="Y77" s="174"/>
      <c r="Z77" s="175"/>
      <c r="AA77" s="196"/>
      <c r="AB77" s="197"/>
      <c r="AC77" s="198"/>
      <c r="AD77" s="9">
        <f t="shared" ca="1" si="5"/>
        <v>-2E-3</v>
      </c>
    </row>
    <row r="78" spans="1:30">
      <c r="A78" s="221"/>
      <c r="B78" s="138"/>
      <c r="C78" s="227"/>
      <c r="D78" s="219"/>
      <c r="E78" s="219"/>
      <c r="F78" s="219"/>
      <c r="G78" s="8" t="s">
        <v>13</v>
      </c>
      <c r="H78" s="174">
        <f>H76-11*SIN((36.68+90)*PI()/180)</f>
        <v>526966.70674515713</v>
      </c>
      <c r="I78" s="174"/>
      <c r="J78" s="174"/>
      <c r="K78" s="174"/>
      <c r="L78" s="174"/>
      <c r="M78" s="174"/>
      <c r="N78" s="175"/>
      <c r="O78" s="219"/>
      <c r="P78" s="219"/>
      <c r="Q78" s="219"/>
      <c r="R78" s="219"/>
      <c r="S78" s="219"/>
      <c r="T78" s="219"/>
      <c r="U78" s="220"/>
      <c r="V78" s="173">
        <f t="shared" ca="1" si="4"/>
        <v>526966.70674515713</v>
      </c>
      <c r="W78" s="174"/>
      <c r="X78" s="174"/>
      <c r="Y78" s="174"/>
      <c r="Z78" s="175"/>
      <c r="AA78" s="199"/>
      <c r="AB78" s="200"/>
      <c r="AC78" s="201"/>
      <c r="AD78" s="9">
        <f t="shared" ca="1" si="5"/>
        <v>0</v>
      </c>
    </row>
    <row r="79" spans="1:30" ht="14.25" customHeight="1">
      <c r="A79" s="221"/>
      <c r="B79" s="138"/>
      <c r="C79" s="232" t="s">
        <v>47</v>
      </c>
      <c r="D79" s="225"/>
      <c r="E79" s="225"/>
      <c r="F79" s="225"/>
      <c r="G79" s="8" t="s">
        <v>12</v>
      </c>
      <c r="H79" s="174">
        <f>H75+11.5*COS((36.68+90)*PI()/180)</f>
        <v>3092060.580791539</v>
      </c>
      <c r="I79" s="174"/>
      <c r="J79" s="174"/>
      <c r="K79" s="174"/>
      <c r="L79" s="174"/>
      <c r="M79" s="174"/>
      <c r="N79" s="175"/>
      <c r="O79" s="217"/>
      <c r="P79" s="217"/>
      <c r="Q79" s="217"/>
      <c r="R79" s="217"/>
      <c r="S79" s="217"/>
      <c r="T79" s="217"/>
      <c r="U79" s="218"/>
      <c r="V79" s="173">
        <f t="shared" ca="1" si="4"/>
        <v>3092060.580791539</v>
      </c>
      <c r="W79" s="174"/>
      <c r="X79" s="174"/>
      <c r="Y79" s="174"/>
      <c r="Z79" s="175"/>
      <c r="AA79" s="196"/>
      <c r="AB79" s="197"/>
      <c r="AC79" s="198"/>
      <c r="AD79" s="9">
        <f t="shared" ca="1" si="5"/>
        <v>0</v>
      </c>
    </row>
    <row r="80" spans="1:30">
      <c r="A80" s="221"/>
      <c r="B80" s="138"/>
      <c r="C80" s="227"/>
      <c r="D80" s="219"/>
      <c r="E80" s="219"/>
      <c r="F80" s="219"/>
      <c r="G80" s="8" t="s">
        <v>13</v>
      </c>
      <c r="H80" s="174">
        <f>H76+11.5*SIN((36.68+90)*PI()/180)</f>
        <v>526984.75138979044</v>
      </c>
      <c r="I80" s="174"/>
      <c r="J80" s="174"/>
      <c r="K80" s="174"/>
      <c r="L80" s="174"/>
      <c r="M80" s="174"/>
      <c r="N80" s="175"/>
      <c r="O80" s="219"/>
      <c r="P80" s="219"/>
      <c r="Q80" s="219"/>
      <c r="R80" s="219"/>
      <c r="S80" s="219"/>
      <c r="T80" s="219"/>
      <c r="U80" s="220"/>
      <c r="V80" s="173">
        <f t="shared" ca="1" si="4"/>
        <v>526984.75338979042</v>
      </c>
      <c r="W80" s="174"/>
      <c r="X80" s="174"/>
      <c r="Y80" s="174"/>
      <c r="Z80" s="175"/>
      <c r="AA80" s="199"/>
      <c r="AB80" s="200"/>
      <c r="AC80" s="201"/>
      <c r="AD80" s="9">
        <f t="shared" ca="1" si="5"/>
        <v>2E-3</v>
      </c>
    </row>
    <row r="81" spans="1:30" ht="14.25" customHeight="1">
      <c r="A81" s="222"/>
      <c r="B81" s="223"/>
      <c r="C81" s="230" t="s">
        <v>49</v>
      </c>
      <c r="D81" s="231"/>
      <c r="E81" s="231"/>
      <c r="F81" s="231"/>
      <c r="G81" s="3" t="s">
        <v>12</v>
      </c>
      <c r="H81" s="174">
        <f>$AE$23+400*COS(36.68*PI()/180)</f>
        <v>3092147.6486823689</v>
      </c>
      <c r="I81" s="174"/>
      <c r="J81" s="174"/>
      <c r="K81" s="174"/>
      <c r="L81" s="174"/>
      <c r="M81" s="174"/>
      <c r="N81" s="175"/>
      <c r="O81" s="217"/>
      <c r="P81" s="217"/>
      <c r="Q81" s="217"/>
      <c r="R81" s="217"/>
      <c r="S81" s="217"/>
      <c r="T81" s="217"/>
      <c r="U81" s="218"/>
      <c r="V81" s="173">
        <f t="shared" ref="V81:V86" ca="1" si="6">H81+AD81</f>
        <v>3092147.6456823689</v>
      </c>
      <c r="W81" s="174"/>
      <c r="X81" s="174"/>
      <c r="Y81" s="174"/>
      <c r="Z81" s="175"/>
      <c r="AA81" s="196"/>
      <c r="AB81" s="197"/>
      <c r="AC81" s="198"/>
      <c r="AD81" s="9">
        <f t="shared" ca="1" si="5"/>
        <v>-3.0000000000000001E-3</v>
      </c>
    </row>
    <row r="82" spans="1:30">
      <c r="A82" s="222"/>
      <c r="B82" s="223"/>
      <c r="C82" s="227"/>
      <c r="D82" s="219"/>
      <c r="E82" s="219"/>
      <c r="F82" s="219"/>
      <c r="G82" s="11" t="s">
        <v>13</v>
      </c>
      <c r="H82" s="174">
        <f>$AE$24+400*SIN(36.68*PI()/180)</f>
        <v>527035.26309522986</v>
      </c>
      <c r="I82" s="174"/>
      <c r="J82" s="174"/>
      <c r="K82" s="174"/>
      <c r="L82" s="174"/>
      <c r="M82" s="174"/>
      <c r="N82" s="175"/>
      <c r="O82" s="219"/>
      <c r="P82" s="219"/>
      <c r="Q82" s="219"/>
      <c r="R82" s="219"/>
      <c r="S82" s="219"/>
      <c r="T82" s="219"/>
      <c r="U82" s="220"/>
      <c r="V82" s="173">
        <f t="shared" ca="1" si="6"/>
        <v>527035.26009522984</v>
      </c>
      <c r="W82" s="174"/>
      <c r="X82" s="174"/>
      <c r="Y82" s="174"/>
      <c r="Z82" s="175"/>
      <c r="AA82" s="199"/>
      <c r="AB82" s="200"/>
      <c r="AC82" s="201"/>
      <c r="AD82" s="9">
        <f t="shared" ca="1" si="5"/>
        <v>-3.0000000000000001E-3</v>
      </c>
    </row>
    <row r="83" spans="1:30" ht="14.25" customHeight="1">
      <c r="A83" s="222"/>
      <c r="B83" s="223"/>
      <c r="C83" s="232" t="s">
        <v>41</v>
      </c>
      <c r="D83" s="225"/>
      <c r="E83" s="225"/>
      <c r="F83" s="225"/>
      <c r="G83" s="11" t="s">
        <v>12</v>
      </c>
      <c r="H83" s="174">
        <f>H81-7.5*COS((36.68+90)*PI()/180)</f>
        <v>3092152.1287716543</v>
      </c>
      <c r="I83" s="174"/>
      <c r="J83" s="174"/>
      <c r="K83" s="174"/>
      <c r="L83" s="174"/>
      <c r="M83" s="174"/>
      <c r="N83" s="175"/>
      <c r="O83" s="217"/>
      <c r="P83" s="217"/>
      <c r="Q83" s="217"/>
      <c r="R83" s="217"/>
      <c r="S83" s="217"/>
      <c r="T83" s="217"/>
      <c r="U83" s="218"/>
      <c r="V83" s="173">
        <f t="shared" ca="1" si="6"/>
        <v>3092152.1287716543</v>
      </c>
      <c r="W83" s="174"/>
      <c r="X83" s="174"/>
      <c r="Y83" s="174"/>
      <c r="Z83" s="175"/>
      <c r="AA83" s="196"/>
      <c r="AB83" s="197"/>
      <c r="AC83" s="198"/>
      <c r="AD83" s="9">
        <f t="shared" ca="1" si="5"/>
        <v>0</v>
      </c>
    </row>
    <row r="84" spans="1:30">
      <c r="A84" s="222"/>
      <c r="B84" s="223"/>
      <c r="C84" s="227"/>
      <c r="D84" s="219"/>
      <c r="E84" s="219"/>
      <c r="F84" s="219"/>
      <c r="G84" s="11" t="s">
        <v>13</v>
      </c>
      <c r="H84" s="174">
        <f>H82-7.5*SIN((36.68+90)*PI()/180)</f>
        <v>527029.24821368547</v>
      </c>
      <c r="I84" s="174"/>
      <c r="J84" s="174"/>
      <c r="K84" s="174"/>
      <c r="L84" s="174"/>
      <c r="M84" s="174"/>
      <c r="N84" s="175"/>
      <c r="O84" s="219"/>
      <c r="P84" s="219"/>
      <c r="Q84" s="219"/>
      <c r="R84" s="219"/>
      <c r="S84" s="219"/>
      <c r="T84" s="219"/>
      <c r="U84" s="220"/>
      <c r="V84" s="173">
        <f t="shared" ca="1" si="6"/>
        <v>527029.24921368551</v>
      </c>
      <c r="W84" s="174"/>
      <c r="X84" s="174"/>
      <c r="Y84" s="174"/>
      <c r="Z84" s="175"/>
      <c r="AA84" s="199"/>
      <c r="AB84" s="200"/>
      <c r="AC84" s="201"/>
      <c r="AD84" s="9">
        <f t="shared" ca="1" si="5"/>
        <v>1E-3</v>
      </c>
    </row>
    <row r="85" spans="1:30">
      <c r="A85" s="222"/>
      <c r="B85" s="223"/>
      <c r="C85" s="232" t="s">
        <v>36</v>
      </c>
      <c r="D85" s="225"/>
      <c r="E85" s="225"/>
      <c r="F85" s="225"/>
      <c r="G85" s="11" t="s">
        <v>12</v>
      </c>
      <c r="H85" s="174">
        <f>H81+7.5*COS((36.68+90)*PI()/180)</f>
        <v>3092143.1685930835</v>
      </c>
      <c r="I85" s="174"/>
      <c r="J85" s="174"/>
      <c r="K85" s="174"/>
      <c r="L85" s="174"/>
      <c r="M85" s="174"/>
      <c r="N85" s="175"/>
      <c r="O85" s="217"/>
      <c r="P85" s="217"/>
      <c r="Q85" s="217"/>
      <c r="R85" s="217"/>
      <c r="S85" s="217"/>
      <c r="T85" s="217"/>
      <c r="U85" s="218"/>
      <c r="V85" s="173">
        <f t="shared" ca="1" si="6"/>
        <v>3092143.1685930835</v>
      </c>
      <c r="W85" s="174"/>
      <c r="X85" s="174"/>
      <c r="Y85" s="174"/>
      <c r="Z85" s="175"/>
      <c r="AA85" s="196"/>
      <c r="AB85" s="197"/>
      <c r="AC85" s="198"/>
      <c r="AD85" s="9">
        <f t="shared" ca="1" si="5"/>
        <v>0</v>
      </c>
    </row>
    <row r="86" spans="1:30">
      <c r="A86" s="222"/>
      <c r="B86" s="223"/>
      <c r="C86" s="227"/>
      <c r="D86" s="219"/>
      <c r="E86" s="219"/>
      <c r="F86" s="219"/>
      <c r="G86" s="11" t="s">
        <v>13</v>
      </c>
      <c r="H86" s="174">
        <f>H82+7.5*SIN((36.68+90)*PI()/180)</f>
        <v>527041.27797677426</v>
      </c>
      <c r="I86" s="174"/>
      <c r="J86" s="174"/>
      <c r="K86" s="174"/>
      <c r="L86" s="174"/>
      <c r="M86" s="174"/>
      <c r="N86" s="175"/>
      <c r="O86" s="219"/>
      <c r="P86" s="219"/>
      <c r="Q86" s="219"/>
      <c r="R86" s="219"/>
      <c r="S86" s="219"/>
      <c r="T86" s="219"/>
      <c r="U86" s="220"/>
      <c r="V86" s="173">
        <f t="shared" ca="1" si="6"/>
        <v>527041.27497677424</v>
      </c>
      <c r="W86" s="174"/>
      <c r="X86" s="174"/>
      <c r="Y86" s="174"/>
      <c r="Z86" s="175"/>
      <c r="AA86" s="199"/>
      <c r="AB86" s="200"/>
      <c r="AC86" s="201"/>
      <c r="AD86" s="9">
        <f t="shared" ca="1" si="5"/>
        <v>-3.0000000000000001E-3</v>
      </c>
    </row>
    <row r="87" spans="1:30" ht="14.25" customHeight="1">
      <c r="A87" s="221"/>
      <c r="B87" s="138"/>
      <c r="C87" s="230" t="s">
        <v>50</v>
      </c>
      <c r="D87" s="231"/>
      <c r="E87" s="231"/>
      <c r="F87" s="231"/>
      <c r="G87" s="3" t="s">
        <v>12</v>
      </c>
      <c r="H87" s="174">
        <f>$AE$23+500*COS(36.68*PI()/180)</f>
        <v>3092227.8471029615</v>
      </c>
      <c r="I87" s="174"/>
      <c r="J87" s="174"/>
      <c r="K87" s="174"/>
      <c r="L87" s="174"/>
      <c r="M87" s="174"/>
      <c r="N87" s="175"/>
      <c r="O87" s="217"/>
      <c r="P87" s="217"/>
      <c r="Q87" s="217"/>
      <c r="R87" s="217"/>
      <c r="S87" s="217"/>
      <c r="T87" s="217"/>
      <c r="U87" s="218"/>
      <c r="V87" s="173">
        <f t="shared" ref="V87:V92" ca="1" si="7">H87+AD87</f>
        <v>3092227.8441029615</v>
      </c>
      <c r="W87" s="174"/>
      <c r="X87" s="174"/>
      <c r="Y87" s="174"/>
      <c r="Z87" s="175"/>
      <c r="AA87" s="196"/>
      <c r="AB87" s="197"/>
      <c r="AC87" s="198"/>
      <c r="AD87" s="9">
        <f t="shared" ca="1" si="5"/>
        <v>-3.0000000000000001E-3</v>
      </c>
    </row>
    <row r="88" spans="1:30">
      <c r="A88" s="221"/>
      <c r="B88" s="138"/>
      <c r="C88" s="227"/>
      <c r="D88" s="219"/>
      <c r="E88" s="219"/>
      <c r="F88" s="219"/>
      <c r="G88" s="12" t="s">
        <v>13</v>
      </c>
      <c r="H88" s="174">
        <f>$AE$24+500*SIN(36.68*PI()/180)</f>
        <v>527094.99761903728</v>
      </c>
      <c r="I88" s="174"/>
      <c r="J88" s="174"/>
      <c r="K88" s="174"/>
      <c r="L88" s="174"/>
      <c r="M88" s="174"/>
      <c r="N88" s="175"/>
      <c r="O88" s="219"/>
      <c r="P88" s="219"/>
      <c r="Q88" s="219"/>
      <c r="R88" s="219"/>
      <c r="S88" s="219"/>
      <c r="T88" s="219"/>
      <c r="U88" s="220"/>
      <c r="V88" s="173">
        <f t="shared" ca="1" si="7"/>
        <v>527094.99761903728</v>
      </c>
      <c r="W88" s="174"/>
      <c r="X88" s="174"/>
      <c r="Y88" s="174"/>
      <c r="Z88" s="175"/>
      <c r="AA88" s="199"/>
      <c r="AB88" s="200"/>
      <c r="AC88" s="201"/>
      <c r="AD88" s="9">
        <f t="shared" ca="1" si="5"/>
        <v>0</v>
      </c>
    </row>
    <row r="89" spans="1:30" ht="14.25" customHeight="1">
      <c r="A89" s="221"/>
      <c r="B89" s="138"/>
      <c r="C89" s="232" t="s">
        <v>41</v>
      </c>
      <c r="D89" s="225"/>
      <c r="E89" s="225"/>
      <c r="F89" s="225"/>
      <c r="G89" s="12" t="s">
        <v>12</v>
      </c>
      <c r="H89" s="174">
        <f>H87-7.5*COS((36.68+90)*PI()/180)</f>
        <v>3092232.3271922469</v>
      </c>
      <c r="I89" s="174"/>
      <c r="J89" s="174"/>
      <c r="K89" s="174"/>
      <c r="L89" s="174"/>
      <c r="M89" s="174"/>
      <c r="N89" s="175"/>
      <c r="O89" s="217"/>
      <c r="P89" s="217"/>
      <c r="Q89" s="217"/>
      <c r="R89" s="217"/>
      <c r="S89" s="217"/>
      <c r="T89" s="217"/>
      <c r="U89" s="218"/>
      <c r="V89" s="173">
        <f t="shared" ca="1" si="7"/>
        <v>3092232.3301922469</v>
      </c>
      <c r="W89" s="174"/>
      <c r="X89" s="174"/>
      <c r="Y89" s="174"/>
      <c r="Z89" s="175"/>
      <c r="AA89" s="196"/>
      <c r="AB89" s="197"/>
      <c r="AC89" s="198"/>
      <c r="AD89" s="9">
        <f t="shared" ca="1" si="5"/>
        <v>3.0000000000000001E-3</v>
      </c>
    </row>
    <row r="90" spans="1:30">
      <c r="A90" s="221"/>
      <c r="B90" s="138"/>
      <c r="C90" s="227"/>
      <c r="D90" s="219"/>
      <c r="E90" s="219"/>
      <c r="F90" s="219"/>
      <c r="G90" s="12" t="s">
        <v>13</v>
      </c>
      <c r="H90" s="174">
        <f>H88-7.5*SIN((36.68+90)*PI()/180)</f>
        <v>527088.98273749289</v>
      </c>
      <c r="I90" s="174"/>
      <c r="J90" s="174"/>
      <c r="K90" s="174"/>
      <c r="L90" s="174"/>
      <c r="M90" s="174"/>
      <c r="N90" s="175"/>
      <c r="O90" s="219"/>
      <c r="P90" s="219"/>
      <c r="Q90" s="219"/>
      <c r="R90" s="219"/>
      <c r="S90" s="219"/>
      <c r="T90" s="219"/>
      <c r="U90" s="220"/>
      <c r="V90" s="173">
        <f t="shared" ca="1" si="7"/>
        <v>527088.98173749284</v>
      </c>
      <c r="W90" s="174"/>
      <c r="X90" s="174"/>
      <c r="Y90" s="174"/>
      <c r="Z90" s="175"/>
      <c r="AA90" s="199"/>
      <c r="AB90" s="200"/>
      <c r="AC90" s="201"/>
      <c r="AD90" s="9">
        <f t="shared" ca="1" si="5"/>
        <v>-1E-3</v>
      </c>
    </row>
    <row r="91" spans="1:30" ht="14.25" customHeight="1">
      <c r="A91" s="221"/>
      <c r="B91" s="138"/>
      <c r="C91" s="232" t="s">
        <v>36</v>
      </c>
      <c r="D91" s="225"/>
      <c r="E91" s="225"/>
      <c r="F91" s="225"/>
      <c r="G91" s="12" t="s">
        <v>12</v>
      </c>
      <c r="H91" s="174">
        <f>H87+7.5*COS((36.68+90)*PI()/180)</f>
        <v>3092223.3670136761</v>
      </c>
      <c r="I91" s="174"/>
      <c r="J91" s="174"/>
      <c r="K91" s="174"/>
      <c r="L91" s="174"/>
      <c r="M91" s="174"/>
      <c r="N91" s="175"/>
      <c r="O91" s="217"/>
      <c r="P91" s="217"/>
      <c r="Q91" s="217"/>
      <c r="R91" s="217"/>
      <c r="S91" s="217"/>
      <c r="T91" s="217"/>
      <c r="U91" s="218"/>
      <c r="V91" s="173">
        <f t="shared" ca="1" si="7"/>
        <v>3092223.3650136762</v>
      </c>
      <c r="W91" s="174"/>
      <c r="X91" s="174"/>
      <c r="Y91" s="174"/>
      <c r="Z91" s="175"/>
      <c r="AA91" s="196"/>
      <c r="AB91" s="197"/>
      <c r="AC91" s="198"/>
      <c r="AD91" s="9">
        <f t="shared" ca="1" si="5"/>
        <v>-2E-3</v>
      </c>
    </row>
    <row r="92" spans="1:30">
      <c r="A92" s="221"/>
      <c r="B92" s="138"/>
      <c r="C92" s="227"/>
      <c r="D92" s="219"/>
      <c r="E92" s="219"/>
      <c r="F92" s="219"/>
      <c r="G92" s="12" t="s">
        <v>13</v>
      </c>
      <c r="H92" s="174">
        <f>H88+7.5*SIN((36.68+90)*PI()/180)</f>
        <v>527101.01250058168</v>
      </c>
      <c r="I92" s="174"/>
      <c r="J92" s="174"/>
      <c r="K92" s="174"/>
      <c r="L92" s="174"/>
      <c r="M92" s="174"/>
      <c r="N92" s="175"/>
      <c r="O92" s="219"/>
      <c r="P92" s="219"/>
      <c r="Q92" s="219"/>
      <c r="R92" s="219"/>
      <c r="S92" s="219"/>
      <c r="T92" s="219"/>
      <c r="U92" s="220"/>
      <c r="V92" s="173">
        <f t="shared" ca="1" si="7"/>
        <v>527101.01450058166</v>
      </c>
      <c r="W92" s="174"/>
      <c r="X92" s="174"/>
      <c r="Y92" s="174"/>
      <c r="Z92" s="175"/>
      <c r="AA92" s="199"/>
      <c r="AB92" s="200"/>
      <c r="AC92" s="201"/>
      <c r="AD92" s="9">
        <f t="shared" ca="1" si="5"/>
        <v>2E-3</v>
      </c>
    </row>
    <row r="93" spans="1:30">
      <c r="A93" s="215" t="s">
        <v>20</v>
      </c>
      <c r="B93" s="216"/>
      <c r="C93" s="189" t="s">
        <v>34</v>
      </c>
      <c r="D93" s="242"/>
      <c r="E93" s="242"/>
      <c r="F93" s="242"/>
      <c r="G93" s="242"/>
      <c r="H93" s="242"/>
      <c r="I93" s="242"/>
      <c r="J93" s="242"/>
      <c r="K93" s="242"/>
      <c r="L93" s="242"/>
      <c r="M93" s="242"/>
      <c r="N93" s="242"/>
      <c r="O93" s="242"/>
      <c r="P93" s="242"/>
      <c r="Q93" s="242"/>
      <c r="R93" s="242"/>
      <c r="S93" s="242"/>
      <c r="T93" s="242"/>
      <c r="U93" s="242"/>
      <c r="V93" s="242"/>
      <c r="W93" s="242"/>
      <c r="X93" s="242"/>
      <c r="Y93" s="242"/>
      <c r="Z93" s="242"/>
      <c r="AA93" s="242"/>
      <c r="AB93" s="242"/>
      <c r="AC93" s="243"/>
    </row>
    <row r="94" spans="1:30" ht="10.5" customHeight="1">
      <c r="A94" s="215"/>
      <c r="B94" s="216"/>
      <c r="C94" s="244"/>
      <c r="D94" s="245"/>
      <c r="E94" s="245"/>
      <c r="F94" s="245"/>
      <c r="G94" s="245"/>
      <c r="H94" s="245"/>
      <c r="I94" s="245"/>
      <c r="J94" s="245"/>
      <c r="K94" s="245"/>
      <c r="L94" s="245"/>
      <c r="M94" s="245"/>
      <c r="N94" s="245"/>
      <c r="O94" s="245"/>
      <c r="P94" s="245"/>
      <c r="Q94" s="245"/>
      <c r="R94" s="245"/>
      <c r="S94" s="245"/>
      <c r="T94" s="245"/>
      <c r="U94" s="245"/>
      <c r="V94" s="245"/>
      <c r="W94" s="245"/>
      <c r="X94" s="245"/>
      <c r="Y94" s="245"/>
      <c r="Z94" s="245"/>
      <c r="AA94" s="245"/>
      <c r="AB94" s="245"/>
      <c r="AC94" s="246"/>
    </row>
    <row r="95" spans="1:30" ht="14.25" customHeight="1">
      <c r="A95" s="215"/>
      <c r="B95" s="216"/>
      <c r="C95" s="247"/>
      <c r="D95" s="248"/>
      <c r="E95" s="248"/>
      <c r="F95" s="248"/>
      <c r="G95" s="248"/>
      <c r="H95" s="248"/>
      <c r="I95" s="248"/>
      <c r="J95" s="248"/>
      <c r="K95" s="248"/>
      <c r="L95" s="248"/>
      <c r="M95" s="248"/>
      <c r="N95" s="248"/>
      <c r="O95" s="248"/>
      <c r="P95" s="248"/>
      <c r="Q95" s="248"/>
      <c r="R95" s="248"/>
      <c r="S95" s="248"/>
      <c r="T95" s="248"/>
      <c r="U95" s="248"/>
      <c r="V95" s="248"/>
      <c r="W95" s="248"/>
      <c r="X95" s="248"/>
      <c r="Y95" s="248"/>
      <c r="Z95" s="248"/>
      <c r="AA95" s="248"/>
      <c r="AB95" s="248"/>
      <c r="AC95" s="249"/>
    </row>
    <row r="96" spans="1:30" ht="12" customHeight="1" thickBot="1">
      <c r="A96" s="202" t="s">
        <v>14</v>
      </c>
      <c r="B96" s="203"/>
      <c r="C96" s="208"/>
      <c r="D96" s="208"/>
      <c r="E96" s="208"/>
      <c r="F96" s="209"/>
      <c r="G96" s="208"/>
      <c r="H96" s="208"/>
      <c r="I96" s="208"/>
      <c r="J96" s="208"/>
      <c r="K96" s="208"/>
      <c r="L96" s="208"/>
      <c r="M96" s="208"/>
      <c r="N96" s="208"/>
      <c r="O96" s="208"/>
      <c r="P96" s="208"/>
      <c r="Q96" s="208"/>
      <c r="R96" s="208"/>
      <c r="S96" s="208"/>
      <c r="T96" s="208"/>
      <c r="U96" s="208"/>
      <c r="V96" s="208"/>
      <c r="W96" s="208"/>
      <c r="X96" s="208"/>
      <c r="Y96" s="208"/>
      <c r="Z96" s="208"/>
      <c r="AA96" s="208"/>
      <c r="AB96" s="208"/>
      <c r="AC96" s="210"/>
    </row>
    <row r="97" spans="1:29">
      <c r="A97" s="204"/>
      <c r="B97" s="205"/>
      <c r="C97" s="211"/>
      <c r="D97" s="211"/>
      <c r="E97" s="211"/>
      <c r="F97" s="211"/>
      <c r="G97" s="211"/>
      <c r="H97" s="211"/>
      <c r="I97" s="211"/>
      <c r="J97" s="211"/>
      <c r="K97" s="211"/>
      <c r="L97" s="211"/>
      <c r="M97" s="211"/>
      <c r="N97" s="211"/>
      <c r="O97" s="211"/>
      <c r="P97" s="211"/>
      <c r="Q97" s="211"/>
      <c r="R97" s="211"/>
      <c r="S97" s="211"/>
      <c r="T97" s="211"/>
      <c r="U97" s="211"/>
      <c r="V97" s="211"/>
      <c r="W97" s="211"/>
      <c r="X97" s="211"/>
      <c r="Y97" s="211"/>
      <c r="Z97" s="211"/>
      <c r="AA97" s="211"/>
      <c r="AB97" s="211"/>
      <c r="AC97" s="212"/>
    </row>
    <row r="98" spans="1:29" ht="3" customHeight="1">
      <c r="A98" s="204"/>
      <c r="B98" s="205"/>
      <c r="C98" s="211"/>
      <c r="D98" s="211"/>
      <c r="E98" s="211"/>
      <c r="F98" s="211"/>
      <c r="G98" s="211"/>
      <c r="H98" s="211"/>
      <c r="I98" s="211"/>
      <c r="J98" s="211"/>
      <c r="K98" s="211"/>
      <c r="L98" s="211"/>
      <c r="M98" s="211"/>
      <c r="N98" s="211"/>
      <c r="O98" s="211"/>
      <c r="P98" s="211"/>
      <c r="Q98" s="211"/>
      <c r="R98" s="211"/>
      <c r="S98" s="211"/>
      <c r="T98" s="211"/>
      <c r="U98" s="211"/>
      <c r="V98" s="211"/>
      <c r="W98" s="211"/>
      <c r="X98" s="211"/>
      <c r="Y98" s="211"/>
      <c r="Z98" s="211"/>
      <c r="AA98" s="211"/>
      <c r="AB98" s="211"/>
      <c r="AC98" s="212"/>
    </row>
    <row r="99" spans="1:29" ht="2.25" customHeight="1" thickBot="1">
      <c r="A99" s="206"/>
      <c r="B99" s="207"/>
      <c r="C99" s="213"/>
      <c r="D99" s="213"/>
      <c r="E99" s="213"/>
      <c r="F99" s="213"/>
      <c r="G99" s="213"/>
      <c r="H99" s="213"/>
      <c r="I99" s="213"/>
      <c r="J99" s="213"/>
      <c r="K99" s="213"/>
      <c r="L99" s="213"/>
      <c r="M99" s="213"/>
      <c r="N99" s="213"/>
      <c r="O99" s="213"/>
      <c r="P99" s="213"/>
      <c r="Q99" s="213"/>
      <c r="R99" s="213"/>
      <c r="S99" s="213"/>
      <c r="T99" s="213"/>
      <c r="U99" s="213"/>
      <c r="V99" s="213"/>
      <c r="W99" s="213"/>
      <c r="X99" s="213"/>
      <c r="Y99" s="213"/>
      <c r="Z99" s="213"/>
      <c r="AA99" s="213"/>
      <c r="AB99" s="213"/>
      <c r="AC99" s="214"/>
    </row>
    <row r="100" spans="1:29" ht="6" customHeight="1">
      <c r="A100" s="188"/>
      <c r="B100" s="188"/>
      <c r="C100" s="188"/>
      <c r="D100" s="188"/>
      <c r="E100" s="188"/>
      <c r="F100" s="188"/>
      <c r="G100" s="188"/>
      <c r="H100" s="188"/>
      <c r="I100" s="188"/>
      <c r="J100" s="188"/>
      <c r="K100" s="188"/>
      <c r="L100" s="188"/>
      <c r="M100" s="188"/>
      <c r="N100" s="188"/>
      <c r="O100" s="188"/>
      <c r="P100" s="188"/>
      <c r="Q100" s="188"/>
      <c r="R100" s="188"/>
      <c r="S100" s="188"/>
      <c r="T100" s="188"/>
      <c r="U100" s="188"/>
      <c r="V100" s="188"/>
      <c r="W100" s="188"/>
      <c r="X100" s="188"/>
      <c r="Y100" s="188"/>
      <c r="Z100" s="188"/>
      <c r="AA100" s="188"/>
      <c r="AB100" s="188"/>
      <c r="AC100" s="188"/>
    </row>
    <row r="101" spans="1:29">
      <c r="B101" s="5" t="s">
        <v>15</v>
      </c>
      <c r="H101" s="5" t="s">
        <v>19</v>
      </c>
      <c r="N101" s="5" t="s">
        <v>16</v>
      </c>
      <c r="P101" s="5"/>
      <c r="U101" s="7" t="s">
        <v>22</v>
      </c>
      <c r="Y101" s="5"/>
    </row>
    <row r="102" spans="1:29" ht="27">
      <c r="A102" s="128"/>
      <c r="B102" s="129"/>
      <c r="C102" s="130"/>
      <c r="D102" s="130"/>
      <c r="E102" s="130"/>
      <c r="F102" s="130"/>
      <c r="G102" s="130"/>
      <c r="H102" s="130"/>
      <c r="I102" s="130"/>
      <c r="J102" s="130"/>
      <c r="K102" s="130"/>
      <c r="L102" s="130"/>
      <c r="M102" s="130"/>
      <c r="N102" s="130"/>
      <c r="O102" s="130"/>
      <c r="P102" s="130"/>
      <c r="Q102" s="130"/>
      <c r="R102" s="130"/>
      <c r="S102" s="130"/>
      <c r="T102" s="130"/>
      <c r="U102" s="130"/>
      <c r="V102" s="130"/>
      <c r="W102" s="130"/>
      <c r="X102" s="130"/>
      <c r="Y102" s="130"/>
      <c r="Z102" s="130"/>
      <c r="AA102" s="131" t="s">
        <v>0</v>
      </c>
      <c r="AB102" s="131"/>
      <c r="AC102" s="131"/>
    </row>
    <row r="103" spans="1:29" ht="27">
      <c r="A103" s="132"/>
      <c r="B103" s="133"/>
      <c r="C103" s="133"/>
      <c r="D103" s="134" t="s">
        <v>24</v>
      </c>
      <c r="E103" s="135"/>
      <c r="F103" s="135"/>
      <c r="G103" s="135"/>
      <c r="H103" s="135"/>
      <c r="I103" s="135"/>
      <c r="J103" s="135"/>
      <c r="K103" s="135"/>
      <c r="L103" s="135"/>
      <c r="M103" s="135"/>
      <c r="N103" s="135"/>
      <c r="O103" s="135"/>
      <c r="P103" s="135"/>
      <c r="Q103" s="135"/>
      <c r="R103" s="135"/>
      <c r="S103" s="135"/>
      <c r="T103" s="135"/>
      <c r="U103" s="135"/>
      <c r="V103" s="135"/>
      <c r="W103" s="135"/>
      <c r="X103" s="135"/>
      <c r="Y103" s="135"/>
      <c r="Z103" s="135"/>
      <c r="AA103" s="136"/>
      <c r="AB103" s="137"/>
      <c r="AC103" s="137"/>
    </row>
    <row r="104" spans="1:29" ht="27.75" thickBot="1">
      <c r="A104" s="144"/>
      <c r="B104" s="144"/>
      <c r="C104" s="144"/>
      <c r="D104" s="144"/>
      <c r="E104" s="144"/>
      <c r="F104" s="144"/>
      <c r="G104" s="144"/>
      <c r="H104" s="144"/>
      <c r="I104" s="144"/>
      <c r="J104" s="144"/>
      <c r="K104" s="144"/>
      <c r="L104" s="144"/>
      <c r="M104" s="144"/>
      <c r="N104" s="144"/>
      <c r="O104" s="144"/>
      <c r="P104" s="144"/>
      <c r="Q104" s="144"/>
      <c r="R104" s="144"/>
      <c r="S104" s="144"/>
      <c r="T104" s="144"/>
      <c r="U104" s="144"/>
      <c r="V104" s="144"/>
      <c r="W104" s="144"/>
      <c r="X104" s="144"/>
      <c r="Y104" s="144"/>
      <c r="Z104" s="144"/>
      <c r="AA104" s="145"/>
      <c r="AB104" s="146"/>
      <c r="AC104" s="146"/>
    </row>
    <row r="105" spans="1:29" ht="48" customHeight="1">
      <c r="A105" s="147" t="s">
        <v>1</v>
      </c>
      <c r="B105" s="148"/>
      <c r="C105" s="148"/>
      <c r="D105" s="148"/>
      <c r="E105" s="149"/>
      <c r="F105" s="150" t="s">
        <v>35</v>
      </c>
      <c r="G105" s="151"/>
      <c r="H105" s="151"/>
      <c r="I105" s="151"/>
      <c r="J105" s="151"/>
      <c r="K105" s="151"/>
      <c r="L105" s="151"/>
      <c r="M105" s="151"/>
      <c r="N105" s="151"/>
      <c r="O105" s="151"/>
      <c r="P105" s="152"/>
      <c r="Q105" s="153" t="s">
        <v>2</v>
      </c>
      <c r="R105" s="153"/>
      <c r="S105" s="153"/>
      <c r="T105" s="153"/>
      <c r="U105" s="154" t="s">
        <v>3</v>
      </c>
      <c r="V105" s="154"/>
      <c r="W105" s="154"/>
      <c r="X105" s="154"/>
      <c r="Y105" s="154"/>
      <c r="Z105" s="154"/>
      <c r="AA105" s="154"/>
      <c r="AB105" s="154"/>
      <c r="AC105" s="155"/>
    </row>
    <row r="106" spans="1:29" ht="39.75" customHeight="1">
      <c r="A106" s="141" t="s">
        <v>17</v>
      </c>
      <c r="B106" s="142"/>
      <c r="C106" s="142"/>
      <c r="D106" s="142"/>
      <c r="E106" s="143"/>
      <c r="F106" s="156" t="s">
        <v>57</v>
      </c>
      <c r="G106" s="157"/>
      <c r="H106" s="157"/>
      <c r="I106" s="157"/>
      <c r="J106" s="157"/>
      <c r="K106" s="157"/>
      <c r="L106" s="157"/>
      <c r="M106" s="157"/>
      <c r="N106" s="157"/>
      <c r="O106" s="157"/>
      <c r="P106" s="156"/>
      <c r="Q106" s="158" t="s">
        <v>37</v>
      </c>
      <c r="R106" s="158"/>
      <c r="S106" s="158"/>
      <c r="T106" s="158"/>
      <c r="U106" s="159"/>
      <c r="V106" s="160"/>
      <c r="W106" s="160"/>
      <c r="X106" s="160"/>
      <c r="Y106" s="160"/>
      <c r="Z106" s="160"/>
      <c r="AA106" s="160"/>
      <c r="AB106" s="160"/>
      <c r="AC106" s="161"/>
    </row>
    <row r="107" spans="1:29" ht="23.25" customHeight="1">
      <c r="A107" s="162" t="s">
        <v>4</v>
      </c>
      <c r="B107" s="163"/>
      <c r="C107" s="163"/>
      <c r="D107" s="163"/>
      <c r="E107" s="164"/>
      <c r="F107" s="165" t="s">
        <v>31</v>
      </c>
      <c r="G107" s="166"/>
      <c r="H107" s="166"/>
      <c r="I107" s="166"/>
      <c r="J107" s="166"/>
      <c r="K107" s="166"/>
      <c r="L107" s="166"/>
      <c r="M107" s="166"/>
      <c r="N107" s="166"/>
      <c r="O107" s="166"/>
      <c r="P107" s="167"/>
      <c r="Q107" s="168" t="s">
        <v>23</v>
      </c>
      <c r="R107" s="169"/>
      <c r="S107" s="169"/>
      <c r="T107" s="169"/>
      <c r="U107" s="170" t="s">
        <v>32</v>
      </c>
      <c r="V107" s="171"/>
      <c r="W107" s="171"/>
      <c r="X107" s="171"/>
      <c r="Y107" s="171"/>
      <c r="Z107" s="171"/>
      <c r="AA107" s="171"/>
      <c r="AB107" s="171"/>
      <c r="AC107" s="172"/>
    </row>
    <row r="108" spans="1:29" ht="29.25" customHeight="1">
      <c r="A108" s="221" t="s">
        <v>18</v>
      </c>
      <c r="B108" s="138"/>
      <c r="C108" s="138" t="s">
        <v>5</v>
      </c>
      <c r="D108" s="138"/>
      <c r="E108" s="138"/>
      <c r="F108" s="138"/>
      <c r="G108" s="138"/>
      <c r="H108" s="138" t="s">
        <v>25</v>
      </c>
      <c r="I108" s="138"/>
      <c r="J108" s="138"/>
      <c r="K108" s="138"/>
      <c r="L108" s="138"/>
      <c r="M108" s="138"/>
      <c r="N108" s="138"/>
      <c r="O108" s="139" t="s">
        <v>6</v>
      </c>
      <c r="P108" s="139"/>
      <c r="Q108" s="139"/>
      <c r="R108" s="139"/>
      <c r="S108" s="139"/>
      <c r="T108" s="139" t="s">
        <v>26</v>
      </c>
      <c r="U108" s="139"/>
      <c r="V108" s="139"/>
      <c r="W108" s="139"/>
      <c r="X108" s="139"/>
      <c r="Y108" s="139"/>
      <c r="Z108" s="139"/>
      <c r="AA108" s="139"/>
      <c r="AB108" s="139"/>
      <c r="AC108" s="140"/>
    </row>
    <row r="109" spans="1:29" ht="21" customHeight="1">
      <c r="A109" s="221"/>
      <c r="B109" s="138"/>
      <c r="C109" s="224" t="s">
        <v>7</v>
      </c>
      <c r="D109" s="225"/>
      <c r="E109" s="225"/>
      <c r="F109" s="225"/>
      <c r="G109" s="226"/>
      <c r="H109" s="138" t="s">
        <v>27</v>
      </c>
      <c r="I109" s="138"/>
      <c r="J109" s="138"/>
      <c r="K109" s="138"/>
      <c r="L109" s="138"/>
      <c r="M109" s="138"/>
      <c r="N109" s="138"/>
      <c r="O109" s="196" t="s">
        <v>8</v>
      </c>
      <c r="P109" s="197"/>
      <c r="Q109" s="197"/>
      <c r="R109" s="197"/>
      <c r="S109" s="228"/>
      <c r="T109" s="139" t="s">
        <v>29</v>
      </c>
      <c r="U109" s="139"/>
      <c r="V109" s="139"/>
      <c r="W109" s="139"/>
      <c r="X109" s="139"/>
      <c r="Y109" s="139"/>
      <c r="Z109" s="139"/>
      <c r="AA109" s="139"/>
      <c r="AB109" s="139"/>
      <c r="AC109" s="140"/>
    </row>
    <row r="110" spans="1:29" ht="22.5" customHeight="1">
      <c r="A110" s="221"/>
      <c r="B110" s="138"/>
      <c r="C110" s="227"/>
      <c r="D110" s="219"/>
      <c r="E110" s="219"/>
      <c r="F110" s="219"/>
      <c r="G110" s="220"/>
      <c r="H110" s="138" t="s">
        <v>28</v>
      </c>
      <c r="I110" s="138"/>
      <c r="J110" s="138"/>
      <c r="K110" s="138"/>
      <c r="L110" s="138"/>
      <c r="M110" s="138"/>
      <c r="N110" s="138"/>
      <c r="O110" s="199"/>
      <c r="P110" s="200"/>
      <c r="Q110" s="200"/>
      <c r="R110" s="200"/>
      <c r="S110" s="229"/>
      <c r="T110" s="139" t="s">
        <v>30</v>
      </c>
      <c r="U110" s="139"/>
      <c r="V110" s="139"/>
      <c r="W110" s="139"/>
      <c r="X110" s="139"/>
      <c r="Y110" s="139"/>
      <c r="Z110" s="139"/>
      <c r="AA110" s="139"/>
      <c r="AB110" s="139"/>
      <c r="AC110" s="140"/>
    </row>
    <row r="111" spans="1:29" ht="19.5" customHeight="1">
      <c r="A111" s="221"/>
      <c r="B111" s="138"/>
      <c r="C111" s="233"/>
      <c r="D111" s="234"/>
      <c r="E111" s="234"/>
      <c r="F111" s="234"/>
      <c r="G111" s="234"/>
      <c r="H111" s="234"/>
      <c r="I111" s="234"/>
      <c r="J111" s="234"/>
      <c r="K111" s="234"/>
      <c r="L111" s="234"/>
      <c r="M111" s="234"/>
      <c r="N111" s="234"/>
      <c r="O111" s="234"/>
      <c r="P111" s="234"/>
      <c r="Q111" s="234"/>
      <c r="R111" s="234"/>
      <c r="S111" s="234"/>
      <c r="T111" s="234"/>
      <c r="U111" s="234"/>
      <c r="V111" s="234"/>
      <c r="W111" s="234"/>
      <c r="X111" s="234"/>
      <c r="Y111" s="234"/>
      <c r="Z111" s="234"/>
      <c r="AA111" s="234"/>
      <c r="AB111" s="234"/>
      <c r="AC111" s="235"/>
    </row>
    <row r="112" spans="1:29">
      <c r="A112" s="221"/>
      <c r="B112" s="138"/>
      <c r="C112" s="233"/>
      <c r="D112" s="234"/>
      <c r="E112" s="234"/>
      <c r="F112" s="234"/>
      <c r="G112" s="234"/>
      <c r="H112" s="234"/>
      <c r="I112" s="234"/>
      <c r="J112" s="234"/>
      <c r="K112" s="234"/>
      <c r="L112" s="234"/>
      <c r="M112" s="234"/>
      <c r="N112" s="234"/>
      <c r="O112" s="234"/>
      <c r="P112" s="234"/>
      <c r="Q112" s="234"/>
      <c r="R112" s="234"/>
      <c r="S112" s="234"/>
      <c r="T112" s="234"/>
      <c r="U112" s="234"/>
      <c r="V112" s="234"/>
      <c r="W112" s="234"/>
      <c r="X112" s="234"/>
      <c r="Y112" s="234"/>
      <c r="Z112" s="234"/>
      <c r="AA112" s="234"/>
      <c r="AB112" s="234"/>
      <c r="AC112" s="235"/>
    </row>
    <row r="113" spans="1:30">
      <c r="A113" s="221"/>
      <c r="B113" s="138"/>
      <c r="C113" s="233"/>
      <c r="D113" s="234"/>
      <c r="E113" s="234"/>
      <c r="F113" s="234"/>
      <c r="G113" s="234"/>
      <c r="H113" s="234"/>
      <c r="I113" s="234"/>
      <c r="J113" s="234"/>
      <c r="K113" s="234"/>
      <c r="L113" s="234"/>
      <c r="M113" s="234"/>
      <c r="N113" s="234"/>
      <c r="O113" s="234"/>
      <c r="P113" s="234"/>
      <c r="Q113" s="234"/>
      <c r="R113" s="234"/>
      <c r="S113" s="234"/>
      <c r="T113" s="234"/>
      <c r="U113" s="234"/>
      <c r="V113" s="234"/>
      <c r="W113" s="234"/>
      <c r="X113" s="234"/>
      <c r="Y113" s="234"/>
      <c r="Z113" s="234"/>
      <c r="AA113" s="234"/>
      <c r="AB113" s="234"/>
      <c r="AC113" s="235"/>
    </row>
    <row r="114" spans="1:30">
      <c r="A114" s="221"/>
      <c r="B114" s="138"/>
      <c r="C114" s="233"/>
      <c r="D114" s="234"/>
      <c r="E114" s="234"/>
      <c r="F114" s="234"/>
      <c r="G114" s="234"/>
      <c r="H114" s="234"/>
      <c r="I114" s="234"/>
      <c r="J114" s="234"/>
      <c r="K114" s="234"/>
      <c r="L114" s="234"/>
      <c r="M114" s="234"/>
      <c r="N114" s="234"/>
      <c r="O114" s="234"/>
      <c r="P114" s="234"/>
      <c r="Q114" s="234"/>
      <c r="R114" s="234"/>
      <c r="S114" s="234"/>
      <c r="T114" s="234"/>
      <c r="U114" s="234"/>
      <c r="V114" s="234"/>
      <c r="W114" s="234"/>
      <c r="X114" s="234"/>
      <c r="Y114" s="234"/>
      <c r="Z114" s="234"/>
      <c r="AA114" s="234"/>
      <c r="AB114" s="234"/>
      <c r="AC114" s="235"/>
    </row>
    <row r="115" spans="1:30">
      <c r="A115" s="221"/>
      <c r="B115" s="138"/>
      <c r="C115" s="233"/>
      <c r="D115" s="234"/>
      <c r="E115" s="234"/>
      <c r="F115" s="234"/>
      <c r="G115" s="234"/>
      <c r="H115" s="234"/>
      <c r="I115" s="234"/>
      <c r="J115" s="234"/>
      <c r="K115" s="234"/>
      <c r="L115" s="234"/>
      <c r="M115" s="234"/>
      <c r="N115" s="234"/>
      <c r="O115" s="234"/>
      <c r="P115" s="234"/>
      <c r="Q115" s="234"/>
      <c r="R115" s="234"/>
      <c r="S115" s="234"/>
      <c r="T115" s="234"/>
      <c r="U115" s="234"/>
      <c r="V115" s="234"/>
      <c r="W115" s="234"/>
      <c r="X115" s="234"/>
      <c r="Y115" s="234"/>
      <c r="Z115" s="234"/>
      <c r="AA115" s="234"/>
      <c r="AB115" s="234"/>
      <c r="AC115" s="235"/>
    </row>
    <row r="116" spans="1:30">
      <c r="A116" s="221"/>
      <c r="B116" s="138"/>
      <c r="C116" s="233"/>
      <c r="D116" s="234"/>
      <c r="E116" s="234"/>
      <c r="F116" s="234"/>
      <c r="G116" s="234"/>
      <c r="H116" s="234"/>
      <c r="I116" s="234"/>
      <c r="J116" s="234"/>
      <c r="K116" s="234"/>
      <c r="L116" s="234"/>
      <c r="M116" s="234"/>
      <c r="N116" s="234"/>
      <c r="O116" s="234"/>
      <c r="P116" s="234"/>
      <c r="Q116" s="234"/>
      <c r="R116" s="234"/>
      <c r="S116" s="234"/>
      <c r="T116" s="234"/>
      <c r="U116" s="234"/>
      <c r="V116" s="234"/>
      <c r="W116" s="234"/>
      <c r="X116" s="234"/>
      <c r="Y116" s="234"/>
      <c r="Z116" s="234"/>
      <c r="AA116" s="234"/>
      <c r="AB116" s="234"/>
      <c r="AC116" s="235"/>
    </row>
    <row r="117" spans="1:30">
      <c r="A117" s="221"/>
      <c r="B117" s="138"/>
      <c r="C117" s="233"/>
      <c r="D117" s="234"/>
      <c r="E117" s="234"/>
      <c r="F117" s="234"/>
      <c r="G117" s="234"/>
      <c r="H117" s="234"/>
      <c r="I117" s="234"/>
      <c r="J117" s="234"/>
      <c r="K117" s="234"/>
      <c r="L117" s="234"/>
      <c r="M117" s="234"/>
      <c r="N117" s="234"/>
      <c r="O117" s="234"/>
      <c r="P117" s="234"/>
      <c r="Q117" s="234"/>
      <c r="R117" s="234"/>
      <c r="S117" s="234"/>
      <c r="T117" s="234"/>
      <c r="U117" s="234"/>
      <c r="V117" s="234"/>
      <c r="W117" s="234"/>
      <c r="X117" s="234"/>
      <c r="Y117" s="234"/>
      <c r="Z117" s="234"/>
      <c r="AA117" s="234"/>
      <c r="AB117" s="234"/>
      <c r="AC117" s="235"/>
    </row>
    <row r="118" spans="1:30">
      <c r="A118" s="221"/>
      <c r="B118" s="138"/>
      <c r="C118" s="233"/>
      <c r="D118" s="234"/>
      <c r="E118" s="234"/>
      <c r="F118" s="234"/>
      <c r="G118" s="234"/>
      <c r="H118" s="234"/>
      <c r="I118" s="234"/>
      <c r="J118" s="234"/>
      <c r="K118" s="234"/>
      <c r="L118" s="234"/>
      <c r="M118" s="234"/>
      <c r="N118" s="234"/>
      <c r="O118" s="234"/>
      <c r="P118" s="234"/>
      <c r="Q118" s="234"/>
      <c r="R118" s="234"/>
      <c r="S118" s="234"/>
      <c r="T118" s="234"/>
      <c r="U118" s="234"/>
      <c r="V118" s="234"/>
      <c r="W118" s="234"/>
      <c r="X118" s="234"/>
      <c r="Y118" s="234"/>
      <c r="Z118" s="234"/>
      <c r="AA118" s="234"/>
      <c r="AB118" s="234"/>
      <c r="AC118" s="235"/>
    </row>
    <row r="119" spans="1:30">
      <c r="A119" s="221"/>
      <c r="B119" s="138"/>
      <c r="C119" s="233"/>
      <c r="D119" s="234"/>
      <c r="E119" s="234"/>
      <c r="F119" s="234"/>
      <c r="G119" s="234"/>
      <c r="H119" s="234"/>
      <c r="I119" s="234"/>
      <c r="J119" s="234"/>
      <c r="K119" s="234"/>
      <c r="L119" s="234"/>
      <c r="M119" s="234"/>
      <c r="N119" s="234"/>
      <c r="O119" s="234"/>
      <c r="P119" s="234"/>
      <c r="Q119" s="234"/>
      <c r="R119" s="234"/>
      <c r="S119" s="234"/>
      <c r="T119" s="234"/>
      <c r="U119" s="234"/>
      <c r="V119" s="234"/>
      <c r="W119" s="234"/>
      <c r="X119" s="234"/>
      <c r="Y119" s="234"/>
      <c r="Z119" s="234"/>
      <c r="AA119" s="234"/>
      <c r="AB119" s="234"/>
      <c r="AC119" s="235"/>
    </row>
    <row r="120" spans="1:30">
      <c r="A120" s="221"/>
      <c r="B120" s="138"/>
      <c r="C120" s="233"/>
      <c r="D120" s="234"/>
      <c r="E120" s="234"/>
      <c r="F120" s="234"/>
      <c r="G120" s="234"/>
      <c r="H120" s="234"/>
      <c r="I120" s="234"/>
      <c r="J120" s="234"/>
      <c r="K120" s="234"/>
      <c r="L120" s="234"/>
      <c r="M120" s="234"/>
      <c r="N120" s="234"/>
      <c r="O120" s="234"/>
      <c r="P120" s="234"/>
      <c r="Q120" s="234"/>
      <c r="R120" s="234"/>
      <c r="S120" s="234"/>
      <c r="T120" s="234"/>
      <c r="U120" s="234"/>
      <c r="V120" s="234"/>
      <c r="W120" s="234"/>
      <c r="X120" s="234"/>
      <c r="Y120" s="234"/>
      <c r="Z120" s="234"/>
      <c r="AA120" s="234"/>
      <c r="AB120" s="234"/>
      <c r="AC120" s="235"/>
    </row>
    <row r="121" spans="1:30">
      <c r="A121" s="221"/>
      <c r="B121" s="138"/>
      <c r="C121" s="233"/>
      <c r="D121" s="234"/>
      <c r="E121" s="234"/>
      <c r="F121" s="234"/>
      <c r="G121" s="234"/>
      <c r="H121" s="234"/>
      <c r="I121" s="234"/>
      <c r="J121" s="234"/>
      <c r="K121" s="234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4"/>
      <c r="AA121" s="234"/>
      <c r="AB121" s="234"/>
      <c r="AC121" s="235"/>
    </row>
    <row r="122" spans="1:30">
      <c r="A122" s="221"/>
      <c r="B122" s="176"/>
      <c r="C122" s="138" t="s">
        <v>9</v>
      </c>
      <c r="D122" s="138"/>
      <c r="E122" s="138"/>
      <c r="F122" s="138"/>
      <c r="G122" s="2"/>
      <c r="H122" s="176" t="s">
        <v>10</v>
      </c>
      <c r="I122" s="177"/>
      <c r="J122" s="177"/>
      <c r="K122" s="177"/>
      <c r="L122" s="177"/>
      <c r="M122" s="177"/>
      <c r="N122" s="178"/>
      <c r="O122" s="138" t="s">
        <v>11</v>
      </c>
      <c r="P122" s="138"/>
      <c r="Q122" s="138"/>
      <c r="R122" s="138"/>
      <c r="S122" s="138"/>
      <c r="T122" s="138"/>
      <c r="U122" s="138"/>
      <c r="V122" s="139" t="s">
        <v>21</v>
      </c>
      <c r="W122" s="139"/>
      <c r="X122" s="139"/>
      <c r="Y122" s="139"/>
      <c r="Z122" s="139"/>
      <c r="AA122" s="179" t="s">
        <v>39</v>
      </c>
      <c r="AB122" s="180"/>
      <c r="AC122" s="181"/>
    </row>
    <row r="123" spans="1:30">
      <c r="A123" s="221"/>
      <c r="B123" s="138"/>
      <c r="C123" s="230" t="s">
        <v>52</v>
      </c>
      <c r="D123" s="231"/>
      <c r="E123" s="231"/>
      <c r="F123" s="231"/>
      <c r="G123" s="3" t="s">
        <v>12</v>
      </c>
      <c r="H123" s="174">
        <f>$AE$23+600*COS(36.68*PI()/180)</f>
        <v>3092308.0455235536</v>
      </c>
      <c r="I123" s="174"/>
      <c r="J123" s="174"/>
      <c r="K123" s="174"/>
      <c r="L123" s="174"/>
      <c r="M123" s="174"/>
      <c r="N123" s="175"/>
      <c r="O123" s="217"/>
      <c r="P123" s="217"/>
      <c r="Q123" s="217"/>
      <c r="R123" s="217"/>
      <c r="S123" s="217"/>
      <c r="T123" s="217"/>
      <c r="U123" s="218"/>
      <c r="V123" s="173">
        <f ca="1">H123+AD123</f>
        <v>3092308.0485235536</v>
      </c>
      <c r="W123" s="174"/>
      <c r="X123" s="174"/>
      <c r="Y123" s="174"/>
      <c r="Z123" s="175"/>
      <c r="AA123" s="239"/>
      <c r="AB123" s="240"/>
      <c r="AC123" s="241"/>
      <c r="AD123" s="9">
        <f ca="1">RANDBETWEEN(-3,3)*0.001</f>
        <v>3.0000000000000001E-3</v>
      </c>
    </row>
    <row r="124" spans="1:30">
      <c r="A124" s="221"/>
      <c r="B124" s="138"/>
      <c r="C124" s="227"/>
      <c r="D124" s="219"/>
      <c r="E124" s="219"/>
      <c r="F124" s="219"/>
      <c r="G124" s="12" t="s">
        <v>13</v>
      </c>
      <c r="H124" s="174">
        <f>$AE$24+600*SIN(36.68*PI()/180)</f>
        <v>527154.73214284482</v>
      </c>
      <c r="I124" s="174"/>
      <c r="J124" s="174"/>
      <c r="K124" s="174"/>
      <c r="L124" s="174"/>
      <c r="M124" s="174"/>
      <c r="N124" s="175"/>
      <c r="O124" s="219"/>
      <c r="P124" s="219"/>
      <c r="Q124" s="219"/>
      <c r="R124" s="219"/>
      <c r="S124" s="219"/>
      <c r="T124" s="219"/>
      <c r="U124" s="220"/>
      <c r="V124" s="173">
        <f t="shared" ref="V124:V134" ca="1" si="8">H124+AD124</f>
        <v>527154.7341428448</v>
      </c>
      <c r="W124" s="174"/>
      <c r="X124" s="174"/>
      <c r="Y124" s="174"/>
      <c r="Z124" s="175"/>
      <c r="AA124" s="199"/>
      <c r="AB124" s="200"/>
      <c r="AC124" s="201"/>
      <c r="AD124" s="9">
        <f t="shared" ref="AD124:AD140" ca="1" si="9">RANDBETWEEN(-3,3)*0.001</f>
        <v>2E-3</v>
      </c>
    </row>
    <row r="125" spans="1:30" ht="14.25" customHeight="1">
      <c r="A125" s="221"/>
      <c r="B125" s="138"/>
      <c r="C125" s="232" t="s">
        <v>41</v>
      </c>
      <c r="D125" s="225"/>
      <c r="E125" s="225"/>
      <c r="F125" s="225"/>
      <c r="G125" s="12" t="s">
        <v>12</v>
      </c>
      <c r="H125" s="174">
        <f>H123-7.5*COS((36.68+90)*PI()/180)</f>
        <v>3092312.525612839</v>
      </c>
      <c r="I125" s="174"/>
      <c r="J125" s="174"/>
      <c r="K125" s="174"/>
      <c r="L125" s="174"/>
      <c r="M125" s="174"/>
      <c r="N125" s="175"/>
      <c r="O125" s="217"/>
      <c r="P125" s="217"/>
      <c r="Q125" s="217"/>
      <c r="R125" s="217"/>
      <c r="S125" s="217"/>
      <c r="T125" s="217"/>
      <c r="U125" s="218"/>
      <c r="V125" s="173">
        <f t="shared" ca="1" si="8"/>
        <v>3092312.5266128392</v>
      </c>
      <c r="W125" s="174"/>
      <c r="X125" s="174"/>
      <c r="Y125" s="174"/>
      <c r="Z125" s="175"/>
      <c r="AA125" s="196"/>
      <c r="AB125" s="197"/>
      <c r="AC125" s="198"/>
      <c r="AD125" s="9">
        <f t="shared" ca="1" si="9"/>
        <v>1E-3</v>
      </c>
    </row>
    <row r="126" spans="1:30">
      <c r="A126" s="221"/>
      <c r="B126" s="138"/>
      <c r="C126" s="227"/>
      <c r="D126" s="219"/>
      <c r="E126" s="219"/>
      <c r="F126" s="219"/>
      <c r="G126" s="12" t="s">
        <v>13</v>
      </c>
      <c r="H126" s="174">
        <f>H124-7.5*SIN((36.68+90)*PI()/180)</f>
        <v>527148.71726130042</v>
      </c>
      <c r="I126" s="174"/>
      <c r="J126" s="174"/>
      <c r="K126" s="174"/>
      <c r="L126" s="174"/>
      <c r="M126" s="174"/>
      <c r="N126" s="175"/>
      <c r="O126" s="219"/>
      <c r="P126" s="219"/>
      <c r="Q126" s="219"/>
      <c r="R126" s="219"/>
      <c r="S126" s="219"/>
      <c r="T126" s="219"/>
      <c r="U126" s="220"/>
      <c r="V126" s="173">
        <f t="shared" ca="1" si="8"/>
        <v>527148.71726130042</v>
      </c>
      <c r="W126" s="174"/>
      <c r="X126" s="174"/>
      <c r="Y126" s="174"/>
      <c r="Z126" s="175"/>
      <c r="AA126" s="199"/>
      <c r="AB126" s="200"/>
      <c r="AC126" s="201"/>
      <c r="AD126" s="9">
        <f t="shared" ca="1" si="9"/>
        <v>0</v>
      </c>
    </row>
    <row r="127" spans="1:30" ht="12" customHeight="1">
      <c r="A127" s="221"/>
      <c r="B127" s="138"/>
      <c r="C127" s="232" t="s">
        <v>36</v>
      </c>
      <c r="D127" s="225"/>
      <c r="E127" s="225"/>
      <c r="F127" s="225"/>
      <c r="G127" s="12" t="s">
        <v>12</v>
      </c>
      <c r="H127" s="174">
        <f>H123+7.5*COS((36.68+90)*PI()/180)</f>
        <v>3092303.5654342682</v>
      </c>
      <c r="I127" s="174"/>
      <c r="J127" s="174"/>
      <c r="K127" s="174"/>
      <c r="L127" s="174"/>
      <c r="M127" s="174"/>
      <c r="N127" s="175"/>
      <c r="O127" s="217"/>
      <c r="P127" s="217"/>
      <c r="Q127" s="217"/>
      <c r="R127" s="217"/>
      <c r="S127" s="217"/>
      <c r="T127" s="217"/>
      <c r="U127" s="218"/>
      <c r="V127" s="173">
        <f t="shared" ca="1" si="8"/>
        <v>3092303.5654342682</v>
      </c>
      <c r="W127" s="174"/>
      <c r="X127" s="174"/>
      <c r="Y127" s="174"/>
      <c r="Z127" s="175"/>
      <c r="AA127" s="196"/>
      <c r="AB127" s="197"/>
      <c r="AC127" s="198"/>
      <c r="AD127" s="9">
        <f t="shared" ca="1" si="9"/>
        <v>0</v>
      </c>
    </row>
    <row r="128" spans="1:30">
      <c r="A128" s="221"/>
      <c r="B128" s="138"/>
      <c r="C128" s="227"/>
      <c r="D128" s="219"/>
      <c r="E128" s="219"/>
      <c r="F128" s="219"/>
      <c r="G128" s="12" t="s">
        <v>13</v>
      </c>
      <c r="H128" s="174">
        <f>H124+7.5*SIN((36.68+90)*PI()/180)</f>
        <v>527160.74702438922</v>
      </c>
      <c r="I128" s="174"/>
      <c r="J128" s="174"/>
      <c r="K128" s="174"/>
      <c r="L128" s="174"/>
      <c r="M128" s="174"/>
      <c r="N128" s="175"/>
      <c r="O128" s="219"/>
      <c r="P128" s="219"/>
      <c r="Q128" s="219"/>
      <c r="R128" s="219"/>
      <c r="S128" s="219"/>
      <c r="T128" s="219"/>
      <c r="U128" s="220"/>
      <c r="V128" s="173">
        <f t="shared" ca="1" si="8"/>
        <v>527160.74402438919</v>
      </c>
      <c r="W128" s="174"/>
      <c r="X128" s="174"/>
      <c r="Y128" s="174"/>
      <c r="Z128" s="175"/>
      <c r="AA128" s="199"/>
      <c r="AB128" s="200"/>
      <c r="AC128" s="201"/>
      <c r="AD128" s="9">
        <f t="shared" ca="1" si="9"/>
        <v>-3.0000000000000001E-3</v>
      </c>
    </row>
    <row r="129" spans="1:30" ht="14.25" customHeight="1">
      <c r="A129" s="222"/>
      <c r="B129" s="223"/>
      <c r="C129" s="230" t="s">
        <v>51</v>
      </c>
      <c r="D129" s="231"/>
      <c r="E129" s="231"/>
      <c r="F129" s="231"/>
      <c r="G129" s="3" t="s">
        <v>12</v>
      </c>
      <c r="H129" s="174">
        <f>3092580.716+695.162*COS(36.68*PI()/180)</f>
        <v>3093138.2249445575</v>
      </c>
      <c r="I129" s="174"/>
      <c r="J129" s="174"/>
      <c r="K129" s="174"/>
      <c r="L129" s="174"/>
      <c r="M129" s="174"/>
      <c r="N129" s="175"/>
      <c r="O129" s="217"/>
      <c r="P129" s="217"/>
      <c r="Q129" s="217"/>
      <c r="R129" s="217"/>
      <c r="S129" s="217"/>
      <c r="T129" s="217"/>
      <c r="U129" s="218"/>
      <c r="V129" s="173">
        <f t="shared" ca="1" si="8"/>
        <v>3093138.2239445574</v>
      </c>
      <c r="W129" s="174"/>
      <c r="X129" s="174"/>
      <c r="Y129" s="174"/>
      <c r="Z129" s="175"/>
      <c r="AA129" s="196"/>
      <c r="AB129" s="197"/>
      <c r="AC129" s="198"/>
      <c r="AD129" s="9">
        <f t="shared" ca="1" si="9"/>
        <v>-1E-3</v>
      </c>
    </row>
    <row r="130" spans="1:30">
      <c r="A130" s="222"/>
      <c r="B130" s="223"/>
      <c r="C130" s="227"/>
      <c r="D130" s="219"/>
      <c r="E130" s="219"/>
      <c r="F130" s="219"/>
      <c r="G130" s="12" t="s">
        <v>13</v>
      </c>
      <c r="H130" s="174">
        <f>527357.835+695.162*SIN(36.68*PI()/180)</f>
        <v>527773.0867103904</v>
      </c>
      <c r="I130" s="174"/>
      <c r="J130" s="174"/>
      <c r="K130" s="174"/>
      <c r="L130" s="174"/>
      <c r="M130" s="174"/>
      <c r="N130" s="175"/>
      <c r="O130" s="219"/>
      <c r="P130" s="219"/>
      <c r="Q130" s="219"/>
      <c r="R130" s="219"/>
      <c r="S130" s="219"/>
      <c r="T130" s="219"/>
      <c r="U130" s="220"/>
      <c r="V130" s="173">
        <f t="shared" ca="1" si="8"/>
        <v>527773.0867103904</v>
      </c>
      <c r="W130" s="174"/>
      <c r="X130" s="174"/>
      <c r="Y130" s="174"/>
      <c r="Z130" s="175"/>
      <c r="AA130" s="199"/>
      <c r="AB130" s="200"/>
      <c r="AC130" s="201"/>
      <c r="AD130" s="9">
        <f t="shared" ca="1" si="9"/>
        <v>0</v>
      </c>
    </row>
    <row r="131" spans="1:30" ht="14.25" customHeight="1">
      <c r="A131" s="222"/>
      <c r="B131" s="223"/>
      <c r="C131" s="232" t="s">
        <v>41</v>
      </c>
      <c r="D131" s="225"/>
      <c r="E131" s="225"/>
      <c r="F131" s="225"/>
      <c r="G131" s="12" t="s">
        <v>12</v>
      </c>
      <c r="H131" s="174">
        <f>H129-7.5*COS((36.68+90)*PI()/180)</f>
        <v>3093142.7050338429</v>
      </c>
      <c r="I131" s="174"/>
      <c r="J131" s="174"/>
      <c r="K131" s="174"/>
      <c r="L131" s="174"/>
      <c r="M131" s="174"/>
      <c r="N131" s="175"/>
      <c r="O131" s="217"/>
      <c r="P131" s="217"/>
      <c r="Q131" s="217"/>
      <c r="R131" s="217"/>
      <c r="S131" s="217"/>
      <c r="T131" s="217"/>
      <c r="U131" s="218"/>
      <c r="V131" s="173">
        <f t="shared" ca="1" si="8"/>
        <v>3093142.7040338428</v>
      </c>
      <c r="W131" s="174"/>
      <c r="X131" s="174"/>
      <c r="Y131" s="174"/>
      <c r="Z131" s="175"/>
      <c r="AA131" s="196"/>
      <c r="AB131" s="197"/>
      <c r="AC131" s="198"/>
      <c r="AD131" s="9">
        <f t="shared" ca="1" si="9"/>
        <v>-1E-3</v>
      </c>
    </row>
    <row r="132" spans="1:30">
      <c r="A132" s="222"/>
      <c r="B132" s="223"/>
      <c r="C132" s="227"/>
      <c r="D132" s="219"/>
      <c r="E132" s="219"/>
      <c r="F132" s="219"/>
      <c r="G132" s="12" t="s">
        <v>13</v>
      </c>
      <c r="H132" s="174">
        <f>H130-7.5*SIN((36.68+90)*PI()/180)</f>
        <v>527767.071828846</v>
      </c>
      <c r="I132" s="174"/>
      <c r="J132" s="174"/>
      <c r="K132" s="174"/>
      <c r="L132" s="174"/>
      <c r="M132" s="174"/>
      <c r="N132" s="175"/>
      <c r="O132" s="219"/>
      <c r="P132" s="219"/>
      <c r="Q132" s="219"/>
      <c r="R132" s="219"/>
      <c r="S132" s="219"/>
      <c r="T132" s="219"/>
      <c r="U132" s="220"/>
      <c r="V132" s="173">
        <f t="shared" ca="1" si="8"/>
        <v>527767.06982884603</v>
      </c>
      <c r="W132" s="174"/>
      <c r="X132" s="174"/>
      <c r="Y132" s="174"/>
      <c r="Z132" s="175"/>
      <c r="AA132" s="199"/>
      <c r="AB132" s="200"/>
      <c r="AC132" s="201"/>
      <c r="AD132" s="9">
        <f t="shared" ca="1" si="9"/>
        <v>-2E-3</v>
      </c>
    </row>
    <row r="133" spans="1:30" ht="14.25" customHeight="1">
      <c r="A133" s="222"/>
      <c r="B133" s="223"/>
      <c r="C133" s="232" t="s">
        <v>36</v>
      </c>
      <c r="D133" s="225"/>
      <c r="E133" s="225"/>
      <c r="F133" s="225"/>
      <c r="G133" s="12" t="s">
        <v>12</v>
      </c>
      <c r="H133" s="174">
        <f>H129+7.5*COS((36.68+90)*PI()/180)</f>
        <v>3093133.7448552721</v>
      </c>
      <c r="I133" s="174"/>
      <c r="J133" s="174"/>
      <c r="K133" s="174"/>
      <c r="L133" s="174"/>
      <c r="M133" s="174"/>
      <c r="N133" s="175"/>
      <c r="O133" s="217"/>
      <c r="P133" s="217"/>
      <c r="Q133" s="217"/>
      <c r="R133" s="217"/>
      <c r="S133" s="217"/>
      <c r="T133" s="217"/>
      <c r="U133" s="218"/>
      <c r="V133" s="173">
        <f t="shared" ca="1" si="8"/>
        <v>3093133.746855272</v>
      </c>
      <c r="W133" s="174"/>
      <c r="X133" s="174"/>
      <c r="Y133" s="174"/>
      <c r="Z133" s="175"/>
      <c r="AA133" s="196"/>
      <c r="AB133" s="197"/>
      <c r="AC133" s="198"/>
      <c r="AD133" s="9">
        <f t="shared" ca="1" si="9"/>
        <v>2E-3</v>
      </c>
    </row>
    <row r="134" spans="1:30">
      <c r="A134" s="222"/>
      <c r="B134" s="223"/>
      <c r="C134" s="227"/>
      <c r="D134" s="219"/>
      <c r="E134" s="219"/>
      <c r="F134" s="219"/>
      <c r="G134" s="12" t="s">
        <v>13</v>
      </c>
      <c r="H134" s="174">
        <f>H130+7.5*SIN((36.68+90)*PI()/180)</f>
        <v>527779.1015919348</v>
      </c>
      <c r="I134" s="174"/>
      <c r="J134" s="174"/>
      <c r="K134" s="174"/>
      <c r="L134" s="174"/>
      <c r="M134" s="174"/>
      <c r="N134" s="175"/>
      <c r="O134" s="219"/>
      <c r="P134" s="219"/>
      <c r="Q134" s="219"/>
      <c r="R134" s="219"/>
      <c r="S134" s="219"/>
      <c r="T134" s="219"/>
      <c r="U134" s="220"/>
      <c r="V134" s="173">
        <f t="shared" ca="1" si="8"/>
        <v>527779.10459193483</v>
      </c>
      <c r="W134" s="174"/>
      <c r="X134" s="174"/>
      <c r="Y134" s="174"/>
      <c r="Z134" s="175"/>
      <c r="AA134" s="199"/>
      <c r="AB134" s="200"/>
      <c r="AC134" s="201"/>
      <c r="AD134" s="9">
        <f t="shared" ca="1" si="9"/>
        <v>3.0000000000000001E-3</v>
      </c>
    </row>
    <row r="135" spans="1:30" ht="14.25" customHeight="1">
      <c r="A135" s="221"/>
      <c r="B135" s="138"/>
      <c r="C135" s="230" t="s">
        <v>53</v>
      </c>
      <c r="D135" s="231"/>
      <c r="E135" s="231"/>
      <c r="F135" s="231"/>
      <c r="G135" s="3" t="s">
        <v>12</v>
      </c>
      <c r="H135" s="174">
        <f>$AE$23+800*COS(36.68*PI()/180)</f>
        <v>3092468.4423647383</v>
      </c>
      <c r="I135" s="174"/>
      <c r="J135" s="174"/>
      <c r="K135" s="174"/>
      <c r="L135" s="174"/>
      <c r="M135" s="174"/>
      <c r="N135" s="175"/>
      <c r="O135" s="217"/>
      <c r="P135" s="217"/>
      <c r="Q135" s="217"/>
      <c r="R135" s="217"/>
      <c r="S135" s="217"/>
      <c r="T135" s="217"/>
      <c r="U135" s="218"/>
      <c r="V135" s="173">
        <f ca="1">H135+AD135</f>
        <v>3092468.4443647382</v>
      </c>
      <c r="W135" s="174"/>
      <c r="X135" s="174"/>
      <c r="Y135" s="174"/>
      <c r="Z135" s="175"/>
      <c r="AA135" s="196"/>
      <c r="AB135" s="197"/>
      <c r="AC135" s="198"/>
      <c r="AD135" s="9">
        <f t="shared" ca="1" si="9"/>
        <v>2E-3</v>
      </c>
    </row>
    <row r="136" spans="1:30">
      <c r="A136" s="221"/>
      <c r="B136" s="138"/>
      <c r="C136" s="227"/>
      <c r="D136" s="219"/>
      <c r="E136" s="219"/>
      <c r="F136" s="219"/>
      <c r="G136" s="13" t="s">
        <v>13</v>
      </c>
      <c r="H136" s="174">
        <f>$AE$24+800*SIN(36.68*PI()/180)</f>
        <v>527274.20119045977</v>
      </c>
      <c r="I136" s="174"/>
      <c r="J136" s="174"/>
      <c r="K136" s="174"/>
      <c r="L136" s="174"/>
      <c r="M136" s="174"/>
      <c r="N136" s="175"/>
      <c r="O136" s="219"/>
      <c r="P136" s="219"/>
      <c r="Q136" s="219"/>
      <c r="R136" s="219"/>
      <c r="S136" s="219"/>
      <c r="T136" s="219"/>
      <c r="U136" s="220"/>
      <c r="V136" s="173">
        <f t="shared" ref="V136:V140" ca="1" si="10">H136+AD136</f>
        <v>527274.20119045977</v>
      </c>
      <c r="W136" s="174"/>
      <c r="X136" s="174"/>
      <c r="Y136" s="174"/>
      <c r="Z136" s="175"/>
      <c r="AA136" s="199"/>
      <c r="AB136" s="200"/>
      <c r="AC136" s="201"/>
      <c r="AD136" s="9">
        <f t="shared" ca="1" si="9"/>
        <v>0</v>
      </c>
    </row>
    <row r="137" spans="1:30" ht="14.25" customHeight="1">
      <c r="A137" s="221"/>
      <c r="B137" s="138"/>
      <c r="C137" s="232" t="s">
        <v>46</v>
      </c>
      <c r="D137" s="225"/>
      <c r="E137" s="225"/>
      <c r="F137" s="225"/>
      <c r="G137" s="13" t="s">
        <v>12</v>
      </c>
      <c r="H137" s="174">
        <f>H135-11*COS((36.68+90)*PI()/180)</f>
        <v>3092475.0131623573</v>
      </c>
      <c r="I137" s="174"/>
      <c r="J137" s="174"/>
      <c r="K137" s="174"/>
      <c r="L137" s="174"/>
      <c r="M137" s="174"/>
      <c r="N137" s="175"/>
      <c r="O137" s="217"/>
      <c r="P137" s="217"/>
      <c r="Q137" s="217"/>
      <c r="R137" s="217"/>
      <c r="S137" s="217"/>
      <c r="T137" s="217"/>
      <c r="U137" s="218"/>
      <c r="V137" s="173">
        <f t="shared" ca="1" si="10"/>
        <v>3092475.0111623574</v>
      </c>
      <c r="W137" s="174"/>
      <c r="X137" s="174"/>
      <c r="Y137" s="174"/>
      <c r="Z137" s="175"/>
      <c r="AA137" s="196"/>
      <c r="AB137" s="197"/>
      <c r="AC137" s="198"/>
      <c r="AD137" s="9">
        <f t="shared" ca="1" si="9"/>
        <v>-2E-3</v>
      </c>
    </row>
    <row r="138" spans="1:30">
      <c r="A138" s="221"/>
      <c r="B138" s="138"/>
      <c r="C138" s="227"/>
      <c r="D138" s="219"/>
      <c r="E138" s="219"/>
      <c r="F138" s="219"/>
      <c r="G138" s="13" t="s">
        <v>13</v>
      </c>
      <c r="H138" s="174">
        <f>H136-11*SIN((36.68+90)*PI()/180)</f>
        <v>527265.37936419458</v>
      </c>
      <c r="I138" s="174"/>
      <c r="J138" s="174"/>
      <c r="K138" s="174"/>
      <c r="L138" s="174"/>
      <c r="M138" s="174"/>
      <c r="N138" s="175"/>
      <c r="O138" s="219"/>
      <c r="P138" s="219"/>
      <c r="Q138" s="219"/>
      <c r="R138" s="219"/>
      <c r="S138" s="219"/>
      <c r="T138" s="219"/>
      <c r="U138" s="220"/>
      <c r="V138" s="173">
        <f t="shared" ca="1" si="10"/>
        <v>527265.37636419456</v>
      </c>
      <c r="W138" s="174"/>
      <c r="X138" s="174"/>
      <c r="Y138" s="174"/>
      <c r="Z138" s="175"/>
      <c r="AA138" s="199"/>
      <c r="AB138" s="200"/>
      <c r="AC138" s="201"/>
      <c r="AD138" s="9">
        <f t="shared" ca="1" si="9"/>
        <v>-3.0000000000000001E-3</v>
      </c>
    </row>
    <row r="139" spans="1:30">
      <c r="A139" s="221"/>
      <c r="B139" s="138"/>
      <c r="C139" s="232" t="s">
        <v>47</v>
      </c>
      <c r="D139" s="225"/>
      <c r="E139" s="225"/>
      <c r="F139" s="225"/>
      <c r="G139" s="13" t="s">
        <v>12</v>
      </c>
      <c r="H139" s="174">
        <f>H135+11.5*COS((36.68+90)*PI()/180)</f>
        <v>3092461.5728945006</v>
      </c>
      <c r="I139" s="174"/>
      <c r="J139" s="174"/>
      <c r="K139" s="174"/>
      <c r="L139" s="174"/>
      <c r="M139" s="174"/>
      <c r="N139" s="175"/>
      <c r="O139" s="217"/>
      <c r="P139" s="217"/>
      <c r="Q139" s="217"/>
      <c r="R139" s="217"/>
      <c r="S139" s="217"/>
      <c r="T139" s="217"/>
      <c r="U139" s="218"/>
      <c r="V139" s="173">
        <f t="shared" ca="1" si="10"/>
        <v>3092461.5718945004</v>
      </c>
      <c r="W139" s="174"/>
      <c r="X139" s="174"/>
      <c r="Y139" s="174"/>
      <c r="Z139" s="175"/>
      <c r="AA139" s="196"/>
      <c r="AB139" s="197"/>
      <c r="AC139" s="198"/>
      <c r="AD139" s="9">
        <f t="shared" ca="1" si="9"/>
        <v>-1E-3</v>
      </c>
    </row>
    <row r="140" spans="1:30">
      <c r="A140" s="221"/>
      <c r="B140" s="138"/>
      <c r="C140" s="227"/>
      <c r="D140" s="219"/>
      <c r="E140" s="219"/>
      <c r="F140" s="219"/>
      <c r="G140" s="13" t="s">
        <v>13</v>
      </c>
      <c r="H140" s="174">
        <f>H136+11.5*SIN((36.68+90)*PI()/180)</f>
        <v>527283.42400882789</v>
      </c>
      <c r="I140" s="174"/>
      <c r="J140" s="174"/>
      <c r="K140" s="174"/>
      <c r="L140" s="174"/>
      <c r="M140" s="174"/>
      <c r="N140" s="175"/>
      <c r="O140" s="219"/>
      <c r="P140" s="219"/>
      <c r="Q140" s="219"/>
      <c r="R140" s="219"/>
      <c r="S140" s="219"/>
      <c r="T140" s="219"/>
      <c r="U140" s="220"/>
      <c r="V140" s="173">
        <f t="shared" ca="1" si="10"/>
        <v>527283.42100882786</v>
      </c>
      <c r="W140" s="174"/>
      <c r="X140" s="174"/>
      <c r="Y140" s="174"/>
      <c r="Z140" s="175"/>
      <c r="AA140" s="199"/>
      <c r="AB140" s="200"/>
      <c r="AC140" s="201"/>
      <c r="AD140" s="9">
        <f t="shared" ca="1" si="9"/>
        <v>-3.0000000000000001E-3</v>
      </c>
    </row>
    <row r="141" spans="1:30" ht="9" customHeight="1">
      <c r="A141" s="215" t="s">
        <v>20</v>
      </c>
      <c r="B141" s="216"/>
      <c r="C141" s="189" t="s">
        <v>34</v>
      </c>
      <c r="D141" s="242"/>
      <c r="E141" s="242"/>
      <c r="F141" s="242"/>
      <c r="G141" s="242"/>
      <c r="H141" s="242"/>
      <c r="I141" s="242"/>
      <c r="J141" s="242"/>
      <c r="K141" s="242"/>
      <c r="L141" s="242"/>
      <c r="M141" s="242"/>
      <c r="N141" s="242"/>
      <c r="O141" s="242"/>
      <c r="P141" s="242"/>
      <c r="Q141" s="242"/>
      <c r="R141" s="242"/>
      <c r="S141" s="242"/>
      <c r="T141" s="242"/>
      <c r="U141" s="242"/>
      <c r="V141" s="242"/>
      <c r="W141" s="242"/>
      <c r="X141" s="242"/>
      <c r="Y141" s="242"/>
      <c r="Z141" s="242"/>
      <c r="AA141" s="242"/>
      <c r="AB141" s="242"/>
      <c r="AC141" s="243"/>
    </row>
    <row r="142" spans="1:30" ht="9.75" customHeight="1">
      <c r="A142" s="215"/>
      <c r="B142" s="216"/>
      <c r="C142" s="244"/>
      <c r="D142" s="245"/>
      <c r="E142" s="245"/>
      <c r="F142" s="245"/>
      <c r="G142" s="245"/>
      <c r="H142" s="245"/>
      <c r="I142" s="245"/>
      <c r="J142" s="245"/>
      <c r="K142" s="245"/>
      <c r="L142" s="245"/>
      <c r="M142" s="245"/>
      <c r="N142" s="245"/>
      <c r="O142" s="245"/>
      <c r="P142" s="245"/>
      <c r="Q142" s="245"/>
      <c r="R142" s="245"/>
      <c r="S142" s="245"/>
      <c r="T142" s="245"/>
      <c r="U142" s="245"/>
      <c r="V142" s="245"/>
      <c r="W142" s="245"/>
      <c r="X142" s="245"/>
      <c r="Y142" s="245"/>
      <c r="Z142" s="245"/>
      <c r="AA142" s="245"/>
      <c r="AB142" s="245"/>
      <c r="AC142" s="246"/>
    </row>
    <row r="143" spans="1:30" ht="12" customHeight="1">
      <c r="A143" s="215"/>
      <c r="B143" s="216"/>
      <c r="C143" s="247"/>
      <c r="D143" s="248"/>
      <c r="E143" s="248"/>
      <c r="F143" s="248"/>
      <c r="G143" s="248"/>
      <c r="H143" s="248"/>
      <c r="I143" s="248"/>
      <c r="J143" s="248"/>
      <c r="K143" s="248"/>
      <c r="L143" s="248"/>
      <c r="M143" s="248"/>
      <c r="N143" s="248"/>
      <c r="O143" s="248"/>
      <c r="P143" s="248"/>
      <c r="Q143" s="248"/>
      <c r="R143" s="248"/>
      <c r="S143" s="248"/>
      <c r="T143" s="248"/>
      <c r="U143" s="248"/>
      <c r="V143" s="248"/>
      <c r="W143" s="248"/>
      <c r="X143" s="248"/>
      <c r="Y143" s="248"/>
      <c r="Z143" s="248"/>
      <c r="AA143" s="248"/>
      <c r="AB143" s="248"/>
      <c r="AC143" s="249"/>
    </row>
    <row r="144" spans="1:30" ht="9.75" customHeight="1" thickBot="1">
      <c r="A144" s="202" t="s">
        <v>14</v>
      </c>
      <c r="B144" s="203"/>
      <c r="C144" s="208"/>
      <c r="D144" s="208"/>
      <c r="E144" s="208"/>
      <c r="F144" s="209"/>
      <c r="G144" s="208"/>
      <c r="H144" s="208"/>
      <c r="I144" s="208"/>
      <c r="J144" s="208"/>
      <c r="K144" s="208"/>
      <c r="L144" s="208"/>
      <c r="M144" s="208"/>
      <c r="N144" s="208"/>
      <c r="O144" s="208"/>
      <c r="P144" s="208"/>
      <c r="Q144" s="208"/>
      <c r="R144" s="208"/>
      <c r="S144" s="208"/>
      <c r="T144" s="208"/>
      <c r="U144" s="208"/>
      <c r="V144" s="208"/>
      <c r="W144" s="208"/>
      <c r="X144" s="208"/>
      <c r="Y144" s="208"/>
      <c r="Z144" s="208"/>
      <c r="AA144" s="208"/>
      <c r="AB144" s="208"/>
      <c r="AC144" s="210"/>
    </row>
    <row r="145" spans="1:29" ht="9.75" customHeight="1">
      <c r="A145" s="204"/>
      <c r="B145" s="205"/>
      <c r="C145" s="211"/>
      <c r="D145" s="211"/>
      <c r="E145" s="211"/>
      <c r="F145" s="211"/>
      <c r="G145" s="211"/>
      <c r="H145" s="211"/>
      <c r="I145" s="211"/>
      <c r="J145" s="211"/>
      <c r="K145" s="211"/>
      <c r="L145" s="211"/>
      <c r="M145" s="211"/>
      <c r="N145" s="211"/>
      <c r="O145" s="211"/>
      <c r="P145" s="211"/>
      <c r="Q145" s="211"/>
      <c r="R145" s="211"/>
      <c r="S145" s="211"/>
      <c r="T145" s="211"/>
      <c r="U145" s="211"/>
      <c r="V145" s="211"/>
      <c r="W145" s="211"/>
      <c r="X145" s="211"/>
      <c r="Y145" s="211"/>
      <c r="Z145" s="211"/>
      <c r="AA145" s="211"/>
      <c r="AB145" s="211"/>
      <c r="AC145" s="212"/>
    </row>
    <row r="146" spans="1:29" ht="10.5" customHeight="1">
      <c r="A146" s="204"/>
      <c r="B146" s="205"/>
      <c r="C146" s="211"/>
      <c r="D146" s="211"/>
      <c r="E146" s="211"/>
      <c r="F146" s="211"/>
      <c r="G146" s="211"/>
      <c r="H146" s="211"/>
      <c r="I146" s="211"/>
      <c r="J146" s="211"/>
      <c r="K146" s="211"/>
      <c r="L146" s="211"/>
      <c r="M146" s="211"/>
      <c r="N146" s="211"/>
      <c r="O146" s="211"/>
      <c r="P146" s="211"/>
      <c r="Q146" s="211"/>
      <c r="R146" s="211"/>
      <c r="S146" s="211"/>
      <c r="T146" s="211"/>
      <c r="U146" s="211"/>
      <c r="V146" s="211"/>
      <c r="W146" s="211"/>
      <c r="X146" s="211"/>
      <c r="Y146" s="211"/>
      <c r="Z146" s="211"/>
      <c r="AA146" s="211"/>
      <c r="AB146" s="211"/>
      <c r="AC146" s="212"/>
    </row>
    <row r="147" spans="1:29" ht="8.25" customHeight="1" thickBot="1">
      <c r="A147" s="206"/>
      <c r="B147" s="207"/>
      <c r="C147" s="213"/>
      <c r="D147" s="213"/>
      <c r="E147" s="213"/>
      <c r="F147" s="213"/>
      <c r="G147" s="213"/>
      <c r="H147" s="213"/>
      <c r="I147" s="213"/>
      <c r="J147" s="213"/>
      <c r="K147" s="213"/>
      <c r="L147" s="213"/>
      <c r="M147" s="213"/>
      <c r="N147" s="213"/>
      <c r="O147" s="213"/>
      <c r="P147" s="213"/>
      <c r="Q147" s="213"/>
      <c r="R147" s="213"/>
      <c r="S147" s="213"/>
      <c r="T147" s="213"/>
      <c r="U147" s="213"/>
      <c r="V147" s="213"/>
      <c r="W147" s="213"/>
      <c r="X147" s="213"/>
      <c r="Y147" s="213"/>
      <c r="Z147" s="213"/>
      <c r="AA147" s="213"/>
      <c r="AB147" s="213"/>
      <c r="AC147" s="214"/>
    </row>
    <row r="148" spans="1:29" ht="7.5" customHeight="1">
      <c r="A148" s="188"/>
      <c r="B148" s="188"/>
      <c r="C148" s="188"/>
      <c r="D148" s="188"/>
      <c r="E148" s="188"/>
      <c r="F148" s="188"/>
      <c r="G148" s="188"/>
      <c r="H148" s="188"/>
      <c r="I148" s="188"/>
      <c r="J148" s="188"/>
      <c r="K148" s="188"/>
      <c r="L148" s="188"/>
      <c r="M148" s="188"/>
      <c r="N148" s="188"/>
      <c r="O148" s="188"/>
      <c r="P148" s="188"/>
      <c r="Q148" s="188"/>
      <c r="R148" s="188"/>
      <c r="S148" s="188"/>
      <c r="T148" s="188"/>
      <c r="U148" s="188"/>
      <c r="V148" s="188"/>
      <c r="W148" s="188"/>
      <c r="X148" s="188"/>
      <c r="Y148" s="188"/>
      <c r="Z148" s="188"/>
      <c r="AA148" s="188"/>
      <c r="AB148" s="188"/>
      <c r="AC148" s="188"/>
    </row>
    <row r="149" spans="1:29" ht="21" customHeight="1">
      <c r="B149" s="5" t="s">
        <v>15</v>
      </c>
      <c r="H149" s="5" t="s">
        <v>19</v>
      </c>
      <c r="N149" s="5" t="s">
        <v>16</v>
      </c>
      <c r="P149" s="5"/>
      <c r="U149" s="7" t="s">
        <v>22</v>
      </c>
      <c r="Y149" s="5"/>
    </row>
    <row r="150" spans="1:29" ht="18" customHeight="1">
      <c r="A150" s="106"/>
      <c r="B150" s="107"/>
      <c r="C150" s="108"/>
      <c r="D150" s="108"/>
      <c r="E150" s="108"/>
      <c r="F150" s="108"/>
      <c r="G150" s="108"/>
      <c r="H150" s="108"/>
      <c r="I150" s="108"/>
      <c r="J150" s="108"/>
      <c r="K150" s="108"/>
      <c r="L150" s="108"/>
      <c r="M150" s="108"/>
      <c r="N150" s="108"/>
      <c r="O150" s="108"/>
      <c r="P150" s="108"/>
      <c r="Q150" s="108"/>
      <c r="R150" s="108"/>
      <c r="S150" s="108"/>
      <c r="T150" s="108"/>
      <c r="U150" s="108"/>
      <c r="V150" s="108"/>
      <c r="W150" s="108"/>
      <c r="X150" s="108"/>
      <c r="Y150" s="108"/>
      <c r="Z150" s="108"/>
      <c r="AA150" s="109" t="s">
        <v>0</v>
      </c>
      <c r="AB150" s="109"/>
      <c r="AC150" s="109"/>
    </row>
    <row r="151" spans="1:29" ht="27">
      <c r="A151" s="110"/>
      <c r="B151" s="111"/>
      <c r="C151" s="111"/>
      <c r="D151" s="112" t="s">
        <v>24</v>
      </c>
      <c r="E151" s="113"/>
      <c r="F151" s="113"/>
      <c r="G151" s="113"/>
      <c r="H151" s="113"/>
      <c r="I151" s="113"/>
      <c r="J151" s="113"/>
      <c r="K151" s="113"/>
      <c r="L151" s="113"/>
      <c r="M151" s="113"/>
      <c r="N151" s="113"/>
      <c r="O151" s="113"/>
      <c r="P151" s="113"/>
      <c r="Q151" s="113"/>
      <c r="R151" s="113"/>
      <c r="S151" s="113"/>
      <c r="T151" s="113"/>
      <c r="U151" s="113"/>
      <c r="V151" s="113"/>
      <c r="W151" s="113"/>
      <c r="X151" s="113"/>
      <c r="Y151" s="113"/>
      <c r="Z151" s="113"/>
      <c r="AA151" s="114"/>
      <c r="AB151" s="115"/>
      <c r="AC151" s="115"/>
    </row>
    <row r="152" spans="1:29" ht="27.75" thickBot="1">
      <c r="A152" s="116"/>
      <c r="B152" s="116"/>
      <c r="C152" s="116"/>
      <c r="D152" s="116"/>
      <c r="E152" s="116"/>
      <c r="F152" s="116"/>
      <c r="G152" s="116"/>
      <c r="H152" s="116"/>
      <c r="I152" s="116"/>
      <c r="J152" s="116"/>
      <c r="K152" s="116"/>
      <c r="L152" s="116"/>
      <c r="M152" s="116"/>
      <c r="N152" s="116"/>
      <c r="O152" s="116"/>
      <c r="P152" s="116"/>
      <c r="Q152" s="116"/>
      <c r="R152" s="116"/>
      <c r="S152" s="116"/>
      <c r="T152" s="116"/>
      <c r="U152" s="116"/>
      <c r="V152" s="116"/>
      <c r="W152" s="116"/>
      <c r="X152" s="116"/>
      <c r="Y152" s="116"/>
      <c r="Z152" s="116"/>
      <c r="AA152" s="117"/>
      <c r="AB152" s="118"/>
      <c r="AC152" s="118"/>
    </row>
    <row r="153" spans="1:29" ht="47.25" customHeight="1">
      <c r="A153" s="119" t="s">
        <v>1</v>
      </c>
      <c r="B153" s="120"/>
      <c r="C153" s="120"/>
      <c r="D153" s="120"/>
      <c r="E153" s="121"/>
      <c r="F153" s="122" t="s">
        <v>35</v>
      </c>
      <c r="G153" s="123"/>
      <c r="H153" s="123"/>
      <c r="I153" s="123"/>
      <c r="J153" s="123"/>
      <c r="K153" s="123"/>
      <c r="L153" s="123"/>
      <c r="M153" s="123"/>
      <c r="N153" s="123"/>
      <c r="O153" s="123"/>
      <c r="P153" s="124"/>
      <c r="Q153" s="125" t="s">
        <v>2</v>
      </c>
      <c r="R153" s="125"/>
      <c r="S153" s="125"/>
      <c r="T153" s="125"/>
      <c r="U153" s="126" t="s">
        <v>3</v>
      </c>
      <c r="V153" s="126"/>
      <c r="W153" s="126"/>
      <c r="X153" s="126"/>
      <c r="Y153" s="126"/>
      <c r="Z153" s="126"/>
      <c r="AA153" s="126"/>
      <c r="AB153" s="126"/>
      <c r="AC153" s="127"/>
    </row>
    <row r="154" spans="1:29" ht="46.5" customHeight="1">
      <c r="A154" s="72" t="s">
        <v>17</v>
      </c>
      <c r="B154" s="73"/>
      <c r="C154" s="73"/>
      <c r="D154" s="73"/>
      <c r="E154" s="74"/>
      <c r="F154" s="75" t="s">
        <v>57</v>
      </c>
      <c r="G154" s="76"/>
      <c r="H154" s="76"/>
      <c r="I154" s="76"/>
      <c r="J154" s="76"/>
      <c r="K154" s="76"/>
      <c r="L154" s="76"/>
      <c r="M154" s="76"/>
      <c r="N154" s="76"/>
      <c r="O154" s="76"/>
      <c r="P154" s="75"/>
      <c r="Q154" s="77" t="s">
        <v>37</v>
      </c>
      <c r="R154" s="77"/>
      <c r="S154" s="77"/>
      <c r="T154" s="77"/>
      <c r="U154" s="78"/>
      <c r="V154" s="79"/>
      <c r="W154" s="79"/>
      <c r="X154" s="79"/>
      <c r="Y154" s="79"/>
      <c r="Z154" s="79"/>
      <c r="AA154" s="79"/>
      <c r="AB154" s="79"/>
      <c r="AC154" s="80"/>
    </row>
    <row r="155" spans="1:29" ht="33.75" customHeight="1">
      <c r="A155" s="81" t="s">
        <v>4</v>
      </c>
      <c r="B155" s="82"/>
      <c r="C155" s="82"/>
      <c r="D155" s="82"/>
      <c r="E155" s="83"/>
      <c r="F155" s="84" t="s">
        <v>31</v>
      </c>
      <c r="G155" s="85"/>
      <c r="H155" s="85"/>
      <c r="I155" s="85"/>
      <c r="J155" s="85"/>
      <c r="K155" s="85"/>
      <c r="L155" s="85"/>
      <c r="M155" s="85"/>
      <c r="N155" s="85"/>
      <c r="O155" s="85"/>
      <c r="P155" s="86"/>
      <c r="Q155" s="87" t="s">
        <v>23</v>
      </c>
      <c r="R155" s="88"/>
      <c r="S155" s="88"/>
      <c r="T155" s="88"/>
      <c r="U155" s="89" t="s">
        <v>32</v>
      </c>
      <c r="V155" s="90"/>
      <c r="W155" s="90"/>
      <c r="X155" s="90"/>
      <c r="Y155" s="90"/>
      <c r="Z155" s="90"/>
      <c r="AA155" s="90"/>
      <c r="AB155" s="90"/>
      <c r="AC155" s="91"/>
    </row>
    <row r="156" spans="1:29" ht="24" customHeight="1">
      <c r="A156" s="92" t="s">
        <v>18</v>
      </c>
      <c r="B156" s="93"/>
      <c r="C156" s="93" t="s">
        <v>5</v>
      </c>
      <c r="D156" s="93"/>
      <c r="E156" s="93"/>
      <c r="F156" s="93"/>
      <c r="G156" s="93"/>
      <c r="H156" s="93" t="s">
        <v>25</v>
      </c>
      <c r="I156" s="93"/>
      <c r="J156" s="93"/>
      <c r="K156" s="93"/>
      <c r="L156" s="93"/>
      <c r="M156" s="93"/>
      <c r="N156" s="93"/>
      <c r="O156" s="95" t="s">
        <v>6</v>
      </c>
      <c r="P156" s="95"/>
      <c r="Q156" s="95"/>
      <c r="R156" s="95"/>
      <c r="S156" s="95"/>
      <c r="T156" s="95" t="s">
        <v>26</v>
      </c>
      <c r="U156" s="95"/>
      <c r="V156" s="95"/>
      <c r="W156" s="95"/>
      <c r="X156" s="95"/>
      <c r="Y156" s="95"/>
      <c r="Z156" s="95"/>
      <c r="AA156" s="95"/>
      <c r="AB156" s="95"/>
      <c r="AC156" s="96"/>
    </row>
    <row r="157" spans="1:29" ht="24" customHeight="1">
      <c r="A157" s="92"/>
      <c r="B157" s="93"/>
      <c r="C157" s="97" t="s">
        <v>7</v>
      </c>
      <c r="D157" s="36"/>
      <c r="E157" s="36"/>
      <c r="F157" s="36"/>
      <c r="G157" s="98"/>
      <c r="H157" s="93" t="s">
        <v>27</v>
      </c>
      <c r="I157" s="93"/>
      <c r="J157" s="93"/>
      <c r="K157" s="93"/>
      <c r="L157" s="93"/>
      <c r="M157" s="93"/>
      <c r="N157" s="93"/>
      <c r="O157" s="45" t="s">
        <v>8</v>
      </c>
      <c r="P157" s="46"/>
      <c r="Q157" s="46"/>
      <c r="R157" s="46"/>
      <c r="S157" s="99"/>
      <c r="T157" s="95" t="s">
        <v>29</v>
      </c>
      <c r="U157" s="95"/>
      <c r="V157" s="95"/>
      <c r="W157" s="95"/>
      <c r="X157" s="95"/>
      <c r="Y157" s="95"/>
      <c r="Z157" s="95"/>
      <c r="AA157" s="95"/>
      <c r="AB157" s="95"/>
      <c r="AC157" s="96"/>
    </row>
    <row r="158" spans="1:29" ht="21" customHeight="1">
      <c r="A158" s="92"/>
      <c r="B158" s="93"/>
      <c r="C158" s="37"/>
      <c r="D158" s="38"/>
      <c r="E158" s="38"/>
      <c r="F158" s="38"/>
      <c r="G158" s="43"/>
      <c r="H158" s="93" t="s">
        <v>28</v>
      </c>
      <c r="I158" s="93"/>
      <c r="J158" s="93"/>
      <c r="K158" s="93"/>
      <c r="L158" s="93"/>
      <c r="M158" s="93"/>
      <c r="N158" s="93"/>
      <c r="O158" s="48"/>
      <c r="P158" s="49"/>
      <c r="Q158" s="49"/>
      <c r="R158" s="49"/>
      <c r="S158" s="100"/>
      <c r="T158" s="95" t="s">
        <v>30</v>
      </c>
      <c r="U158" s="95"/>
      <c r="V158" s="95"/>
      <c r="W158" s="95"/>
      <c r="X158" s="95"/>
      <c r="Y158" s="95"/>
      <c r="Z158" s="95"/>
      <c r="AA158" s="95"/>
      <c r="AB158" s="95"/>
      <c r="AC158" s="96"/>
    </row>
    <row r="159" spans="1:29">
      <c r="A159" s="92"/>
      <c r="B159" s="93"/>
      <c r="C159" s="101"/>
      <c r="D159" s="102"/>
      <c r="E159" s="102"/>
      <c r="F159" s="102"/>
      <c r="G159" s="102"/>
      <c r="H159" s="102"/>
      <c r="I159" s="102"/>
      <c r="J159" s="102"/>
      <c r="K159" s="102"/>
      <c r="L159" s="102"/>
      <c r="M159" s="102"/>
      <c r="N159" s="102"/>
      <c r="O159" s="102"/>
      <c r="P159" s="102"/>
      <c r="Q159" s="102"/>
      <c r="R159" s="102"/>
      <c r="S159" s="102"/>
      <c r="T159" s="102"/>
      <c r="U159" s="102"/>
      <c r="V159" s="102"/>
      <c r="W159" s="102"/>
      <c r="X159" s="102"/>
      <c r="Y159" s="102"/>
      <c r="Z159" s="102"/>
      <c r="AA159" s="102"/>
      <c r="AB159" s="102"/>
      <c r="AC159" s="103"/>
    </row>
    <row r="160" spans="1:29">
      <c r="A160" s="92"/>
      <c r="B160" s="93"/>
      <c r="C160" s="101"/>
      <c r="D160" s="102"/>
      <c r="E160" s="102"/>
      <c r="F160" s="102"/>
      <c r="G160" s="102"/>
      <c r="H160" s="102"/>
      <c r="I160" s="102"/>
      <c r="J160" s="102"/>
      <c r="K160" s="102"/>
      <c r="L160" s="102"/>
      <c r="M160" s="102"/>
      <c r="N160" s="102"/>
      <c r="O160" s="102"/>
      <c r="P160" s="102"/>
      <c r="Q160" s="102"/>
      <c r="R160" s="102"/>
      <c r="S160" s="102"/>
      <c r="T160" s="102"/>
      <c r="U160" s="102"/>
      <c r="V160" s="102"/>
      <c r="W160" s="102"/>
      <c r="X160" s="102"/>
      <c r="Y160" s="102"/>
      <c r="Z160" s="102"/>
      <c r="AA160" s="102"/>
      <c r="AB160" s="102"/>
      <c r="AC160" s="103"/>
    </row>
    <row r="161" spans="1:30">
      <c r="A161" s="92"/>
      <c r="B161" s="93"/>
      <c r="C161" s="101"/>
      <c r="D161" s="102"/>
      <c r="E161" s="102"/>
      <c r="F161" s="102"/>
      <c r="G161" s="102"/>
      <c r="H161" s="102"/>
      <c r="I161" s="102"/>
      <c r="J161" s="102"/>
      <c r="K161" s="102"/>
      <c r="L161" s="102"/>
      <c r="M161" s="102"/>
      <c r="N161" s="102"/>
      <c r="O161" s="102"/>
      <c r="P161" s="102"/>
      <c r="Q161" s="102"/>
      <c r="R161" s="102"/>
      <c r="S161" s="102"/>
      <c r="T161" s="102"/>
      <c r="U161" s="102"/>
      <c r="V161" s="102"/>
      <c r="W161" s="102"/>
      <c r="X161" s="102"/>
      <c r="Y161" s="102"/>
      <c r="Z161" s="102"/>
      <c r="AA161" s="102"/>
      <c r="AB161" s="102"/>
      <c r="AC161" s="103"/>
    </row>
    <row r="162" spans="1:30">
      <c r="A162" s="92"/>
      <c r="B162" s="93"/>
      <c r="C162" s="101"/>
      <c r="D162" s="102"/>
      <c r="E162" s="102"/>
      <c r="F162" s="102"/>
      <c r="G162" s="102"/>
      <c r="H162" s="102"/>
      <c r="I162" s="102"/>
      <c r="J162" s="102"/>
      <c r="K162" s="102"/>
      <c r="L162" s="102"/>
      <c r="M162" s="102"/>
      <c r="N162" s="102"/>
      <c r="O162" s="102"/>
      <c r="P162" s="102"/>
      <c r="Q162" s="102"/>
      <c r="R162" s="102"/>
      <c r="S162" s="102"/>
      <c r="T162" s="102"/>
      <c r="U162" s="102"/>
      <c r="V162" s="102"/>
      <c r="W162" s="102"/>
      <c r="X162" s="102"/>
      <c r="Y162" s="102"/>
      <c r="Z162" s="102"/>
      <c r="AA162" s="102"/>
      <c r="AB162" s="102"/>
      <c r="AC162" s="103"/>
    </row>
    <row r="163" spans="1:30">
      <c r="A163" s="92"/>
      <c r="B163" s="93"/>
      <c r="C163" s="101"/>
      <c r="D163" s="102"/>
      <c r="E163" s="102"/>
      <c r="F163" s="102"/>
      <c r="G163" s="102"/>
      <c r="H163" s="102"/>
      <c r="I163" s="102"/>
      <c r="J163" s="102"/>
      <c r="K163" s="102"/>
      <c r="L163" s="102"/>
      <c r="M163" s="102"/>
      <c r="N163" s="102"/>
      <c r="O163" s="102"/>
      <c r="P163" s="102"/>
      <c r="Q163" s="102"/>
      <c r="R163" s="102"/>
      <c r="S163" s="102"/>
      <c r="T163" s="102"/>
      <c r="U163" s="102"/>
      <c r="V163" s="102"/>
      <c r="W163" s="102"/>
      <c r="X163" s="102"/>
      <c r="Y163" s="102"/>
      <c r="Z163" s="102"/>
      <c r="AA163" s="102"/>
      <c r="AB163" s="102"/>
      <c r="AC163" s="103"/>
    </row>
    <row r="164" spans="1:30">
      <c r="A164" s="92"/>
      <c r="B164" s="93"/>
      <c r="C164" s="101"/>
      <c r="D164" s="102"/>
      <c r="E164" s="102"/>
      <c r="F164" s="102"/>
      <c r="G164" s="102"/>
      <c r="H164" s="102"/>
      <c r="I164" s="102"/>
      <c r="J164" s="102"/>
      <c r="K164" s="102"/>
      <c r="L164" s="102"/>
      <c r="M164" s="102"/>
      <c r="N164" s="102"/>
      <c r="O164" s="102"/>
      <c r="P164" s="102"/>
      <c r="Q164" s="102"/>
      <c r="R164" s="102"/>
      <c r="S164" s="102"/>
      <c r="T164" s="102"/>
      <c r="U164" s="102"/>
      <c r="V164" s="102"/>
      <c r="W164" s="102"/>
      <c r="X164" s="102"/>
      <c r="Y164" s="102"/>
      <c r="Z164" s="102"/>
      <c r="AA164" s="102"/>
      <c r="AB164" s="102"/>
      <c r="AC164" s="103"/>
    </row>
    <row r="165" spans="1:30">
      <c r="A165" s="92"/>
      <c r="B165" s="93"/>
      <c r="C165" s="101"/>
      <c r="D165" s="102"/>
      <c r="E165" s="102"/>
      <c r="F165" s="102"/>
      <c r="G165" s="102"/>
      <c r="H165" s="102"/>
      <c r="I165" s="102"/>
      <c r="J165" s="102"/>
      <c r="K165" s="102"/>
      <c r="L165" s="102"/>
      <c r="M165" s="102"/>
      <c r="N165" s="102"/>
      <c r="O165" s="102"/>
      <c r="P165" s="102"/>
      <c r="Q165" s="102"/>
      <c r="R165" s="102"/>
      <c r="S165" s="102"/>
      <c r="T165" s="102"/>
      <c r="U165" s="102"/>
      <c r="V165" s="102"/>
      <c r="W165" s="102"/>
      <c r="X165" s="102"/>
      <c r="Y165" s="102"/>
      <c r="Z165" s="102"/>
      <c r="AA165" s="102"/>
      <c r="AB165" s="102"/>
      <c r="AC165" s="103"/>
    </row>
    <row r="166" spans="1:30">
      <c r="A166" s="92"/>
      <c r="B166" s="93"/>
      <c r="C166" s="101"/>
      <c r="D166" s="102"/>
      <c r="E166" s="102"/>
      <c r="F166" s="102"/>
      <c r="G166" s="102"/>
      <c r="H166" s="102"/>
      <c r="I166" s="102"/>
      <c r="J166" s="102"/>
      <c r="K166" s="102"/>
      <c r="L166" s="102"/>
      <c r="M166" s="102"/>
      <c r="N166" s="102"/>
      <c r="O166" s="102"/>
      <c r="P166" s="102"/>
      <c r="Q166" s="102"/>
      <c r="R166" s="102"/>
      <c r="S166" s="102"/>
      <c r="T166" s="102"/>
      <c r="U166" s="102"/>
      <c r="V166" s="102"/>
      <c r="W166" s="102"/>
      <c r="X166" s="102"/>
      <c r="Y166" s="102"/>
      <c r="Z166" s="102"/>
      <c r="AA166" s="102"/>
      <c r="AB166" s="102"/>
      <c r="AC166" s="103"/>
    </row>
    <row r="167" spans="1:30">
      <c r="A167" s="92"/>
      <c r="B167" s="93"/>
      <c r="C167" s="101"/>
      <c r="D167" s="102"/>
      <c r="E167" s="102"/>
      <c r="F167" s="102"/>
      <c r="G167" s="102"/>
      <c r="H167" s="102"/>
      <c r="I167" s="102"/>
      <c r="J167" s="102"/>
      <c r="K167" s="102"/>
      <c r="L167" s="102"/>
      <c r="M167" s="102"/>
      <c r="N167" s="102"/>
      <c r="O167" s="102"/>
      <c r="P167" s="102"/>
      <c r="Q167" s="102"/>
      <c r="R167" s="102"/>
      <c r="S167" s="102"/>
      <c r="T167" s="102"/>
      <c r="U167" s="102"/>
      <c r="V167" s="102"/>
      <c r="W167" s="102"/>
      <c r="X167" s="102"/>
      <c r="Y167" s="102"/>
      <c r="Z167" s="102"/>
      <c r="AA167" s="102"/>
      <c r="AB167" s="102"/>
      <c r="AC167" s="103"/>
    </row>
    <row r="168" spans="1:30">
      <c r="A168" s="92"/>
      <c r="B168" s="93"/>
      <c r="C168" s="101"/>
      <c r="D168" s="102"/>
      <c r="E168" s="102"/>
      <c r="F168" s="102"/>
      <c r="G168" s="102"/>
      <c r="H168" s="102"/>
      <c r="I168" s="102"/>
      <c r="J168" s="102"/>
      <c r="K168" s="102"/>
      <c r="L168" s="102"/>
      <c r="M168" s="102"/>
      <c r="N168" s="102"/>
      <c r="O168" s="102"/>
      <c r="P168" s="102"/>
      <c r="Q168" s="102"/>
      <c r="R168" s="102"/>
      <c r="S168" s="102"/>
      <c r="T168" s="102"/>
      <c r="U168" s="102"/>
      <c r="V168" s="102"/>
      <c r="W168" s="102"/>
      <c r="X168" s="102"/>
      <c r="Y168" s="102"/>
      <c r="Z168" s="102"/>
      <c r="AA168" s="102"/>
      <c r="AB168" s="102"/>
      <c r="AC168" s="103"/>
    </row>
    <row r="169" spans="1:30">
      <c r="A169" s="92"/>
      <c r="B169" s="93"/>
      <c r="C169" s="101"/>
      <c r="D169" s="102"/>
      <c r="E169" s="102"/>
      <c r="F169" s="102"/>
      <c r="G169" s="102"/>
      <c r="H169" s="102"/>
      <c r="I169" s="102"/>
      <c r="J169" s="102"/>
      <c r="K169" s="102"/>
      <c r="L169" s="102"/>
      <c r="M169" s="102"/>
      <c r="N169" s="102"/>
      <c r="O169" s="102"/>
      <c r="P169" s="102"/>
      <c r="Q169" s="102"/>
      <c r="R169" s="102"/>
      <c r="S169" s="102"/>
      <c r="T169" s="102"/>
      <c r="U169" s="102"/>
      <c r="V169" s="102"/>
      <c r="W169" s="102"/>
      <c r="X169" s="102"/>
      <c r="Y169" s="102"/>
      <c r="Z169" s="102"/>
      <c r="AA169" s="102"/>
      <c r="AB169" s="102"/>
      <c r="AC169" s="103"/>
    </row>
    <row r="170" spans="1:30">
      <c r="A170" s="92"/>
      <c r="B170" s="94"/>
      <c r="C170" s="93" t="s">
        <v>9</v>
      </c>
      <c r="D170" s="93"/>
      <c r="E170" s="93"/>
      <c r="F170" s="93"/>
      <c r="G170" s="14"/>
      <c r="H170" s="94" t="s">
        <v>10</v>
      </c>
      <c r="I170" s="104"/>
      <c r="J170" s="104"/>
      <c r="K170" s="104"/>
      <c r="L170" s="104"/>
      <c r="M170" s="104"/>
      <c r="N170" s="105"/>
      <c r="O170" s="93" t="s">
        <v>11</v>
      </c>
      <c r="P170" s="93"/>
      <c r="Q170" s="93"/>
      <c r="R170" s="93"/>
      <c r="S170" s="93"/>
      <c r="T170" s="93"/>
      <c r="U170" s="93"/>
      <c r="V170" s="95" t="s">
        <v>21</v>
      </c>
      <c r="W170" s="95"/>
      <c r="X170" s="95"/>
      <c r="Y170" s="95"/>
      <c r="Z170" s="95"/>
      <c r="AA170" s="66" t="s">
        <v>39</v>
      </c>
      <c r="AB170" s="67"/>
      <c r="AC170" s="68"/>
    </row>
    <row r="171" spans="1:30">
      <c r="A171" s="92"/>
      <c r="B171" s="93"/>
      <c r="C171" s="62" t="s">
        <v>54</v>
      </c>
      <c r="D171" s="41"/>
      <c r="E171" s="41"/>
      <c r="F171" s="41"/>
      <c r="G171" s="15" t="s">
        <v>12</v>
      </c>
      <c r="H171" s="39">
        <f>$AE$23+896*COS(36.68*PI()/180)</f>
        <v>3092545.4328485066</v>
      </c>
      <c r="I171" s="39"/>
      <c r="J171" s="39"/>
      <c r="K171" s="39"/>
      <c r="L171" s="39"/>
      <c r="M171" s="39"/>
      <c r="N171" s="40"/>
      <c r="O171" s="41"/>
      <c r="P171" s="41"/>
      <c r="Q171" s="41"/>
      <c r="R171" s="41"/>
      <c r="S171" s="41"/>
      <c r="T171" s="41"/>
      <c r="U171" s="42"/>
      <c r="V171" s="44">
        <f t="shared" ref="V171:V176" ca="1" si="11">H171+AD171</f>
        <v>3092545.4298485066</v>
      </c>
      <c r="W171" s="39"/>
      <c r="X171" s="39"/>
      <c r="Y171" s="39"/>
      <c r="Z171" s="40"/>
      <c r="AA171" s="69"/>
      <c r="AB171" s="70"/>
      <c r="AC171" s="71"/>
      <c r="AD171" s="9">
        <f ca="1">RANDBETWEEN(-3,3)*0.001</f>
        <v>-3.0000000000000001E-3</v>
      </c>
    </row>
    <row r="172" spans="1:30">
      <c r="A172" s="92"/>
      <c r="B172" s="93"/>
      <c r="C172" s="37"/>
      <c r="D172" s="38"/>
      <c r="E172" s="38"/>
      <c r="F172" s="38"/>
      <c r="G172" s="16" t="s">
        <v>13</v>
      </c>
      <c r="H172" s="39">
        <f>$AE$24+896*SIN(36.68*PI()/180)</f>
        <v>527331.54633331485</v>
      </c>
      <c r="I172" s="39"/>
      <c r="J172" s="39"/>
      <c r="K172" s="39"/>
      <c r="L172" s="39"/>
      <c r="M172" s="39"/>
      <c r="N172" s="40"/>
      <c r="O172" s="38"/>
      <c r="P172" s="38"/>
      <c r="Q172" s="38"/>
      <c r="R172" s="38"/>
      <c r="S172" s="38"/>
      <c r="T172" s="38"/>
      <c r="U172" s="43"/>
      <c r="V172" s="44">
        <f t="shared" ca="1" si="11"/>
        <v>527331.54433331487</v>
      </c>
      <c r="W172" s="39"/>
      <c r="X172" s="39"/>
      <c r="Y172" s="39"/>
      <c r="Z172" s="40"/>
      <c r="AA172" s="48"/>
      <c r="AB172" s="49"/>
      <c r="AC172" s="50"/>
      <c r="AD172" s="9">
        <f t="shared" ref="AD172:AD188" ca="1" si="12">RANDBETWEEN(-3,3)*0.001</f>
        <v>-2E-3</v>
      </c>
    </row>
    <row r="173" spans="1:30">
      <c r="A173" s="92"/>
      <c r="B173" s="93"/>
      <c r="C173" s="35" t="s">
        <v>55</v>
      </c>
      <c r="D173" s="36"/>
      <c r="E173" s="36"/>
      <c r="F173" s="36"/>
      <c r="G173" s="16" t="s">
        <v>12</v>
      </c>
      <c r="H173" s="39">
        <f>H171-11*COS((36.68+90)*PI()/180)</f>
        <v>3092552.0036461256</v>
      </c>
      <c r="I173" s="39"/>
      <c r="J173" s="39"/>
      <c r="K173" s="39"/>
      <c r="L173" s="39"/>
      <c r="M173" s="39"/>
      <c r="N173" s="40"/>
      <c r="O173" s="41"/>
      <c r="P173" s="41"/>
      <c r="Q173" s="41"/>
      <c r="R173" s="41"/>
      <c r="S173" s="41"/>
      <c r="T173" s="41"/>
      <c r="U173" s="42"/>
      <c r="V173" s="44">
        <f t="shared" ca="1" si="11"/>
        <v>3092552.0016461257</v>
      </c>
      <c r="W173" s="39"/>
      <c r="X173" s="39"/>
      <c r="Y173" s="39"/>
      <c r="Z173" s="40"/>
      <c r="AA173" s="45"/>
      <c r="AB173" s="46"/>
      <c r="AC173" s="47"/>
      <c r="AD173" s="9">
        <f t="shared" ca="1" si="12"/>
        <v>-2E-3</v>
      </c>
    </row>
    <row r="174" spans="1:30">
      <c r="A174" s="92"/>
      <c r="B174" s="93"/>
      <c r="C174" s="37"/>
      <c r="D174" s="38"/>
      <c r="E174" s="38"/>
      <c r="F174" s="38"/>
      <c r="G174" s="16" t="s">
        <v>13</v>
      </c>
      <c r="H174" s="39">
        <f>H172-11*SIN((36.68+90)*PI()/180)</f>
        <v>527322.72450704966</v>
      </c>
      <c r="I174" s="39"/>
      <c r="J174" s="39"/>
      <c r="K174" s="39"/>
      <c r="L174" s="39"/>
      <c r="M174" s="39"/>
      <c r="N174" s="40"/>
      <c r="O174" s="38"/>
      <c r="P174" s="38"/>
      <c r="Q174" s="38"/>
      <c r="R174" s="38"/>
      <c r="S174" s="38"/>
      <c r="T174" s="38"/>
      <c r="U174" s="43"/>
      <c r="V174" s="44">
        <f t="shared" ca="1" si="11"/>
        <v>527322.72650704964</v>
      </c>
      <c r="W174" s="39"/>
      <c r="X174" s="39"/>
      <c r="Y174" s="39"/>
      <c r="Z174" s="40"/>
      <c r="AA174" s="48"/>
      <c r="AB174" s="49"/>
      <c r="AC174" s="50"/>
      <c r="AD174" s="9">
        <f t="shared" ca="1" si="12"/>
        <v>2E-3</v>
      </c>
    </row>
    <row r="175" spans="1:30" ht="15" customHeight="1">
      <c r="A175" s="92"/>
      <c r="B175" s="93"/>
      <c r="C175" s="35" t="s">
        <v>47</v>
      </c>
      <c r="D175" s="36"/>
      <c r="E175" s="36"/>
      <c r="F175" s="36"/>
      <c r="G175" s="16" t="s">
        <v>12</v>
      </c>
      <c r="H175" s="63">
        <f>H171+11.5*COS((36.68+90)*PI()/180)</f>
        <v>3092538.5633782689</v>
      </c>
      <c r="I175" s="64"/>
      <c r="J175" s="64"/>
      <c r="K175" s="64"/>
      <c r="L175" s="64"/>
      <c r="M175" s="64"/>
      <c r="N175" s="65"/>
      <c r="O175" s="41"/>
      <c r="P175" s="41"/>
      <c r="Q175" s="41"/>
      <c r="R175" s="41"/>
      <c r="S175" s="41"/>
      <c r="T175" s="41"/>
      <c r="U175" s="42"/>
      <c r="V175" s="44">
        <f t="shared" ca="1" si="11"/>
        <v>3092538.5623782687</v>
      </c>
      <c r="W175" s="39"/>
      <c r="X175" s="39"/>
      <c r="Y175" s="39"/>
      <c r="Z175" s="40"/>
      <c r="AA175" s="45"/>
      <c r="AB175" s="46"/>
      <c r="AC175" s="47"/>
      <c r="AD175" s="9">
        <f t="shared" ca="1" si="12"/>
        <v>-1E-3</v>
      </c>
    </row>
    <row r="176" spans="1:30">
      <c r="A176" s="92"/>
      <c r="B176" s="93"/>
      <c r="C176" s="37"/>
      <c r="D176" s="38"/>
      <c r="E176" s="38"/>
      <c r="F176" s="38"/>
      <c r="G176" s="20" t="s">
        <v>56</v>
      </c>
      <c r="H176" s="63">
        <f>H172+11.5*SIN((36.68+90)*PI()/180)</f>
        <v>527340.76915168297</v>
      </c>
      <c r="I176" s="64"/>
      <c r="J176" s="64"/>
      <c r="K176" s="64"/>
      <c r="L176" s="64"/>
      <c r="M176" s="64"/>
      <c r="N176" s="65"/>
      <c r="O176" s="38"/>
      <c r="P176" s="38"/>
      <c r="Q176" s="38"/>
      <c r="R176" s="38"/>
      <c r="S176" s="38"/>
      <c r="T176" s="38"/>
      <c r="U176" s="43"/>
      <c r="V176" s="44">
        <f t="shared" ca="1" si="11"/>
        <v>527340.76815168292</v>
      </c>
      <c r="W176" s="39"/>
      <c r="X176" s="39"/>
      <c r="Y176" s="39"/>
      <c r="Z176" s="40"/>
      <c r="AA176" s="48"/>
      <c r="AB176" s="49"/>
      <c r="AC176" s="50"/>
      <c r="AD176" s="9">
        <f t="shared" ca="1" si="12"/>
        <v>-1E-3</v>
      </c>
    </row>
    <row r="177" spans="1:30" ht="14.25" customHeight="1">
      <c r="A177" s="92"/>
      <c r="B177" s="93"/>
      <c r="C177" s="62"/>
      <c r="D177" s="41"/>
      <c r="E177" s="41"/>
      <c r="F177" s="41"/>
      <c r="G177" s="15"/>
      <c r="H177" s="39"/>
      <c r="I177" s="39"/>
      <c r="J177" s="39"/>
      <c r="K177" s="39"/>
      <c r="L177" s="39"/>
      <c r="M177" s="39"/>
      <c r="N177" s="40"/>
      <c r="O177" s="41"/>
      <c r="P177" s="41"/>
      <c r="Q177" s="41"/>
      <c r="R177" s="41"/>
      <c r="S177" s="41"/>
      <c r="T177" s="41"/>
      <c r="U177" s="42"/>
      <c r="V177" s="44"/>
      <c r="W177" s="39"/>
      <c r="X177" s="39"/>
      <c r="Y177" s="39"/>
      <c r="Z177" s="40"/>
      <c r="AA177" s="45"/>
      <c r="AB177" s="46"/>
      <c r="AC177" s="47"/>
      <c r="AD177" s="9">
        <f t="shared" ca="1" si="12"/>
        <v>-1E-3</v>
      </c>
    </row>
    <row r="178" spans="1:30">
      <c r="A178" s="92"/>
      <c r="B178" s="93"/>
      <c r="C178" s="37"/>
      <c r="D178" s="38"/>
      <c r="E178" s="38"/>
      <c r="F178" s="38"/>
      <c r="G178" s="16"/>
      <c r="H178" s="39"/>
      <c r="I178" s="39"/>
      <c r="J178" s="39"/>
      <c r="K178" s="39"/>
      <c r="L178" s="39"/>
      <c r="M178" s="39"/>
      <c r="N178" s="40"/>
      <c r="O178" s="38"/>
      <c r="P178" s="38"/>
      <c r="Q178" s="38"/>
      <c r="R178" s="38"/>
      <c r="S178" s="38"/>
      <c r="T178" s="38"/>
      <c r="U178" s="43"/>
      <c r="V178" s="44"/>
      <c r="W178" s="39"/>
      <c r="X178" s="39"/>
      <c r="Y178" s="39"/>
      <c r="Z178" s="40"/>
      <c r="AA178" s="48"/>
      <c r="AB178" s="49"/>
      <c r="AC178" s="50"/>
      <c r="AD178" s="9">
        <f t="shared" ca="1" si="12"/>
        <v>-3.0000000000000001E-3</v>
      </c>
    </row>
    <row r="179" spans="1:30" ht="14.25" customHeight="1">
      <c r="A179" s="92"/>
      <c r="B179" s="93"/>
      <c r="C179" s="35"/>
      <c r="D179" s="36"/>
      <c r="E179" s="36"/>
      <c r="F179" s="36"/>
      <c r="G179" s="16"/>
      <c r="H179" s="39"/>
      <c r="I179" s="39"/>
      <c r="J179" s="39"/>
      <c r="K179" s="39"/>
      <c r="L179" s="39"/>
      <c r="M179" s="39"/>
      <c r="N179" s="40"/>
      <c r="O179" s="41"/>
      <c r="P179" s="41"/>
      <c r="Q179" s="41"/>
      <c r="R179" s="41"/>
      <c r="S179" s="41"/>
      <c r="T179" s="41"/>
      <c r="U179" s="42"/>
      <c r="V179" s="44"/>
      <c r="W179" s="39"/>
      <c r="X179" s="39"/>
      <c r="Y179" s="39"/>
      <c r="Z179" s="40"/>
      <c r="AA179" s="45"/>
      <c r="AB179" s="46"/>
      <c r="AC179" s="47"/>
      <c r="AD179" s="9">
        <f t="shared" ca="1" si="12"/>
        <v>3.0000000000000001E-3</v>
      </c>
    </row>
    <row r="180" spans="1:30">
      <c r="A180" s="92"/>
      <c r="B180" s="93"/>
      <c r="C180" s="37"/>
      <c r="D180" s="38"/>
      <c r="E180" s="38"/>
      <c r="F180" s="38"/>
      <c r="G180" s="16"/>
      <c r="H180" s="39"/>
      <c r="I180" s="39"/>
      <c r="J180" s="39"/>
      <c r="K180" s="39"/>
      <c r="L180" s="39"/>
      <c r="M180" s="39"/>
      <c r="N180" s="40"/>
      <c r="O180" s="38"/>
      <c r="P180" s="38"/>
      <c r="Q180" s="38"/>
      <c r="R180" s="38"/>
      <c r="S180" s="38"/>
      <c r="T180" s="38"/>
      <c r="U180" s="43"/>
      <c r="V180" s="44"/>
      <c r="W180" s="39"/>
      <c r="X180" s="39"/>
      <c r="Y180" s="39"/>
      <c r="Z180" s="40"/>
      <c r="AA180" s="48"/>
      <c r="AB180" s="49"/>
      <c r="AC180" s="50"/>
      <c r="AD180" s="9">
        <f t="shared" ca="1" si="12"/>
        <v>-3.0000000000000001E-3</v>
      </c>
    </row>
    <row r="181" spans="1:30" ht="14.25" customHeight="1">
      <c r="A181" s="92"/>
      <c r="B181" s="93"/>
      <c r="C181" s="35"/>
      <c r="D181" s="36"/>
      <c r="E181" s="36"/>
      <c r="F181" s="36"/>
      <c r="G181" s="16"/>
      <c r="H181" s="39"/>
      <c r="I181" s="39"/>
      <c r="J181" s="39"/>
      <c r="K181" s="39"/>
      <c r="L181" s="39"/>
      <c r="M181" s="39"/>
      <c r="N181" s="40"/>
      <c r="O181" s="41"/>
      <c r="P181" s="41"/>
      <c r="Q181" s="41"/>
      <c r="R181" s="41"/>
      <c r="S181" s="41"/>
      <c r="T181" s="41"/>
      <c r="U181" s="42"/>
      <c r="V181" s="44"/>
      <c r="W181" s="39"/>
      <c r="X181" s="39"/>
      <c r="Y181" s="39"/>
      <c r="Z181" s="40"/>
      <c r="AA181" s="45"/>
      <c r="AB181" s="46"/>
      <c r="AC181" s="47"/>
      <c r="AD181" s="9">
        <f t="shared" ca="1" si="12"/>
        <v>1E-3</v>
      </c>
    </row>
    <row r="182" spans="1:30">
      <c r="A182" s="92"/>
      <c r="B182" s="93"/>
      <c r="C182" s="37"/>
      <c r="D182" s="38"/>
      <c r="E182" s="38"/>
      <c r="F182" s="38"/>
      <c r="G182" s="16"/>
      <c r="H182" s="39"/>
      <c r="I182" s="39"/>
      <c r="J182" s="39"/>
      <c r="K182" s="39"/>
      <c r="L182" s="39"/>
      <c r="M182" s="39"/>
      <c r="N182" s="40"/>
      <c r="O182" s="38"/>
      <c r="P182" s="38"/>
      <c r="Q182" s="38"/>
      <c r="R182" s="38"/>
      <c r="S182" s="38"/>
      <c r="T182" s="38"/>
      <c r="U182" s="43"/>
      <c r="V182" s="44"/>
      <c r="W182" s="39"/>
      <c r="X182" s="39"/>
      <c r="Y182" s="39"/>
      <c r="Z182" s="40"/>
      <c r="AA182" s="48"/>
      <c r="AB182" s="49"/>
      <c r="AC182" s="50"/>
      <c r="AD182" s="9">
        <f t="shared" ca="1" si="12"/>
        <v>3.0000000000000001E-3</v>
      </c>
    </row>
    <row r="183" spans="1:30" ht="14.25" customHeight="1">
      <c r="A183" s="92"/>
      <c r="B183" s="93"/>
      <c r="C183" s="62"/>
      <c r="D183" s="41"/>
      <c r="E183" s="41"/>
      <c r="F183" s="41"/>
      <c r="G183" s="15"/>
      <c r="H183" s="39"/>
      <c r="I183" s="39"/>
      <c r="J183" s="39"/>
      <c r="K183" s="39"/>
      <c r="L183" s="39"/>
      <c r="M183" s="39"/>
      <c r="N183" s="40"/>
      <c r="O183" s="41"/>
      <c r="P183" s="41"/>
      <c r="Q183" s="41"/>
      <c r="R183" s="41"/>
      <c r="S183" s="41"/>
      <c r="T183" s="41"/>
      <c r="U183" s="42"/>
      <c r="V183" s="44"/>
      <c r="W183" s="39"/>
      <c r="X183" s="39"/>
      <c r="Y183" s="39"/>
      <c r="Z183" s="40"/>
      <c r="AA183" s="45"/>
      <c r="AB183" s="46"/>
      <c r="AC183" s="47"/>
      <c r="AD183" s="9">
        <f t="shared" ca="1" si="12"/>
        <v>-3.0000000000000001E-3</v>
      </c>
    </row>
    <row r="184" spans="1:30">
      <c r="A184" s="92"/>
      <c r="B184" s="93"/>
      <c r="C184" s="37"/>
      <c r="D184" s="38"/>
      <c r="E184" s="38"/>
      <c r="F184" s="38"/>
      <c r="G184" s="16"/>
      <c r="H184" s="39"/>
      <c r="I184" s="39"/>
      <c r="J184" s="39"/>
      <c r="K184" s="39"/>
      <c r="L184" s="39"/>
      <c r="M184" s="39"/>
      <c r="N184" s="40"/>
      <c r="O184" s="38"/>
      <c r="P184" s="38"/>
      <c r="Q184" s="38"/>
      <c r="R184" s="38"/>
      <c r="S184" s="38"/>
      <c r="T184" s="38"/>
      <c r="U184" s="43"/>
      <c r="V184" s="44"/>
      <c r="W184" s="39"/>
      <c r="X184" s="39"/>
      <c r="Y184" s="39"/>
      <c r="Z184" s="40"/>
      <c r="AA184" s="48"/>
      <c r="AB184" s="49"/>
      <c r="AC184" s="50"/>
      <c r="AD184" s="9">
        <f t="shared" ca="1" si="12"/>
        <v>1E-3</v>
      </c>
    </row>
    <row r="185" spans="1:30" ht="14.25" customHeight="1">
      <c r="A185" s="92"/>
      <c r="B185" s="93"/>
      <c r="C185" s="35"/>
      <c r="D185" s="36"/>
      <c r="E185" s="36"/>
      <c r="F185" s="36"/>
      <c r="G185" s="16"/>
      <c r="H185" s="39"/>
      <c r="I185" s="39"/>
      <c r="J185" s="39"/>
      <c r="K185" s="39"/>
      <c r="L185" s="39"/>
      <c r="M185" s="39"/>
      <c r="N185" s="40"/>
      <c r="O185" s="41"/>
      <c r="P185" s="41"/>
      <c r="Q185" s="41"/>
      <c r="R185" s="41"/>
      <c r="S185" s="41"/>
      <c r="T185" s="41"/>
      <c r="U185" s="42"/>
      <c r="V185" s="44"/>
      <c r="W185" s="39"/>
      <c r="X185" s="39"/>
      <c r="Y185" s="39"/>
      <c r="Z185" s="40"/>
      <c r="AA185" s="45"/>
      <c r="AB185" s="46"/>
      <c r="AC185" s="47"/>
      <c r="AD185" s="9">
        <f ca="1">RANDBETWEEN(-3,3)*0.001</f>
        <v>1E-3</v>
      </c>
    </row>
    <row r="186" spans="1:30">
      <c r="A186" s="92"/>
      <c r="B186" s="93"/>
      <c r="C186" s="37"/>
      <c r="D186" s="38"/>
      <c r="E186" s="38"/>
      <c r="F186" s="38"/>
      <c r="G186" s="16"/>
      <c r="H186" s="39"/>
      <c r="I186" s="39"/>
      <c r="J186" s="39"/>
      <c r="K186" s="39"/>
      <c r="L186" s="39"/>
      <c r="M186" s="39"/>
      <c r="N186" s="40"/>
      <c r="O186" s="38"/>
      <c r="P186" s="38"/>
      <c r="Q186" s="38"/>
      <c r="R186" s="38"/>
      <c r="S186" s="38"/>
      <c r="T186" s="38"/>
      <c r="U186" s="43"/>
      <c r="V186" s="44"/>
      <c r="W186" s="39"/>
      <c r="X186" s="39"/>
      <c r="Y186" s="39"/>
      <c r="Z186" s="40"/>
      <c r="AA186" s="48"/>
      <c r="AB186" s="49"/>
      <c r="AC186" s="50"/>
      <c r="AD186" s="9">
        <f t="shared" ca="1" si="12"/>
        <v>-1E-3</v>
      </c>
    </row>
    <row r="187" spans="1:30" ht="14.25" customHeight="1">
      <c r="A187" s="92"/>
      <c r="B187" s="93"/>
      <c r="C187" s="35"/>
      <c r="D187" s="36"/>
      <c r="E187" s="36"/>
      <c r="F187" s="36"/>
      <c r="G187" s="16"/>
      <c r="H187" s="39"/>
      <c r="I187" s="39"/>
      <c r="J187" s="39"/>
      <c r="K187" s="39"/>
      <c r="L187" s="39"/>
      <c r="M187" s="39"/>
      <c r="N187" s="40"/>
      <c r="O187" s="41"/>
      <c r="P187" s="41"/>
      <c r="Q187" s="41"/>
      <c r="R187" s="41"/>
      <c r="S187" s="41"/>
      <c r="T187" s="41"/>
      <c r="U187" s="42"/>
      <c r="V187" s="44"/>
      <c r="W187" s="39"/>
      <c r="X187" s="39"/>
      <c r="Y187" s="39"/>
      <c r="Z187" s="40"/>
      <c r="AA187" s="45"/>
      <c r="AB187" s="46"/>
      <c r="AC187" s="47"/>
      <c r="AD187" s="9">
        <f t="shared" ca="1" si="12"/>
        <v>-1E-3</v>
      </c>
    </row>
    <row r="188" spans="1:30">
      <c r="A188" s="92"/>
      <c r="B188" s="93"/>
      <c r="C188" s="37"/>
      <c r="D188" s="38"/>
      <c r="E188" s="38"/>
      <c r="F188" s="38"/>
      <c r="G188" s="16"/>
      <c r="H188" s="39"/>
      <c r="I188" s="39"/>
      <c r="J188" s="39"/>
      <c r="K188" s="39"/>
      <c r="L188" s="39"/>
      <c r="M188" s="39"/>
      <c r="N188" s="40"/>
      <c r="O188" s="38"/>
      <c r="P188" s="38"/>
      <c r="Q188" s="38"/>
      <c r="R188" s="38"/>
      <c r="S188" s="38"/>
      <c r="T188" s="38"/>
      <c r="U188" s="43"/>
      <c r="V188" s="44"/>
      <c r="W188" s="39"/>
      <c r="X188" s="39"/>
      <c r="Y188" s="39"/>
      <c r="Z188" s="40"/>
      <c r="AA188" s="48"/>
      <c r="AB188" s="49"/>
      <c r="AC188" s="50"/>
      <c r="AD188" s="9">
        <f t="shared" ca="1" si="12"/>
        <v>-2E-3</v>
      </c>
    </row>
    <row r="189" spans="1:30">
      <c r="A189" s="51" t="s">
        <v>20</v>
      </c>
      <c r="B189" s="52"/>
      <c r="C189" s="53" t="s">
        <v>34</v>
      </c>
      <c r="D189" s="54"/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  <c r="AA189" s="54"/>
      <c r="AB189" s="54"/>
      <c r="AC189" s="55"/>
    </row>
    <row r="190" spans="1:30" ht="11.25" customHeight="1">
      <c r="A190" s="51"/>
      <c r="B190" s="52"/>
      <c r="C190" s="56"/>
      <c r="D190" s="57"/>
      <c r="E190" s="57"/>
      <c r="F190" s="57"/>
      <c r="G190" s="57"/>
      <c r="H190" s="57"/>
      <c r="I190" s="57"/>
      <c r="J190" s="57"/>
      <c r="K190" s="57"/>
      <c r="L190" s="57"/>
      <c r="M190" s="57"/>
      <c r="N190" s="57"/>
      <c r="O190" s="57"/>
      <c r="P190" s="57"/>
      <c r="Q190" s="57"/>
      <c r="R190" s="57"/>
      <c r="S190" s="57"/>
      <c r="T190" s="57"/>
      <c r="U190" s="57"/>
      <c r="V190" s="57"/>
      <c r="W190" s="57"/>
      <c r="X190" s="57"/>
      <c r="Y190" s="57"/>
      <c r="Z190" s="57"/>
      <c r="AA190" s="57"/>
      <c r="AB190" s="57"/>
      <c r="AC190" s="58"/>
    </row>
    <row r="191" spans="1:30" ht="24.75" customHeight="1">
      <c r="A191" s="51"/>
      <c r="B191" s="52"/>
      <c r="C191" s="59"/>
      <c r="D191" s="60"/>
      <c r="E191" s="60"/>
      <c r="F191" s="60"/>
      <c r="G191" s="60"/>
      <c r="H191" s="60"/>
      <c r="I191" s="60"/>
      <c r="J191" s="60"/>
      <c r="K191" s="60"/>
      <c r="L191" s="60"/>
      <c r="M191" s="60"/>
      <c r="N191" s="60"/>
      <c r="O191" s="60"/>
      <c r="P191" s="60"/>
      <c r="Q191" s="60"/>
      <c r="R191" s="60"/>
      <c r="S191" s="60"/>
      <c r="T191" s="60"/>
      <c r="U191" s="60"/>
      <c r="V191" s="60"/>
      <c r="W191" s="60"/>
      <c r="X191" s="60"/>
      <c r="Y191" s="60"/>
      <c r="Z191" s="60"/>
      <c r="AA191" s="60"/>
      <c r="AB191" s="60"/>
      <c r="AC191" s="61"/>
    </row>
    <row r="192" spans="1:30" ht="15" thickBot="1">
      <c r="A192" s="21" t="s">
        <v>14</v>
      </c>
      <c r="B192" s="22"/>
      <c r="C192" s="27"/>
      <c r="D192" s="27"/>
      <c r="E192" s="27"/>
      <c r="F192" s="28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7"/>
      <c r="AA192" s="27"/>
      <c r="AB192" s="27"/>
      <c r="AC192" s="29"/>
    </row>
    <row r="193" spans="1:29">
      <c r="A193" s="23"/>
      <c r="B193" s="24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0"/>
      <c r="X193" s="30"/>
      <c r="Y193" s="30"/>
      <c r="Z193" s="30"/>
      <c r="AA193" s="30"/>
      <c r="AB193" s="30"/>
      <c r="AC193" s="31"/>
    </row>
    <row r="194" spans="1:29">
      <c r="A194" s="23"/>
      <c r="B194" s="24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0"/>
      <c r="X194" s="30"/>
      <c r="Y194" s="30"/>
      <c r="Z194" s="30"/>
      <c r="AA194" s="30"/>
      <c r="AB194" s="30"/>
      <c r="AC194" s="31"/>
    </row>
    <row r="195" spans="1:29" ht="15" thickBot="1">
      <c r="A195" s="25"/>
      <c r="B195" s="26"/>
      <c r="C195" s="32"/>
      <c r="D195" s="32"/>
      <c r="E195" s="32"/>
      <c r="F195" s="32"/>
      <c r="G195" s="32"/>
      <c r="H195" s="32"/>
      <c r="I195" s="32"/>
      <c r="J195" s="32"/>
      <c r="K195" s="32"/>
      <c r="L195" s="32"/>
      <c r="M195" s="32"/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  <c r="AA195" s="32"/>
      <c r="AB195" s="32"/>
      <c r="AC195" s="33"/>
    </row>
    <row r="196" spans="1:29">
      <c r="A196" s="34"/>
      <c r="B196" s="34"/>
      <c r="C196" s="34"/>
      <c r="D196" s="34"/>
      <c r="E196" s="34"/>
      <c r="F196" s="34"/>
      <c r="G196" s="34"/>
      <c r="H196" s="34"/>
      <c r="I196" s="34"/>
      <c r="J196" s="34"/>
      <c r="K196" s="34"/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  <c r="Y196" s="34"/>
      <c r="Z196" s="34"/>
      <c r="AA196" s="34"/>
      <c r="AB196" s="34"/>
      <c r="AC196" s="34"/>
    </row>
    <row r="197" spans="1:29">
      <c r="A197" s="17"/>
      <c r="B197" s="18" t="s">
        <v>15</v>
      </c>
      <c r="C197" s="17"/>
      <c r="D197" s="17"/>
      <c r="E197" s="17"/>
      <c r="F197" s="17"/>
      <c r="G197" s="17"/>
      <c r="H197" s="18" t="s">
        <v>19</v>
      </c>
      <c r="I197" s="17"/>
      <c r="J197" s="17"/>
      <c r="K197" s="17"/>
      <c r="L197" s="17"/>
      <c r="M197" s="17"/>
      <c r="N197" s="18" t="s">
        <v>16</v>
      </c>
      <c r="O197" s="17"/>
      <c r="P197" s="18"/>
      <c r="Q197" s="17"/>
      <c r="R197" s="17"/>
      <c r="S197" s="17"/>
      <c r="T197" s="17"/>
      <c r="U197" s="19" t="s">
        <v>22</v>
      </c>
      <c r="V197" s="17"/>
      <c r="W197" s="17"/>
      <c r="X197" s="17"/>
      <c r="Y197" s="18"/>
      <c r="Z197" s="17"/>
      <c r="AA197" s="17"/>
      <c r="AB197" s="17"/>
      <c r="AC197" s="17"/>
    </row>
    <row r="202" spans="1:29" ht="48" customHeight="1"/>
    <row r="203" spans="1:29" ht="32.25" customHeight="1"/>
    <row r="204" spans="1:29" ht="27.75" customHeight="1"/>
    <row r="205" spans="1:29" ht="20.25" customHeight="1"/>
    <row r="206" spans="1:29" ht="21" customHeight="1"/>
    <row r="207" spans="1:29" ht="23.25" customHeight="1"/>
    <row r="222" ht="12.75" customHeight="1"/>
    <row r="223" ht="6.75" customHeight="1"/>
    <row r="225" spans="30:30">
      <c r="AD225">
        <v>1E-3</v>
      </c>
    </row>
    <row r="226" spans="30:30">
      <c r="AD226">
        <v>-2E-3</v>
      </c>
    </row>
    <row r="227" spans="30:30">
      <c r="AD227">
        <v>1E-3</v>
      </c>
    </row>
    <row r="228" spans="30:30">
      <c r="AD228">
        <v>3.0000000000000001E-3</v>
      </c>
    </row>
    <row r="229" spans="30:30">
      <c r="AD229">
        <v>-2E-3</v>
      </c>
    </row>
    <row r="230" spans="30:30">
      <c r="AD230">
        <v>-1E-3</v>
      </c>
    </row>
    <row r="231" spans="30:30">
      <c r="AD231">
        <v>1E-3</v>
      </c>
    </row>
    <row r="232" spans="30:30">
      <c r="AD232">
        <v>2E-3</v>
      </c>
    </row>
    <row r="233" spans="30:30">
      <c r="AD233">
        <v>-3.0000000000000001E-3</v>
      </c>
    </row>
    <row r="234" spans="30:30">
      <c r="AD234">
        <v>1E-3</v>
      </c>
    </row>
    <row r="235" spans="30:30">
      <c r="AD235">
        <v>-2E-3</v>
      </c>
    </row>
    <row r="236" spans="30:30">
      <c r="AD236">
        <v>3.0000000000000001E-3</v>
      </c>
    </row>
    <row r="237" spans="30:30" ht="12" customHeight="1"/>
    <row r="238" spans="30:30" ht="11.25" customHeight="1"/>
    <row r="239" spans="30:30" ht="8.25" customHeight="1"/>
    <row r="240" spans="30:30" ht="12.75" customHeight="1"/>
    <row r="241" ht="12.75" customHeight="1"/>
    <row r="242" ht="10.5" customHeight="1"/>
    <row r="243" ht="9" customHeight="1"/>
    <row r="244" ht="12" customHeight="1"/>
    <row r="246" ht="18" customHeight="1"/>
  </sheetData>
  <mergeCells count="412">
    <mergeCell ref="A144:B147"/>
    <mergeCell ref="C144:AC147"/>
    <mergeCell ref="A148:AC148"/>
    <mergeCell ref="C139:F140"/>
    <mergeCell ref="H139:N139"/>
    <mergeCell ref="O139:U140"/>
    <mergeCell ref="V139:Z139"/>
    <mergeCell ref="AA139:AC140"/>
    <mergeCell ref="H140:N140"/>
    <mergeCell ref="V140:Z140"/>
    <mergeCell ref="A141:B143"/>
    <mergeCell ref="C141:AC143"/>
    <mergeCell ref="C135:F136"/>
    <mergeCell ref="H135:N135"/>
    <mergeCell ref="O135:U136"/>
    <mergeCell ref="V135:Z135"/>
    <mergeCell ref="AA135:AC136"/>
    <mergeCell ref="H136:N136"/>
    <mergeCell ref="V136:Z136"/>
    <mergeCell ref="C137:F138"/>
    <mergeCell ref="H137:N137"/>
    <mergeCell ref="O137:U138"/>
    <mergeCell ref="V137:Z137"/>
    <mergeCell ref="AA137:AC138"/>
    <mergeCell ref="H138:N138"/>
    <mergeCell ref="V138:Z138"/>
    <mergeCell ref="C131:F132"/>
    <mergeCell ref="H131:N131"/>
    <mergeCell ref="O131:U132"/>
    <mergeCell ref="V131:Z131"/>
    <mergeCell ref="AA131:AC132"/>
    <mergeCell ref="H132:N132"/>
    <mergeCell ref="V132:Z132"/>
    <mergeCell ref="C133:F134"/>
    <mergeCell ref="H133:N133"/>
    <mergeCell ref="O133:U134"/>
    <mergeCell ref="V133:Z133"/>
    <mergeCell ref="AA133:AC134"/>
    <mergeCell ref="H134:N134"/>
    <mergeCell ref="V134:Z134"/>
    <mergeCell ref="C127:F128"/>
    <mergeCell ref="H127:N127"/>
    <mergeCell ref="O127:U128"/>
    <mergeCell ref="V127:Z127"/>
    <mergeCell ref="AA127:AC128"/>
    <mergeCell ref="H128:N128"/>
    <mergeCell ref="V128:Z128"/>
    <mergeCell ref="C129:F130"/>
    <mergeCell ref="H129:N129"/>
    <mergeCell ref="O129:U130"/>
    <mergeCell ref="V129:Z129"/>
    <mergeCell ref="AA129:AC130"/>
    <mergeCell ref="H130:N130"/>
    <mergeCell ref="V130:Z130"/>
    <mergeCell ref="AA122:AC122"/>
    <mergeCell ref="C123:F124"/>
    <mergeCell ref="H123:N123"/>
    <mergeCell ref="O123:U124"/>
    <mergeCell ref="V123:Z123"/>
    <mergeCell ref="AA123:AC124"/>
    <mergeCell ref="H124:N124"/>
    <mergeCell ref="V124:Z124"/>
    <mergeCell ref="C125:F126"/>
    <mergeCell ref="H125:N125"/>
    <mergeCell ref="O125:U126"/>
    <mergeCell ref="V125:Z125"/>
    <mergeCell ref="AA125:AC126"/>
    <mergeCell ref="H126:N126"/>
    <mergeCell ref="V126:Z126"/>
    <mergeCell ref="A106:E106"/>
    <mergeCell ref="F106:P106"/>
    <mergeCell ref="Q106:T106"/>
    <mergeCell ref="U106:AC106"/>
    <mergeCell ref="A107:E107"/>
    <mergeCell ref="F107:P107"/>
    <mergeCell ref="Q107:T107"/>
    <mergeCell ref="U107:AC107"/>
    <mergeCell ref="A108:B140"/>
    <mergeCell ref="C108:G108"/>
    <mergeCell ref="H108:N108"/>
    <mergeCell ref="O108:S108"/>
    <mergeCell ref="T108:AC108"/>
    <mergeCell ref="C109:G110"/>
    <mergeCell ref="H109:N109"/>
    <mergeCell ref="O109:S110"/>
    <mergeCell ref="T109:AC109"/>
    <mergeCell ref="H110:N110"/>
    <mergeCell ref="T110:AC110"/>
    <mergeCell ref="C111:AC121"/>
    <mergeCell ref="C122:F122"/>
    <mergeCell ref="H122:N122"/>
    <mergeCell ref="O122:U122"/>
    <mergeCell ref="V122:Z122"/>
    <mergeCell ref="A102:Z102"/>
    <mergeCell ref="AA102:AC102"/>
    <mergeCell ref="A103:C103"/>
    <mergeCell ref="D103:Z103"/>
    <mergeCell ref="AA103:AC103"/>
    <mergeCell ref="A104:AC104"/>
    <mergeCell ref="A105:E105"/>
    <mergeCell ref="F105:P105"/>
    <mergeCell ref="Q105:T105"/>
    <mergeCell ref="U105:AC105"/>
    <mergeCell ref="C83:F84"/>
    <mergeCell ref="H83:N83"/>
    <mergeCell ref="O83:U84"/>
    <mergeCell ref="V83:Z83"/>
    <mergeCell ref="AA83:AC84"/>
    <mergeCell ref="H84:N84"/>
    <mergeCell ref="V84:Z84"/>
    <mergeCell ref="C85:F86"/>
    <mergeCell ref="H85:N85"/>
    <mergeCell ref="O85:U86"/>
    <mergeCell ref="V85:Z85"/>
    <mergeCell ref="AA85:AC86"/>
    <mergeCell ref="H86:N86"/>
    <mergeCell ref="V86:Z86"/>
    <mergeCell ref="C33:F34"/>
    <mergeCell ref="H33:N33"/>
    <mergeCell ref="O33:U34"/>
    <mergeCell ref="V33:Z33"/>
    <mergeCell ref="AA33:AC34"/>
    <mergeCell ref="H34:N34"/>
    <mergeCell ref="V34:Z34"/>
    <mergeCell ref="C81:F82"/>
    <mergeCell ref="H81:N81"/>
    <mergeCell ref="O81:U82"/>
    <mergeCell ref="V81:Z81"/>
    <mergeCell ref="AA81:AC82"/>
    <mergeCell ref="H82:N82"/>
    <mergeCell ref="V82:Z82"/>
    <mergeCell ref="V79:Z79"/>
    <mergeCell ref="AA79:AC80"/>
    <mergeCell ref="H80:N80"/>
    <mergeCell ref="V80:Z80"/>
    <mergeCell ref="C74:F74"/>
    <mergeCell ref="H74:N74"/>
    <mergeCell ref="O74:U74"/>
    <mergeCell ref="V74:Z74"/>
    <mergeCell ref="C77:F78"/>
    <mergeCell ref="H77:N77"/>
    <mergeCell ref="C29:F30"/>
    <mergeCell ref="H29:N29"/>
    <mergeCell ref="O29:U30"/>
    <mergeCell ref="V29:Z29"/>
    <mergeCell ref="AA29:AC30"/>
    <mergeCell ref="H30:N30"/>
    <mergeCell ref="V30:Z30"/>
    <mergeCell ref="C31:F32"/>
    <mergeCell ref="H31:N31"/>
    <mergeCell ref="O31:U32"/>
    <mergeCell ref="V31:Z31"/>
    <mergeCell ref="AA31:AC32"/>
    <mergeCell ref="H32:N32"/>
    <mergeCell ref="V32:Z32"/>
    <mergeCell ref="A93:B95"/>
    <mergeCell ref="A96:B99"/>
    <mergeCell ref="C96:AC99"/>
    <mergeCell ref="A100:AC100"/>
    <mergeCell ref="C93:AC95"/>
    <mergeCell ref="C91:F92"/>
    <mergeCell ref="H91:N91"/>
    <mergeCell ref="O91:U92"/>
    <mergeCell ref="V91:Z91"/>
    <mergeCell ref="AA91:AC92"/>
    <mergeCell ref="H92:N92"/>
    <mergeCell ref="V92:Z92"/>
    <mergeCell ref="A60:B92"/>
    <mergeCell ref="C60:G60"/>
    <mergeCell ref="H60:N60"/>
    <mergeCell ref="O60:S60"/>
    <mergeCell ref="T60:AC60"/>
    <mergeCell ref="C61:G62"/>
    <mergeCell ref="H61:N61"/>
    <mergeCell ref="O61:S62"/>
    <mergeCell ref="T61:AC61"/>
    <mergeCell ref="H62:N62"/>
    <mergeCell ref="T62:AC62"/>
    <mergeCell ref="C63:AC73"/>
    <mergeCell ref="C89:F90"/>
    <mergeCell ref="H89:N89"/>
    <mergeCell ref="O89:U90"/>
    <mergeCell ref="V89:Z89"/>
    <mergeCell ref="AA89:AC90"/>
    <mergeCell ref="H90:N90"/>
    <mergeCell ref="V90:Z90"/>
    <mergeCell ref="C75:F76"/>
    <mergeCell ref="H75:N75"/>
    <mergeCell ref="O75:U76"/>
    <mergeCell ref="V75:Z75"/>
    <mergeCell ref="AA75:AC76"/>
    <mergeCell ref="H76:N76"/>
    <mergeCell ref="V76:Z76"/>
    <mergeCell ref="C87:F88"/>
    <mergeCell ref="H87:N87"/>
    <mergeCell ref="O87:U88"/>
    <mergeCell ref="V87:Z87"/>
    <mergeCell ref="AA87:AC88"/>
    <mergeCell ref="H88:N88"/>
    <mergeCell ref="V88:Z88"/>
    <mergeCell ref="C79:F80"/>
    <mergeCell ref="H79:N79"/>
    <mergeCell ref="O79:U80"/>
    <mergeCell ref="O77:U78"/>
    <mergeCell ref="V77:Z77"/>
    <mergeCell ref="AA77:AC78"/>
    <mergeCell ref="H78:N78"/>
    <mergeCell ref="V78:Z78"/>
    <mergeCell ref="AA74:AC74"/>
    <mergeCell ref="A58:E58"/>
    <mergeCell ref="F58:P58"/>
    <mergeCell ref="Q58:T58"/>
    <mergeCell ref="U58:AC58"/>
    <mergeCell ref="A59:E59"/>
    <mergeCell ref="F59:P59"/>
    <mergeCell ref="Q59:T59"/>
    <mergeCell ref="U59:AC59"/>
    <mergeCell ref="A56:AC56"/>
    <mergeCell ref="A57:E57"/>
    <mergeCell ref="F57:P57"/>
    <mergeCell ref="Q57:T57"/>
    <mergeCell ref="U57:AC57"/>
    <mergeCell ref="A54:Z54"/>
    <mergeCell ref="AA54:AC54"/>
    <mergeCell ref="A55:C55"/>
    <mergeCell ref="D55:Z55"/>
    <mergeCell ref="AA55:AC55"/>
    <mergeCell ref="AA35:AC36"/>
    <mergeCell ref="A8:B40"/>
    <mergeCell ref="C9:G10"/>
    <mergeCell ref="O9:S10"/>
    <mergeCell ref="C23:F24"/>
    <mergeCell ref="C25:F26"/>
    <mergeCell ref="C27:F28"/>
    <mergeCell ref="C35:F36"/>
    <mergeCell ref="C37:F38"/>
    <mergeCell ref="C39:F40"/>
    <mergeCell ref="C11:AC21"/>
    <mergeCell ref="O23:U24"/>
    <mergeCell ref="O25:U26"/>
    <mergeCell ref="O27:U28"/>
    <mergeCell ref="O35:U36"/>
    <mergeCell ref="V26:Z26"/>
    <mergeCell ref="H27:N27"/>
    <mergeCell ref="V27:Z27"/>
    <mergeCell ref="H28:N28"/>
    <mergeCell ref="V28:Z28"/>
    <mergeCell ref="H23:N23"/>
    <mergeCell ref="V23:Z23"/>
    <mergeCell ref="H24:N24"/>
    <mergeCell ref="H9:N9"/>
    <mergeCell ref="A51:AC51"/>
    <mergeCell ref="C41:AC43"/>
    <mergeCell ref="AA37:AC38"/>
    <mergeCell ref="AA39:AC40"/>
    <mergeCell ref="AA25:AC26"/>
    <mergeCell ref="AA27:AC28"/>
    <mergeCell ref="A46:B50"/>
    <mergeCell ref="C46:AC50"/>
    <mergeCell ref="A41:B45"/>
    <mergeCell ref="O37:U38"/>
    <mergeCell ref="O39:U40"/>
    <mergeCell ref="H38:N38"/>
    <mergeCell ref="V38:Z38"/>
    <mergeCell ref="H39:N39"/>
    <mergeCell ref="V39:Z39"/>
    <mergeCell ref="H40:N40"/>
    <mergeCell ref="V40:Z40"/>
    <mergeCell ref="H35:N35"/>
    <mergeCell ref="V35:Z35"/>
    <mergeCell ref="H36:N36"/>
    <mergeCell ref="V36:Z36"/>
    <mergeCell ref="H37:N37"/>
    <mergeCell ref="V37:Z37"/>
    <mergeCell ref="H26:N26"/>
    <mergeCell ref="T9:AC9"/>
    <mergeCell ref="A7:E7"/>
    <mergeCell ref="F7:P7"/>
    <mergeCell ref="Q7:T7"/>
    <mergeCell ref="U7:AC7"/>
    <mergeCell ref="V24:Z24"/>
    <mergeCell ref="H25:N25"/>
    <mergeCell ref="V25:Z25"/>
    <mergeCell ref="H10:N10"/>
    <mergeCell ref="T10:AC10"/>
    <mergeCell ref="C22:F22"/>
    <mergeCell ref="H22:N22"/>
    <mergeCell ref="O22:U22"/>
    <mergeCell ref="V22:Z22"/>
    <mergeCell ref="AA22:AC22"/>
    <mergeCell ref="AA23:AC24"/>
    <mergeCell ref="A2:Z2"/>
    <mergeCell ref="AA2:AC2"/>
    <mergeCell ref="A3:C3"/>
    <mergeCell ref="D3:Z3"/>
    <mergeCell ref="AA3:AC3"/>
    <mergeCell ref="C8:G8"/>
    <mergeCell ref="H8:N8"/>
    <mergeCell ref="O8:S8"/>
    <mergeCell ref="T8:AC8"/>
    <mergeCell ref="A6:E6"/>
    <mergeCell ref="A4:AC4"/>
    <mergeCell ref="A5:E5"/>
    <mergeCell ref="F5:P5"/>
    <mergeCell ref="Q5:T5"/>
    <mergeCell ref="U5:AC5"/>
    <mergeCell ref="F6:P6"/>
    <mergeCell ref="Q6:T6"/>
    <mergeCell ref="U6:AC6"/>
    <mergeCell ref="A150:Z150"/>
    <mergeCell ref="AA150:AC150"/>
    <mergeCell ref="A151:C151"/>
    <mergeCell ref="D151:Z151"/>
    <mergeCell ref="AA151:AC151"/>
    <mergeCell ref="A152:AC152"/>
    <mergeCell ref="A153:E153"/>
    <mergeCell ref="F153:P153"/>
    <mergeCell ref="Q153:T153"/>
    <mergeCell ref="U153:AC153"/>
    <mergeCell ref="A154:E154"/>
    <mergeCell ref="F154:P154"/>
    <mergeCell ref="Q154:T154"/>
    <mergeCell ref="U154:AC154"/>
    <mergeCell ref="A155:E155"/>
    <mergeCell ref="F155:P155"/>
    <mergeCell ref="Q155:T155"/>
    <mergeCell ref="U155:AC155"/>
    <mergeCell ref="A156:B188"/>
    <mergeCell ref="C156:G156"/>
    <mergeCell ref="H156:N156"/>
    <mergeCell ref="O156:S156"/>
    <mergeCell ref="T156:AC156"/>
    <mergeCell ref="C157:G158"/>
    <mergeCell ref="H157:N157"/>
    <mergeCell ref="O157:S158"/>
    <mergeCell ref="T157:AC157"/>
    <mergeCell ref="H158:N158"/>
    <mergeCell ref="T158:AC158"/>
    <mergeCell ref="C159:AC169"/>
    <mergeCell ref="C170:F170"/>
    <mergeCell ref="H170:N170"/>
    <mergeCell ref="O170:U170"/>
    <mergeCell ref="V170:Z170"/>
    <mergeCell ref="AA170:AC170"/>
    <mergeCell ref="C171:F172"/>
    <mergeCell ref="H171:N171"/>
    <mergeCell ref="O171:U172"/>
    <mergeCell ref="V171:Z171"/>
    <mergeCell ref="AA171:AC172"/>
    <mergeCell ref="H172:N172"/>
    <mergeCell ref="V172:Z172"/>
    <mergeCell ref="C173:F174"/>
    <mergeCell ref="H173:N173"/>
    <mergeCell ref="O173:U174"/>
    <mergeCell ref="V173:Z173"/>
    <mergeCell ref="AA173:AC174"/>
    <mergeCell ref="H174:N174"/>
    <mergeCell ref="V174:Z174"/>
    <mergeCell ref="C175:F176"/>
    <mergeCell ref="H175:N175"/>
    <mergeCell ref="O175:U176"/>
    <mergeCell ref="V175:Z175"/>
    <mergeCell ref="AA175:AC176"/>
    <mergeCell ref="H176:N176"/>
    <mergeCell ref="V176:Z176"/>
    <mergeCell ref="C177:F178"/>
    <mergeCell ref="H177:N177"/>
    <mergeCell ref="O177:U178"/>
    <mergeCell ref="V177:Z177"/>
    <mergeCell ref="AA177:AC178"/>
    <mergeCell ref="H178:N178"/>
    <mergeCell ref="V178:Z178"/>
    <mergeCell ref="C179:F180"/>
    <mergeCell ref="H179:N179"/>
    <mergeCell ref="O179:U180"/>
    <mergeCell ref="V179:Z179"/>
    <mergeCell ref="AA179:AC180"/>
    <mergeCell ref="H180:N180"/>
    <mergeCell ref="V180:Z180"/>
    <mergeCell ref="C181:F182"/>
    <mergeCell ref="H181:N181"/>
    <mergeCell ref="O181:U182"/>
    <mergeCell ref="V181:Z181"/>
    <mergeCell ref="AA181:AC182"/>
    <mergeCell ref="H182:N182"/>
    <mergeCell ref="V182:Z182"/>
    <mergeCell ref="C183:F184"/>
    <mergeCell ref="H183:N183"/>
    <mergeCell ref="O183:U184"/>
    <mergeCell ref="V183:Z183"/>
    <mergeCell ref="AA183:AC184"/>
    <mergeCell ref="H184:N184"/>
    <mergeCell ref="V184:Z184"/>
    <mergeCell ref="C185:F186"/>
    <mergeCell ref="H185:N185"/>
    <mergeCell ref="O185:U186"/>
    <mergeCell ref="V185:Z185"/>
    <mergeCell ref="AA185:AC186"/>
    <mergeCell ref="H186:N186"/>
    <mergeCell ref="V186:Z186"/>
    <mergeCell ref="A192:B195"/>
    <mergeCell ref="C192:AC195"/>
    <mergeCell ref="A196:AC196"/>
    <mergeCell ref="C187:F188"/>
    <mergeCell ref="H187:N187"/>
    <mergeCell ref="O187:U188"/>
    <mergeCell ref="V187:Z187"/>
    <mergeCell ref="AA187:AC188"/>
    <mergeCell ref="H188:N188"/>
    <mergeCell ref="V188:Z188"/>
    <mergeCell ref="A189:B191"/>
    <mergeCell ref="C189:AC191"/>
  </mergeCells>
  <phoneticPr fontId="11" type="noConversion"/>
  <pageMargins left="0.59027777777777801" right="0.31388888888888899" top="0.74791666666666701" bottom="0.74791666666666701" header="0.31388888888888899" footer="0.31388888888888899"/>
  <pageSetup paperSize="9" scale="91" orientation="portrait" horizont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"/>
  <sheetViews>
    <sheetView workbookViewId="0"/>
  </sheetViews>
  <sheetFormatPr defaultColWidth="9" defaultRowHeight="14.25"/>
  <sheetData/>
  <phoneticPr fontId="11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"/>
  <sheetViews>
    <sheetView workbookViewId="0"/>
  </sheetViews>
  <sheetFormatPr defaultColWidth="9" defaultRowHeight="14.25"/>
  <sheetData/>
  <phoneticPr fontId="11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2018-01-20T07:36:32Z</cp:lastPrinted>
  <dcterms:created xsi:type="dcterms:W3CDTF">2008-09-11T17:22:00Z</dcterms:created>
  <dcterms:modified xsi:type="dcterms:W3CDTF">2018-04-03T06:01:58Z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