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Sheet1!$A$1:$AC$149</definedName>
  </definedNames>
  <calcPr calcId="125725"/>
</workbook>
</file>

<file path=xl/calcChain.xml><?xml version="1.0" encoding="utf-8"?>
<calcChain xmlns="http://schemas.openxmlformats.org/spreadsheetml/2006/main">
  <c r="H134" i="1"/>
  <c r="H133"/>
  <c r="H132"/>
  <c r="H131"/>
  <c r="H130"/>
  <c r="H129"/>
  <c r="H124"/>
  <c r="H126" s="1"/>
  <c r="H123"/>
  <c r="H127"/>
  <c r="H88"/>
  <c r="H92" s="1"/>
  <c r="H87"/>
  <c r="H82"/>
  <c r="H81"/>
  <c r="H91"/>
  <c r="H85"/>
  <c r="H80"/>
  <c r="H79"/>
  <c r="H78"/>
  <c r="H77"/>
  <c r="H76"/>
  <c r="H75"/>
  <c r="H40"/>
  <c r="H39"/>
  <c r="H38"/>
  <c r="H37"/>
  <c r="H36"/>
  <c r="H35"/>
  <c r="H34"/>
  <c r="H33"/>
  <c r="H32"/>
  <c r="H31"/>
  <c r="H28"/>
  <c r="H27"/>
  <c r="H26"/>
  <c r="H25"/>
  <c r="H30"/>
  <c r="H29"/>
  <c r="H24"/>
  <c r="H23"/>
  <c r="H128"/>
  <c r="H90"/>
  <c r="H86"/>
  <c r="H84"/>
  <c r="AD140"/>
  <c r="AD139"/>
  <c r="AD138"/>
  <c r="AD137"/>
  <c r="AD136"/>
  <c r="AD135"/>
  <c r="AD134"/>
  <c r="AD133"/>
  <c r="AD132"/>
  <c r="AD131"/>
  <c r="AD130"/>
  <c r="V130" s="1"/>
  <c r="AD129"/>
  <c r="AD128"/>
  <c r="V128" s="1"/>
  <c r="AD127"/>
  <c r="AD126"/>
  <c r="AD125"/>
  <c r="AD124"/>
  <c r="V124" s="1"/>
  <c r="AD123"/>
  <c r="V123" s="1"/>
  <c r="AD86"/>
  <c r="AD85"/>
  <c r="AD84"/>
  <c r="AD83"/>
  <c r="AD82"/>
  <c r="V82" s="1"/>
  <c r="AD81"/>
  <c r="V81" s="1"/>
  <c r="AD34"/>
  <c r="AD33"/>
  <c r="AD32"/>
  <c r="AD31"/>
  <c r="AD30"/>
  <c r="V30" s="1"/>
  <c r="AD29"/>
  <c r="V29" s="1"/>
  <c r="AD75"/>
  <c r="AD76"/>
  <c r="AD77"/>
  <c r="AD78"/>
  <c r="AD79"/>
  <c r="AD80"/>
  <c r="AD87"/>
  <c r="V87" s="1"/>
  <c r="AD88"/>
  <c r="V88" s="1"/>
  <c r="AD89"/>
  <c r="AD90"/>
  <c r="V90" s="1"/>
  <c r="AD91"/>
  <c r="AD92"/>
  <c r="V75"/>
  <c r="AD24"/>
  <c r="AD25"/>
  <c r="AD26"/>
  <c r="AD27"/>
  <c r="AD28"/>
  <c r="AD35"/>
  <c r="V35" s="1"/>
  <c r="AD36"/>
  <c r="V36" s="1"/>
  <c r="AD37"/>
  <c r="AD38"/>
  <c r="AD39"/>
  <c r="AD40"/>
  <c r="AD23"/>
  <c r="V129" l="1"/>
  <c r="V126"/>
  <c r="H125"/>
  <c r="V92"/>
  <c r="V91"/>
  <c r="V89"/>
  <c r="H89"/>
  <c r="H83"/>
  <c r="V83" s="1"/>
  <c r="V131"/>
  <c r="V132"/>
  <c r="V134"/>
  <c r="V125"/>
  <c r="V127"/>
  <c r="V133"/>
  <c r="V86"/>
  <c r="V85"/>
  <c r="V84"/>
  <c r="V76"/>
  <c r="V25"/>
  <c r="V32"/>
  <c r="V34"/>
  <c r="V31"/>
  <c r="V33"/>
  <c r="V26"/>
  <c r="V24"/>
  <c r="V23"/>
  <c r="V27"/>
  <c r="V78"/>
  <c r="V80"/>
  <c r="V38"/>
  <c r="V40"/>
  <c r="V37"/>
  <c r="V28"/>
  <c r="V39"/>
  <c r="V79"/>
  <c r="V77"/>
</calcChain>
</file>

<file path=xl/sharedStrings.xml><?xml version="1.0" encoding="utf-8"?>
<sst xmlns="http://schemas.openxmlformats.org/spreadsheetml/2006/main" count="181" uniqueCount="56">
  <si>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</si>
  <si>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</si>
  <si>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</si>
  <si>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</si>
  <si>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</si>
  <si>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</si>
  <si>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</si>
  <si>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</si>
  <si>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</si>
  <si>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</si>
  <si>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</si>
  <si>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</si>
  <si>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</si>
  <si>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</si>
  <si>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</si>
  <si>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</si>
  <si>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</si>
  <si>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</si>
  <si>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</si>
  <si>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</si>
  <si>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</si>
  <si>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</si>
  <si>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</si>
  <si>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</si>
  <si>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</si>
  <si>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</si>
  <si>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KZD2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</si>
  <si>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</si>
  <si>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</si>
  <si>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</si>
  <si>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</si>
  <si>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李璐</t>
    <phoneticPr fontId="11" type="noConversion"/>
  </si>
  <si>
    <t>陈赛美</t>
    <phoneticPr fontId="11" type="noConversion"/>
  </si>
  <si>
    <t>根据图号LM-06测量放样，符合设计规范要求</t>
  </si>
  <si>
    <t>根据图号LM-06测量放样，符合设计规范要求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</si>
  <si>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</si>
  <si>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右7.5m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</si>
  <si>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</si>
  <si>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</si>
  <si>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</si>
  <si>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</si>
  <si>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右11m</t>
    <phoneticPr fontId="11" type="noConversion"/>
  </si>
  <si>
    <t>左7.5m</t>
    <phoneticPr fontId="11" type="noConversion"/>
  </si>
  <si>
    <t>K0+944</t>
    <phoneticPr fontId="11" type="noConversion"/>
  </si>
  <si>
    <t>)</t>
    <phoneticPr fontId="11" type="noConversion"/>
  </si>
  <si>
    <t>K1+040</t>
    <phoneticPr fontId="11" type="noConversion"/>
  </si>
  <si>
    <t>左11.5m</t>
    <phoneticPr fontId="11" type="noConversion"/>
  </si>
  <si>
    <t>K1+140</t>
    <phoneticPr fontId="11" type="noConversion"/>
  </si>
  <si>
    <t>K1+240</t>
    <phoneticPr fontId="11" type="noConversion"/>
  </si>
  <si>
    <t>K1+340</t>
    <phoneticPr fontId="11" type="noConversion"/>
  </si>
  <si>
    <t>K1+440</t>
    <phoneticPr fontId="11" type="noConversion"/>
  </si>
  <si>
    <t>K1+540</t>
    <phoneticPr fontId="11" type="noConversion"/>
  </si>
  <si>
    <t>K1+635.162</t>
    <phoneticPr fontId="11" type="noConversion"/>
  </si>
  <si>
    <t>左10m</t>
    <phoneticPr fontId="11" type="noConversion"/>
  </si>
  <si>
    <t>右9.5m</t>
    <phoneticPr fontId="11" type="noConversion"/>
  </si>
  <si>
    <t>经九路封层（k0+944~k1+635.162）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</si>
</sst>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32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50" xfId="1" applyNumberFormat="1" applyFont="1" applyFill="1" applyBorder="1" applyAlignment="1" applyProtection="1">
      <alignment horizontal="center" vertical="center" wrapText="1"/>
    </xf>
    <xf numFmtId="49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49" fontId="8" fillId="0" borderId="19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28574</xdr:colOff>
      <xdr:row>62</xdr:row>
      <xdr:rowOff>38321</xdr:rowOff>
    </xdr:from>
    <xdr:to>
      <xdr:col>28</xdr:col>
      <xdr:colOff>424959</xdr:colOff>
      <xdr:row>72</xdr:row>
      <xdr:rowOff>161701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57224" y="13516196"/>
          <a:ext cx="6397135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110</xdr:row>
      <xdr:rowOff>47847</xdr:rowOff>
    </xdr:from>
    <xdr:to>
      <xdr:col>28</xdr:col>
      <xdr:colOff>434484</xdr:colOff>
      <xdr:row>120</xdr:row>
      <xdr:rowOff>104552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66750" y="23479347"/>
          <a:ext cx="63971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</xdr:colOff>
      <xdr:row>10</xdr:row>
      <xdr:rowOff>104997</xdr:rowOff>
    </xdr:from>
    <xdr:to>
      <xdr:col>28</xdr:col>
      <xdr:colOff>444010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76275" y="3095847"/>
          <a:ext cx="6397135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46"/>
  <sheetViews>
    <sheetView tabSelected="1" view="pageBreakPreview" topLeftCell="A113" zoomScaleSheetLayoutView="100" workbookViewId="0">
      <selection activeCell="O137" sqref="O137:U138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</cols>
  <sheetData>
    <row r="1" spans="1:29" ht="5.25" customHeight="1"/>
    <row r="2" spans="1:29" ht="12" customHeight="1">
      <c r="A2" s="13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0</v>
      </c>
      <c r="AB2" s="16"/>
      <c r="AC2" s="16"/>
    </row>
    <row r="3" spans="1:29" ht="27">
      <c r="A3" s="17"/>
      <c r="B3" s="18"/>
      <c r="C3" s="18"/>
      <c r="D3" s="19" t="s">
        <v>24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</row>
    <row r="4" spans="1:29" ht="27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1"/>
      <c r="AC4" s="31"/>
    </row>
    <row r="5" spans="1:29" ht="45" customHeight="1">
      <c r="A5" s="32" t="s">
        <v>1</v>
      </c>
      <c r="B5" s="33"/>
      <c r="C5" s="33"/>
      <c r="D5" s="33"/>
      <c r="E5" s="34"/>
      <c r="F5" s="35" t="s">
        <v>35</v>
      </c>
      <c r="G5" s="36"/>
      <c r="H5" s="36"/>
      <c r="I5" s="36"/>
      <c r="J5" s="36"/>
      <c r="K5" s="36"/>
      <c r="L5" s="36"/>
      <c r="M5" s="36"/>
      <c r="N5" s="36"/>
      <c r="O5" s="36"/>
      <c r="P5" s="37"/>
      <c r="Q5" s="38" t="s">
        <v>2</v>
      </c>
      <c r="R5" s="38"/>
      <c r="S5" s="38"/>
      <c r="T5" s="38"/>
      <c r="U5" s="39" t="s">
        <v>3</v>
      </c>
      <c r="V5" s="39"/>
      <c r="W5" s="39"/>
      <c r="X5" s="39"/>
      <c r="Y5" s="39"/>
      <c r="Z5" s="39"/>
      <c r="AA5" s="39"/>
      <c r="AB5" s="39"/>
      <c r="AC5" s="40"/>
    </row>
    <row r="6" spans="1:29" ht="30" customHeight="1">
      <c r="A6" s="26" t="s">
        <v>17</v>
      </c>
      <c r="B6" s="27"/>
      <c r="C6" s="27"/>
      <c r="D6" s="27"/>
      <c r="E6" s="28"/>
      <c r="F6" s="41" t="s">
        <v>55</v>
      </c>
      <c r="G6" s="42"/>
      <c r="H6" s="42"/>
      <c r="I6" s="42"/>
      <c r="J6" s="42"/>
      <c r="K6" s="42"/>
      <c r="L6" s="42"/>
      <c r="M6" s="42"/>
      <c r="N6" s="42"/>
      <c r="O6" s="42"/>
      <c r="P6" s="41"/>
      <c r="Q6" s="43" t="s">
        <v>37</v>
      </c>
      <c r="R6" s="43"/>
      <c r="S6" s="43"/>
      <c r="T6" s="43"/>
      <c r="U6" s="44"/>
      <c r="V6" s="45"/>
      <c r="W6" s="45"/>
      <c r="X6" s="45"/>
      <c r="Y6" s="45"/>
      <c r="Z6" s="45"/>
      <c r="AA6" s="45"/>
      <c r="AB6" s="45"/>
      <c r="AC6" s="46"/>
    </row>
    <row r="7" spans="1:29" ht="30" customHeight="1">
      <c r="A7" s="47" t="s">
        <v>4</v>
      </c>
      <c r="B7" s="48"/>
      <c r="C7" s="48"/>
      <c r="D7" s="48"/>
      <c r="E7" s="49"/>
      <c r="F7" s="50" t="s">
        <v>40</v>
      </c>
      <c r="G7" s="51"/>
      <c r="H7" s="51"/>
      <c r="I7" s="51"/>
      <c r="J7" s="51"/>
      <c r="K7" s="51"/>
      <c r="L7" s="51"/>
      <c r="M7" s="51"/>
      <c r="N7" s="51"/>
      <c r="O7" s="51"/>
      <c r="P7" s="52"/>
      <c r="Q7" s="53" t="s">
        <v>23</v>
      </c>
      <c r="R7" s="54"/>
      <c r="S7" s="54"/>
      <c r="T7" s="54"/>
      <c r="U7" s="55" t="s">
        <v>32</v>
      </c>
      <c r="V7" s="56"/>
      <c r="W7" s="56"/>
      <c r="X7" s="56"/>
      <c r="Y7" s="56"/>
      <c r="Z7" s="56"/>
      <c r="AA7" s="56"/>
      <c r="AB7" s="56"/>
      <c r="AC7" s="57"/>
    </row>
    <row r="8" spans="1:29" ht="23.25" customHeight="1">
      <c r="A8" s="106" t="s">
        <v>18</v>
      </c>
      <c r="B8" s="23"/>
      <c r="C8" s="23" t="s">
        <v>5</v>
      </c>
      <c r="D8" s="23"/>
      <c r="E8" s="23"/>
      <c r="F8" s="23"/>
      <c r="G8" s="23"/>
      <c r="H8" s="23" t="s">
        <v>25</v>
      </c>
      <c r="I8" s="23"/>
      <c r="J8" s="23"/>
      <c r="K8" s="23"/>
      <c r="L8" s="23"/>
      <c r="M8" s="23"/>
      <c r="N8" s="23"/>
      <c r="O8" s="24" t="s">
        <v>6</v>
      </c>
      <c r="P8" s="24"/>
      <c r="Q8" s="24"/>
      <c r="R8" s="24"/>
      <c r="S8" s="24"/>
      <c r="T8" s="24" t="s">
        <v>38</v>
      </c>
      <c r="U8" s="24"/>
      <c r="V8" s="24"/>
      <c r="W8" s="24"/>
      <c r="X8" s="24"/>
      <c r="Y8" s="24"/>
      <c r="Z8" s="24"/>
      <c r="AA8" s="24"/>
      <c r="AB8" s="24"/>
      <c r="AC8" s="25"/>
    </row>
    <row r="9" spans="1:29" ht="18" customHeight="1">
      <c r="A9" s="106"/>
      <c r="B9" s="23"/>
      <c r="C9" s="109" t="s">
        <v>7</v>
      </c>
      <c r="D9" s="110"/>
      <c r="E9" s="110"/>
      <c r="F9" s="110"/>
      <c r="G9" s="111"/>
      <c r="H9" s="23" t="s">
        <v>27</v>
      </c>
      <c r="I9" s="23"/>
      <c r="J9" s="23"/>
      <c r="K9" s="23"/>
      <c r="L9" s="23"/>
      <c r="M9" s="23"/>
      <c r="N9" s="23"/>
      <c r="O9" s="81" t="s">
        <v>8</v>
      </c>
      <c r="P9" s="82"/>
      <c r="Q9" s="82"/>
      <c r="R9" s="82"/>
      <c r="S9" s="113"/>
      <c r="T9" s="24" t="s">
        <v>29</v>
      </c>
      <c r="U9" s="24"/>
      <c r="V9" s="24"/>
      <c r="W9" s="24"/>
      <c r="X9" s="24"/>
      <c r="Y9" s="24"/>
      <c r="Z9" s="24"/>
      <c r="AA9" s="24"/>
      <c r="AB9" s="24"/>
      <c r="AC9" s="25"/>
    </row>
    <row r="10" spans="1:29" ht="18" customHeight="1">
      <c r="A10" s="106"/>
      <c r="B10" s="23"/>
      <c r="C10" s="112"/>
      <c r="D10" s="104"/>
      <c r="E10" s="104"/>
      <c r="F10" s="104"/>
      <c r="G10" s="105"/>
      <c r="H10" s="23" t="s">
        <v>28</v>
      </c>
      <c r="I10" s="23"/>
      <c r="J10" s="23"/>
      <c r="K10" s="23"/>
      <c r="L10" s="23"/>
      <c r="M10" s="23"/>
      <c r="N10" s="23"/>
      <c r="O10" s="84"/>
      <c r="P10" s="85"/>
      <c r="Q10" s="85"/>
      <c r="R10" s="85"/>
      <c r="S10" s="114"/>
      <c r="T10" s="24" t="s">
        <v>30</v>
      </c>
      <c r="U10" s="24"/>
      <c r="V10" s="24"/>
      <c r="W10" s="24"/>
      <c r="X10" s="24"/>
      <c r="Y10" s="24"/>
      <c r="Z10" s="24"/>
      <c r="AA10" s="24"/>
      <c r="AB10" s="24"/>
      <c r="AC10" s="25"/>
    </row>
    <row r="11" spans="1:29">
      <c r="A11" s="106"/>
      <c r="B11" s="23"/>
      <c r="C11" s="11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</row>
    <row r="12" spans="1:29">
      <c r="A12" s="106"/>
      <c r="B12" s="23"/>
      <c r="C12" s="118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</row>
    <row r="13" spans="1:29">
      <c r="A13" s="106"/>
      <c r="B13" s="23"/>
      <c r="C13" s="118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</row>
    <row r="14" spans="1:29">
      <c r="A14" s="106"/>
      <c r="B14" s="23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</row>
    <row r="15" spans="1:29">
      <c r="A15" s="106"/>
      <c r="B15" s="23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</row>
    <row r="16" spans="1:29">
      <c r="A16" s="106"/>
      <c r="B16" s="23"/>
      <c r="C16" s="118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</row>
    <row r="17" spans="1:31">
      <c r="A17" s="106"/>
      <c r="B17" s="23"/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</row>
    <row r="18" spans="1:31">
      <c r="A18" s="106"/>
      <c r="B18" s="23"/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0"/>
    </row>
    <row r="19" spans="1:31">
      <c r="A19" s="106"/>
      <c r="B19" s="23"/>
      <c r="C19" s="11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</row>
    <row r="20" spans="1:31" ht="29.25" customHeight="1">
      <c r="A20" s="106"/>
      <c r="B20" s="23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</row>
    <row r="21" spans="1:31" ht="22.5" customHeight="1">
      <c r="A21" s="106"/>
      <c r="B21" s="23"/>
      <c r="C21" s="11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</row>
    <row r="22" spans="1:31" ht="14.25" customHeight="1">
      <c r="A22" s="106"/>
      <c r="B22" s="61"/>
      <c r="C22" s="23" t="s">
        <v>9</v>
      </c>
      <c r="D22" s="23"/>
      <c r="E22" s="23"/>
      <c r="F22" s="23"/>
      <c r="G22" s="2"/>
      <c r="H22" s="61" t="s">
        <v>10</v>
      </c>
      <c r="I22" s="62"/>
      <c r="J22" s="62"/>
      <c r="K22" s="62"/>
      <c r="L22" s="62"/>
      <c r="M22" s="62"/>
      <c r="N22" s="63"/>
      <c r="O22" s="23" t="s">
        <v>11</v>
      </c>
      <c r="P22" s="23"/>
      <c r="Q22" s="23"/>
      <c r="R22" s="23"/>
      <c r="S22" s="23"/>
      <c r="T22" s="23"/>
      <c r="U22" s="23"/>
      <c r="V22" s="24" t="s">
        <v>21</v>
      </c>
      <c r="W22" s="24"/>
      <c r="X22" s="24"/>
      <c r="Y22" s="24"/>
      <c r="Z22" s="24"/>
      <c r="AA22" s="64" t="s">
        <v>39</v>
      </c>
      <c r="AB22" s="65"/>
      <c r="AC22" s="66"/>
    </row>
    <row r="23" spans="1:31" ht="14.25" customHeight="1">
      <c r="A23" s="106"/>
      <c r="B23" s="23"/>
      <c r="C23" s="115" t="s">
        <v>43</v>
      </c>
      <c r="D23" s="116"/>
      <c r="E23" s="116"/>
      <c r="F23" s="116"/>
      <c r="G23" s="3" t="s">
        <v>12</v>
      </c>
      <c r="H23" s="59">
        <f>3092580.716+4*COS(36.68*PI()/180)</f>
        <v>3092583.9239368238</v>
      </c>
      <c r="I23" s="59"/>
      <c r="J23" s="59"/>
      <c r="K23" s="59"/>
      <c r="L23" s="59"/>
      <c r="M23" s="59"/>
      <c r="N23" s="60"/>
      <c r="O23" s="102"/>
      <c r="P23" s="102"/>
      <c r="Q23" s="102"/>
      <c r="R23" s="102"/>
      <c r="S23" s="102"/>
      <c r="T23" s="102"/>
      <c r="U23" s="103"/>
      <c r="V23" s="58">
        <f ca="1">H23+AD23</f>
        <v>3092583.9259368237</v>
      </c>
      <c r="W23" s="59"/>
      <c r="X23" s="59"/>
      <c r="Y23" s="59"/>
      <c r="Z23" s="60"/>
      <c r="AA23" s="67" t="s">
        <v>44</v>
      </c>
      <c r="AB23" s="68"/>
      <c r="AC23" s="69"/>
      <c r="AD23" s="9">
        <f ca="1">RANDBETWEEN(-3,3)*0.001</f>
        <v>2E-3</v>
      </c>
      <c r="AE23" s="9"/>
    </row>
    <row r="24" spans="1:31" ht="14.25" customHeight="1">
      <c r="A24" s="106"/>
      <c r="B24" s="23"/>
      <c r="C24" s="112"/>
      <c r="D24" s="104"/>
      <c r="E24" s="104"/>
      <c r="F24" s="104"/>
      <c r="G24" s="1" t="s">
        <v>13</v>
      </c>
      <c r="H24" s="59">
        <f>527357.835+4*SIN(36.68*PI()/180)</f>
        <v>527360.22438095231</v>
      </c>
      <c r="I24" s="59"/>
      <c r="J24" s="59"/>
      <c r="K24" s="59"/>
      <c r="L24" s="59"/>
      <c r="M24" s="59"/>
      <c r="N24" s="60"/>
      <c r="O24" s="104"/>
      <c r="P24" s="104"/>
      <c r="Q24" s="104"/>
      <c r="R24" s="104"/>
      <c r="S24" s="104"/>
      <c r="T24" s="104"/>
      <c r="U24" s="105"/>
      <c r="V24" s="58">
        <f t="shared" ref="V24:V38" ca="1" si="0">H24+AD24</f>
        <v>527360.22438095231</v>
      </c>
      <c r="W24" s="59"/>
      <c r="X24" s="59"/>
      <c r="Y24" s="59"/>
      <c r="Z24" s="60"/>
      <c r="AA24" s="70"/>
      <c r="AB24" s="71"/>
      <c r="AC24" s="72"/>
      <c r="AD24" s="9">
        <f t="shared" ref="AD24:AD40" ca="1" si="1">RANDBETWEEN(-3,3)*0.001</f>
        <v>0</v>
      </c>
      <c r="AE24" s="9"/>
    </row>
    <row r="25" spans="1:31" ht="14.25" customHeight="1">
      <c r="A25" s="106"/>
      <c r="B25" s="23"/>
      <c r="C25" s="117" t="s">
        <v>46</v>
      </c>
      <c r="D25" s="110"/>
      <c r="E25" s="110"/>
      <c r="F25" s="110"/>
      <c r="G25" s="1" t="s">
        <v>12</v>
      </c>
      <c r="H25" s="59">
        <f>H23-11.5*COS((36.68+90)*PI()/180)</f>
        <v>3092590.7934070616</v>
      </c>
      <c r="I25" s="59"/>
      <c r="J25" s="59"/>
      <c r="K25" s="59"/>
      <c r="L25" s="59"/>
      <c r="M25" s="59"/>
      <c r="N25" s="60"/>
      <c r="O25" s="102"/>
      <c r="P25" s="102"/>
      <c r="Q25" s="102"/>
      <c r="R25" s="102"/>
      <c r="S25" s="102"/>
      <c r="T25" s="102"/>
      <c r="U25" s="103"/>
      <c r="V25" s="58">
        <f t="shared" ca="1" si="0"/>
        <v>3092590.7904070616</v>
      </c>
      <c r="W25" s="59"/>
      <c r="X25" s="59"/>
      <c r="Y25" s="59"/>
      <c r="Z25" s="60"/>
      <c r="AA25" s="81"/>
      <c r="AB25" s="82"/>
      <c r="AC25" s="83"/>
      <c r="AD25" s="9">
        <f t="shared" ca="1" si="1"/>
        <v>-3.0000000000000001E-3</v>
      </c>
      <c r="AE25" s="9"/>
    </row>
    <row r="26" spans="1:31" ht="14.25" customHeight="1">
      <c r="A26" s="106"/>
      <c r="B26" s="23"/>
      <c r="C26" s="112"/>
      <c r="D26" s="104"/>
      <c r="E26" s="104"/>
      <c r="F26" s="104"/>
      <c r="G26" s="1" t="s">
        <v>13</v>
      </c>
      <c r="H26" s="59">
        <f>H24-11.5*SIN((36.68+90)*PI()/180)</f>
        <v>527351.00156258419</v>
      </c>
      <c r="I26" s="59"/>
      <c r="J26" s="59"/>
      <c r="K26" s="59"/>
      <c r="L26" s="59"/>
      <c r="M26" s="59"/>
      <c r="N26" s="60"/>
      <c r="O26" s="104"/>
      <c r="P26" s="104"/>
      <c r="Q26" s="104"/>
      <c r="R26" s="104"/>
      <c r="S26" s="104"/>
      <c r="T26" s="104"/>
      <c r="U26" s="105"/>
      <c r="V26" s="58">
        <f t="shared" ca="1" si="0"/>
        <v>527351.00356258417</v>
      </c>
      <c r="W26" s="59"/>
      <c r="X26" s="59"/>
      <c r="Y26" s="59"/>
      <c r="Z26" s="60"/>
      <c r="AA26" s="84"/>
      <c r="AB26" s="85"/>
      <c r="AC26" s="86"/>
      <c r="AD26" s="9">
        <f t="shared" ca="1" si="1"/>
        <v>2E-3</v>
      </c>
      <c r="AE26" s="9"/>
    </row>
    <row r="27" spans="1:31" ht="14.25" customHeight="1">
      <c r="A27" s="106"/>
      <c r="B27" s="23"/>
      <c r="C27" s="117" t="s">
        <v>41</v>
      </c>
      <c r="D27" s="110"/>
      <c r="E27" s="110"/>
      <c r="F27" s="110"/>
      <c r="G27" s="1" t="s">
        <v>12</v>
      </c>
      <c r="H27" s="59">
        <f>H23+11*COS((36.68+90)*PI()/180)</f>
        <v>3092577.3531392049</v>
      </c>
      <c r="I27" s="59"/>
      <c r="J27" s="59"/>
      <c r="K27" s="59"/>
      <c r="L27" s="59"/>
      <c r="M27" s="59"/>
      <c r="N27" s="60"/>
      <c r="O27" s="102"/>
      <c r="P27" s="102"/>
      <c r="Q27" s="102"/>
      <c r="R27" s="102"/>
      <c r="S27" s="102"/>
      <c r="T27" s="102"/>
      <c r="U27" s="103"/>
      <c r="V27" s="58">
        <f t="shared" ca="1" si="0"/>
        <v>3092577.3551392048</v>
      </c>
      <c r="W27" s="59"/>
      <c r="X27" s="59"/>
      <c r="Y27" s="59"/>
      <c r="Z27" s="60"/>
      <c r="AA27" s="81"/>
      <c r="AB27" s="82"/>
      <c r="AC27" s="83"/>
      <c r="AD27" s="9">
        <f t="shared" ca="1" si="1"/>
        <v>2E-3</v>
      </c>
      <c r="AE27" s="9"/>
    </row>
    <row r="28" spans="1:31" ht="14.25" customHeight="1">
      <c r="A28" s="106"/>
      <c r="B28" s="23"/>
      <c r="C28" s="112"/>
      <c r="D28" s="104"/>
      <c r="E28" s="104"/>
      <c r="F28" s="104"/>
      <c r="G28" s="1" t="s">
        <v>13</v>
      </c>
      <c r="H28" s="59">
        <f>H24+11*SIN((36.68+90)*PI()/180)</f>
        <v>527369.0462072175</v>
      </c>
      <c r="I28" s="59"/>
      <c r="J28" s="59"/>
      <c r="K28" s="59"/>
      <c r="L28" s="59"/>
      <c r="M28" s="59"/>
      <c r="N28" s="60"/>
      <c r="O28" s="104"/>
      <c r="P28" s="104"/>
      <c r="Q28" s="104"/>
      <c r="R28" s="104"/>
      <c r="S28" s="104"/>
      <c r="T28" s="104"/>
      <c r="U28" s="105"/>
      <c r="V28" s="58">
        <f t="shared" ca="1" si="0"/>
        <v>527369.04520721745</v>
      </c>
      <c r="W28" s="59"/>
      <c r="X28" s="59"/>
      <c r="Y28" s="59"/>
      <c r="Z28" s="60"/>
      <c r="AA28" s="84"/>
      <c r="AB28" s="85"/>
      <c r="AC28" s="86"/>
      <c r="AD28" s="9">
        <f t="shared" ca="1" si="1"/>
        <v>-1E-3</v>
      </c>
      <c r="AE28" s="9"/>
    </row>
    <row r="29" spans="1:31" ht="14.25" customHeight="1">
      <c r="A29" s="107"/>
      <c r="B29" s="108"/>
      <c r="C29" s="115" t="s">
        <v>45</v>
      </c>
      <c r="D29" s="116"/>
      <c r="E29" s="116"/>
      <c r="F29" s="116"/>
      <c r="G29" s="3" t="s">
        <v>12</v>
      </c>
      <c r="H29" s="59">
        <f>3092580.716+100*COS(36.68*PI()/180)</f>
        <v>3092660.9144205921</v>
      </c>
      <c r="I29" s="59"/>
      <c r="J29" s="59"/>
      <c r="K29" s="59"/>
      <c r="L29" s="59"/>
      <c r="M29" s="59"/>
      <c r="N29" s="60"/>
      <c r="O29" s="102"/>
      <c r="P29" s="102"/>
      <c r="Q29" s="102"/>
      <c r="R29" s="102"/>
      <c r="S29" s="102"/>
      <c r="T29" s="102"/>
      <c r="U29" s="103"/>
      <c r="V29" s="58">
        <f t="shared" ref="V29:V34" ca="1" si="2">H29+AD29</f>
        <v>3092660.9174205922</v>
      </c>
      <c r="W29" s="59"/>
      <c r="X29" s="59"/>
      <c r="Y29" s="59"/>
      <c r="Z29" s="60"/>
      <c r="AA29" s="81"/>
      <c r="AB29" s="82"/>
      <c r="AC29" s="83"/>
      <c r="AD29" s="9">
        <f t="shared" ca="1" si="1"/>
        <v>3.0000000000000001E-3</v>
      </c>
      <c r="AE29" s="9"/>
    </row>
    <row r="30" spans="1:31" ht="14.25" customHeight="1">
      <c r="A30" s="107"/>
      <c r="B30" s="108"/>
      <c r="C30" s="112"/>
      <c r="D30" s="104"/>
      <c r="E30" s="104"/>
      <c r="F30" s="104"/>
      <c r="G30" s="10" t="s">
        <v>13</v>
      </c>
      <c r="H30" s="59">
        <f>527357.835+100*SIN(36.68*PI()/180)</f>
        <v>527417.56952380738</v>
      </c>
      <c r="I30" s="59"/>
      <c r="J30" s="59"/>
      <c r="K30" s="59"/>
      <c r="L30" s="59"/>
      <c r="M30" s="59"/>
      <c r="N30" s="60"/>
      <c r="O30" s="104"/>
      <c r="P30" s="104"/>
      <c r="Q30" s="104"/>
      <c r="R30" s="104"/>
      <c r="S30" s="104"/>
      <c r="T30" s="104"/>
      <c r="U30" s="105"/>
      <c r="V30" s="58">
        <f t="shared" ca="1" si="2"/>
        <v>527417.5675238074</v>
      </c>
      <c r="W30" s="59"/>
      <c r="X30" s="59"/>
      <c r="Y30" s="59"/>
      <c r="Z30" s="60"/>
      <c r="AA30" s="84"/>
      <c r="AB30" s="85"/>
      <c r="AC30" s="86"/>
      <c r="AD30" s="9">
        <f t="shared" ca="1" si="1"/>
        <v>-2E-3</v>
      </c>
      <c r="AE30" s="9"/>
    </row>
    <row r="31" spans="1:31" ht="14.25" customHeight="1">
      <c r="A31" s="107"/>
      <c r="B31" s="108"/>
      <c r="C31" s="117" t="s">
        <v>42</v>
      </c>
      <c r="D31" s="110"/>
      <c r="E31" s="110"/>
      <c r="F31" s="110"/>
      <c r="G31" s="10" t="s">
        <v>12</v>
      </c>
      <c r="H31" s="59">
        <f>H29-7.5*COS((36.68+90)*PI()/180)</f>
        <v>3092665.3945098775</v>
      </c>
      <c r="I31" s="59"/>
      <c r="J31" s="59"/>
      <c r="K31" s="59"/>
      <c r="L31" s="59"/>
      <c r="M31" s="59"/>
      <c r="N31" s="60"/>
      <c r="O31" s="102"/>
      <c r="P31" s="102"/>
      <c r="Q31" s="102"/>
      <c r="R31" s="102"/>
      <c r="S31" s="102"/>
      <c r="T31" s="102"/>
      <c r="U31" s="103"/>
      <c r="V31" s="58">
        <f t="shared" ca="1" si="2"/>
        <v>3092665.3925098777</v>
      </c>
      <c r="W31" s="59"/>
      <c r="X31" s="59"/>
      <c r="Y31" s="59"/>
      <c r="Z31" s="60"/>
      <c r="AA31" s="81"/>
      <c r="AB31" s="82"/>
      <c r="AC31" s="83"/>
      <c r="AD31" s="9">
        <f t="shared" ca="1" si="1"/>
        <v>-2E-3</v>
      </c>
      <c r="AE31" s="9"/>
    </row>
    <row r="32" spans="1:31" ht="14.25" customHeight="1">
      <c r="A32" s="107"/>
      <c r="B32" s="108"/>
      <c r="C32" s="112"/>
      <c r="D32" s="104"/>
      <c r="E32" s="104"/>
      <c r="F32" s="104"/>
      <c r="G32" s="10" t="s">
        <v>13</v>
      </c>
      <c r="H32" s="59">
        <f>H30-7.5*SIN((36.68+90)*PI()/180)</f>
        <v>527411.55464226298</v>
      </c>
      <c r="I32" s="59"/>
      <c r="J32" s="59"/>
      <c r="K32" s="59"/>
      <c r="L32" s="59"/>
      <c r="M32" s="59"/>
      <c r="N32" s="60"/>
      <c r="O32" s="104"/>
      <c r="P32" s="104"/>
      <c r="Q32" s="104"/>
      <c r="R32" s="104"/>
      <c r="S32" s="104"/>
      <c r="T32" s="104"/>
      <c r="U32" s="105"/>
      <c r="V32" s="58">
        <f t="shared" ca="1" si="2"/>
        <v>527411.55464226298</v>
      </c>
      <c r="W32" s="59"/>
      <c r="X32" s="59"/>
      <c r="Y32" s="59"/>
      <c r="Z32" s="60"/>
      <c r="AA32" s="84"/>
      <c r="AB32" s="85"/>
      <c r="AC32" s="86"/>
      <c r="AD32" s="9">
        <f t="shared" ca="1" si="1"/>
        <v>0</v>
      </c>
      <c r="AE32" s="9"/>
    </row>
    <row r="33" spans="1:31" ht="14.25" customHeight="1">
      <c r="A33" s="107"/>
      <c r="B33" s="108"/>
      <c r="C33" s="117" t="s">
        <v>36</v>
      </c>
      <c r="D33" s="110"/>
      <c r="E33" s="110"/>
      <c r="F33" s="110"/>
      <c r="G33" s="10" t="s">
        <v>12</v>
      </c>
      <c r="H33" s="59">
        <f>H29+7.5*COS((36.68+90)*PI()/180)</f>
        <v>3092656.4343313067</v>
      </c>
      <c r="I33" s="59"/>
      <c r="J33" s="59"/>
      <c r="K33" s="59"/>
      <c r="L33" s="59"/>
      <c r="M33" s="59"/>
      <c r="N33" s="60"/>
      <c r="O33" s="102"/>
      <c r="P33" s="102"/>
      <c r="Q33" s="102"/>
      <c r="R33" s="102"/>
      <c r="S33" s="102"/>
      <c r="T33" s="102"/>
      <c r="U33" s="103"/>
      <c r="V33" s="58">
        <f t="shared" ca="1" si="2"/>
        <v>3092656.4313313067</v>
      </c>
      <c r="W33" s="59"/>
      <c r="X33" s="59"/>
      <c r="Y33" s="59"/>
      <c r="Z33" s="60"/>
      <c r="AA33" s="81"/>
      <c r="AB33" s="82"/>
      <c r="AC33" s="83"/>
      <c r="AD33" s="9">
        <f t="shared" ca="1" si="1"/>
        <v>-3.0000000000000001E-3</v>
      </c>
      <c r="AE33" s="9"/>
    </row>
    <row r="34" spans="1:31" ht="15" customHeight="1">
      <c r="A34" s="107"/>
      <c r="B34" s="108"/>
      <c r="C34" s="112"/>
      <c r="D34" s="104"/>
      <c r="E34" s="104"/>
      <c r="F34" s="104"/>
      <c r="G34" s="10" t="s">
        <v>13</v>
      </c>
      <c r="H34" s="59">
        <f>H30+7.5*SIN((36.68+90)*PI()/180)</f>
        <v>527423.58440535178</v>
      </c>
      <c r="I34" s="59"/>
      <c r="J34" s="59"/>
      <c r="K34" s="59"/>
      <c r="L34" s="59"/>
      <c r="M34" s="59"/>
      <c r="N34" s="60"/>
      <c r="O34" s="104"/>
      <c r="P34" s="104"/>
      <c r="Q34" s="104"/>
      <c r="R34" s="104"/>
      <c r="S34" s="104"/>
      <c r="T34" s="104"/>
      <c r="U34" s="105"/>
      <c r="V34" s="58">
        <f t="shared" ca="1" si="2"/>
        <v>527423.58440535178</v>
      </c>
      <c r="W34" s="59"/>
      <c r="X34" s="59"/>
      <c r="Y34" s="59"/>
      <c r="Z34" s="60"/>
      <c r="AA34" s="84"/>
      <c r="AB34" s="85"/>
      <c r="AC34" s="86"/>
      <c r="AD34" s="9">
        <f t="shared" ca="1" si="1"/>
        <v>0</v>
      </c>
      <c r="AE34" s="9"/>
    </row>
    <row r="35" spans="1:31" ht="14.25" customHeight="1">
      <c r="A35" s="106"/>
      <c r="B35" s="23"/>
      <c r="C35" s="115" t="s">
        <v>47</v>
      </c>
      <c r="D35" s="116"/>
      <c r="E35" s="116"/>
      <c r="F35" s="116"/>
      <c r="G35" s="3" t="s">
        <v>12</v>
      </c>
      <c r="H35" s="59">
        <f>3092580.716+200*COS(36.68*PI()/180)</f>
        <v>3092741.1128411847</v>
      </c>
      <c r="I35" s="59"/>
      <c r="J35" s="59"/>
      <c r="K35" s="59"/>
      <c r="L35" s="59"/>
      <c r="M35" s="59"/>
      <c r="N35" s="60"/>
      <c r="O35" s="102"/>
      <c r="P35" s="102"/>
      <c r="Q35" s="102"/>
      <c r="R35" s="102"/>
      <c r="S35" s="102"/>
      <c r="T35" s="102"/>
      <c r="U35" s="103"/>
      <c r="V35" s="58">
        <f t="shared" ca="1" si="0"/>
        <v>3092741.1148411846</v>
      </c>
      <c r="W35" s="59"/>
      <c r="X35" s="59"/>
      <c r="Y35" s="59"/>
      <c r="Z35" s="60"/>
      <c r="AA35" s="81"/>
      <c r="AB35" s="82"/>
      <c r="AC35" s="83"/>
      <c r="AD35" s="9">
        <f t="shared" ca="1" si="1"/>
        <v>2E-3</v>
      </c>
      <c r="AE35" s="9"/>
    </row>
    <row r="36" spans="1:31" ht="14.25" customHeight="1">
      <c r="A36" s="106"/>
      <c r="B36" s="23"/>
      <c r="C36" s="112"/>
      <c r="D36" s="104"/>
      <c r="E36" s="104"/>
      <c r="F36" s="104"/>
      <c r="G36" s="8" t="s">
        <v>13</v>
      </c>
      <c r="H36" s="59">
        <f>527357.835+200*SIN(36.68*PI()/180)</f>
        <v>527477.30404761492</v>
      </c>
      <c r="I36" s="59"/>
      <c r="J36" s="59"/>
      <c r="K36" s="59"/>
      <c r="L36" s="59"/>
      <c r="M36" s="59"/>
      <c r="N36" s="60"/>
      <c r="O36" s="104"/>
      <c r="P36" s="104"/>
      <c r="Q36" s="104"/>
      <c r="R36" s="104"/>
      <c r="S36" s="104"/>
      <c r="T36" s="104"/>
      <c r="U36" s="105"/>
      <c r="V36" s="58">
        <f t="shared" ca="1" si="0"/>
        <v>527477.30304761487</v>
      </c>
      <c r="W36" s="59"/>
      <c r="X36" s="59"/>
      <c r="Y36" s="59"/>
      <c r="Z36" s="60"/>
      <c r="AA36" s="84"/>
      <c r="AB36" s="85"/>
      <c r="AC36" s="86"/>
      <c r="AD36" s="9">
        <f t="shared" ca="1" si="1"/>
        <v>-1E-3</v>
      </c>
      <c r="AE36" s="9"/>
    </row>
    <row r="37" spans="1:31" ht="14.25" customHeight="1">
      <c r="A37" s="106"/>
      <c r="B37" s="23"/>
      <c r="C37" s="117" t="s">
        <v>42</v>
      </c>
      <c r="D37" s="110"/>
      <c r="E37" s="110"/>
      <c r="F37" s="110"/>
      <c r="G37" s="8" t="s">
        <v>12</v>
      </c>
      <c r="H37" s="59">
        <f>H35-7.5*COS((36.68+90)*PI()/180)</f>
        <v>3092745.5929304701</v>
      </c>
      <c r="I37" s="59"/>
      <c r="J37" s="59"/>
      <c r="K37" s="59"/>
      <c r="L37" s="59"/>
      <c r="M37" s="59"/>
      <c r="N37" s="60"/>
      <c r="O37" s="102"/>
      <c r="P37" s="102"/>
      <c r="Q37" s="102"/>
      <c r="R37" s="102"/>
      <c r="S37" s="102"/>
      <c r="T37" s="102"/>
      <c r="U37" s="103"/>
      <c r="V37" s="58">
        <f t="shared" ca="1" si="0"/>
        <v>3092745.5929304701</v>
      </c>
      <c r="W37" s="59"/>
      <c r="X37" s="59"/>
      <c r="Y37" s="59"/>
      <c r="Z37" s="60"/>
      <c r="AA37" s="81"/>
      <c r="AB37" s="82"/>
      <c r="AC37" s="83"/>
      <c r="AD37" s="9">
        <f t="shared" ca="1" si="1"/>
        <v>0</v>
      </c>
      <c r="AE37" s="9"/>
    </row>
    <row r="38" spans="1:31" ht="14.25" customHeight="1">
      <c r="A38" s="106"/>
      <c r="B38" s="23"/>
      <c r="C38" s="112"/>
      <c r="D38" s="104"/>
      <c r="E38" s="104"/>
      <c r="F38" s="104"/>
      <c r="G38" s="8" t="s">
        <v>13</v>
      </c>
      <c r="H38" s="59">
        <f>H36-7.5*SIN((36.68+90)*PI()/180)</f>
        <v>527471.28916607052</v>
      </c>
      <c r="I38" s="59"/>
      <c r="J38" s="59"/>
      <c r="K38" s="59"/>
      <c r="L38" s="59"/>
      <c r="M38" s="59"/>
      <c r="N38" s="60"/>
      <c r="O38" s="104"/>
      <c r="P38" s="104"/>
      <c r="Q38" s="104"/>
      <c r="R38" s="104"/>
      <c r="S38" s="104"/>
      <c r="T38" s="104"/>
      <c r="U38" s="105"/>
      <c r="V38" s="58">
        <f t="shared" ca="1" si="0"/>
        <v>527471.28916607052</v>
      </c>
      <c r="W38" s="59"/>
      <c r="X38" s="59"/>
      <c r="Y38" s="59"/>
      <c r="Z38" s="60"/>
      <c r="AA38" s="84"/>
      <c r="AB38" s="85"/>
      <c r="AC38" s="86"/>
      <c r="AD38" s="9">
        <f t="shared" ca="1" si="1"/>
        <v>0</v>
      </c>
      <c r="AE38" s="9"/>
    </row>
    <row r="39" spans="1:31" ht="14.25" customHeight="1">
      <c r="A39" s="106"/>
      <c r="B39" s="23"/>
      <c r="C39" s="117" t="s">
        <v>36</v>
      </c>
      <c r="D39" s="110"/>
      <c r="E39" s="110"/>
      <c r="F39" s="110"/>
      <c r="G39" s="8" t="s">
        <v>12</v>
      </c>
      <c r="H39" s="59">
        <f>H35+7.5*COS((36.68+90)*PI()/180)</f>
        <v>3092736.6327518993</v>
      </c>
      <c r="I39" s="59"/>
      <c r="J39" s="59"/>
      <c r="K39" s="59"/>
      <c r="L39" s="59"/>
      <c r="M39" s="59"/>
      <c r="N39" s="60"/>
      <c r="O39" s="102"/>
      <c r="P39" s="102"/>
      <c r="Q39" s="102"/>
      <c r="R39" s="102"/>
      <c r="S39" s="102"/>
      <c r="T39" s="102"/>
      <c r="U39" s="103"/>
      <c r="V39" s="58">
        <f t="shared" ref="V39:V40" ca="1" si="3">H39+AD39</f>
        <v>3092736.6317518991</v>
      </c>
      <c r="W39" s="59"/>
      <c r="X39" s="59"/>
      <c r="Y39" s="59"/>
      <c r="Z39" s="60"/>
      <c r="AA39" s="81"/>
      <c r="AB39" s="82"/>
      <c r="AC39" s="83"/>
      <c r="AD39" s="9">
        <f t="shared" ca="1" si="1"/>
        <v>-1E-3</v>
      </c>
      <c r="AE39" s="9"/>
    </row>
    <row r="40" spans="1:31" ht="15" customHeight="1">
      <c r="A40" s="106"/>
      <c r="B40" s="23"/>
      <c r="C40" s="112"/>
      <c r="D40" s="104"/>
      <c r="E40" s="104"/>
      <c r="F40" s="104"/>
      <c r="G40" s="8" t="s">
        <v>13</v>
      </c>
      <c r="H40" s="59">
        <f>H36+7.5*SIN((36.68+90)*PI()/180)</f>
        <v>527483.31892915932</v>
      </c>
      <c r="I40" s="59"/>
      <c r="J40" s="59"/>
      <c r="K40" s="59"/>
      <c r="L40" s="59"/>
      <c r="M40" s="59"/>
      <c r="N40" s="60"/>
      <c r="O40" s="104"/>
      <c r="P40" s="104"/>
      <c r="Q40" s="104"/>
      <c r="R40" s="104"/>
      <c r="S40" s="104"/>
      <c r="T40" s="104"/>
      <c r="U40" s="105"/>
      <c r="V40" s="58">
        <f t="shared" ca="1" si="3"/>
        <v>527483.32192915934</v>
      </c>
      <c r="W40" s="59"/>
      <c r="X40" s="59"/>
      <c r="Y40" s="59"/>
      <c r="Z40" s="60"/>
      <c r="AA40" s="84"/>
      <c r="AB40" s="85"/>
      <c r="AC40" s="86"/>
      <c r="AD40" s="9">
        <f t="shared" ca="1" si="1"/>
        <v>3.0000000000000001E-3</v>
      </c>
      <c r="AE40" s="9"/>
    </row>
    <row r="41" spans="1:31" ht="10.5" customHeight="1">
      <c r="A41" s="100" t="s">
        <v>20</v>
      </c>
      <c r="B41" s="101"/>
      <c r="C41" s="74" t="s">
        <v>33</v>
      </c>
      <c r="D41" s="75"/>
      <c r="E41" s="7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7"/>
    </row>
    <row r="42" spans="1:31" ht="10.5" customHeight="1">
      <c r="A42" s="100"/>
      <c r="B42" s="101"/>
      <c r="C42" s="78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80"/>
    </row>
    <row r="43" spans="1:31" ht="21.75" customHeight="1">
      <c r="A43" s="100"/>
      <c r="B43" s="101"/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80"/>
    </row>
    <row r="44" spans="1:31" ht="8.25" hidden="1" customHeight="1">
      <c r="A44" s="100"/>
      <c r="B44" s="10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00"/>
      <c r="B45" s="10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87" t="s">
        <v>14</v>
      </c>
      <c r="B46" s="88"/>
      <c r="C46" s="93"/>
      <c r="D46" s="93"/>
      <c r="E46" s="93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5"/>
    </row>
    <row r="47" spans="1:31" ht="9" customHeight="1">
      <c r="A47" s="89"/>
      <c r="B47" s="9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7"/>
    </row>
    <row r="48" spans="1:31" ht="9.75" customHeight="1">
      <c r="A48" s="89"/>
      <c r="B48" s="90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7"/>
    </row>
    <row r="49" spans="1:29" ht="9" hidden="1" customHeight="1">
      <c r="A49" s="89"/>
      <c r="B49" s="90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7"/>
    </row>
    <row r="50" spans="1:29" ht="2.1" customHeight="1" thickBot="1">
      <c r="A50" s="91"/>
      <c r="B50" s="92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9"/>
    </row>
    <row r="51" spans="1:29" ht="9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27">
      <c r="A54" s="13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 t="s">
        <v>0</v>
      </c>
      <c r="AB54" s="16"/>
      <c r="AC54" s="16"/>
    </row>
    <row r="55" spans="1:29" ht="27">
      <c r="A55" s="17"/>
      <c r="B55" s="18"/>
      <c r="C55" s="18"/>
      <c r="D55" s="19" t="s">
        <v>24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1"/>
      <c r="AB55" s="22"/>
      <c r="AC55" s="22"/>
    </row>
    <row r="56" spans="1:29" ht="27.75" thickBo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31"/>
      <c r="AC56" s="31"/>
    </row>
    <row r="57" spans="1:29" ht="45" customHeight="1">
      <c r="A57" s="32" t="s">
        <v>1</v>
      </c>
      <c r="B57" s="33"/>
      <c r="C57" s="33"/>
      <c r="D57" s="33"/>
      <c r="E57" s="34"/>
      <c r="F57" s="35" t="s">
        <v>35</v>
      </c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8" t="s">
        <v>2</v>
      </c>
      <c r="R57" s="38"/>
      <c r="S57" s="38"/>
      <c r="T57" s="38"/>
      <c r="U57" s="39" t="s">
        <v>3</v>
      </c>
      <c r="V57" s="39"/>
      <c r="W57" s="39"/>
      <c r="X57" s="39"/>
      <c r="Y57" s="39"/>
      <c r="Z57" s="39"/>
      <c r="AA57" s="39"/>
      <c r="AB57" s="39"/>
      <c r="AC57" s="40"/>
    </row>
    <row r="58" spans="1:29" ht="31.5" customHeight="1">
      <c r="A58" s="26" t="s">
        <v>17</v>
      </c>
      <c r="B58" s="27"/>
      <c r="C58" s="27"/>
      <c r="D58" s="27"/>
      <c r="E58" s="28"/>
      <c r="F58" s="41" t="s">
        <v>55</v>
      </c>
      <c r="G58" s="42"/>
      <c r="H58" s="42"/>
      <c r="I58" s="42"/>
      <c r="J58" s="42"/>
      <c r="K58" s="42"/>
      <c r="L58" s="42"/>
      <c r="M58" s="42"/>
      <c r="N58" s="42"/>
      <c r="O58" s="42"/>
      <c r="P58" s="41"/>
      <c r="Q58" s="43" t="s">
        <v>37</v>
      </c>
      <c r="R58" s="43"/>
      <c r="S58" s="43"/>
      <c r="T58" s="43"/>
      <c r="U58" s="44"/>
      <c r="V58" s="45"/>
      <c r="W58" s="45"/>
      <c r="X58" s="45"/>
      <c r="Y58" s="45"/>
      <c r="Z58" s="45"/>
      <c r="AA58" s="45"/>
      <c r="AB58" s="45"/>
      <c r="AC58" s="46"/>
    </row>
    <row r="59" spans="1:29" ht="27" customHeight="1">
      <c r="A59" s="47" t="s">
        <v>4</v>
      </c>
      <c r="B59" s="48"/>
      <c r="C59" s="48"/>
      <c r="D59" s="48"/>
      <c r="E59" s="49"/>
      <c r="F59" s="50" t="s">
        <v>31</v>
      </c>
      <c r="G59" s="51"/>
      <c r="H59" s="51"/>
      <c r="I59" s="51"/>
      <c r="J59" s="51"/>
      <c r="K59" s="51"/>
      <c r="L59" s="51"/>
      <c r="M59" s="51"/>
      <c r="N59" s="51"/>
      <c r="O59" s="51"/>
      <c r="P59" s="52"/>
      <c r="Q59" s="53" t="s">
        <v>23</v>
      </c>
      <c r="R59" s="54"/>
      <c r="S59" s="54"/>
      <c r="T59" s="54"/>
      <c r="U59" s="55" t="s">
        <v>32</v>
      </c>
      <c r="V59" s="56"/>
      <c r="W59" s="56"/>
      <c r="X59" s="56"/>
      <c r="Y59" s="56"/>
      <c r="Z59" s="56"/>
      <c r="AA59" s="56"/>
      <c r="AB59" s="56"/>
      <c r="AC59" s="57"/>
    </row>
    <row r="60" spans="1:29" ht="25.5" customHeight="1">
      <c r="A60" s="106" t="s">
        <v>18</v>
      </c>
      <c r="B60" s="23"/>
      <c r="C60" s="23" t="s">
        <v>5</v>
      </c>
      <c r="D60" s="23"/>
      <c r="E60" s="23"/>
      <c r="F60" s="23"/>
      <c r="G60" s="23"/>
      <c r="H60" s="23" t="s">
        <v>25</v>
      </c>
      <c r="I60" s="23"/>
      <c r="J60" s="23"/>
      <c r="K60" s="23"/>
      <c r="L60" s="23"/>
      <c r="M60" s="23"/>
      <c r="N60" s="23"/>
      <c r="O60" s="24" t="s">
        <v>6</v>
      </c>
      <c r="P60" s="24"/>
      <c r="Q60" s="24"/>
      <c r="R60" s="24"/>
      <c r="S60" s="24"/>
      <c r="T60" s="24" t="s">
        <v>26</v>
      </c>
      <c r="U60" s="24"/>
      <c r="V60" s="24"/>
      <c r="W60" s="24"/>
      <c r="X60" s="24"/>
      <c r="Y60" s="24"/>
      <c r="Z60" s="24"/>
      <c r="AA60" s="24"/>
      <c r="AB60" s="24"/>
      <c r="AC60" s="25"/>
    </row>
    <row r="61" spans="1:29" ht="24.75" customHeight="1">
      <c r="A61" s="106"/>
      <c r="B61" s="23"/>
      <c r="C61" s="109" t="s">
        <v>7</v>
      </c>
      <c r="D61" s="110"/>
      <c r="E61" s="110"/>
      <c r="F61" s="110"/>
      <c r="G61" s="111"/>
      <c r="H61" s="23" t="s">
        <v>27</v>
      </c>
      <c r="I61" s="23"/>
      <c r="J61" s="23"/>
      <c r="K61" s="23"/>
      <c r="L61" s="23"/>
      <c r="M61" s="23"/>
      <c r="N61" s="23"/>
      <c r="O61" s="81" t="s">
        <v>8</v>
      </c>
      <c r="P61" s="82"/>
      <c r="Q61" s="82"/>
      <c r="R61" s="82"/>
      <c r="S61" s="113"/>
      <c r="T61" s="24" t="s">
        <v>29</v>
      </c>
      <c r="U61" s="24"/>
      <c r="V61" s="24"/>
      <c r="W61" s="24"/>
      <c r="X61" s="24"/>
      <c r="Y61" s="24"/>
      <c r="Z61" s="24"/>
      <c r="AA61" s="24"/>
      <c r="AB61" s="24"/>
      <c r="AC61" s="25"/>
    </row>
    <row r="62" spans="1:29" ht="27.75" customHeight="1">
      <c r="A62" s="106"/>
      <c r="B62" s="23"/>
      <c r="C62" s="112"/>
      <c r="D62" s="104"/>
      <c r="E62" s="104"/>
      <c r="F62" s="104"/>
      <c r="G62" s="105"/>
      <c r="H62" s="23" t="s">
        <v>28</v>
      </c>
      <c r="I62" s="23"/>
      <c r="J62" s="23"/>
      <c r="K62" s="23"/>
      <c r="L62" s="23"/>
      <c r="M62" s="23"/>
      <c r="N62" s="23"/>
      <c r="O62" s="84"/>
      <c r="P62" s="85"/>
      <c r="Q62" s="85"/>
      <c r="R62" s="85"/>
      <c r="S62" s="114"/>
      <c r="T62" s="24" t="s">
        <v>30</v>
      </c>
      <c r="U62" s="24"/>
      <c r="V62" s="24"/>
      <c r="W62" s="24"/>
      <c r="X62" s="24"/>
      <c r="Y62" s="24"/>
      <c r="Z62" s="24"/>
      <c r="AA62" s="24"/>
      <c r="AB62" s="24"/>
      <c r="AC62" s="25"/>
    </row>
    <row r="63" spans="1:29">
      <c r="A63" s="106"/>
      <c r="B63" s="23"/>
      <c r="C63" s="118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20"/>
    </row>
    <row r="64" spans="1:29">
      <c r="A64" s="106"/>
      <c r="B64" s="23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20"/>
    </row>
    <row r="65" spans="1:30">
      <c r="A65" s="106"/>
      <c r="B65" s="23"/>
      <c r="C65" s="118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20"/>
    </row>
    <row r="66" spans="1:30">
      <c r="A66" s="106"/>
      <c r="B66" s="23"/>
      <c r="C66" s="118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20"/>
    </row>
    <row r="67" spans="1:30">
      <c r="A67" s="106"/>
      <c r="B67" s="23"/>
      <c r="C67" s="118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20"/>
    </row>
    <row r="68" spans="1:30">
      <c r="A68" s="106"/>
      <c r="B68" s="23"/>
      <c r="C68" s="118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20"/>
    </row>
    <row r="69" spans="1:30">
      <c r="A69" s="106"/>
      <c r="B69" s="23"/>
      <c r="C69" s="118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20"/>
    </row>
    <row r="70" spans="1:30">
      <c r="A70" s="106"/>
      <c r="B70" s="23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20"/>
    </row>
    <row r="71" spans="1:30">
      <c r="A71" s="106"/>
      <c r="B71" s="23"/>
      <c r="C71" s="118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20"/>
    </row>
    <row r="72" spans="1:30">
      <c r="A72" s="106"/>
      <c r="B72" s="23"/>
      <c r="C72" s="118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20"/>
    </row>
    <row r="73" spans="1:30">
      <c r="A73" s="106"/>
      <c r="B73" s="23"/>
      <c r="C73" s="118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20"/>
    </row>
    <row r="74" spans="1:30">
      <c r="A74" s="106"/>
      <c r="B74" s="61"/>
      <c r="C74" s="23" t="s">
        <v>9</v>
      </c>
      <c r="D74" s="23"/>
      <c r="E74" s="23"/>
      <c r="F74" s="23"/>
      <c r="G74" s="2"/>
      <c r="H74" s="61" t="s">
        <v>10</v>
      </c>
      <c r="I74" s="62"/>
      <c r="J74" s="62"/>
      <c r="K74" s="62"/>
      <c r="L74" s="62"/>
      <c r="M74" s="62"/>
      <c r="N74" s="63"/>
      <c r="O74" s="23" t="s">
        <v>11</v>
      </c>
      <c r="P74" s="23"/>
      <c r="Q74" s="23"/>
      <c r="R74" s="23"/>
      <c r="S74" s="23"/>
      <c r="T74" s="23"/>
      <c r="U74" s="23"/>
      <c r="V74" s="24" t="s">
        <v>21</v>
      </c>
      <c r="W74" s="24"/>
      <c r="X74" s="24"/>
      <c r="Y74" s="24"/>
      <c r="Z74" s="24"/>
      <c r="AA74" s="64" t="s">
        <v>39</v>
      </c>
      <c r="AB74" s="65"/>
      <c r="AC74" s="66"/>
    </row>
    <row r="75" spans="1:30" ht="14.25" customHeight="1">
      <c r="A75" s="106"/>
      <c r="B75" s="23"/>
      <c r="C75" s="115" t="s">
        <v>48</v>
      </c>
      <c r="D75" s="116"/>
      <c r="E75" s="116"/>
      <c r="F75" s="116"/>
      <c r="G75" s="3" t="s">
        <v>12</v>
      </c>
      <c r="H75" s="59">
        <f>3092580.716+300*COS(36.68*PI()/180)</f>
        <v>3092821.3112617768</v>
      </c>
      <c r="I75" s="59"/>
      <c r="J75" s="59"/>
      <c r="K75" s="59"/>
      <c r="L75" s="59"/>
      <c r="M75" s="59"/>
      <c r="N75" s="60"/>
      <c r="O75" s="102"/>
      <c r="P75" s="102"/>
      <c r="Q75" s="102"/>
      <c r="R75" s="102"/>
      <c r="S75" s="102"/>
      <c r="T75" s="102"/>
      <c r="U75" s="103"/>
      <c r="V75" s="58">
        <f ca="1">H75+AD75</f>
        <v>3092821.3142617769</v>
      </c>
      <c r="W75" s="59"/>
      <c r="X75" s="59"/>
      <c r="Y75" s="59"/>
      <c r="Z75" s="60"/>
      <c r="AA75" s="121"/>
      <c r="AB75" s="122"/>
      <c r="AC75" s="123"/>
      <c r="AD75" s="9">
        <f ca="1">RANDBETWEEN(-3,3)*0.001</f>
        <v>3.0000000000000001E-3</v>
      </c>
    </row>
    <row r="76" spans="1:30">
      <c r="A76" s="106"/>
      <c r="B76" s="23"/>
      <c r="C76" s="112"/>
      <c r="D76" s="104"/>
      <c r="E76" s="104"/>
      <c r="F76" s="104"/>
      <c r="G76" s="8" t="s">
        <v>13</v>
      </c>
      <c r="H76" s="59">
        <f>527357.835+300*SIN(36.68*PI()/180)</f>
        <v>527537.03857142234</v>
      </c>
      <c r="I76" s="59"/>
      <c r="J76" s="59"/>
      <c r="K76" s="59"/>
      <c r="L76" s="59"/>
      <c r="M76" s="59"/>
      <c r="N76" s="60"/>
      <c r="O76" s="104"/>
      <c r="P76" s="104"/>
      <c r="Q76" s="104"/>
      <c r="R76" s="104"/>
      <c r="S76" s="104"/>
      <c r="T76" s="104"/>
      <c r="U76" s="105"/>
      <c r="V76" s="58">
        <f t="shared" ref="V76:V80" ca="1" si="4">H76+AD76</f>
        <v>527537.03957142239</v>
      </c>
      <c r="W76" s="59"/>
      <c r="X76" s="59"/>
      <c r="Y76" s="59"/>
      <c r="Z76" s="60"/>
      <c r="AA76" s="84"/>
      <c r="AB76" s="85"/>
      <c r="AC76" s="86"/>
      <c r="AD76" s="9">
        <f t="shared" ref="AD76:AD92" ca="1" si="5">RANDBETWEEN(-3,3)*0.001</f>
        <v>1E-3</v>
      </c>
    </row>
    <row r="77" spans="1:30" ht="14.25" customHeight="1">
      <c r="A77" s="106"/>
      <c r="B77" s="23"/>
      <c r="C77" s="117" t="s">
        <v>42</v>
      </c>
      <c r="D77" s="110"/>
      <c r="E77" s="110"/>
      <c r="F77" s="110"/>
      <c r="G77" s="8" t="s">
        <v>12</v>
      </c>
      <c r="H77" s="59">
        <f>H75-7.5*COS((36.68+90)*PI()/180)</f>
        <v>3092825.7913510622</v>
      </c>
      <c r="I77" s="59"/>
      <c r="J77" s="59"/>
      <c r="K77" s="59"/>
      <c r="L77" s="59"/>
      <c r="M77" s="59"/>
      <c r="N77" s="60"/>
      <c r="O77" s="102"/>
      <c r="P77" s="102"/>
      <c r="Q77" s="102"/>
      <c r="R77" s="102"/>
      <c r="S77" s="102"/>
      <c r="T77" s="102"/>
      <c r="U77" s="103"/>
      <c r="V77" s="58">
        <f t="shared" ca="1" si="4"/>
        <v>3092825.7943510623</v>
      </c>
      <c r="W77" s="59"/>
      <c r="X77" s="59"/>
      <c r="Y77" s="59"/>
      <c r="Z77" s="60"/>
      <c r="AA77" s="81"/>
      <c r="AB77" s="82"/>
      <c r="AC77" s="83"/>
      <c r="AD77" s="9">
        <f t="shared" ca="1" si="5"/>
        <v>3.0000000000000001E-3</v>
      </c>
    </row>
    <row r="78" spans="1:30">
      <c r="A78" s="106"/>
      <c r="B78" s="23"/>
      <c r="C78" s="112"/>
      <c r="D78" s="104"/>
      <c r="E78" s="104"/>
      <c r="F78" s="104"/>
      <c r="G78" s="8" t="s">
        <v>13</v>
      </c>
      <c r="H78" s="59">
        <f>H76-7.5*SIN((36.68+90)*PI()/180)</f>
        <v>527531.02368987794</v>
      </c>
      <c r="I78" s="59"/>
      <c r="J78" s="59"/>
      <c r="K78" s="59"/>
      <c r="L78" s="59"/>
      <c r="M78" s="59"/>
      <c r="N78" s="60"/>
      <c r="O78" s="104"/>
      <c r="P78" s="104"/>
      <c r="Q78" s="104"/>
      <c r="R78" s="104"/>
      <c r="S78" s="104"/>
      <c r="T78" s="104"/>
      <c r="U78" s="105"/>
      <c r="V78" s="58">
        <f t="shared" ca="1" si="4"/>
        <v>527531.02168987796</v>
      </c>
      <c r="W78" s="59"/>
      <c r="X78" s="59"/>
      <c r="Y78" s="59"/>
      <c r="Z78" s="60"/>
      <c r="AA78" s="84"/>
      <c r="AB78" s="85"/>
      <c r="AC78" s="86"/>
      <c r="AD78" s="9">
        <f t="shared" ca="1" si="5"/>
        <v>-2E-3</v>
      </c>
    </row>
    <row r="79" spans="1:30" ht="14.25" customHeight="1">
      <c r="A79" s="106"/>
      <c r="B79" s="23"/>
      <c r="C79" s="117" t="s">
        <v>36</v>
      </c>
      <c r="D79" s="110"/>
      <c r="E79" s="110"/>
      <c r="F79" s="110"/>
      <c r="G79" s="8" t="s">
        <v>12</v>
      </c>
      <c r="H79" s="59">
        <f>H75+7.5*COS((36.68+90)*PI()/180)</f>
        <v>3092816.8311724914</v>
      </c>
      <c r="I79" s="59"/>
      <c r="J79" s="59"/>
      <c r="K79" s="59"/>
      <c r="L79" s="59"/>
      <c r="M79" s="59"/>
      <c r="N79" s="60"/>
      <c r="O79" s="102"/>
      <c r="P79" s="102"/>
      <c r="Q79" s="102"/>
      <c r="R79" s="102"/>
      <c r="S79" s="102"/>
      <c r="T79" s="102"/>
      <c r="U79" s="103"/>
      <c r="V79" s="58">
        <f t="shared" ca="1" si="4"/>
        <v>3092816.8301724913</v>
      </c>
      <c r="W79" s="59"/>
      <c r="X79" s="59"/>
      <c r="Y79" s="59"/>
      <c r="Z79" s="60"/>
      <c r="AA79" s="81"/>
      <c r="AB79" s="82"/>
      <c r="AC79" s="83"/>
      <c r="AD79" s="9">
        <f t="shared" ca="1" si="5"/>
        <v>-1E-3</v>
      </c>
    </row>
    <row r="80" spans="1:30">
      <c r="A80" s="106"/>
      <c r="B80" s="23"/>
      <c r="C80" s="112"/>
      <c r="D80" s="104"/>
      <c r="E80" s="104"/>
      <c r="F80" s="104"/>
      <c r="G80" s="8" t="s">
        <v>13</v>
      </c>
      <c r="H80" s="59">
        <f>H76+7.5*SIN((36.68+90)*PI()/180)</f>
        <v>527543.05345296673</v>
      </c>
      <c r="I80" s="59"/>
      <c r="J80" s="59"/>
      <c r="K80" s="59"/>
      <c r="L80" s="59"/>
      <c r="M80" s="59"/>
      <c r="N80" s="60"/>
      <c r="O80" s="104"/>
      <c r="P80" s="104"/>
      <c r="Q80" s="104"/>
      <c r="R80" s="104"/>
      <c r="S80" s="104"/>
      <c r="T80" s="104"/>
      <c r="U80" s="105"/>
      <c r="V80" s="58">
        <f t="shared" ca="1" si="4"/>
        <v>527543.05645296676</v>
      </c>
      <c r="W80" s="59"/>
      <c r="X80" s="59"/>
      <c r="Y80" s="59"/>
      <c r="Z80" s="60"/>
      <c r="AA80" s="84"/>
      <c r="AB80" s="85"/>
      <c r="AC80" s="86"/>
      <c r="AD80" s="9">
        <f t="shared" ca="1" si="5"/>
        <v>3.0000000000000001E-3</v>
      </c>
    </row>
    <row r="81" spans="1:30" ht="14.25" customHeight="1">
      <c r="A81" s="107"/>
      <c r="B81" s="108"/>
      <c r="C81" s="115" t="s">
        <v>49</v>
      </c>
      <c r="D81" s="116"/>
      <c r="E81" s="116"/>
      <c r="F81" s="116"/>
      <c r="G81" s="3" t="s">
        <v>12</v>
      </c>
      <c r="H81" s="59">
        <f>3092580.716+400*COS(36.68*PI()/180)</f>
        <v>3092901.509682369</v>
      </c>
      <c r="I81" s="59"/>
      <c r="J81" s="59"/>
      <c r="K81" s="59"/>
      <c r="L81" s="59"/>
      <c r="M81" s="59"/>
      <c r="N81" s="60"/>
      <c r="O81" s="102"/>
      <c r="P81" s="102"/>
      <c r="Q81" s="102"/>
      <c r="R81" s="102"/>
      <c r="S81" s="102"/>
      <c r="T81" s="102"/>
      <c r="U81" s="103"/>
      <c r="V81" s="58">
        <f t="shared" ref="V81:V86" ca="1" si="6">H81+AD81</f>
        <v>3092901.509682369</v>
      </c>
      <c r="W81" s="59"/>
      <c r="X81" s="59"/>
      <c r="Y81" s="59"/>
      <c r="Z81" s="60"/>
      <c r="AA81" s="81"/>
      <c r="AB81" s="82"/>
      <c r="AC81" s="83"/>
      <c r="AD81" s="9">
        <f t="shared" ca="1" si="5"/>
        <v>0</v>
      </c>
    </row>
    <row r="82" spans="1:30">
      <c r="A82" s="107"/>
      <c r="B82" s="108"/>
      <c r="C82" s="112"/>
      <c r="D82" s="104"/>
      <c r="E82" s="104"/>
      <c r="F82" s="104"/>
      <c r="G82" s="11" t="s">
        <v>13</v>
      </c>
      <c r="H82" s="59">
        <f>527357.835+400*SIN(36.68*PI()/180)</f>
        <v>527596.77309522987</v>
      </c>
      <c r="I82" s="59"/>
      <c r="J82" s="59"/>
      <c r="K82" s="59"/>
      <c r="L82" s="59"/>
      <c r="M82" s="59"/>
      <c r="N82" s="60"/>
      <c r="O82" s="104"/>
      <c r="P82" s="104"/>
      <c r="Q82" s="104"/>
      <c r="R82" s="104"/>
      <c r="S82" s="104"/>
      <c r="T82" s="104"/>
      <c r="U82" s="105"/>
      <c r="V82" s="58">
        <f t="shared" ca="1" si="6"/>
        <v>527596.77409522992</v>
      </c>
      <c r="W82" s="59"/>
      <c r="X82" s="59"/>
      <c r="Y82" s="59"/>
      <c r="Z82" s="60"/>
      <c r="AA82" s="84"/>
      <c r="AB82" s="85"/>
      <c r="AC82" s="86"/>
      <c r="AD82" s="9">
        <f t="shared" ca="1" si="5"/>
        <v>1E-3</v>
      </c>
    </row>
    <row r="83" spans="1:30" ht="14.25" customHeight="1">
      <c r="A83" s="107"/>
      <c r="B83" s="108"/>
      <c r="C83" s="117" t="s">
        <v>42</v>
      </c>
      <c r="D83" s="110"/>
      <c r="E83" s="110"/>
      <c r="F83" s="110"/>
      <c r="G83" s="11" t="s">
        <v>12</v>
      </c>
      <c r="H83" s="59">
        <f>H81-7.5*COS((36.68+90)*PI()/180)</f>
        <v>3092905.9897716544</v>
      </c>
      <c r="I83" s="59"/>
      <c r="J83" s="59"/>
      <c r="K83" s="59"/>
      <c r="L83" s="59"/>
      <c r="M83" s="59"/>
      <c r="N83" s="60"/>
      <c r="O83" s="102"/>
      <c r="P83" s="102"/>
      <c r="Q83" s="102"/>
      <c r="R83" s="102"/>
      <c r="S83" s="102"/>
      <c r="T83" s="102"/>
      <c r="U83" s="103"/>
      <c r="V83" s="58">
        <f t="shared" ca="1" si="6"/>
        <v>3092905.9887716542</v>
      </c>
      <c r="W83" s="59"/>
      <c r="X83" s="59"/>
      <c r="Y83" s="59"/>
      <c r="Z83" s="60"/>
      <c r="AA83" s="81"/>
      <c r="AB83" s="82"/>
      <c r="AC83" s="83"/>
      <c r="AD83" s="9">
        <f t="shared" ca="1" si="5"/>
        <v>-1E-3</v>
      </c>
    </row>
    <row r="84" spans="1:30">
      <c r="A84" s="107"/>
      <c r="B84" s="108"/>
      <c r="C84" s="112"/>
      <c r="D84" s="104"/>
      <c r="E84" s="104"/>
      <c r="F84" s="104"/>
      <c r="G84" s="11" t="s">
        <v>13</v>
      </c>
      <c r="H84" s="59">
        <f>H82-7.5*SIN((36.68+90)*PI()/180)</f>
        <v>527590.75821368548</v>
      </c>
      <c r="I84" s="59"/>
      <c r="J84" s="59"/>
      <c r="K84" s="59"/>
      <c r="L84" s="59"/>
      <c r="M84" s="59"/>
      <c r="N84" s="60"/>
      <c r="O84" s="104"/>
      <c r="P84" s="104"/>
      <c r="Q84" s="104"/>
      <c r="R84" s="104"/>
      <c r="S84" s="104"/>
      <c r="T84" s="104"/>
      <c r="U84" s="105"/>
      <c r="V84" s="58">
        <f t="shared" ca="1" si="6"/>
        <v>527590.7562136855</v>
      </c>
      <c r="W84" s="59"/>
      <c r="X84" s="59"/>
      <c r="Y84" s="59"/>
      <c r="Z84" s="60"/>
      <c r="AA84" s="84"/>
      <c r="AB84" s="85"/>
      <c r="AC84" s="86"/>
      <c r="AD84" s="9">
        <f t="shared" ca="1" si="5"/>
        <v>-2E-3</v>
      </c>
    </row>
    <row r="85" spans="1:30">
      <c r="A85" s="107"/>
      <c r="B85" s="108"/>
      <c r="C85" s="117" t="s">
        <v>36</v>
      </c>
      <c r="D85" s="110"/>
      <c r="E85" s="110"/>
      <c r="F85" s="110"/>
      <c r="G85" s="11" t="s">
        <v>12</v>
      </c>
      <c r="H85" s="59">
        <f>H81+7.5*COS((36.68+90)*PI()/180)</f>
        <v>3092897.0295930835</v>
      </c>
      <c r="I85" s="59"/>
      <c r="J85" s="59"/>
      <c r="K85" s="59"/>
      <c r="L85" s="59"/>
      <c r="M85" s="59"/>
      <c r="N85" s="60"/>
      <c r="O85" s="102"/>
      <c r="P85" s="102"/>
      <c r="Q85" s="102"/>
      <c r="R85" s="102"/>
      <c r="S85" s="102"/>
      <c r="T85" s="102"/>
      <c r="U85" s="103"/>
      <c r="V85" s="58">
        <f t="shared" ca="1" si="6"/>
        <v>3092897.0265930835</v>
      </c>
      <c r="W85" s="59"/>
      <c r="X85" s="59"/>
      <c r="Y85" s="59"/>
      <c r="Z85" s="60"/>
      <c r="AA85" s="81"/>
      <c r="AB85" s="82"/>
      <c r="AC85" s="83"/>
      <c r="AD85" s="9">
        <f t="shared" ca="1" si="5"/>
        <v>-3.0000000000000001E-3</v>
      </c>
    </row>
    <row r="86" spans="1:30">
      <c r="A86" s="107"/>
      <c r="B86" s="108"/>
      <c r="C86" s="112"/>
      <c r="D86" s="104"/>
      <c r="E86" s="104"/>
      <c r="F86" s="104"/>
      <c r="G86" s="11" t="s">
        <v>13</v>
      </c>
      <c r="H86" s="59">
        <f>H82+7.5*SIN((36.68+90)*PI()/180)</f>
        <v>527602.78797677427</v>
      </c>
      <c r="I86" s="59"/>
      <c r="J86" s="59"/>
      <c r="K86" s="59"/>
      <c r="L86" s="59"/>
      <c r="M86" s="59"/>
      <c r="N86" s="60"/>
      <c r="O86" s="104"/>
      <c r="P86" s="104"/>
      <c r="Q86" s="104"/>
      <c r="R86" s="104"/>
      <c r="S86" s="104"/>
      <c r="T86" s="104"/>
      <c r="U86" s="105"/>
      <c r="V86" s="58">
        <f t="shared" ca="1" si="6"/>
        <v>527602.78497677424</v>
      </c>
      <c r="W86" s="59"/>
      <c r="X86" s="59"/>
      <c r="Y86" s="59"/>
      <c r="Z86" s="60"/>
      <c r="AA86" s="84"/>
      <c r="AB86" s="85"/>
      <c r="AC86" s="86"/>
      <c r="AD86" s="9">
        <f t="shared" ca="1" si="5"/>
        <v>-3.0000000000000001E-3</v>
      </c>
    </row>
    <row r="87" spans="1:30" ht="14.25" customHeight="1">
      <c r="A87" s="106"/>
      <c r="B87" s="23"/>
      <c r="C87" s="115" t="s">
        <v>50</v>
      </c>
      <c r="D87" s="116"/>
      <c r="E87" s="116"/>
      <c r="F87" s="116"/>
      <c r="G87" s="3" t="s">
        <v>12</v>
      </c>
      <c r="H87" s="59">
        <f>3092580.716+500*COS(36.68*PI()/180)</f>
        <v>3092981.7081029615</v>
      </c>
      <c r="I87" s="59"/>
      <c r="J87" s="59"/>
      <c r="K87" s="59"/>
      <c r="L87" s="59"/>
      <c r="M87" s="59"/>
      <c r="N87" s="60"/>
      <c r="O87" s="102"/>
      <c r="P87" s="102"/>
      <c r="Q87" s="102"/>
      <c r="R87" s="102"/>
      <c r="S87" s="102"/>
      <c r="T87" s="102"/>
      <c r="U87" s="103"/>
      <c r="V87" s="58">
        <f t="shared" ref="V87:V92" ca="1" si="7">H87+AD87</f>
        <v>3092981.7061029617</v>
      </c>
      <c r="W87" s="59"/>
      <c r="X87" s="59"/>
      <c r="Y87" s="59"/>
      <c r="Z87" s="60"/>
      <c r="AA87" s="81"/>
      <c r="AB87" s="82"/>
      <c r="AC87" s="83"/>
      <c r="AD87" s="9">
        <f t="shared" ca="1" si="5"/>
        <v>-2E-3</v>
      </c>
    </row>
    <row r="88" spans="1:30">
      <c r="A88" s="106"/>
      <c r="B88" s="23"/>
      <c r="C88" s="112"/>
      <c r="D88" s="104"/>
      <c r="E88" s="104"/>
      <c r="F88" s="104"/>
      <c r="G88" s="12" t="s">
        <v>13</v>
      </c>
      <c r="H88" s="59">
        <f>527357.835+500*SIN(36.68*PI()/180)</f>
        <v>527656.50761903729</v>
      </c>
      <c r="I88" s="59"/>
      <c r="J88" s="59"/>
      <c r="K88" s="59"/>
      <c r="L88" s="59"/>
      <c r="M88" s="59"/>
      <c r="N88" s="60"/>
      <c r="O88" s="104"/>
      <c r="P88" s="104"/>
      <c r="Q88" s="104"/>
      <c r="R88" s="104"/>
      <c r="S88" s="104"/>
      <c r="T88" s="104"/>
      <c r="U88" s="105"/>
      <c r="V88" s="58">
        <f t="shared" ca="1" si="7"/>
        <v>527656.50761903729</v>
      </c>
      <c r="W88" s="59"/>
      <c r="X88" s="59"/>
      <c r="Y88" s="59"/>
      <c r="Z88" s="60"/>
      <c r="AA88" s="84"/>
      <c r="AB88" s="85"/>
      <c r="AC88" s="86"/>
      <c r="AD88" s="9">
        <f t="shared" ca="1" si="5"/>
        <v>0</v>
      </c>
    </row>
    <row r="89" spans="1:30" ht="14.25" customHeight="1">
      <c r="A89" s="106"/>
      <c r="B89" s="23"/>
      <c r="C89" s="117" t="s">
        <v>42</v>
      </c>
      <c r="D89" s="110"/>
      <c r="E89" s="110"/>
      <c r="F89" s="110"/>
      <c r="G89" s="12" t="s">
        <v>12</v>
      </c>
      <c r="H89" s="59">
        <f>H87-7.5*COS((36.68+90)*PI()/180)</f>
        <v>3092986.1881922469</v>
      </c>
      <c r="I89" s="59"/>
      <c r="J89" s="59"/>
      <c r="K89" s="59"/>
      <c r="L89" s="59"/>
      <c r="M89" s="59"/>
      <c r="N89" s="60"/>
      <c r="O89" s="102"/>
      <c r="P89" s="102"/>
      <c r="Q89" s="102"/>
      <c r="R89" s="102"/>
      <c r="S89" s="102"/>
      <c r="T89" s="102"/>
      <c r="U89" s="103"/>
      <c r="V89" s="58">
        <f t="shared" ca="1" si="7"/>
        <v>3092986.1851922469</v>
      </c>
      <c r="W89" s="59"/>
      <c r="X89" s="59"/>
      <c r="Y89" s="59"/>
      <c r="Z89" s="60"/>
      <c r="AA89" s="81"/>
      <c r="AB89" s="82"/>
      <c r="AC89" s="83"/>
      <c r="AD89" s="9">
        <f t="shared" ca="1" si="5"/>
        <v>-3.0000000000000001E-3</v>
      </c>
    </row>
    <row r="90" spans="1:30">
      <c r="A90" s="106"/>
      <c r="B90" s="23"/>
      <c r="C90" s="112"/>
      <c r="D90" s="104"/>
      <c r="E90" s="104"/>
      <c r="F90" s="104"/>
      <c r="G90" s="12" t="s">
        <v>13</v>
      </c>
      <c r="H90" s="59">
        <f>H88-7.5*SIN((36.68+90)*PI()/180)</f>
        <v>527650.4927374929</v>
      </c>
      <c r="I90" s="59"/>
      <c r="J90" s="59"/>
      <c r="K90" s="59"/>
      <c r="L90" s="59"/>
      <c r="M90" s="59"/>
      <c r="N90" s="60"/>
      <c r="O90" s="104"/>
      <c r="P90" s="104"/>
      <c r="Q90" s="104"/>
      <c r="R90" s="104"/>
      <c r="S90" s="104"/>
      <c r="T90" s="104"/>
      <c r="U90" s="105"/>
      <c r="V90" s="58">
        <f t="shared" ca="1" si="7"/>
        <v>527650.49573749292</v>
      </c>
      <c r="W90" s="59"/>
      <c r="X90" s="59"/>
      <c r="Y90" s="59"/>
      <c r="Z90" s="60"/>
      <c r="AA90" s="84"/>
      <c r="AB90" s="85"/>
      <c r="AC90" s="86"/>
      <c r="AD90" s="9">
        <f t="shared" ca="1" si="5"/>
        <v>3.0000000000000001E-3</v>
      </c>
    </row>
    <row r="91" spans="1:30" ht="14.25" customHeight="1">
      <c r="A91" s="106"/>
      <c r="B91" s="23"/>
      <c r="C91" s="117" t="s">
        <v>36</v>
      </c>
      <c r="D91" s="110"/>
      <c r="E91" s="110"/>
      <c r="F91" s="110"/>
      <c r="G91" s="12" t="s">
        <v>12</v>
      </c>
      <c r="H91" s="59">
        <f>H87+7.5*COS((36.68+90)*PI()/180)</f>
        <v>3092977.2280136761</v>
      </c>
      <c r="I91" s="59"/>
      <c r="J91" s="59"/>
      <c r="K91" s="59"/>
      <c r="L91" s="59"/>
      <c r="M91" s="59"/>
      <c r="N91" s="60"/>
      <c r="O91" s="102"/>
      <c r="P91" s="102"/>
      <c r="Q91" s="102"/>
      <c r="R91" s="102"/>
      <c r="S91" s="102"/>
      <c r="T91" s="102"/>
      <c r="U91" s="103"/>
      <c r="V91" s="58">
        <f t="shared" ca="1" si="7"/>
        <v>3092977.2280136761</v>
      </c>
      <c r="W91" s="59"/>
      <c r="X91" s="59"/>
      <c r="Y91" s="59"/>
      <c r="Z91" s="60"/>
      <c r="AA91" s="81"/>
      <c r="AB91" s="82"/>
      <c r="AC91" s="83"/>
      <c r="AD91" s="9">
        <f t="shared" ca="1" si="5"/>
        <v>0</v>
      </c>
    </row>
    <row r="92" spans="1:30">
      <c r="A92" s="106"/>
      <c r="B92" s="23"/>
      <c r="C92" s="112"/>
      <c r="D92" s="104"/>
      <c r="E92" s="104"/>
      <c r="F92" s="104"/>
      <c r="G92" s="12" t="s">
        <v>13</v>
      </c>
      <c r="H92" s="59">
        <f>H88+7.5*SIN((36.68+90)*PI()/180)</f>
        <v>527662.52250058169</v>
      </c>
      <c r="I92" s="59"/>
      <c r="J92" s="59"/>
      <c r="K92" s="59"/>
      <c r="L92" s="59"/>
      <c r="M92" s="59"/>
      <c r="N92" s="60"/>
      <c r="O92" s="104"/>
      <c r="P92" s="104"/>
      <c r="Q92" s="104"/>
      <c r="R92" s="104"/>
      <c r="S92" s="104"/>
      <c r="T92" s="104"/>
      <c r="U92" s="105"/>
      <c r="V92" s="58">
        <f t="shared" ca="1" si="7"/>
        <v>527662.52450058167</v>
      </c>
      <c r="W92" s="59"/>
      <c r="X92" s="59"/>
      <c r="Y92" s="59"/>
      <c r="Z92" s="60"/>
      <c r="AA92" s="84"/>
      <c r="AB92" s="85"/>
      <c r="AC92" s="86"/>
      <c r="AD92" s="9">
        <f t="shared" ca="1" si="5"/>
        <v>2E-3</v>
      </c>
    </row>
    <row r="93" spans="1:30">
      <c r="A93" s="100" t="s">
        <v>20</v>
      </c>
      <c r="B93" s="101"/>
      <c r="C93" s="74" t="s">
        <v>34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5"/>
    </row>
    <row r="94" spans="1:30" ht="10.5" customHeight="1">
      <c r="A94" s="100"/>
      <c r="B94" s="101"/>
      <c r="C94" s="126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8"/>
    </row>
    <row r="95" spans="1:30" ht="14.25" customHeight="1">
      <c r="A95" s="100"/>
      <c r="B95" s="101"/>
      <c r="C95" s="129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1"/>
    </row>
    <row r="96" spans="1:30" ht="12" customHeight="1" thickBot="1">
      <c r="A96" s="87" t="s">
        <v>14</v>
      </c>
      <c r="B96" s="88"/>
      <c r="C96" s="93"/>
      <c r="D96" s="93"/>
      <c r="E96" s="93"/>
      <c r="F96" s="94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5"/>
    </row>
    <row r="97" spans="1:29">
      <c r="A97" s="89"/>
      <c r="B97" s="90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7"/>
    </row>
    <row r="98" spans="1:29" ht="3" customHeight="1">
      <c r="A98" s="89"/>
      <c r="B98" s="90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7"/>
    </row>
    <row r="99" spans="1:29" ht="2.25" customHeight="1" thickBot="1">
      <c r="A99" s="91"/>
      <c r="B99" s="92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</row>
    <row r="100" spans="1:29" ht="6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</row>
    <row r="101" spans="1:29">
      <c r="B101" s="5" t="s">
        <v>15</v>
      </c>
      <c r="H101" s="5" t="s">
        <v>19</v>
      </c>
      <c r="N101" s="5" t="s">
        <v>16</v>
      </c>
      <c r="P101" s="5"/>
      <c r="U101" s="7" t="s">
        <v>22</v>
      </c>
      <c r="Y101" s="5"/>
    </row>
    <row r="102" spans="1:29" ht="27">
      <c r="A102" s="13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6" t="s">
        <v>0</v>
      </c>
      <c r="AB102" s="16"/>
      <c r="AC102" s="16"/>
    </row>
    <row r="103" spans="1:29" ht="27">
      <c r="A103" s="17"/>
      <c r="B103" s="18"/>
      <c r="C103" s="18"/>
      <c r="D103" s="19" t="s">
        <v>24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1"/>
      <c r="AB103" s="22"/>
      <c r="AC103" s="22"/>
    </row>
    <row r="104" spans="1:29" ht="27.75" thickBo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30"/>
      <c r="AB104" s="31"/>
      <c r="AC104" s="31"/>
    </row>
    <row r="105" spans="1:29" ht="48" customHeight="1">
      <c r="A105" s="32" t="s">
        <v>1</v>
      </c>
      <c r="B105" s="33"/>
      <c r="C105" s="33"/>
      <c r="D105" s="33"/>
      <c r="E105" s="34"/>
      <c r="F105" s="35" t="s">
        <v>35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7"/>
      <c r="Q105" s="38" t="s">
        <v>2</v>
      </c>
      <c r="R105" s="38"/>
      <c r="S105" s="38"/>
      <c r="T105" s="38"/>
      <c r="U105" s="39" t="s">
        <v>3</v>
      </c>
      <c r="V105" s="39"/>
      <c r="W105" s="39"/>
      <c r="X105" s="39"/>
      <c r="Y105" s="39"/>
      <c r="Z105" s="39"/>
      <c r="AA105" s="39"/>
      <c r="AB105" s="39"/>
      <c r="AC105" s="40"/>
    </row>
    <row r="106" spans="1:29" ht="39.75" customHeight="1">
      <c r="A106" s="26" t="s">
        <v>17</v>
      </c>
      <c r="B106" s="27"/>
      <c r="C106" s="27"/>
      <c r="D106" s="27"/>
      <c r="E106" s="28"/>
      <c r="F106" s="41" t="s">
        <v>55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1"/>
      <c r="Q106" s="43" t="s">
        <v>37</v>
      </c>
      <c r="R106" s="43"/>
      <c r="S106" s="43"/>
      <c r="T106" s="43"/>
      <c r="U106" s="44"/>
      <c r="V106" s="45"/>
      <c r="W106" s="45"/>
      <c r="X106" s="45"/>
      <c r="Y106" s="45"/>
      <c r="Z106" s="45"/>
      <c r="AA106" s="45"/>
      <c r="AB106" s="45"/>
      <c r="AC106" s="46"/>
    </row>
    <row r="107" spans="1:29" ht="23.25" customHeight="1">
      <c r="A107" s="47" t="s">
        <v>4</v>
      </c>
      <c r="B107" s="48"/>
      <c r="C107" s="48"/>
      <c r="D107" s="48"/>
      <c r="E107" s="49"/>
      <c r="F107" s="50" t="s">
        <v>31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2"/>
      <c r="Q107" s="53" t="s">
        <v>23</v>
      </c>
      <c r="R107" s="54"/>
      <c r="S107" s="54"/>
      <c r="T107" s="54"/>
      <c r="U107" s="55" t="s">
        <v>32</v>
      </c>
      <c r="V107" s="56"/>
      <c r="W107" s="56"/>
      <c r="X107" s="56"/>
      <c r="Y107" s="56"/>
      <c r="Z107" s="56"/>
      <c r="AA107" s="56"/>
      <c r="AB107" s="56"/>
      <c r="AC107" s="57"/>
    </row>
    <row r="108" spans="1:29" ht="29.25" customHeight="1">
      <c r="A108" s="106" t="s">
        <v>18</v>
      </c>
      <c r="B108" s="23"/>
      <c r="C108" s="23" t="s">
        <v>5</v>
      </c>
      <c r="D108" s="23"/>
      <c r="E108" s="23"/>
      <c r="F108" s="23"/>
      <c r="G108" s="23"/>
      <c r="H108" s="23" t="s">
        <v>25</v>
      </c>
      <c r="I108" s="23"/>
      <c r="J108" s="23"/>
      <c r="K108" s="23"/>
      <c r="L108" s="23"/>
      <c r="M108" s="23"/>
      <c r="N108" s="23"/>
      <c r="O108" s="24" t="s">
        <v>6</v>
      </c>
      <c r="P108" s="24"/>
      <c r="Q108" s="24"/>
      <c r="R108" s="24"/>
      <c r="S108" s="24"/>
      <c r="T108" s="24" t="s">
        <v>26</v>
      </c>
      <c r="U108" s="24"/>
      <c r="V108" s="24"/>
      <c r="W108" s="24"/>
      <c r="X108" s="24"/>
      <c r="Y108" s="24"/>
      <c r="Z108" s="24"/>
      <c r="AA108" s="24"/>
      <c r="AB108" s="24"/>
      <c r="AC108" s="25"/>
    </row>
    <row r="109" spans="1:29" ht="21" customHeight="1">
      <c r="A109" s="106"/>
      <c r="B109" s="23"/>
      <c r="C109" s="109" t="s">
        <v>7</v>
      </c>
      <c r="D109" s="110"/>
      <c r="E109" s="110"/>
      <c r="F109" s="110"/>
      <c r="G109" s="111"/>
      <c r="H109" s="23" t="s">
        <v>27</v>
      </c>
      <c r="I109" s="23"/>
      <c r="J109" s="23"/>
      <c r="K109" s="23"/>
      <c r="L109" s="23"/>
      <c r="M109" s="23"/>
      <c r="N109" s="23"/>
      <c r="O109" s="81" t="s">
        <v>8</v>
      </c>
      <c r="P109" s="82"/>
      <c r="Q109" s="82"/>
      <c r="R109" s="82"/>
      <c r="S109" s="113"/>
      <c r="T109" s="24" t="s">
        <v>29</v>
      </c>
      <c r="U109" s="24"/>
      <c r="V109" s="24"/>
      <c r="W109" s="24"/>
      <c r="X109" s="24"/>
      <c r="Y109" s="24"/>
      <c r="Z109" s="24"/>
      <c r="AA109" s="24"/>
      <c r="AB109" s="24"/>
      <c r="AC109" s="25"/>
    </row>
    <row r="110" spans="1:29" ht="22.5" customHeight="1">
      <c r="A110" s="106"/>
      <c r="B110" s="23"/>
      <c r="C110" s="112"/>
      <c r="D110" s="104"/>
      <c r="E110" s="104"/>
      <c r="F110" s="104"/>
      <c r="G110" s="105"/>
      <c r="H110" s="23" t="s">
        <v>28</v>
      </c>
      <c r="I110" s="23"/>
      <c r="J110" s="23"/>
      <c r="K110" s="23"/>
      <c r="L110" s="23"/>
      <c r="M110" s="23"/>
      <c r="N110" s="23"/>
      <c r="O110" s="84"/>
      <c r="P110" s="85"/>
      <c r="Q110" s="85"/>
      <c r="R110" s="85"/>
      <c r="S110" s="114"/>
      <c r="T110" s="24" t="s">
        <v>30</v>
      </c>
      <c r="U110" s="24"/>
      <c r="V110" s="24"/>
      <c r="W110" s="24"/>
      <c r="X110" s="24"/>
      <c r="Y110" s="24"/>
      <c r="Z110" s="24"/>
      <c r="AA110" s="24"/>
      <c r="AB110" s="24"/>
      <c r="AC110" s="25"/>
    </row>
    <row r="111" spans="1:29" ht="19.5" customHeight="1">
      <c r="A111" s="106"/>
      <c r="B111" s="23"/>
      <c r="C111" s="118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20"/>
    </row>
    <row r="112" spans="1:29">
      <c r="A112" s="106"/>
      <c r="B112" s="23"/>
      <c r="C112" s="118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20"/>
    </row>
    <row r="113" spans="1:30">
      <c r="A113" s="106"/>
      <c r="B113" s="23"/>
      <c r="C113" s="118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20"/>
    </row>
    <row r="114" spans="1:30">
      <c r="A114" s="106"/>
      <c r="B114" s="23"/>
      <c r="C114" s="118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20"/>
    </row>
    <row r="115" spans="1:30">
      <c r="A115" s="106"/>
      <c r="B115" s="23"/>
      <c r="C115" s="118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20"/>
    </row>
    <row r="116" spans="1:30">
      <c r="A116" s="106"/>
      <c r="B116" s="23"/>
      <c r="C116" s="118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20"/>
    </row>
    <row r="117" spans="1:30">
      <c r="A117" s="106"/>
      <c r="B117" s="23"/>
      <c r="C117" s="118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20"/>
    </row>
    <row r="118" spans="1:30">
      <c r="A118" s="106"/>
      <c r="B118" s="23"/>
      <c r="C118" s="118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20"/>
    </row>
    <row r="119" spans="1:30">
      <c r="A119" s="106"/>
      <c r="B119" s="23"/>
      <c r="C119" s="118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20"/>
    </row>
    <row r="120" spans="1:30">
      <c r="A120" s="106"/>
      <c r="B120" s="23"/>
      <c r="C120" s="118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20"/>
    </row>
    <row r="121" spans="1:30">
      <c r="A121" s="106"/>
      <c r="B121" s="23"/>
      <c r="C121" s="118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20"/>
    </row>
    <row r="122" spans="1:30">
      <c r="A122" s="106"/>
      <c r="B122" s="61"/>
      <c r="C122" s="23" t="s">
        <v>9</v>
      </c>
      <c r="D122" s="23"/>
      <c r="E122" s="23"/>
      <c r="F122" s="23"/>
      <c r="G122" s="2"/>
      <c r="H122" s="61" t="s">
        <v>10</v>
      </c>
      <c r="I122" s="62"/>
      <c r="J122" s="62"/>
      <c r="K122" s="62"/>
      <c r="L122" s="62"/>
      <c r="M122" s="62"/>
      <c r="N122" s="63"/>
      <c r="O122" s="23" t="s">
        <v>11</v>
      </c>
      <c r="P122" s="23"/>
      <c r="Q122" s="23"/>
      <c r="R122" s="23"/>
      <c r="S122" s="23"/>
      <c r="T122" s="23"/>
      <c r="U122" s="23"/>
      <c r="V122" s="24" t="s">
        <v>21</v>
      </c>
      <c r="W122" s="24"/>
      <c r="X122" s="24"/>
      <c r="Y122" s="24"/>
      <c r="Z122" s="24"/>
      <c r="AA122" s="64" t="s">
        <v>39</v>
      </c>
      <c r="AB122" s="65"/>
      <c r="AC122" s="66"/>
    </row>
    <row r="123" spans="1:30">
      <c r="A123" s="106"/>
      <c r="B123" s="23"/>
      <c r="C123" s="115" t="s">
        <v>51</v>
      </c>
      <c r="D123" s="116"/>
      <c r="E123" s="116"/>
      <c r="F123" s="116"/>
      <c r="G123" s="3" t="s">
        <v>12</v>
      </c>
      <c r="H123" s="59">
        <f>3092580.716+600*COS(36.68*PI()/180)</f>
        <v>3093061.9065235537</v>
      </c>
      <c r="I123" s="59"/>
      <c r="J123" s="59"/>
      <c r="K123" s="59"/>
      <c r="L123" s="59"/>
      <c r="M123" s="59"/>
      <c r="N123" s="60"/>
      <c r="O123" s="102"/>
      <c r="P123" s="102"/>
      <c r="Q123" s="102"/>
      <c r="R123" s="102"/>
      <c r="S123" s="102"/>
      <c r="T123" s="102"/>
      <c r="U123" s="103"/>
      <c r="V123" s="58">
        <f ca="1">H123+AD123</f>
        <v>3093061.9055235535</v>
      </c>
      <c r="W123" s="59"/>
      <c r="X123" s="59"/>
      <c r="Y123" s="59"/>
      <c r="Z123" s="60"/>
      <c r="AA123" s="121"/>
      <c r="AB123" s="122"/>
      <c r="AC123" s="123"/>
      <c r="AD123" s="9">
        <f ca="1">RANDBETWEEN(-3,3)*0.001</f>
        <v>-1E-3</v>
      </c>
    </row>
    <row r="124" spans="1:30">
      <c r="A124" s="106"/>
      <c r="B124" s="23"/>
      <c r="C124" s="112"/>
      <c r="D124" s="104"/>
      <c r="E124" s="104"/>
      <c r="F124" s="104"/>
      <c r="G124" s="12" t="s">
        <v>13</v>
      </c>
      <c r="H124" s="59">
        <f>527357.835+600*SIN(36.68*PI()/180)</f>
        <v>527716.24214284483</v>
      </c>
      <c r="I124" s="59"/>
      <c r="J124" s="59"/>
      <c r="K124" s="59"/>
      <c r="L124" s="59"/>
      <c r="M124" s="59"/>
      <c r="N124" s="60"/>
      <c r="O124" s="104"/>
      <c r="P124" s="104"/>
      <c r="Q124" s="104"/>
      <c r="R124" s="104"/>
      <c r="S124" s="104"/>
      <c r="T124" s="104"/>
      <c r="U124" s="105"/>
      <c r="V124" s="58">
        <f t="shared" ref="V124:V134" ca="1" si="8">H124+AD124</f>
        <v>527716.2391428448</v>
      </c>
      <c r="W124" s="59"/>
      <c r="X124" s="59"/>
      <c r="Y124" s="59"/>
      <c r="Z124" s="60"/>
      <c r="AA124" s="84"/>
      <c r="AB124" s="85"/>
      <c r="AC124" s="86"/>
      <c r="AD124" s="9">
        <f t="shared" ref="AD124:AD140" ca="1" si="9">RANDBETWEEN(-3,3)*0.001</f>
        <v>-3.0000000000000001E-3</v>
      </c>
    </row>
    <row r="125" spans="1:30" ht="14.25" customHeight="1">
      <c r="A125" s="106"/>
      <c r="B125" s="23"/>
      <c r="C125" s="117" t="s">
        <v>42</v>
      </c>
      <c r="D125" s="110"/>
      <c r="E125" s="110"/>
      <c r="F125" s="110"/>
      <c r="G125" s="12" t="s">
        <v>12</v>
      </c>
      <c r="H125" s="59">
        <f>H123-7.5*COS((36.68+90)*PI()/180)</f>
        <v>3093066.3866128391</v>
      </c>
      <c r="I125" s="59"/>
      <c r="J125" s="59"/>
      <c r="K125" s="59"/>
      <c r="L125" s="59"/>
      <c r="M125" s="59"/>
      <c r="N125" s="60"/>
      <c r="O125" s="102"/>
      <c r="P125" s="102"/>
      <c r="Q125" s="102"/>
      <c r="R125" s="102"/>
      <c r="S125" s="102"/>
      <c r="T125" s="102"/>
      <c r="U125" s="103"/>
      <c r="V125" s="58">
        <f t="shared" ca="1" si="8"/>
        <v>3093066.3866128391</v>
      </c>
      <c r="W125" s="59"/>
      <c r="X125" s="59"/>
      <c r="Y125" s="59"/>
      <c r="Z125" s="60"/>
      <c r="AA125" s="81"/>
      <c r="AB125" s="82"/>
      <c r="AC125" s="83"/>
      <c r="AD125" s="9">
        <f t="shared" ca="1" si="9"/>
        <v>0</v>
      </c>
    </row>
    <row r="126" spans="1:30">
      <c r="A126" s="106"/>
      <c r="B126" s="23"/>
      <c r="C126" s="112"/>
      <c r="D126" s="104"/>
      <c r="E126" s="104"/>
      <c r="F126" s="104"/>
      <c r="G126" s="12" t="s">
        <v>13</v>
      </c>
      <c r="H126" s="59">
        <f>H124-7.5*SIN((36.68+90)*PI()/180)</f>
        <v>527710.22726130043</v>
      </c>
      <c r="I126" s="59"/>
      <c r="J126" s="59"/>
      <c r="K126" s="59"/>
      <c r="L126" s="59"/>
      <c r="M126" s="59"/>
      <c r="N126" s="60"/>
      <c r="O126" s="104"/>
      <c r="P126" s="104"/>
      <c r="Q126" s="104"/>
      <c r="R126" s="104"/>
      <c r="S126" s="104"/>
      <c r="T126" s="104"/>
      <c r="U126" s="105"/>
      <c r="V126" s="58">
        <f t="shared" ca="1" si="8"/>
        <v>527710.23026130046</v>
      </c>
      <c r="W126" s="59"/>
      <c r="X126" s="59"/>
      <c r="Y126" s="59"/>
      <c r="Z126" s="60"/>
      <c r="AA126" s="84"/>
      <c r="AB126" s="85"/>
      <c r="AC126" s="86"/>
      <c r="AD126" s="9">
        <f t="shared" ca="1" si="9"/>
        <v>3.0000000000000001E-3</v>
      </c>
    </row>
    <row r="127" spans="1:30" ht="12" customHeight="1">
      <c r="A127" s="106"/>
      <c r="B127" s="23"/>
      <c r="C127" s="117" t="s">
        <v>36</v>
      </c>
      <c r="D127" s="110"/>
      <c r="E127" s="110"/>
      <c r="F127" s="110"/>
      <c r="G127" s="12" t="s">
        <v>12</v>
      </c>
      <c r="H127" s="59">
        <f>H123+7.5*COS((36.68+90)*PI()/180)</f>
        <v>3093057.4264342682</v>
      </c>
      <c r="I127" s="59"/>
      <c r="J127" s="59"/>
      <c r="K127" s="59"/>
      <c r="L127" s="59"/>
      <c r="M127" s="59"/>
      <c r="N127" s="60"/>
      <c r="O127" s="102"/>
      <c r="P127" s="102"/>
      <c r="Q127" s="102"/>
      <c r="R127" s="102"/>
      <c r="S127" s="102"/>
      <c r="T127" s="102"/>
      <c r="U127" s="103"/>
      <c r="V127" s="58">
        <f t="shared" ca="1" si="8"/>
        <v>3093057.4264342682</v>
      </c>
      <c r="W127" s="59"/>
      <c r="X127" s="59"/>
      <c r="Y127" s="59"/>
      <c r="Z127" s="60"/>
      <c r="AA127" s="81"/>
      <c r="AB127" s="82"/>
      <c r="AC127" s="83"/>
      <c r="AD127" s="9">
        <f t="shared" ca="1" si="9"/>
        <v>0</v>
      </c>
    </row>
    <row r="128" spans="1:30">
      <c r="A128" s="106"/>
      <c r="B128" s="23"/>
      <c r="C128" s="112"/>
      <c r="D128" s="104"/>
      <c r="E128" s="104"/>
      <c r="F128" s="104"/>
      <c r="G128" s="12" t="s">
        <v>13</v>
      </c>
      <c r="H128" s="59">
        <f>H124+7.5*SIN((36.68+90)*PI()/180)</f>
        <v>527722.25702438923</v>
      </c>
      <c r="I128" s="59"/>
      <c r="J128" s="59"/>
      <c r="K128" s="59"/>
      <c r="L128" s="59"/>
      <c r="M128" s="59"/>
      <c r="N128" s="60"/>
      <c r="O128" s="104"/>
      <c r="P128" s="104"/>
      <c r="Q128" s="104"/>
      <c r="R128" s="104"/>
      <c r="S128" s="104"/>
      <c r="T128" s="104"/>
      <c r="U128" s="105"/>
      <c r="V128" s="58">
        <f t="shared" ca="1" si="8"/>
        <v>527722.2540243892</v>
      </c>
      <c r="W128" s="59"/>
      <c r="X128" s="59"/>
      <c r="Y128" s="59"/>
      <c r="Z128" s="60"/>
      <c r="AA128" s="84"/>
      <c r="AB128" s="85"/>
      <c r="AC128" s="86"/>
      <c r="AD128" s="9">
        <f t="shared" ca="1" si="9"/>
        <v>-3.0000000000000001E-3</v>
      </c>
    </row>
    <row r="129" spans="1:30" ht="14.25" customHeight="1">
      <c r="A129" s="107"/>
      <c r="B129" s="108"/>
      <c r="C129" s="115" t="s">
        <v>52</v>
      </c>
      <c r="D129" s="116"/>
      <c r="E129" s="116"/>
      <c r="F129" s="116"/>
      <c r="G129" s="3" t="s">
        <v>12</v>
      </c>
      <c r="H129" s="59">
        <f>3092580.716+695.162*COS(36.68*PI()/180)</f>
        <v>3093138.2249445575</v>
      </c>
      <c r="I129" s="59"/>
      <c r="J129" s="59"/>
      <c r="K129" s="59"/>
      <c r="L129" s="59"/>
      <c r="M129" s="59"/>
      <c r="N129" s="60"/>
      <c r="O129" s="102"/>
      <c r="P129" s="102"/>
      <c r="Q129" s="102"/>
      <c r="R129" s="102"/>
      <c r="S129" s="102"/>
      <c r="T129" s="102"/>
      <c r="U129" s="103"/>
      <c r="V129" s="58">
        <f t="shared" ca="1" si="8"/>
        <v>3093138.2269445574</v>
      </c>
      <c r="W129" s="59"/>
      <c r="X129" s="59"/>
      <c r="Y129" s="59"/>
      <c r="Z129" s="60"/>
      <c r="AA129" s="81"/>
      <c r="AB129" s="82"/>
      <c r="AC129" s="83"/>
      <c r="AD129" s="9">
        <f t="shared" ca="1" si="9"/>
        <v>2E-3</v>
      </c>
    </row>
    <row r="130" spans="1:30">
      <c r="A130" s="107"/>
      <c r="B130" s="108"/>
      <c r="C130" s="112"/>
      <c r="D130" s="104"/>
      <c r="E130" s="104"/>
      <c r="F130" s="104"/>
      <c r="G130" s="12" t="s">
        <v>13</v>
      </c>
      <c r="H130" s="59">
        <f>527357.835+695.162*SIN(36.68*PI()/180)</f>
        <v>527773.0867103904</v>
      </c>
      <c r="I130" s="59"/>
      <c r="J130" s="59"/>
      <c r="K130" s="59"/>
      <c r="L130" s="59"/>
      <c r="M130" s="59"/>
      <c r="N130" s="60"/>
      <c r="O130" s="104"/>
      <c r="P130" s="104"/>
      <c r="Q130" s="104"/>
      <c r="R130" s="104"/>
      <c r="S130" s="104"/>
      <c r="T130" s="104"/>
      <c r="U130" s="105"/>
      <c r="V130" s="58">
        <f t="shared" ca="1" si="8"/>
        <v>527773.08471039042</v>
      </c>
      <c r="W130" s="59"/>
      <c r="X130" s="59"/>
      <c r="Y130" s="59"/>
      <c r="Z130" s="60"/>
      <c r="AA130" s="84"/>
      <c r="AB130" s="85"/>
      <c r="AC130" s="86"/>
      <c r="AD130" s="9">
        <f t="shared" ca="1" si="9"/>
        <v>-2E-3</v>
      </c>
    </row>
    <row r="131" spans="1:30" ht="14.25" customHeight="1">
      <c r="A131" s="107"/>
      <c r="B131" s="108"/>
      <c r="C131" s="117" t="s">
        <v>53</v>
      </c>
      <c r="D131" s="110"/>
      <c r="E131" s="110"/>
      <c r="F131" s="110"/>
      <c r="G131" s="12" t="s">
        <v>12</v>
      </c>
      <c r="H131" s="59">
        <f>H129-10*COS((36.68+90)*PI()/180)</f>
        <v>3093144.1983969384</v>
      </c>
      <c r="I131" s="59"/>
      <c r="J131" s="59"/>
      <c r="K131" s="59"/>
      <c r="L131" s="59"/>
      <c r="M131" s="59"/>
      <c r="N131" s="60"/>
      <c r="O131" s="102"/>
      <c r="P131" s="102"/>
      <c r="Q131" s="102"/>
      <c r="R131" s="102"/>
      <c r="S131" s="102"/>
      <c r="T131" s="102"/>
      <c r="U131" s="103"/>
      <c r="V131" s="58">
        <f t="shared" ca="1" si="8"/>
        <v>3093144.1983969384</v>
      </c>
      <c r="W131" s="59"/>
      <c r="X131" s="59"/>
      <c r="Y131" s="59"/>
      <c r="Z131" s="60"/>
      <c r="AA131" s="81"/>
      <c r="AB131" s="82"/>
      <c r="AC131" s="83"/>
      <c r="AD131" s="9">
        <f t="shared" ca="1" si="9"/>
        <v>0</v>
      </c>
    </row>
    <row r="132" spans="1:30">
      <c r="A132" s="107"/>
      <c r="B132" s="108"/>
      <c r="C132" s="112"/>
      <c r="D132" s="104"/>
      <c r="E132" s="104"/>
      <c r="F132" s="104"/>
      <c r="G132" s="12" t="s">
        <v>13</v>
      </c>
      <c r="H132" s="59">
        <f>H130-10*SIN((36.68+90)*PI()/180)</f>
        <v>527765.06686833117</v>
      </c>
      <c r="I132" s="59"/>
      <c r="J132" s="59"/>
      <c r="K132" s="59"/>
      <c r="L132" s="59"/>
      <c r="M132" s="59"/>
      <c r="N132" s="60"/>
      <c r="O132" s="104"/>
      <c r="P132" s="104"/>
      <c r="Q132" s="104"/>
      <c r="R132" s="104"/>
      <c r="S132" s="104"/>
      <c r="T132" s="104"/>
      <c r="U132" s="105"/>
      <c r="V132" s="58">
        <f t="shared" ca="1" si="8"/>
        <v>527765.06586833112</v>
      </c>
      <c r="W132" s="59"/>
      <c r="X132" s="59"/>
      <c r="Y132" s="59"/>
      <c r="Z132" s="60"/>
      <c r="AA132" s="84"/>
      <c r="AB132" s="85"/>
      <c r="AC132" s="86"/>
      <c r="AD132" s="9">
        <f t="shared" ca="1" si="9"/>
        <v>-1E-3</v>
      </c>
    </row>
    <row r="133" spans="1:30" ht="14.25" customHeight="1">
      <c r="A133" s="107"/>
      <c r="B133" s="108"/>
      <c r="C133" s="117" t="s">
        <v>54</v>
      </c>
      <c r="D133" s="110"/>
      <c r="E133" s="110"/>
      <c r="F133" s="110"/>
      <c r="G133" s="12" t="s">
        <v>12</v>
      </c>
      <c r="H133" s="59">
        <f>H129+9.5*COS((36.68+90)*PI()/180)</f>
        <v>3093132.5501647959</v>
      </c>
      <c r="I133" s="59"/>
      <c r="J133" s="59"/>
      <c r="K133" s="59"/>
      <c r="L133" s="59"/>
      <c r="M133" s="59"/>
      <c r="N133" s="60"/>
      <c r="O133" s="102"/>
      <c r="P133" s="102"/>
      <c r="Q133" s="102"/>
      <c r="R133" s="102"/>
      <c r="S133" s="102"/>
      <c r="T133" s="102"/>
      <c r="U133" s="103"/>
      <c r="V133" s="58">
        <f t="shared" ca="1" si="8"/>
        <v>3093132.5511647961</v>
      </c>
      <c r="W133" s="59"/>
      <c r="X133" s="59"/>
      <c r="Y133" s="59"/>
      <c r="Z133" s="60"/>
      <c r="AA133" s="81"/>
      <c r="AB133" s="82"/>
      <c r="AC133" s="83"/>
      <c r="AD133" s="9">
        <f t="shared" ca="1" si="9"/>
        <v>1E-3</v>
      </c>
    </row>
    <row r="134" spans="1:30">
      <c r="A134" s="107"/>
      <c r="B134" s="108"/>
      <c r="C134" s="112"/>
      <c r="D134" s="104"/>
      <c r="E134" s="104"/>
      <c r="F134" s="104"/>
      <c r="G134" s="12" t="s">
        <v>13</v>
      </c>
      <c r="H134" s="59">
        <f>H130+9.5*SIN((36.68+90)*PI()/180)</f>
        <v>527780.70556034672</v>
      </c>
      <c r="I134" s="59"/>
      <c r="J134" s="59"/>
      <c r="K134" s="59"/>
      <c r="L134" s="59"/>
      <c r="M134" s="59"/>
      <c r="N134" s="60"/>
      <c r="O134" s="104"/>
      <c r="P134" s="104"/>
      <c r="Q134" s="104"/>
      <c r="R134" s="104"/>
      <c r="S134" s="104"/>
      <c r="T134" s="104"/>
      <c r="U134" s="105"/>
      <c r="V134" s="58">
        <f t="shared" ca="1" si="8"/>
        <v>527780.70256034669</v>
      </c>
      <c r="W134" s="59"/>
      <c r="X134" s="59"/>
      <c r="Y134" s="59"/>
      <c r="Z134" s="60"/>
      <c r="AA134" s="84"/>
      <c r="AB134" s="85"/>
      <c r="AC134" s="86"/>
      <c r="AD134" s="9">
        <f t="shared" ca="1" si="9"/>
        <v>-3.0000000000000001E-3</v>
      </c>
    </row>
    <row r="135" spans="1:30" ht="14.25" customHeight="1">
      <c r="A135" s="106"/>
      <c r="B135" s="23"/>
      <c r="C135" s="115"/>
      <c r="D135" s="116"/>
      <c r="E135" s="116"/>
      <c r="F135" s="116"/>
      <c r="G135" s="3"/>
      <c r="H135" s="59"/>
      <c r="I135" s="59"/>
      <c r="J135" s="59"/>
      <c r="K135" s="59"/>
      <c r="L135" s="59"/>
      <c r="M135" s="59"/>
      <c r="N135" s="60"/>
      <c r="O135" s="102"/>
      <c r="P135" s="102"/>
      <c r="Q135" s="102"/>
      <c r="R135" s="102"/>
      <c r="S135" s="102"/>
      <c r="T135" s="102"/>
      <c r="U135" s="103"/>
      <c r="V135" s="58"/>
      <c r="W135" s="59"/>
      <c r="X135" s="59"/>
      <c r="Y135" s="59"/>
      <c r="Z135" s="60"/>
      <c r="AA135" s="81"/>
      <c r="AB135" s="82"/>
      <c r="AC135" s="83"/>
      <c r="AD135" s="9">
        <f t="shared" ca="1" si="9"/>
        <v>2E-3</v>
      </c>
    </row>
    <row r="136" spans="1:30">
      <c r="A136" s="106"/>
      <c r="B136" s="23"/>
      <c r="C136" s="112"/>
      <c r="D136" s="104"/>
      <c r="E136" s="104"/>
      <c r="F136" s="104"/>
      <c r="G136" s="12"/>
      <c r="H136" s="59"/>
      <c r="I136" s="59"/>
      <c r="J136" s="59"/>
      <c r="K136" s="59"/>
      <c r="L136" s="59"/>
      <c r="M136" s="59"/>
      <c r="N136" s="60"/>
      <c r="O136" s="104"/>
      <c r="P136" s="104"/>
      <c r="Q136" s="104"/>
      <c r="R136" s="104"/>
      <c r="S136" s="104"/>
      <c r="T136" s="104"/>
      <c r="U136" s="105"/>
      <c r="V136" s="58"/>
      <c r="W136" s="59"/>
      <c r="X136" s="59"/>
      <c r="Y136" s="59"/>
      <c r="Z136" s="60"/>
      <c r="AA136" s="84"/>
      <c r="AB136" s="85"/>
      <c r="AC136" s="86"/>
      <c r="AD136" s="9">
        <f t="shared" ca="1" si="9"/>
        <v>0</v>
      </c>
    </row>
    <row r="137" spans="1:30" ht="14.25" customHeight="1">
      <c r="A137" s="106"/>
      <c r="B137" s="23"/>
      <c r="C137" s="117"/>
      <c r="D137" s="110"/>
      <c r="E137" s="110"/>
      <c r="F137" s="110"/>
      <c r="G137" s="12"/>
      <c r="H137" s="59"/>
      <c r="I137" s="59"/>
      <c r="J137" s="59"/>
      <c r="K137" s="59"/>
      <c r="L137" s="59"/>
      <c r="M137" s="59"/>
      <c r="N137" s="60"/>
      <c r="O137" s="102"/>
      <c r="P137" s="102"/>
      <c r="Q137" s="102"/>
      <c r="R137" s="102"/>
      <c r="S137" s="102"/>
      <c r="T137" s="102"/>
      <c r="U137" s="103"/>
      <c r="V137" s="58"/>
      <c r="W137" s="59"/>
      <c r="X137" s="59"/>
      <c r="Y137" s="59"/>
      <c r="Z137" s="60"/>
      <c r="AA137" s="81"/>
      <c r="AB137" s="82"/>
      <c r="AC137" s="83"/>
      <c r="AD137" s="9">
        <f t="shared" ca="1" si="9"/>
        <v>-3.0000000000000001E-3</v>
      </c>
    </row>
    <row r="138" spans="1:30">
      <c r="A138" s="106"/>
      <c r="B138" s="23"/>
      <c r="C138" s="112"/>
      <c r="D138" s="104"/>
      <c r="E138" s="104"/>
      <c r="F138" s="104"/>
      <c r="G138" s="12"/>
      <c r="H138" s="59"/>
      <c r="I138" s="59"/>
      <c r="J138" s="59"/>
      <c r="K138" s="59"/>
      <c r="L138" s="59"/>
      <c r="M138" s="59"/>
      <c r="N138" s="60"/>
      <c r="O138" s="104"/>
      <c r="P138" s="104"/>
      <c r="Q138" s="104"/>
      <c r="R138" s="104"/>
      <c r="S138" s="104"/>
      <c r="T138" s="104"/>
      <c r="U138" s="105"/>
      <c r="V138" s="58"/>
      <c r="W138" s="59"/>
      <c r="X138" s="59"/>
      <c r="Y138" s="59"/>
      <c r="Z138" s="60"/>
      <c r="AA138" s="84"/>
      <c r="AB138" s="85"/>
      <c r="AC138" s="86"/>
      <c r="AD138" s="9">
        <f t="shared" ca="1" si="9"/>
        <v>-1E-3</v>
      </c>
    </row>
    <row r="139" spans="1:30">
      <c r="A139" s="106"/>
      <c r="B139" s="23"/>
      <c r="C139" s="117"/>
      <c r="D139" s="110"/>
      <c r="E139" s="110"/>
      <c r="F139" s="110"/>
      <c r="G139" s="12"/>
      <c r="H139" s="59"/>
      <c r="I139" s="59"/>
      <c r="J139" s="59"/>
      <c r="K139" s="59"/>
      <c r="L139" s="59"/>
      <c r="M139" s="59"/>
      <c r="N139" s="60"/>
      <c r="O139" s="102"/>
      <c r="P139" s="102"/>
      <c r="Q139" s="102"/>
      <c r="R139" s="102"/>
      <c r="S139" s="102"/>
      <c r="T139" s="102"/>
      <c r="U139" s="103"/>
      <c r="V139" s="58"/>
      <c r="W139" s="59"/>
      <c r="X139" s="59"/>
      <c r="Y139" s="59"/>
      <c r="Z139" s="60"/>
      <c r="AA139" s="81"/>
      <c r="AB139" s="82"/>
      <c r="AC139" s="83"/>
      <c r="AD139" s="9">
        <f t="shared" ca="1" si="9"/>
        <v>3.0000000000000001E-3</v>
      </c>
    </row>
    <row r="140" spans="1:30">
      <c r="A140" s="106"/>
      <c r="B140" s="23"/>
      <c r="C140" s="112"/>
      <c r="D140" s="104"/>
      <c r="E140" s="104"/>
      <c r="F140" s="104"/>
      <c r="G140" s="12"/>
      <c r="H140" s="59"/>
      <c r="I140" s="59"/>
      <c r="J140" s="59"/>
      <c r="K140" s="59"/>
      <c r="L140" s="59"/>
      <c r="M140" s="59"/>
      <c r="N140" s="60"/>
      <c r="O140" s="104"/>
      <c r="P140" s="104"/>
      <c r="Q140" s="104"/>
      <c r="R140" s="104"/>
      <c r="S140" s="104"/>
      <c r="T140" s="104"/>
      <c r="U140" s="105"/>
      <c r="V140" s="58"/>
      <c r="W140" s="59"/>
      <c r="X140" s="59"/>
      <c r="Y140" s="59"/>
      <c r="Z140" s="60"/>
      <c r="AA140" s="84"/>
      <c r="AB140" s="85"/>
      <c r="AC140" s="86"/>
      <c r="AD140" s="9">
        <f t="shared" ca="1" si="9"/>
        <v>-3.0000000000000001E-3</v>
      </c>
    </row>
    <row r="141" spans="1:30" ht="9" customHeight="1">
      <c r="A141" s="100" t="s">
        <v>20</v>
      </c>
      <c r="B141" s="101"/>
      <c r="C141" s="74" t="s">
        <v>34</v>
      </c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5"/>
    </row>
    <row r="142" spans="1:30" ht="9.75" customHeight="1">
      <c r="A142" s="100"/>
      <c r="B142" s="101"/>
      <c r="C142" s="126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8"/>
    </row>
    <row r="143" spans="1:30" ht="12" customHeight="1">
      <c r="A143" s="100"/>
      <c r="B143" s="101"/>
      <c r="C143" s="129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1"/>
    </row>
    <row r="144" spans="1:30" ht="9.75" customHeight="1" thickBot="1">
      <c r="A144" s="87" t="s">
        <v>14</v>
      </c>
      <c r="B144" s="88"/>
      <c r="C144" s="93"/>
      <c r="D144" s="93"/>
      <c r="E144" s="93"/>
      <c r="F144" s="94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5"/>
    </row>
    <row r="145" spans="1:29" ht="9.75" customHeight="1">
      <c r="A145" s="89"/>
      <c r="B145" s="90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7"/>
    </row>
    <row r="146" spans="1:29" ht="10.5" customHeight="1">
      <c r="A146" s="89"/>
      <c r="B146" s="90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7"/>
    </row>
    <row r="147" spans="1:29" ht="8.25" customHeight="1" thickBot="1">
      <c r="A147" s="91"/>
      <c r="B147" s="92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</row>
    <row r="148" spans="1:29" ht="7.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</row>
    <row r="149" spans="1:29" ht="21" customHeight="1">
      <c r="B149" s="5" t="s">
        <v>15</v>
      </c>
      <c r="H149" s="5" t="s">
        <v>19</v>
      </c>
      <c r="N149" s="5" t="s">
        <v>16</v>
      </c>
      <c r="P149" s="5"/>
      <c r="U149" s="7" t="s">
        <v>22</v>
      </c>
      <c r="Y149" s="5"/>
    </row>
    <row r="150" spans="1:29" ht="18" customHeight="1"/>
    <row r="153" spans="1:29" ht="21.75" customHeight="1"/>
    <row r="154" spans="1:29" ht="46.5" customHeight="1"/>
    <row r="155" spans="1:29" ht="33.75" customHeight="1"/>
    <row r="156" spans="1:29" ht="24" customHeight="1"/>
    <row r="157" spans="1:29" ht="24" customHeight="1"/>
    <row r="175" ht="8.25" customHeight="1"/>
    <row r="177" spans="30:30">
      <c r="AD177">
        <v>3.0000000000000001E-3</v>
      </c>
    </row>
    <row r="178" spans="30:30">
      <c r="AD178">
        <v>-2E-3</v>
      </c>
    </row>
    <row r="179" spans="30:30">
      <c r="AD179">
        <v>1E-3</v>
      </c>
    </row>
    <row r="180" spans="30:30">
      <c r="AD180">
        <v>-2E-3</v>
      </c>
    </row>
    <row r="181" spans="30:30">
      <c r="AD181">
        <v>-1E-3</v>
      </c>
    </row>
    <row r="182" spans="30:30">
      <c r="AD182">
        <v>2E-3</v>
      </c>
    </row>
    <row r="183" spans="30:30">
      <c r="AD183">
        <v>-3.0000000000000001E-3</v>
      </c>
    </row>
    <row r="184" spans="30:30">
      <c r="AD184">
        <v>1E-3</v>
      </c>
    </row>
    <row r="185" spans="30:30">
      <c r="AD185">
        <v>1E-3</v>
      </c>
    </row>
    <row r="186" spans="30:30">
      <c r="AD186">
        <v>-2E-3</v>
      </c>
    </row>
    <row r="187" spans="30:30">
      <c r="AD187">
        <v>3.0000000000000001E-3</v>
      </c>
    </row>
    <row r="188" spans="30:30">
      <c r="AD188">
        <v>2E-3</v>
      </c>
    </row>
    <row r="190" spans="30:30" ht="11.25" customHeight="1"/>
    <row r="191" spans="30:30" ht="24.75" customHeight="1"/>
    <row r="202" ht="48" customHeight="1"/>
    <row r="203" ht="32.25" customHeight="1"/>
    <row r="204" ht="27.75" customHeight="1"/>
    <row r="205" ht="20.25" customHeight="1"/>
    <row r="206" ht="21" customHeight="1"/>
    <row r="207" ht="23.25" customHeight="1"/>
    <row r="222" ht="12.75" customHeight="1"/>
    <row r="223" ht="6.75" customHeight="1"/>
    <row r="225" spans="30:30">
      <c r="AD225">
        <v>1E-3</v>
      </c>
    </row>
    <row r="226" spans="30:30">
      <c r="AD226">
        <v>-2E-3</v>
      </c>
    </row>
    <row r="227" spans="30:30">
      <c r="AD227">
        <v>1E-3</v>
      </c>
    </row>
    <row r="228" spans="30:30">
      <c r="AD228">
        <v>3.0000000000000001E-3</v>
      </c>
    </row>
    <row r="229" spans="30:30">
      <c r="AD229">
        <v>-2E-3</v>
      </c>
    </row>
    <row r="230" spans="30:30">
      <c r="AD230">
        <v>-1E-3</v>
      </c>
    </row>
    <row r="231" spans="30:30">
      <c r="AD231">
        <v>1E-3</v>
      </c>
    </row>
    <row r="232" spans="30:30">
      <c r="AD232">
        <v>2E-3</v>
      </c>
    </row>
    <row r="233" spans="30:30">
      <c r="AD233">
        <v>-3.0000000000000001E-3</v>
      </c>
    </row>
    <row r="234" spans="30:30">
      <c r="AD234">
        <v>1E-3</v>
      </c>
    </row>
    <row r="235" spans="30:30">
      <c r="AD235">
        <v>-2E-3</v>
      </c>
    </row>
    <row r="236" spans="30:30">
      <c r="AD236">
        <v>3.0000000000000001E-3</v>
      </c>
    </row>
    <row r="237" spans="30:30" ht="12" customHeight="1"/>
    <row r="238" spans="30:30" ht="11.25" customHeight="1"/>
    <row r="239" spans="30:30" ht="8.25" customHeight="1"/>
    <row r="240" spans="30:30" ht="12.75" customHeight="1"/>
    <row r="241" ht="12.75" customHeight="1"/>
    <row r="242" ht="10.5" customHeight="1"/>
    <row r="243" ht="9" customHeight="1"/>
    <row r="244" ht="12" customHeight="1"/>
    <row r="246" ht="18" customHeight="1"/>
  </sheetData>
  <mergeCells count="309">
    <mergeCell ref="A144:B147"/>
    <mergeCell ref="C144:AC147"/>
    <mergeCell ref="A148:AC148"/>
    <mergeCell ref="C139:F140"/>
    <mergeCell ref="H139:N139"/>
    <mergeCell ref="O139:U140"/>
    <mergeCell ref="V139:Z139"/>
    <mergeCell ref="AA139:AC140"/>
    <mergeCell ref="H140:N140"/>
    <mergeCell ref="V140:Z140"/>
    <mergeCell ref="A141:B143"/>
    <mergeCell ref="C141:AC143"/>
    <mergeCell ref="C135:F136"/>
    <mergeCell ref="H135:N135"/>
    <mergeCell ref="O135:U136"/>
    <mergeCell ref="V135:Z135"/>
    <mergeCell ref="AA135:AC136"/>
    <mergeCell ref="H136:N136"/>
    <mergeCell ref="V136:Z136"/>
    <mergeCell ref="C137:F138"/>
    <mergeCell ref="H137:N137"/>
    <mergeCell ref="O137:U138"/>
    <mergeCell ref="V137:Z137"/>
    <mergeCell ref="AA137:AC138"/>
    <mergeCell ref="H138:N138"/>
    <mergeCell ref="V138:Z138"/>
    <mergeCell ref="C131:F132"/>
    <mergeCell ref="H131:N131"/>
    <mergeCell ref="O131:U132"/>
    <mergeCell ref="V131:Z131"/>
    <mergeCell ref="AA131:AC132"/>
    <mergeCell ref="H132:N132"/>
    <mergeCell ref="V132:Z132"/>
    <mergeCell ref="C133:F134"/>
    <mergeCell ref="H133:N133"/>
    <mergeCell ref="O133:U134"/>
    <mergeCell ref="V133:Z133"/>
    <mergeCell ref="AA133:AC134"/>
    <mergeCell ref="H134:N134"/>
    <mergeCell ref="V134:Z134"/>
    <mergeCell ref="C127:F128"/>
    <mergeCell ref="H127:N127"/>
    <mergeCell ref="O127:U128"/>
    <mergeCell ref="V127:Z127"/>
    <mergeCell ref="AA127:AC128"/>
    <mergeCell ref="H128:N128"/>
    <mergeCell ref="V128:Z128"/>
    <mergeCell ref="C129:F130"/>
    <mergeCell ref="H129:N129"/>
    <mergeCell ref="O129:U130"/>
    <mergeCell ref="V129:Z129"/>
    <mergeCell ref="AA129:AC130"/>
    <mergeCell ref="H130:N130"/>
    <mergeCell ref="V130:Z130"/>
    <mergeCell ref="AA122:AC122"/>
    <mergeCell ref="C123:F124"/>
    <mergeCell ref="H123:N123"/>
    <mergeCell ref="O123:U124"/>
    <mergeCell ref="V123:Z123"/>
    <mergeCell ref="AA123:AC124"/>
    <mergeCell ref="H124:N124"/>
    <mergeCell ref="V124:Z124"/>
    <mergeCell ref="C125:F126"/>
    <mergeCell ref="H125:N125"/>
    <mergeCell ref="O125:U126"/>
    <mergeCell ref="V125:Z125"/>
    <mergeCell ref="AA125:AC126"/>
    <mergeCell ref="H126:N126"/>
    <mergeCell ref="V126:Z126"/>
    <mergeCell ref="A106:E106"/>
    <mergeCell ref="F106:P106"/>
    <mergeCell ref="Q106:T106"/>
    <mergeCell ref="U106:AC106"/>
    <mergeCell ref="A107:E107"/>
    <mergeCell ref="F107:P107"/>
    <mergeCell ref="Q107:T107"/>
    <mergeCell ref="U107:AC107"/>
    <mergeCell ref="A108:B140"/>
    <mergeCell ref="C108:G108"/>
    <mergeCell ref="H108:N108"/>
    <mergeCell ref="O108:S108"/>
    <mergeCell ref="T108:AC108"/>
    <mergeCell ref="C109:G110"/>
    <mergeCell ref="H109:N109"/>
    <mergeCell ref="O109:S110"/>
    <mergeCell ref="T109:AC109"/>
    <mergeCell ref="H110:N110"/>
    <mergeCell ref="T110:AC110"/>
    <mergeCell ref="C111:AC121"/>
    <mergeCell ref="C122:F122"/>
    <mergeCell ref="H122:N122"/>
    <mergeCell ref="O122:U122"/>
    <mergeCell ref="V122:Z122"/>
    <mergeCell ref="A102:Z102"/>
    <mergeCell ref="AA102:AC102"/>
    <mergeCell ref="A103:C103"/>
    <mergeCell ref="D103:Z103"/>
    <mergeCell ref="AA103:AC103"/>
    <mergeCell ref="A104:AC104"/>
    <mergeCell ref="A105:E105"/>
    <mergeCell ref="F105:P105"/>
    <mergeCell ref="Q105:T105"/>
    <mergeCell ref="U105:AC105"/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C33:F34"/>
    <mergeCell ref="H33:N33"/>
    <mergeCell ref="O33:U34"/>
    <mergeCell ref="V33:Z33"/>
    <mergeCell ref="AA33:AC34"/>
    <mergeCell ref="H34:N34"/>
    <mergeCell ref="V34:Z34"/>
    <mergeCell ref="C81:F82"/>
    <mergeCell ref="H81:N81"/>
    <mergeCell ref="O81:U82"/>
    <mergeCell ref="V81:Z81"/>
    <mergeCell ref="AA81:AC82"/>
    <mergeCell ref="H82:N82"/>
    <mergeCell ref="V82:Z82"/>
    <mergeCell ref="V79:Z79"/>
    <mergeCell ref="AA79:AC80"/>
    <mergeCell ref="H80:N80"/>
    <mergeCell ref="V80:Z80"/>
    <mergeCell ref="C74:F74"/>
    <mergeCell ref="H74:N74"/>
    <mergeCell ref="O74:U74"/>
    <mergeCell ref="V74:Z74"/>
    <mergeCell ref="C77:F78"/>
    <mergeCell ref="H77:N77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93:B95"/>
    <mergeCell ref="A96:B99"/>
    <mergeCell ref="C96:AC99"/>
    <mergeCell ref="A100:AC100"/>
    <mergeCell ref="C93:AC95"/>
    <mergeCell ref="C91:F92"/>
    <mergeCell ref="H91:N91"/>
    <mergeCell ref="O91:U92"/>
    <mergeCell ref="V91:Z91"/>
    <mergeCell ref="AA91:AC92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C89:F90"/>
    <mergeCell ref="H89:N89"/>
    <mergeCell ref="O89:U90"/>
    <mergeCell ref="V89:Z89"/>
    <mergeCell ref="AA89:AC90"/>
    <mergeCell ref="H90:N90"/>
    <mergeCell ref="V90:Z90"/>
    <mergeCell ref="C75:F76"/>
    <mergeCell ref="H75:N75"/>
    <mergeCell ref="O75:U76"/>
    <mergeCell ref="V75:Z75"/>
    <mergeCell ref="AA75:AC76"/>
    <mergeCell ref="H76:N76"/>
    <mergeCell ref="V76:Z76"/>
    <mergeCell ref="C87:F88"/>
    <mergeCell ref="H87:N87"/>
    <mergeCell ref="O87:U88"/>
    <mergeCell ref="V87:Z87"/>
    <mergeCell ref="AA87:AC88"/>
    <mergeCell ref="H88:N88"/>
    <mergeCell ref="V88:Z88"/>
    <mergeCell ref="C79:F80"/>
    <mergeCell ref="H79:N79"/>
    <mergeCell ref="O79:U80"/>
    <mergeCell ref="O77:U78"/>
    <mergeCell ref="V77:Z77"/>
    <mergeCell ref="AA77:AC78"/>
    <mergeCell ref="H78:N78"/>
    <mergeCell ref="V78:Z78"/>
    <mergeCell ref="AA74:AC74"/>
    <mergeCell ref="A58:E58"/>
    <mergeCell ref="F58:P58"/>
    <mergeCell ref="Q58:T58"/>
    <mergeCell ref="U58:AC58"/>
    <mergeCell ref="A59:E59"/>
    <mergeCell ref="F59:P59"/>
    <mergeCell ref="Q59:T59"/>
    <mergeCell ref="U59:AC59"/>
    <mergeCell ref="A56:AC56"/>
    <mergeCell ref="A57:E57"/>
    <mergeCell ref="F57:P57"/>
    <mergeCell ref="Q57:T57"/>
    <mergeCell ref="U57:AC57"/>
    <mergeCell ref="A54:Z54"/>
    <mergeCell ref="AA54:AC54"/>
    <mergeCell ref="A55:C55"/>
    <mergeCell ref="D55:Z55"/>
    <mergeCell ref="AA55:AC55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2018-04-03T06:08:35Z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