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Sheet1!$A$1:$AC$158</definedName>
  </definedNames>
  <calcPr calcId="125725"/>
</workbook>
</file>

<file path=xl/calcChain.xml><?xml version="1.0" encoding="utf-8"?>
<calcChain xmlns="http://schemas.openxmlformats.org/spreadsheetml/2006/main">
  <c r="H131" i="1"/>
  <c r="H130"/>
  <c r="H129"/>
  <c r="H128"/>
  <c r="H89"/>
  <c r="H88"/>
  <c r="H79"/>
  <c r="H78"/>
  <c r="H77"/>
  <c r="H76"/>
  <c r="H40"/>
  <c r="H39"/>
  <c r="H34"/>
  <c r="H33"/>
  <c r="H32"/>
  <c r="H31"/>
  <c r="H30"/>
  <c r="H29"/>
  <c r="H24"/>
  <c r="H23"/>
  <c r="AD145"/>
  <c r="AD144"/>
  <c r="AD143"/>
  <c r="AD142"/>
  <c r="AD141"/>
  <c r="AD140"/>
  <c r="AD139"/>
  <c r="AD138"/>
  <c r="AD137"/>
  <c r="AD136"/>
  <c r="AD135"/>
  <c r="AD134"/>
  <c r="AD133"/>
  <c r="AD132"/>
  <c r="AD131"/>
  <c r="V131" s="1"/>
  <c r="AD130"/>
  <c r="AD129"/>
  <c r="V129" s="1"/>
  <c r="AD128"/>
  <c r="H91"/>
  <c r="H90"/>
  <c r="H93"/>
  <c r="H92"/>
  <c r="H87"/>
  <c r="H86"/>
  <c r="H85"/>
  <c r="H84"/>
  <c r="H83"/>
  <c r="H82"/>
  <c r="H81"/>
  <c r="H80"/>
  <c r="H38"/>
  <c r="H37"/>
  <c r="H36"/>
  <c r="H35"/>
  <c r="H27"/>
  <c r="H25"/>
  <c r="AD93"/>
  <c r="V93" s="1"/>
  <c r="AD92"/>
  <c r="V92" s="1"/>
  <c r="AD91"/>
  <c r="V91" s="1"/>
  <c r="AD90"/>
  <c r="V90" s="1"/>
  <c r="AD89"/>
  <c r="V89" s="1"/>
  <c r="AD88"/>
  <c r="V88" s="1"/>
  <c r="AD87"/>
  <c r="AD86"/>
  <c r="AD85"/>
  <c r="AD84"/>
  <c r="AD83"/>
  <c r="AD82"/>
  <c r="AD81"/>
  <c r="AD80"/>
  <c r="AD79"/>
  <c r="AD78"/>
  <c r="AD77"/>
  <c r="AD76"/>
  <c r="V76" s="1"/>
  <c r="AD34"/>
  <c r="AD33"/>
  <c r="AD32"/>
  <c r="AD31"/>
  <c r="AD30"/>
  <c r="AD29"/>
  <c r="AD24"/>
  <c r="AD25"/>
  <c r="AD26"/>
  <c r="AD27"/>
  <c r="AD28"/>
  <c r="AD35"/>
  <c r="AD36"/>
  <c r="AD37"/>
  <c r="AD38"/>
  <c r="AD39"/>
  <c r="AD40"/>
  <c r="AD23"/>
  <c r="V128" l="1"/>
  <c r="V130"/>
  <c r="H26"/>
  <c r="V26" s="1"/>
  <c r="H28"/>
  <c r="V84"/>
  <c r="V85"/>
  <c r="V87"/>
  <c r="V86"/>
  <c r="V78"/>
  <c r="V79"/>
  <c r="V80"/>
  <c r="V81"/>
  <c r="V83"/>
  <c r="V77"/>
  <c r="V39"/>
  <c r="V40"/>
  <c r="V37"/>
  <c r="V38"/>
  <c r="V33"/>
  <c r="V34"/>
  <c r="V30"/>
  <c r="V32"/>
  <c r="V29"/>
  <c r="V31"/>
  <c r="V25"/>
  <c r="V24"/>
  <c r="V23"/>
  <c r="V27"/>
  <c r="V28"/>
  <c r="V82" l="1"/>
  <c r="V36"/>
  <c r="V35"/>
</calcChain>
</file>

<file path=xl/sharedStrings.xml><?xml version="1.0" encoding="utf-8"?>
<sst xmlns="http://schemas.openxmlformats.org/spreadsheetml/2006/main" count="167" uniqueCount="48">
  <si>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</si>
  <si>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</si>
  <si>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</si>
  <si>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</si>
  <si>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</si>
  <si>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</si>
  <si>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</si>
  <si>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</si>
  <si>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</si>
  <si>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</si>
  <si>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设计坐标</t>
  </si>
  <si>
    <t>高程</t>
  </si>
  <si>
    <t>X</t>
  </si>
  <si>
    <t>Y</t>
  </si>
  <si>
    <t>备
注</t>
  </si>
  <si>
    <t>观测：</t>
  </si>
  <si>
    <t>计算：</t>
  </si>
  <si>
    <t>放样部位（桩号）</t>
    <phoneticPr fontId="11" type="noConversion"/>
  </si>
  <si>
    <t>测量放样情况（示意图）</t>
    <phoneticPr fontId="11" type="noConversion"/>
  </si>
  <si>
    <t>放样：</t>
    <phoneticPr fontId="11" type="noConversion"/>
  </si>
  <si>
    <t>放样     依据</t>
    <phoneticPr fontId="11" type="noConversion"/>
  </si>
  <si>
    <t>放样坐标</t>
    <phoneticPr fontId="11" type="noConversion"/>
  </si>
  <si>
    <t>施工项目部技术负责人：</t>
    <phoneticPr fontId="11" type="noConversion"/>
  </si>
  <si>
    <t>放样人</t>
    <phoneticPr fontId="11" type="noConversion"/>
  </si>
  <si>
    <t>测 量 放 样 记 录</t>
    <phoneticPr fontId="11" type="noConversion"/>
  </si>
  <si>
    <t>KZD1</t>
    <phoneticPr fontId="11" type="noConversion"/>
  </si>
  <si>
    <t>x=525689.171</t>
    <phoneticPr fontId="11" type="noConversion"/>
  </si>
  <si>
    <t>y=3091975.207</t>
    <phoneticPr fontId="11" type="noConversion"/>
  </si>
  <si>
    <t>X=525691.514</t>
    <phoneticPr fontId="11" type="noConversion"/>
  </si>
  <si>
    <t>Y=3092018.944</t>
    <phoneticPr fontId="11" type="noConversion"/>
  </si>
  <si>
    <t>陈赛美</t>
    <phoneticPr fontId="11" type="noConversion"/>
  </si>
  <si>
    <t>根据图号LM-06测量放样，符合设计规范要求</t>
  </si>
  <si>
    <t>温州市瓯江口新区一期市政工程PPP项目（瓯扬河、滨水北路和跨海一路等）一河八路十二桥工程</t>
    <phoneticPr fontId="11" type="noConversion"/>
  </si>
  <si>
    <t>放样日期</t>
  </si>
  <si>
    <t>KZD2</t>
    <phoneticPr fontId="11" type="noConversion"/>
  </si>
  <si>
    <t>高程</t>
    <phoneticPr fontId="11" type="noConversion"/>
  </si>
  <si>
    <t>李璐</t>
    <phoneticPr fontId="11" type="noConversion"/>
  </si>
  <si>
    <t>左4m</t>
    <phoneticPr fontId="11" type="noConversion"/>
  </si>
  <si>
    <t>右4m</t>
    <phoneticPr fontId="11" type="noConversion"/>
  </si>
  <si>
    <t>滨水北路下面层（K0+524.54~K888.8）</t>
    <phoneticPr fontId="11" type="noConversion"/>
  </si>
  <si>
    <t>2018-03-28</t>
    <phoneticPr fontId="11" type="noConversion"/>
  </si>
  <si>
    <t>左19m</t>
    <phoneticPr fontId="11" type="noConversion"/>
  </si>
  <si>
    <t>右19m</t>
    <phoneticPr fontId="11" type="noConversion"/>
  </si>
  <si>
    <t>滨水北路下面层（K0+972.951~K1+335.887）</t>
    <phoneticPr fontId="11" type="noConversion"/>
  </si>
  <si>
    <t>左21.5m</t>
    <phoneticPr fontId="11" type="noConversion"/>
  </si>
  <si>
    <t>左19m</t>
    <phoneticPr fontId="11" type="noConversion"/>
  </si>
  <si>
    <t>左22.5m</t>
    <phoneticPr fontId="11" type="noConversion"/>
  </si>
  <si>
    <t>右24.75m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</si>
</sst>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0.00_ "/>
    <numFmt numFmtId="178" formatCode="\K0\+000.000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rgb="FF00000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4" fillId="0" borderId="0"/>
    <xf numFmtId="0" fontId="16" fillId="0" borderId="0"/>
  </cellStyleXfs>
  <cellXfs count="129">
    <xf numFmtId="0" fontId="0" fillId="0" borderId="0" xfId="0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vertical="center" wrapText="1"/>
    </xf>
    <xf numFmtId="0" fontId="8" fillId="0" borderId="21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0" fontId="10" fillId="0" borderId="0" xfId="0" applyFont="1"/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12" fillId="0" borderId="0" xfId="0" applyFont="1"/>
    <xf numFmtId="176" fontId="16" fillId="0" borderId="0" xfId="0" applyNumberFormat="1" applyFont="1"/>
    <xf numFmtId="0" fontId="8" fillId="0" borderId="12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9" fillId="0" borderId="27" xfId="1" applyNumberFormat="1" applyFont="1" applyFill="1" applyBorder="1" applyAlignment="1" applyProtection="1">
      <alignment horizontal="center" vertical="center" wrapText="1"/>
    </xf>
    <xf numFmtId="0" fontId="4" fillId="0" borderId="28" xfId="1" applyNumberFormat="1" applyFont="1" applyFill="1" applyBorder="1" applyAlignment="1" applyProtection="1">
      <alignment wrapText="1"/>
    </xf>
    <xf numFmtId="0" fontId="4" fillId="0" borderId="23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30" xfId="1" applyNumberFormat="1" applyFont="1" applyFill="1" applyBorder="1" applyAlignment="1" applyProtection="1">
      <alignment wrapText="1"/>
    </xf>
    <xf numFmtId="0" fontId="4" fillId="0" borderId="31" xfId="1" applyNumberFormat="1" applyFont="1" applyFill="1" applyBorder="1" applyAlignment="1" applyProtection="1">
      <alignment wrapText="1"/>
    </xf>
    <xf numFmtId="49" fontId="4" fillId="0" borderId="28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45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46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49" fontId="14" fillId="0" borderId="53" xfId="1" applyNumberFormat="1" applyFont="1" applyFill="1" applyBorder="1" applyAlignment="1" applyProtection="1">
      <alignment horizontal="center" vertical="center" wrapText="1"/>
    </xf>
    <xf numFmtId="49" fontId="14" fillId="0" borderId="6" xfId="1" applyNumberFormat="1" applyFont="1" applyFill="1" applyBorder="1" applyAlignment="1" applyProtection="1">
      <alignment horizontal="center" vertical="center" wrapText="1"/>
    </xf>
    <xf numFmtId="49" fontId="14" fillId="0" borderId="7" xfId="1" applyNumberFormat="1" applyFont="1" applyFill="1" applyBorder="1" applyAlignment="1" applyProtection="1">
      <alignment horizontal="center" vertical="center" wrapText="1"/>
    </xf>
    <xf numFmtId="0" fontId="15" fillId="0" borderId="13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8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36" xfId="1" applyNumberFormat="1" applyFont="1" applyFill="1" applyBorder="1" applyAlignment="1" applyProtection="1">
      <alignment horizontal="center" vertical="center" wrapText="1"/>
    </xf>
    <xf numFmtId="0" fontId="8" fillId="0" borderId="18" xfId="1" applyNumberFormat="1" applyFont="1" applyFill="1" applyBorder="1" applyAlignment="1" applyProtection="1">
      <alignment horizontal="center" vertical="center" wrapText="1"/>
    </xf>
    <xf numFmtId="176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41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7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0" fontId="4" fillId="0" borderId="23" xfId="1" applyNumberFormat="1" applyFont="1" applyFill="1" applyBorder="1" applyAlignment="1" applyProtection="1">
      <alignment horizontal="center" vertical="center" wrapText="1"/>
    </xf>
    <xf numFmtId="0" fontId="4" fillId="0" borderId="24" xfId="1" applyNumberFormat="1" applyFont="1" applyFill="1" applyBorder="1" applyAlignment="1" applyProtection="1">
      <alignment horizontal="center" vertical="center" wrapText="1"/>
    </xf>
    <xf numFmtId="0" fontId="12" fillId="0" borderId="2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178" fontId="15" fillId="0" borderId="19" xfId="1" applyNumberFormat="1" applyFont="1" applyFill="1" applyBorder="1" applyAlignment="1" applyProtection="1">
      <alignment horizontal="center" vertical="center" wrapText="1"/>
    </xf>
    <xf numFmtId="178" fontId="8" fillId="0" borderId="0" xfId="1" applyNumberFormat="1" applyFont="1" applyFill="1" applyBorder="1" applyAlignment="1" applyProtection="1">
      <alignment horizontal="center" vertical="center" wrapText="1"/>
    </xf>
    <xf numFmtId="178" fontId="8" fillId="0" borderId="16" xfId="1" applyNumberFormat="1" applyFont="1" applyFill="1" applyBorder="1" applyAlignment="1" applyProtection="1">
      <alignment horizontal="center" vertical="center" wrapText="1"/>
    </xf>
    <xf numFmtId="178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47" xfId="1" applyNumberFormat="1" applyFont="1" applyFill="1" applyBorder="1" applyAlignment="1" applyProtection="1">
      <alignment horizontal="center" vertical="center" wrapText="1"/>
    </xf>
    <xf numFmtId="176" fontId="8" fillId="0" borderId="48" xfId="1" applyNumberFormat="1" applyFont="1" applyFill="1" applyBorder="1" applyAlignment="1" applyProtection="1">
      <alignment horizontal="center" vertical="center" wrapText="1"/>
    </xf>
    <xf numFmtId="176" fontId="8" fillId="0" borderId="52" xfId="1" applyNumberFormat="1" applyFont="1" applyFill="1" applyBorder="1" applyAlignment="1" applyProtection="1">
      <alignment horizontal="center" vertical="center" wrapText="1"/>
    </xf>
    <xf numFmtId="49" fontId="8" fillId="0" borderId="47" xfId="1" applyNumberFormat="1" applyFont="1" applyFill="1" applyBorder="1" applyAlignment="1" applyProtection="1">
      <alignment horizontal="center" vertical="center" wrapText="1"/>
    </xf>
    <xf numFmtId="49" fontId="8" fillId="0" borderId="48" xfId="1" applyNumberFormat="1" applyFont="1" applyFill="1" applyBorder="1" applyAlignment="1" applyProtection="1">
      <alignment horizontal="center" vertical="center" wrapText="1"/>
    </xf>
    <xf numFmtId="49" fontId="8" fillId="0" borderId="49" xfId="1" applyNumberFormat="1" applyFont="1" applyFill="1" applyBorder="1" applyAlignment="1" applyProtection="1">
      <alignment horizontal="center" vertical="center" wrapText="1"/>
    </xf>
    <xf numFmtId="177" fontId="15" fillId="0" borderId="19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42" xfId="1" applyNumberFormat="1" applyFont="1" applyFill="1" applyBorder="1" applyAlignment="1" applyProtection="1">
      <alignment horizontal="center" vertical="center" wrapText="1"/>
    </xf>
    <xf numFmtId="177" fontId="8" fillId="0" borderId="16" xfId="1" applyNumberFormat="1" applyFont="1" applyFill="1" applyBorder="1" applyAlignment="1" applyProtection="1">
      <alignment horizontal="center" vertical="center" wrapText="1"/>
    </xf>
    <xf numFmtId="177" fontId="8" fillId="0" borderId="17" xfId="1" applyNumberFormat="1" applyFont="1" applyFill="1" applyBorder="1" applyAlignment="1" applyProtection="1">
      <alignment horizontal="center" vertical="center" wrapText="1"/>
    </xf>
    <xf numFmtId="177" fontId="8" fillId="0" borderId="43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49" fontId="8" fillId="0" borderId="6" xfId="1" applyNumberFormat="1" applyFont="1" applyFill="1" applyBorder="1" applyAlignment="1" applyProtection="1">
      <alignment wrapText="1"/>
    </xf>
    <xf numFmtId="49" fontId="8" fillId="0" borderId="7" xfId="1" applyNumberFormat="1" applyFont="1" applyFill="1" applyBorder="1" applyAlignment="1" applyProtection="1">
      <alignment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15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38" xfId="1" applyNumberFormat="1" applyFont="1" applyFill="1" applyBorder="1" applyAlignment="1" applyProtection="1">
      <alignment horizontal="center" vertical="center" wrapText="1"/>
    </xf>
    <xf numFmtId="0" fontId="7" fillId="0" borderId="8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wrapText="1"/>
    </xf>
    <xf numFmtId="49" fontId="8" fillId="0" borderId="10" xfId="1" applyNumberFormat="1" applyFont="1" applyFill="1" applyBorder="1" applyAlignment="1" applyProtection="1">
      <alignment wrapText="1"/>
    </xf>
    <xf numFmtId="49" fontId="15" fillId="0" borderId="10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0" fontId="13" fillId="0" borderId="35" xfId="1" applyNumberFormat="1" applyFont="1" applyFill="1" applyBorder="1" applyAlignment="1" applyProtection="1">
      <alignment horizontal="center" vertical="center" wrapText="1"/>
    </xf>
    <xf numFmtId="0" fontId="7" fillId="0" borderId="35" xfId="1" applyNumberFormat="1" applyFont="1" applyFill="1" applyBorder="1" applyAlignment="1" applyProtection="1">
      <alignment horizontal="center" vertical="center" wrapText="1"/>
    </xf>
    <xf numFmtId="49" fontId="15" fillId="0" borderId="35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49" fontId="8" fillId="0" borderId="39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20" xfId="1" applyNumberFormat="1" applyFont="1" applyFill="1" applyBorder="1" applyAlignment="1" applyProtection="1">
      <alignment horizontal="center" vertical="center" wrapText="1"/>
    </xf>
    <xf numFmtId="0" fontId="8" fillId="0" borderId="50" xfId="1" applyNumberFormat="1" applyFont="1" applyFill="1" applyBorder="1" applyAlignment="1" applyProtection="1">
      <alignment horizontal="center" vertical="center" wrapText="1"/>
    </xf>
    <xf numFmtId="0" fontId="8" fillId="0" borderId="51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40" xfId="1" applyNumberFormat="1" applyFont="1" applyFill="1" applyBorder="1" applyAlignment="1" applyProtection="1">
      <alignment horizontal="center" vertical="center" wrapText="1"/>
    </xf>
    <xf numFmtId="0" fontId="8" fillId="0" borderId="13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8" xfId="1" applyNumberFormat="1" applyFont="1" applyFill="1" applyBorder="1" applyAlignment="1" applyProtection="1">
      <alignment horizontal="center" vertical="center" wrapText="1"/>
    </xf>
    <xf numFmtId="49" fontId="4" fillId="0" borderId="19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Alignment="1" applyProtection="1">
      <alignment horizontal="center" vertical="center" wrapText="1"/>
    </xf>
    <xf numFmtId="49" fontId="4" fillId="0" borderId="42" xfId="1" applyNumberFormat="1" applyFont="1" applyFill="1" applyBorder="1" applyAlignment="1" applyProtection="1">
      <alignment horizontal="center" vertical="center" wrapText="1"/>
    </xf>
    <xf numFmtId="0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32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2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wrapText="1"/>
    </xf>
    <xf numFmtId="49" fontId="8" fillId="0" borderId="4" xfId="1" applyNumberFormat="1" applyFont="1" applyFill="1" applyBorder="1" applyAlignment="1" applyProtection="1">
      <alignment wrapText="1"/>
    </xf>
    <xf numFmtId="49" fontId="7" fillId="0" borderId="4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horizontal="center" vertical="center" wrapText="1"/>
    </xf>
    <xf numFmtId="49" fontId="8" fillId="0" borderId="4" xfId="1" applyNumberFormat="1" applyFont="1" applyFill="1" applyBorder="1" applyAlignment="1" applyProtection="1">
      <alignment horizontal="center" vertical="center" wrapText="1"/>
    </xf>
    <xf numFmtId="0" fontId="7" fillId="0" borderId="33" xfId="1" applyNumberFormat="1" applyFont="1" applyFill="1" applyBorder="1" applyAlignment="1" applyProtection="1">
      <alignment horizontal="center" vertical="center" wrapText="1"/>
    </xf>
    <xf numFmtId="49" fontId="8" fillId="0" borderId="33" xfId="1" applyNumberFormat="1" applyFont="1" applyFill="1" applyBorder="1" applyAlignment="1" applyProtection="1">
      <alignment horizontal="center" vertical="center" wrapText="1"/>
    </xf>
    <xf numFmtId="49" fontId="8" fillId="0" borderId="37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184412</xdr:colOff>
      <xdr:row>10</xdr:row>
      <xdr:rowOff>104997</xdr:rowOff>
    </xdr:from>
    <xdr:to>
      <xdr:col>24</xdr:col>
      <xdr:colOff>310888</xdr:colOff>
      <xdr:row>20</xdr:row>
      <xdr:rowOff>37877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727462" y="3095847"/>
          <a:ext cx="4203176" cy="1933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87283</xdr:colOff>
      <xdr:row>63</xdr:row>
      <xdr:rowOff>104997</xdr:rowOff>
    </xdr:from>
    <xdr:to>
      <xdr:col>26</xdr:col>
      <xdr:colOff>65117</xdr:colOff>
      <xdr:row>73</xdr:row>
      <xdr:rowOff>37877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1630333" y="13239972"/>
          <a:ext cx="4397434" cy="1933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87283</xdr:colOff>
      <xdr:row>115</xdr:row>
      <xdr:rowOff>104997</xdr:rowOff>
    </xdr:from>
    <xdr:to>
      <xdr:col>26</xdr:col>
      <xdr:colOff>65117</xdr:colOff>
      <xdr:row>125</xdr:row>
      <xdr:rowOff>37877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1630333" y="13239972"/>
          <a:ext cx="4397434" cy="1933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157"/>
  <sheetViews>
    <sheetView tabSelected="1" view="pageBreakPreview" topLeftCell="A118" zoomScaleSheetLayoutView="100" workbookViewId="0">
      <selection activeCell="C128" sqref="C128:F131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5.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7.25" customWidth="1"/>
    <col min="31" max="31" width="13" bestFit="1" customWidth="1"/>
  </cols>
  <sheetData>
    <row r="1" spans="1:29" ht="5.25" customHeight="1"/>
    <row r="2" spans="1:29" ht="12" customHeight="1">
      <c r="A2" s="107"/>
      <c r="B2" s="108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10" t="s">
        <v>0</v>
      </c>
      <c r="AB2" s="110"/>
      <c r="AC2" s="110"/>
    </row>
    <row r="3" spans="1:29" ht="27">
      <c r="A3" s="111"/>
      <c r="B3" s="112"/>
      <c r="C3" s="112"/>
      <c r="D3" s="113" t="s">
        <v>24</v>
      </c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5"/>
      <c r="AB3" s="116"/>
      <c r="AC3" s="116"/>
    </row>
    <row r="4" spans="1:29" ht="27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8"/>
      <c r="AB4" s="119"/>
      <c r="AC4" s="119"/>
    </row>
    <row r="5" spans="1:29" ht="45" customHeight="1">
      <c r="A5" s="120" t="s">
        <v>1</v>
      </c>
      <c r="B5" s="121"/>
      <c r="C5" s="121"/>
      <c r="D5" s="121"/>
      <c r="E5" s="122"/>
      <c r="F5" s="123" t="s">
        <v>32</v>
      </c>
      <c r="G5" s="124"/>
      <c r="H5" s="124"/>
      <c r="I5" s="124"/>
      <c r="J5" s="124"/>
      <c r="K5" s="124"/>
      <c r="L5" s="124"/>
      <c r="M5" s="124"/>
      <c r="N5" s="124"/>
      <c r="O5" s="124"/>
      <c r="P5" s="125"/>
      <c r="Q5" s="126" t="s">
        <v>2</v>
      </c>
      <c r="R5" s="126"/>
      <c r="S5" s="126"/>
      <c r="T5" s="126"/>
      <c r="U5" s="127" t="s">
        <v>3</v>
      </c>
      <c r="V5" s="127"/>
      <c r="W5" s="127"/>
      <c r="X5" s="127"/>
      <c r="Y5" s="127"/>
      <c r="Z5" s="127"/>
      <c r="AA5" s="127"/>
      <c r="AB5" s="127"/>
      <c r="AC5" s="128"/>
    </row>
    <row r="6" spans="1:29" ht="30" customHeight="1">
      <c r="A6" s="73" t="s">
        <v>17</v>
      </c>
      <c r="B6" s="74"/>
      <c r="C6" s="74"/>
      <c r="D6" s="74"/>
      <c r="E6" s="75"/>
      <c r="F6" s="29" t="s">
        <v>43</v>
      </c>
      <c r="G6" s="30"/>
      <c r="H6" s="30"/>
      <c r="I6" s="30"/>
      <c r="J6" s="30"/>
      <c r="K6" s="30"/>
      <c r="L6" s="30"/>
      <c r="M6" s="30"/>
      <c r="N6" s="30"/>
      <c r="O6" s="30"/>
      <c r="P6" s="31"/>
      <c r="Q6" s="76" t="s">
        <v>33</v>
      </c>
      <c r="R6" s="76"/>
      <c r="S6" s="76"/>
      <c r="T6" s="76"/>
      <c r="U6" s="77" t="s">
        <v>40</v>
      </c>
      <c r="V6" s="78"/>
      <c r="W6" s="78"/>
      <c r="X6" s="78"/>
      <c r="Y6" s="78"/>
      <c r="Z6" s="78"/>
      <c r="AA6" s="78"/>
      <c r="AB6" s="78"/>
      <c r="AC6" s="79"/>
    </row>
    <row r="7" spans="1:29" ht="30" customHeight="1">
      <c r="A7" s="80" t="s">
        <v>4</v>
      </c>
      <c r="B7" s="81"/>
      <c r="C7" s="81"/>
      <c r="D7" s="81"/>
      <c r="E7" s="82"/>
      <c r="F7" s="83" t="s">
        <v>36</v>
      </c>
      <c r="G7" s="84"/>
      <c r="H7" s="84"/>
      <c r="I7" s="84"/>
      <c r="J7" s="84"/>
      <c r="K7" s="84"/>
      <c r="L7" s="84"/>
      <c r="M7" s="84"/>
      <c r="N7" s="84"/>
      <c r="O7" s="84"/>
      <c r="P7" s="85"/>
      <c r="Q7" s="86" t="s">
        <v>23</v>
      </c>
      <c r="R7" s="87"/>
      <c r="S7" s="87"/>
      <c r="T7" s="87"/>
      <c r="U7" s="88" t="s">
        <v>30</v>
      </c>
      <c r="V7" s="89"/>
      <c r="W7" s="89"/>
      <c r="X7" s="89"/>
      <c r="Y7" s="89"/>
      <c r="Z7" s="89"/>
      <c r="AA7" s="89"/>
      <c r="AB7" s="89"/>
      <c r="AC7" s="90"/>
    </row>
    <row r="8" spans="1:29" ht="23.25" customHeight="1">
      <c r="A8" s="91" t="s">
        <v>18</v>
      </c>
      <c r="B8" s="92"/>
      <c r="C8" s="92" t="s">
        <v>5</v>
      </c>
      <c r="D8" s="92"/>
      <c r="E8" s="92"/>
      <c r="F8" s="92"/>
      <c r="G8" s="92"/>
      <c r="H8" s="92" t="s">
        <v>25</v>
      </c>
      <c r="I8" s="92"/>
      <c r="J8" s="92"/>
      <c r="K8" s="92"/>
      <c r="L8" s="92"/>
      <c r="M8" s="92"/>
      <c r="N8" s="92"/>
      <c r="O8" s="96" t="s">
        <v>6</v>
      </c>
      <c r="P8" s="96"/>
      <c r="Q8" s="96"/>
      <c r="R8" s="96"/>
      <c r="S8" s="96"/>
      <c r="T8" s="96" t="s">
        <v>34</v>
      </c>
      <c r="U8" s="96"/>
      <c r="V8" s="96"/>
      <c r="W8" s="96"/>
      <c r="X8" s="96"/>
      <c r="Y8" s="96"/>
      <c r="Z8" s="96"/>
      <c r="AA8" s="96"/>
      <c r="AB8" s="96"/>
      <c r="AC8" s="97"/>
    </row>
    <row r="9" spans="1:29" ht="18" customHeight="1">
      <c r="A9" s="91"/>
      <c r="B9" s="92"/>
      <c r="C9" s="98" t="s">
        <v>7</v>
      </c>
      <c r="D9" s="33"/>
      <c r="E9" s="33"/>
      <c r="F9" s="33"/>
      <c r="G9" s="99"/>
      <c r="H9" s="92" t="s">
        <v>26</v>
      </c>
      <c r="I9" s="92"/>
      <c r="J9" s="92"/>
      <c r="K9" s="92"/>
      <c r="L9" s="92"/>
      <c r="M9" s="92"/>
      <c r="N9" s="92"/>
      <c r="O9" s="42" t="s">
        <v>8</v>
      </c>
      <c r="P9" s="43"/>
      <c r="Q9" s="43"/>
      <c r="R9" s="43"/>
      <c r="S9" s="100"/>
      <c r="T9" s="96" t="s">
        <v>28</v>
      </c>
      <c r="U9" s="96"/>
      <c r="V9" s="96"/>
      <c r="W9" s="96"/>
      <c r="X9" s="96"/>
      <c r="Y9" s="96"/>
      <c r="Z9" s="96"/>
      <c r="AA9" s="96"/>
      <c r="AB9" s="96"/>
      <c r="AC9" s="97"/>
    </row>
    <row r="10" spans="1:29" ht="18" customHeight="1">
      <c r="A10" s="91"/>
      <c r="B10" s="92"/>
      <c r="C10" s="34"/>
      <c r="D10" s="35"/>
      <c r="E10" s="35"/>
      <c r="F10" s="35"/>
      <c r="G10" s="40"/>
      <c r="H10" s="92" t="s">
        <v>27</v>
      </c>
      <c r="I10" s="92"/>
      <c r="J10" s="92"/>
      <c r="K10" s="92"/>
      <c r="L10" s="92"/>
      <c r="M10" s="92"/>
      <c r="N10" s="92"/>
      <c r="O10" s="45"/>
      <c r="P10" s="46"/>
      <c r="Q10" s="46"/>
      <c r="R10" s="46"/>
      <c r="S10" s="101"/>
      <c r="T10" s="96" t="s">
        <v>29</v>
      </c>
      <c r="U10" s="96"/>
      <c r="V10" s="96"/>
      <c r="W10" s="96"/>
      <c r="X10" s="96"/>
      <c r="Y10" s="96"/>
      <c r="Z10" s="96"/>
      <c r="AA10" s="96"/>
      <c r="AB10" s="96"/>
      <c r="AC10" s="97"/>
    </row>
    <row r="11" spans="1:29">
      <c r="A11" s="91"/>
      <c r="B11" s="92"/>
      <c r="C11" s="102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4"/>
    </row>
    <row r="12" spans="1:29">
      <c r="A12" s="91"/>
      <c r="B12" s="92"/>
      <c r="C12" s="102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4"/>
    </row>
    <row r="13" spans="1:29">
      <c r="A13" s="91"/>
      <c r="B13" s="92"/>
      <c r="C13" s="102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4"/>
    </row>
    <row r="14" spans="1:29">
      <c r="A14" s="91"/>
      <c r="B14" s="92"/>
      <c r="C14" s="102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4"/>
    </row>
    <row r="15" spans="1:29">
      <c r="A15" s="91"/>
      <c r="B15" s="92"/>
      <c r="C15" s="102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4"/>
    </row>
    <row r="16" spans="1:29">
      <c r="A16" s="91"/>
      <c r="B16" s="92"/>
      <c r="C16" s="102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4"/>
    </row>
    <row r="17" spans="1:31">
      <c r="A17" s="91"/>
      <c r="B17" s="92"/>
      <c r="C17" s="102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4"/>
    </row>
    <row r="18" spans="1:31">
      <c r="A18" s="91"/>
      <c r="B18" s="92"/>
      <c r="C18" s="102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4"/>
    </row>
    <row r="19" spans="1:31">
      <c r="A19" s="91"/>
      <c r="B19" s="92"/>
      <c r="C19" s="102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4"/>
    </row>
    <row r="20" spans="1:31" ht="29.25" customHeight="1">
      <c r="A20" s="91"/>
      <c r="B20" s="92"/>
      <c r="C20" s="102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4"/>
    </row>
    <row r="21" spans="1:31" ht="22.5" customHeight="1">
      <c r="A21" s="91"/>
      <c r="B21" s="92"/>
      <c r="C21" s="102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4"/>
    </row>
    <row r="22" spans="1:31" ht="14.25" customHeight="1">
      <c r="A22" s="91"/>
      <c r="B22" s="93"/>
      <c r="C22" s="92" t="s">
        <v>9</v>
      </c>
      <c r="D22" s="92"/>
      <c r="E22" s="92"/>
      <c r="F22" s="92"/>
      <c r="G22" s="2"/>
      <c r="H22" s="93" t="s">
        <v>10</v>
      </c>
      <c r="I22" s="105"/>
      <c r="J22" s="105"/>
      <c r="K22" s="105"/>
      <c r="L22" s="105"/>
      <c r="M22" s="105"/>
      <c r="N22" s="106"/>
      <c r="O22" s="92" t="s">
        <v>11</v>
      </c>
      <c r="P22" s="92"/>
      <c r="Q22" s="92"/>
      <c r="R22" s="92"/>
      <c r="S22" s="92"/>
      <c r="T22" s="92"/>
      <c r="U22" s="92"/>
      <c r="V22" s="96" t="s">
        <v>21</v>
      </c>
      <c r="W22" s="96"/>
      <c r="X22" s="96"/>
      <c r="Y22" s="96"/>
      <c r="Z22" s="96"/>
      <c r="AA22" s="64" t="s">
        <v>35</v>
      </c>
      <c r="AB22" s="65"/>
      <c r="AC22" s="66"/>
    </row>
    <row r="23" spans="1:31" ht="14.25" customHeight="1">
      <c r="A23" s="91"/>
      <c r="B23" s="92"/>
      <c r="C23" s="57">
        <v>972.95100000000002</v>
      </c>
      <c r="D23" s="58"/>
      <c r="E23" s="58"/>
      <c r="F23" s="58"/>
      <c r="G23" s="3" t="s">
        <v>12</v>
      </c>
      <c r="H23" s="61">
        <f>3092383.217+972.951*COS(126.68055*PI()/180)</f>
        <v>3091802.0218630377</v>
      </c>
      <c r="I23" s="62"/>
      <c r="J23" s="62"/>
      <c r="K23" s="62"/>
      <c r="L23" s="62"/>
      <c r="M23" s="62"/>
      <c r="N23" s="63"/>
      <c r="O23" s="38"/>
      <c r="P23" s="38"/>
      <c r="Q23" s="38"/>
      <c r="R23" s="38"/>
      <c r="S23" s="38"/>
      <c r="T23" s="38"/>
      <c r="U23" s="39"/>
      <c r="V23" s="41">
        <f ca="1">H23+AD23</f>
        <v>3091802.0208630376</v>
      </c>
      <c r="W23" s="36"/>
      <c r="X23" s="36"/>
      <c r="Y23" s="36"/>
      <c r="Z23" s="37"/>
      <c r="AA23" s="67"/>
      <c r="AB23" s="68"/>
      <c r="AC23" s="69"/>
      <c r="AD23" s="8">
        <f ca="1">RANDBETWEEN(-3,3)*0.001</f>
        <v>-1E-3</v>
      </c>
      <c r="AE23" s="8">
        <v>3091826.855</v>
      </c>
    </row>
    <row r="24" spans="1:31" ht="14.25" customHeight="1">
      <c r="A24" s="91"/>
      <c r="B24" s="92"/>
      <c r="C24" s="59"/>
      <c r="D24" s="60"/>
      <c r="E24" s="60"/>
      <c r="F24" s="60"/>
      <c r="G24" s="1" t="s">
        <v>13</v>
      </c>
      <c r="H24" s="36">
        <f>526049.376+972.951*SIN(126.68055*PI()/180)</f>
        <v>526829.6617560999</v>
      </c>
      <c r="I24" s="36"/>
      <c r="J24" s="36"/>
      <c r="K24" s="36"/>
      <c r="L24" s="36"/>
      <c r="M24" s="36"/>
      <c r="N24" s="37"/>
      <c r="O24" s="35"/>
      <c r="P24" s="35"/>
      <c r="Q24" s="35"/>
      <c r="R24" s="35"/>
      <c r="S24" s="35"/>
      <c r="T24" s="35"/>
      <c r="U24" s="40"/>
      <c r="V24" s="41">
        <f t="shared" ref="V24:V28" ca="1" si="0">H24+AD24</f>
        <v>526829.66075609985</v>
      </c>
      <c r="W24" s="36"/>
      <c r="X24" s="36"/>
      <c r="Y24" s="36"/>
      <c r="Z24" s="37"/>
      <c r="AA24" s="70"/>
      <c r="AB24" s="71"/>
      <c r="AC24" s="72"/>
      <c r="AD24" s="8">
        <f t="shared" ref="AD24:AD40" ca="1" si="1">RANDBETWEEN(-3,3)*0.001</f>
        <v>-1E-3</v>
      </c>
      <c r="AE24" s="8">
        <v>526796.32499999995</v>
      </c>
    </row>
    <row r="25" spans="1:31" ht="14.25" customHeight="1">
      <c r="A25" s="91"/>
      <c r="B25" s="92"/>
      <c r="C25" s="32" t="s">
        <v>37</v>
      </c>
      <c r="D25" s="33"/>
      <c r="E25" s="33"/>
      <c r="F25" s="33"/>
      <c r="G25" s="1" t="s">
        <v>12</v>
      </c>
      <c r="H25" s="36">
        <f>H23-4*COS((36.68+90)*PI()/180)</f>
        <v>3091804.4112439901</v>
      </c>
      <c r="I25" s="36"/>
      <c r="J25" s="36"/>
      <c r="K25" s="36"/>
      <c r="L25" s="36"/>
      <c r="M25" s="36"/>
      <c r="N25" s="37"/>
      <c r="O25" s="38"/>
      <c r="P25" s="38"/>
      <c r="Q25" s="38"/>
      <c r="R25" s="38"/>
      <c r="S25" s="38"/>
      <c r="T25" s="38"/>
      <c r="U25" s="39"/>
      <c r="V25" s="41">
        <f t="shared" ca="1" si="0"/>
        <v>3091804.4132439899</v>
      </c>
      <c r="W25" s="36"/>
      <c r="X25" s="36"/>
      <c r="Y25" s="36"/>
      <c r="Z25" s="37"/>
      <c r="AA25" s="42"/>
      <c r="AB25" s="43"/>
      <c r="AC25" s="44"/>
      <c r="AD25" s="8">
        <f t="shared" ca="1" si="1"/>
        <v>2E-3</v>
      </c>
      <c r="AE25" s="8"/>
    </row>
    <row r="26" spans="1:31" ht="14.25" customHeight="1">
      <c r="A26" s="91"/>
      <c r="B26" s="92"/>
      <c r="C26" s="34"/>
      <c r="D26" s="35"/>
      <c r="E26" s="35"/>
      <c r="F26" s="35"/>
      <c r="G26" s="1" t="s">
        <v>13</v>
      </c>
      <c r="H26" s="36">
        <f>H24-4*SIN((36.68+90)*PI()/180)</f>
        <v>526826.45381927618</v>
      </c>
      <c r="I26" s="36"/>
      <c r="J26" s="36"/>
      <c r="K26" s="36"/>
      <c r="L26" s="36"/>
      <c r="M26" s="36"/>
      <c r="N26" s="37"/>
      <c r="O26" s="35"/>
      <c r="P26" s="35"/>
      <c r="Q26" s="35"/>
      <c r="R26" s="35"/>
      <c r="S26" s="35"/>
      <c r="T26" s="35"/>
      <c r="U26" s="40"/>
      <c r="V26" s="41">
        <f t="shared" ca="1" si="0"/>
        <v>526826.45581927616</v>
      </c>
      <c r="W26" s="36"/>
      <c r="X26" s="36"/>
      <c r="Y26" s="36"/>
      <c r="Z26" s="37"/>
      <c r="AA26" s="45"/>
      <c r="AB26" s="46"/>
      <c r="AC26" s="47"/>
      <c r="AD26" s="8">
        <f t="shared" ca="1" si="1"/>
        <v>2E-3</v>
      </c>
      <c r="AE26" s="8"/>
    </row>
    <row r="27" spans="1:31" ht="14.25" customHeight="1">
      <c r="A27" s="91"/>
      <c r="B27" s="92"/>
      <c r="C27" s="32" t="s">
        <v>38</v>
      </c>
      <c r="D27" s="33"/>
      <c r="E27" s="33"/>
      <c r="F27" s="33"/>
      <c r="G27" s="1" t="s">
        <v>12</v>
      </c>
      <c r="H27" s="36">
        <f>H23+4*COS((36.68+90)*PI()/180)</f>
        <v>3091799.6324820854</v>
      </c>
      <c r="I27" s="36"/>
      <c r="J27" s="36"/>
      <c r="K27" s="36"/>
      <c r="L27" s="36"/>
      <c r="M27" s="36"/>
      <c r="N27" s="37"/>
      <c r="O27" s="38"/>
      <c r="P27" s="38"/>
      <c r="Q27" s="38"/>
      <c r="R27" s="38"/>
      <c r="S27" s="38"/>
      <c r="T27" s="38"/>
      <c r="U27" s="39"/>
      <c r="V27" s="41">
        <f t="shared" ca="1" si="0"/>
        <v>3091799.6304820855</v>
      </c>
      <c r="W27" s="36"/>
      <c r="X27" s="36"/>
      <c r="Y27" s="36"/>
      <c r="Z27" s="37"/>
      <c r="AA27" s="42"/>
      <c r="AB27" s="43"/>
      <c r="AC27" s="44"/>
      <c r="AD27" s="8">
        <f t="shared" ca="1" si="1"/>
        <v>-2E-3</v>
      </c>
      <c r="AE27" s="8"/>
    </row>
    <row r="28" spans="1:31" ht="14.25" customHeight="1">
      <c r="A28" s="91"/>
      <c r="B28" s="92"/>
      <c r="C28" s="34"/>
      <c r="D28" s="35"/>
      <c r="E28" s="35"/>
      <c r="F28" s="35"/>
      <c r="G28" s="1" t="s">
        <v>13</v>
      </c>
      <c r="H28" s="36">
        <f>H24+4*SIN((36.68+90)*PI()/180)</f>
        <v>526832.86969292362</v>
      </c>
      <c r="I28" s="36"/>
      <c r="J28" s="36"/>
      <c r="K28" s="36"/>
      <c r="L28" s="36"/>
      <c r="M28" s="36"/>
      <c r="N28" s="37"/>
      <c r="O28" s="35"/>
      <c r="P28" s="35"/>
      <c r="Q28" s="35"/>
      <c r="R28" s="35"/>
      <c r="S28" s="35"/>
      <c r="T28" s="35"/>
      <c r="U28" s="40"/>
      <c r="V28" s="41">
        <f t="shared" ca="1" si="0"/>
        <v>526832.87269292364</v>
      </c>
      <c r="W28" s="36"/>
      <c r="X28" s="36"/>
      <c r="Y28" s="36"/>
      <c r="Z28" s="37"/>
      <c r="AA28" s="45"/>
      <c r="AB28" s="46"/>
      <c r="AC28" s="47"/>
      <c r="AD28" s="8">
        <f t="shared" ca="1" si="1"/>
        <v>3.0000000000000001E-3</v>
      </c>
      <c r="AE28" s="8"/>
    </row>
    <row r="29" spans="1:31" ht="14.25" customHeight="1">
      <c r="A29" s="94"/>
      <c r="B29" s="95"/>
      <c r="C29" s="32" t="s">
        <v>44</v>
      </c>
      <c r="D29" s="33"/>
      <c r="E29" s="33"/>
      <c r="F29" s="33"/>
      <c r="G29" s="9" t="s">
        <v>12</v>
      </c>
      <c r="H29" s="36">
        <f>H23-21.5*COS((36.68+90)*PI()/180)</f>
        <v>3091814.8647856563</v>
      </c>
      <c r="I29" s="36"/>
      <c r="J29" s="36"/>
      <c r="K29" s="36"/>
      <c r="L29" s="36"/>
      <c r="M29" s="36"/>
      <c r="N29" s="37"/>
      <c r="O29" s="38"/>
      <c r="P29" s="38"/>
      <c r="Q29" s="38"/>
      <c r="R29" s="38"/>
      <c r="S29" s="38"/>
      <c r="T29" s="38"/>
      <c r="U29" s="39"/>
      <c r="V29" s="41">
        <f t="shared" ref="V29:V38" ca="1" si="2">H29+AD29</f>
        <v>3091814.8647856563</v>
      </c>
      <c r="W29" s="36"/>
      <c r="X29" s="36"/>
      <c r="Y29" s="36"/>
      <c r="Z29" s="37"/>
      <c r="AA29" s="42"/>
      <c r="AB29" s="43"/>
      <c r="AC29" s="44"/>
      <c r="AD29" s="8">
        <f t="shared" ca="1" si="1"/>
        <v>0</v>
      </c>
      <c r="AE29" s="8"/>
    </row>
    <row r="30" spans="1:31" ht="14.25" customHeight="1">
      <c r="A30" s="94"/>
      <c r="B30" s="95"/>
      <c r="C30" s="34"/>
      <c r="D30" s="35"/>
      <c r="E30" s="35"/>
      <c r="F30" s="35"/>
      <c r="G30" s="9" t="s">
        <v>13</v>
      </c>
      <c r="H30" s="36">
        <f>H24-21.5*SIN((36.68+90)*PI()/180)</f>
        <v>526812.41909567255</v>
      </c>
      <c r="I30" s="36"/>
      <c r="J30" s="36"/>
      <c r="K30" s="36"/>
      <c r="L30" s="36"/>
      <c r="M30" s="36"/>
      <c r="N30" s="37"/>
      <c r="O30" s="35"/>
      <c r="P30" s="35"/>
      <c r="Q30" s="35"/>
      <c r="R30" s="35"/>
      <c r="S30" s="35"/>
      <c r="T30" s="35"/>
      <c r="U30" s="40"/>
      <c r="V30" s="41">
        <f t="shared" ca="1" si="2"/>
        <v>526812.41609567252</v>
      </c>
      <c r="W30" s="36"/>
      <c r="X30" s="36"/>
      <c r="Y30" s="36"/>
      <c r="Z30" s="37"/>
      <c r="AA30" s="45"/>
      <c r="AB30" s="46"/>
      <c r="AC30" s="47"/>
      <c r="AD30" s="8">
        <f t="shared" ca="1" si="1"/>
        <v>-3.0000000000000001E-3</v>
      </c>
      <c r="AE30" s="8"/>
    </row>
    <row r="31" spans="1:31" ht="14.25" customHeight="1">
      <c r="A31" s="94"/>
      <c r="B31" s="95"/>
      <c r="C31" s="32" t="s">
        <v>42</v>
      </c>
      <c r="D31" s="33"/>
      <c r="E31" s="33"/>
      <c r="F31" s="33"/>
      <c r="G31" s="9" t="s">
        <v>12</v>
      </c>
      <c r="H31" s="36">
        <f>H23+19*COS((36.68+90)*PI()/180)</f>
        <v>3091790.6723035141</v>
      </c>
      <c r="I31" s="36"/>
      <c r="J31" s="36"/>
      <c r="K31" s="36"/>
      <c r="L31" s="36"/>
      <c r="M31" s="36"/>
      <c r="N31" s="37"/>
      <c r="O31" s="38"/>
      <c r="P31" s="38"/>
      <c r="Q31" s="38"/>
      <c r="R31" s="38"/>
      <c r="S31" s="38"/>
      <c r="T31" s="38"/>
      <c r="U31" s="39"/>
      <c r="V31" s="41">
        <f t="shared" ca="1" si="2"/>
        <v>3091790.6703035142</v>
      </c>
      <c r="W31" s="36"/>
      <c r="X31" s="36"/>
      <c r="Y31" s="36"/>
      <c r="Z31" s="37"/>
      <c r="AA31" s="42"/>
      <c r="AB31" s="43"/>
      <c r="AC31" s="44"/>
      <c r="AD31" s="8">
        <f t="shared" ca="1" si="1"/>
        <v>-2E-3</v>
      </c>
      <c r="AE31" s="8"/>
    </row>
    <row r="32" spans="1:31" ht="14.25" customHeight="1">
      <c r="A32" s="94"/>
      <c r="B32" s="95"/>
      <c r="C32" s="34"/>
      <c r="D32" s="35"/>
      <c r="E32" s="35"/>
      <c r="F32" s="35"/>
      <c r="G32" s="9" t="s">
        <v>13</v>
      </c>
      <c r="H32" s="36">
        <f>H24+19*SIN((36.68+90)*PI()/180)</f>
        <v>526844.89945601241</v>
      </c>
      <c r="I32" s="36"/>
      <c r="J32" s="36"/>
      <c r="K32" s="36"/>
      <c r="L32" s="36"/>
      <c r="M32" s="36"/>
      <c r="N32" s="37"/>
      <c r="O32" s="35"/>
      <c r="P32" s="35"/>
      <c r="Q32" s="35"/>
      <c r="R32" s="35"/>
      <c r="S32" s="35"/>
      <c r="T32" s="35"/>
      <c r="U32" s="40"/>
      <c r="V32" s="41">
        <f t="shared" ca="1" si="2"/>
        <v>526844.89845601236</v>
      </c>
      <c r="W32" s="36"/>
      <c r="X32" s="36"/>
      <c r="Y32" s="36"/>
      <c r="Z32" s="37"/>
      <c r="AA32" s="45"/>
      <c r="AB32" s="46"/>
      <c r="AC32" s="47"/>
      <c r="AD32" s="8">
        <f t="shared" ca="1" si="1"/>
        <v>-1E-3</v>
      </c>
      <c r="AE32" s="8"/>
    </row>
    <row r="33" spans="1:31" ht="14.25" customHeight="1">
      <c r="A33" s="94"/>
      <c r="B33" s="95"/>
      <c r="C33" s="57">
        <v>1100</v>
      </c>
      <c r="D33" s="58"/>
      <c r="E33" s="58"/>
      <c r="F33" s="58"/>
      <c r="G33" s="3" t="s">
        <v>12</v>
      </c>
      <c r="H33" s="61">
        <f>3089188.904+1100*COS(36.68055*PI()/180)</f>
        <v>3090071.0803189613</v>
      </c>
      <c r="I33" s="62"/>
      <c r="J33" s="62"/>
      <c r="K33" s="62"/>
      <c r="L33" s="62"/>
      <c r="M33" s="62"/>
      <c r="N33" s="63"/>
      <c r="O33" s="38"/>
      <c r="P33" s="38"/>
      <c r="Q33" s="38"/>
      <c r="R33" s="38"/>
      <c r="S33" s="38"/>
      <c r="T33" s="38"/>
      <c r="U33" s="39"/>
      <c r="V33" s="41">
        <f t="shared" ca="1" si="2"/>
        <v>3090071.0813189615</v>
      </c>
      <c r="W33" s="36"/>
      <c r="X33" s="36"/>
      <c r="Y33" s="36"/>
      <c r="Z33" s="37"/>
      <c r="AA33" s="42"/>
      <c r="AB33" s="43"/>
      <c r="AC33" s="44"/>
      <c r="AD33" s="8">
        <f t="shared" ca="1" si="1"/>
        <v>1E-3</v>
      </c>
      <c r="AE33" s="8"/>
    </row>
    <row r="34" spans="1:31" ht="15" customHeight="1">
      <c r="A34" s="94"/>
      <c r="B34" s="95"/>
      <c r="C34" s="59"/>
      <c r="D34" s="60"/>
      <c r="E34" s="60"/>
      <c r="F34" s="60"/>
      <c r="G34" s="9" t="s">
        <v>13</v>
      </c>
      <c r="H34" s="36">
        <f>525953.681+1100*SIN(36.68055*PI()/180)</f>
        <v>526610.76923019718</v>
      </c>
      <c r="I34" s="36"/>
      <c r="J34" s="36"/>
      <c r="K34" s="36"/>
      <c r="L34" s="36"/>
      <c r="M34" s="36"/>
      <c r="N34" s="37"/>
      <c r="O34" s="35"/>
      <c r="P34" s="35"/>
      <c r="Q34" s="35"/>
      <c r="R34" s="35"/>
      <c r="S34" s="35"/>
      <c r="T34" s="35"/>
      <c r="U34" s="40"/>
      <c r="V34" s="41">
        <f t="shared" ca="1" si="2"/>
        <v>526610.77223019721</v>
      </c>
      <c r="W34" s="36"/>
      <c r="X34" s="36"/>
      <c r="Y34" s="36"/>
      <c r="Z34" s="37"/>
      <c r="AA34" s="45"/>
      <c r="AB34" s="46"/>
      <c r="AC34" s="47"/>
      <c r="AD34" s="8">
        <f t="shared" ca="1" si="1"/>
        <v>3.0000000000000001E-3</v>
      </c>
      <c r="AE34" s="8"/>
    </row>
    <row r="35" spans="1:31" ht="14.25" customHeight="1">
      <c r="A35" s="91"/>
      <c r="B35" s="92"/>
      <c r="C35" s="32" t="s">
        <v>37</v>
      </c>
      <c r="D35" s="33"/>
      <c r="E35" s="33"/>
      <c r="F35" s="33"/>
      <c r="G35" s="9" t="s">
        <v>12</v>
      </c>
      <c r="H35" s="36">
        <f>H33-4*COS((36.68+90)*PI()/180)</f>
        <v>3090073.4696999136</v>
      </c>
      <c r="I35" s="36"/>
      <c r="J35" s="36"/>
      <c r="K35" s="36"/>
      <c r="L35" s="36"/>
      <c r="M35" s="36"/>
      <c r="N35" s="37"/>
      <c r="O35" s="38"/>
      <c r="P35" s="38"/>
      <c r="Q35" s="38"/>
      <c r="R35" s="38"/>
      <c r="S35" s="38"/>
      <c r="T35" s="38"/>
      <c r="U35" s="39"/>
      <c r="V35" s="41">
        <f t="shared" ca="1" si="2"/>
        <v>3090073.4726999137</v>
      </c>
      <c r="W35" s="36"/>
      <c r="X35" s="36"/>
      <c r="Y35" s="36"/>
      <c r="Z35" s="37"/>
      <c r="AA35" s="42"/>
      <c r="AB35" s="43"/>
      <c r="AC35" s="44"/>
      <c r="AD35" s="8">
        <f t="shared" ca="1" si="1"/>
        <v>3.0000000000000001E-3</v>
      </c>
      <c r="AE35" s="8"/>
    </row>
    <row r="36" spans="1:31" ht="14.25" customHeight="1">
      <c r="A36" s="91"/>
      <c r="B36" s="92"/>
      <c r="C36" s="34"/>
      <c r="D36" s="35"/>
      <c r="E36" s="35"/>
      <c r="F36" s="35"/>
      <c r="G36" s="9" t="s">
        <v>13</v>
      </c>
      <c r="H36" s="36">
        <f>H34-4*SIN((36.68+90)*PI()/180)</f>
        <v>526607.56129337347</v>
      </c>
      <c r="I36" s="36"/>
      <c r="J36" s="36"/>
      <c r="K36" s="36"/>
      <c r="L36" s="36"/>
      <c r="M36" s="36"/>
      <c r="N36" s="37"/>
      <c r="O36" s="35"/>
      <c r="P36" s="35"/>
      <c r="Q36" s="35"/>
      <c r="R36" s="35"/>
      <c r="S36" s="35"/>
      <c r="T36" s="35"/>
      <c r="U36" s="40"/>
      <c r="V36" s="41">
        <f t="shared" ca="1" si="2"/>
        <v>526607.56429337349</v>
      </c>
      <c r="W36" s="36"/>
      <c r="X36" s="36"/>
      <c r="Y36" s="36"/>
      <c r="Z36" s="37"/>
      <c r="AA36" s="45"/>
      <c r="AB36" s="46"/>
      <c r="AC36" s="47"/>
      <c r="AD36" s="8">
        <f t="shared" ca="1" si="1"/>
        <v>3.0000000000000001E-3</v>
      </c>
      <c r="AE36" s="8"/>
    </row>
    <row r="37" spans="1:31" ht="14.25" customHeight="1">
      <c r="A37" s="91"/>
      <c r="B37" s="92"/>
      <c r="C37" s="32" t="s">
        <v>38</v>
      </c>
      <c r="D37" s="33"/>
      <c r="E37" s="33"/>
      <c r="F37" s="33"/>
      <c r="G37" s="9" t="s">
        <v>12</v>
      </c>
      <c r="H37" s="36">
        <f>H33+4*COS((36.68+90)*PI()/180)</f>
        <v>3090068.6909380089</v>
      </c>
      <c r="I37" s="36"/>
      <c r="J37" s="36"/>
      <c r="K37" s="36"/>
      <c r="L37" s="36"/>
      <c r="M37" s="36"/>
      <c r="N37" s="37"/>
      <c r="O37" s="38"/>
      <c r="P37" s="38"/>
      <c r="Q37" s="38"/>
      <c r="R37" s="38"/>
      <c r="S37" s="38"/>
      <c r="T37" s="38"/>
      <c r="U37" s="39"/>
      <c r="V37" s="41">
        <f t="shared" ca="1" si="2"/>
        <v>3090068.693938009</v>
      </c>
      <c r="W37" s="36"/>
      <c r="X37" s="36"/>
      <c r="Y37" s="36"/>
      <c r="Z37" s="37"/>
      <c r="AA37" s="42"/>
      <c r="AB37" s="43"/>
      <c r="AC37" s="44"/>
      <c r="AD37" s="8">
        <f t="shared" ca="1" si="1"/>
        <v>3.0000000000000001E-3</v>
      </c>
      <c r="AE37" s="8"/>
    </row>
    <row r="38" spans="1:31" ht="14.25" customHeight="1">
      <c r="A38" s="91"/>
      <c r="B38" s="92"/>
      <c r="C38" s="34"/>
      <c r="D38" s="35"/>
      <c r="E38" s="35"/>
      <c r="F38" s="35"/>
      <c r="G38" s="9" t="s">
        <v>13</v>
      </c>
      <c r="H38" s="36">
        <f>H34+4*SIN((36.68+90)*PI()/180)</f>
        <v>526613.9771670209</v>
      </c>
      <c r="I38" s="36"/>
      <c r="J38" s="36"/>
      <c r="K38" s="36"/>
      <c r="L38" s="36"/>
      <c r="M38" s="36"/>
      <c r="N38" s="37"/>
      <c r="O38" s="35"/>
      <c r="P38" s="35"/>
      <c r="Q38" s="35"/>
      <c r="R38" s="35"/>
      <c r="S38" s="35"/>
      <c r="T38" s="35"/>
      <c r="U38" s="40"/>
      <c r="V38" s="41">
        <f t="shared" ca="1" si="2"/>
        <v>526613.9771670209</v>
      </c>
      <c r="W38" s="36"/>
      <c r="X38" s="36"/>
      <c r="Y38" s="36"/>
      <c r="Z38" s="37"/>
      <c r="AA38" s="45"/>
      <c r="AB38" s="46"/>
      <c r="AC38" s="47"/>
      <c r="AD38" s="8">
        <f t="shared" ca="1" si="1"/>
        <v>0</v>
      </c>
      <c r="AE38" s="8"/>
    </row>
    <row r="39" spans="1:31" ht="14.25" customHeight="1">
      <c r="A39" s="91"/>
      <c r="B39" s="92"/>
      <c r="C39" s="32" t="s">
        <v>45</v>
      </c>
      <c r="D39" s="33"/>
      <c r="E39" s="33"/>
      <c r="F39" s="33"/>
      <c r="G39" s="12" t="s">
        <v>12</v>
      </c>
      <c r="H39" s="36">
        <f>H33-19*COS((36.68+90)*PI()/180)</f>
        <v>3090082.4298784849</v>
      </c>
      <c r="I39" s="36"/>
      <c r="J39" s="36"/>
      <c r="K39" s="36"/>
      <c r="L39" s="36"/>
      <c r="M39" s="36"/>
      <c r="N39" s="37"/>
      <c r="O39" s="38"/>
      <c r="P39" s="38"/>
      <c r="Q39" s="38"/>
      <c r="R39" s="38"/>
      <c r="S39" s="38"/>
      <c r="T39" s="38"/>
      <c r="U39" s="39"/>
      <c r="V39" s="41">
        <f t="shared" ref="V39:V40" ca="1" si="3">H39+AD39</f>
        <v>3090082.4308784851</v>
      </c>
      <c r="W39" s="36"/>
      <c r="X39" s="36"/>
      <c r="Y39" s="36"/>
      <c r="Z39" s="37"/>
      <c r="AA39" s="42"/>
      <c r="AB39" s="43"/>
      <c r="AC39" s="44"/>
      <c r="AD39" s="8">
        <f t="shared" ca="1" si="1"/>
        <v>1E-3</v>
      </c>
      <c r="AE39" s="8"/>
    </row>
    <row r="40" spans="1:31" ht="15" customHeight="1">
      <c r="A40" s="91"/>
      <c r="B40" s="92"/>
      <c r="C40" s="34"/>
      <c r="D40" s="35"/>
      <c r="E40" s="35"/>
      <c r="F40" s="35"/>
      <c r="G40" s="12" t="s">
        <v>13</v>
      </c>
      <c r="H40" s="36">
        <f>H34-19*SIN((36.68+90)*PI()/180)</f>
        <v>526595.53153028467</v>
      </c>
      <c r="I40" s="36"/>
      <c r="J40" s="36"/>
      <c r="K40" s="36"/>
      <c r="L40" s="36"/>
      <c r="M40" s="36"/>
      <c r="N40" s="37"/>
      <c r="O40" s="35"/>
      <c r="P40" s="35"/>
      <c r="Q40" s="35"/>
      <c r="R40" s="35"/>
      <c r="S40" s="35"/>
      <c r="T40" s="35"/>
      <c r="U40" s="40"/>
      <c r="V40" s="41">
        <f t="shared" ca="1" si="3"/>
        <v>526595.53153028467</v>
      </c>
      <c r="W40" s="36"/>
      <c r="X40" s="36"/>
      <c r="Y40" s="36"/>
      <c r="Z40" s="37"/>
      <c r="AA40" s="45"/>
      <c r="AB40" s="46"/>
      <c r="AC40" s="47"/>
      <c r="AD40" s="8">
        <f t="shared" ca="1" si="1"/>
        <v>0</v>
      </c>
      <c r="AE40" s="8"/>
    </row>
    <row r="41" spans="1:31" ht="10.5" customHeight="1">
      <c r="A41" s="48" t="s">
        <v>20</v>
      </c>
      <c r="B41" s="49"/>
      <c r="C41" s="50" t="s">
        <v>31</v>
      </c>
      <c r="D41" s="51"/>
      <c r="E41" s="51"/>
      <c r="F41" s="51"/>
      <c r="G41" s="52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3"/>
    </row>
    <row r="42" spans="1:31" ht="10.5" customHeight="1">
      <c r="A42" s="48"/>
      <c r="B42" s="49"/>
      <c r="C42" s="54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6"/>
    </row>
    <row r="43" spans="1:31" ht="21.75" customHeight="1">
      <c r="A43" s="48"/>
      <c r="B43" s="49"/>
      <c r="C43" s="54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6"/>
    </row>
    <row r="44" spans="1:31" ht="8.25" hidden="1" customHeight="1">
      <c r="A44" s="48"/>
      <c r="B44" s="4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6"/>
    </row>
    <row r="45" spans="1:31" ht="10.5" hidden="1" customHeight="1">
      <c r="A45" s="48"/>
      <c r="B45" s="4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6"/>
    </row>
    <row r="46" spans="1:31" ht="9" customHeight="1" thickBot="1">
      <c r="A46" s="15" t="s">
        <v>14</v>
      </c>
      <c r="B46" s="16"/>
      <c r="C46" s="21"/>
      <c r="D46" s="21"/>
      <c r="E46" s="21"/>
      <c r="F46" s="22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3"/>
    </row>
    <row r="47" spans="1:31" ht="9" customHeight="1">
      <c r="A47" s="17"/>
      <c r="B47" s="18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</row>
    <row r="48" spans="1:31" ht="9.75" customHeight="1">
      <c r="A48" s="17"/>
      <c r="B48" s="18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</row>
    <row r="49" spans="1:29" ht="9" hidden="1" customHeight="1">
      <c r="A49" s="17"/>
      <c r="B49" s="18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</row>
    <row r="50" spans="1:29" ht="2.1" customHeight="1" thickBot="1">
      <c r="A50" s="19"/>
      <c r="B50" s="20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7"/>
    </row>
    <row r="51" spans="1:29" ht="9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 spans="1:29">
      <c r="B52" s="5" t="s">
        <v>15</v>
      </c>
      <c r="H52" s="5" t="s">
        <v>19</v>
      </c>
      <c r="N52" s="5" t="s">
        <v>16</v>
      </c>
      <c r="P52" s="5"/>
      <c r="U52" s="7" t="s">
        <v>22</v>
      </c>
      <c r="Y52" s="5"/>
    </row>
    <row r="54" spans="1:29" ht="5.25" customHeight="1"/>
    <row r="55" spans="1:29" ht="12" customHeight="1">
      <c r="A55" s="107"/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10" t="s">
        <v>0</v>
      </c>
      <c r="AB55" s="110"/>
      <c r="AC55" s="110"/>
    </row>
    <row r="56" spans="1:29" ht="27">
      <c r="A56" s="111"/>
      <c r="B56" s="112"/>
      <c r="C56" s="112"/>
      <c r="D56" s="113" t="s">
        <v>24</v>
      </c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5"/>
      <c r="AB56" s="116"/>
      <c r="AC56" s="116"/>
    </row>
    <row r="57" spans="1:29" ht="27.75" thickBot="1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8"/>
      <c r="AB57" s="119"/>
      <c r="AC57" s="119"/>
    </row>
    <row r="58" spans="1:29" ht="45" customHeight="1">
      <c r="A58" s="120" t="s">
        <v>1</v>
      </c>
      <c r="B58" s="121"/>
      <c r="C58" s="121"/>
      <c r="D58" s="121"/>
      <c r="E58" s="122"/>
      <c r="F58" s="123" t="s">
        <v>32</v>
      </c>
      <c r="G58" s="124"/>
      <c r="H58" s="124"/>
      <c r="I58" s="124"/>
      <c r="J58" s="124"/>
      <c r="K58" s="124"/>
      <c r="L58" s="124"/>
      <c r="M58" s="124"/>
      <c r="N58" s="124"/>
      <c r="O58" s="124"/>
      <c r="P58" s="125"/>
      <c r="Q58" s="126" t="s">
        <v>2</v>
      </c>
      <c r="R58" s="126"/>
      <c r="S58" s="126"/>
      <c r="T58" s="126"/>
      <c r="U58" s="127" t="s">
        <v>3</v>
      </c>
      <c r="V58" s="127"/>
      <c r="W58" s="127"/>
      <c r="X58" s="127"/>
      <c r="Y58" s="127"/>
      <c r="Z58" s="127"/>
      <c r="AA58" s="127"/>
      <c r="AB58" s="127"/>
      <c r="AC58" s="128"/>
    </row>
    <row r="59" spans="1:29" ht="30" customHeight="1">
      <c r="A59" s="73" t="s">
        <v>17</v>
      </c>
      <c r="B59" s="74"/>
      <c r="C59" s="74"/>
      <c r="D59" s="74"/>
      <c r="E59" s="75"/>
      <c r="F59" s="31" t="s">
        <v>39</v>
      </c>
      <c r="G59" s="30"/>
      <c r="H59" s="30"/>
      <c r="I59" s="30"/>
      <c r="J59" s="30"/>
      <c r="K59" s="30"/>
      <c r="L59" s="30"/>
      <c r="M59" s="30"/>
      <c r="N59" s="30"/>
      <c r="O59" s="30"/>
      <c r="P59" s="31"/>
      <c r="Q59" s="76" t="s">
        <v>33</v>
      </c>
      <c r="R59" s="76"/>
      <c r="S59" s="76"/>
      <c r="T59" s="76"/>
      <c r="U59" s="77" t="s">
        <v>40</v>
      </c>
      <c r="V59" s="78"/>
      <c r="W59" s="78"/>
      <c r="X59" s="78"/>
      <c r="Y59" s="78"/>
      <c r="Z59" s="78"/>
      <c r="AA59" s="78"/>
      <c r="AB59" s="78"/>
      <c r="AC59" s="79"/>
    </row>
    <row r="60" spans="1:29" ht="30" customHeight="1">
      <c r="A60" s="80" t="s">
        <v>4</v>
      </c>
      <c r="B60" s="81"/>
      <c r="C60" s="81"/>
      <c r="D60" s="81"/>
      <c r="E60" s="82"/>
      <c r="F60" s="83" t="s">
        <v>36</v>
      </c>
      <c r="G60" s="84"/>
      <c r="H60" s="84"/>
      <c r="I60" s="84"/>
      <c r="J60" s="84"/>
      <c r="K60" s="84"/>
      <c r="L60" s="84"/>
      <c r="M60" s="84"/>
      <c r="N60" s="84"/>
      <c r="O60" s="84"/>
      <c r="P60" s="85"/>
      <c r="Q60" s="86" t="s">
        <v>23</v>
      </c>
      <c r="R60" s="87"/>
      <c r="S60" s="87"/>
      <c r="T60" s="87"/>
      <c r="U60" s="88" t="s">
        <v>30</v>
      </c>
      <c r="V60" s="89"/>
      <c r="W60" s="89"/>
      <c r="X60" s="89"/>
      <c r="Y60" s="89"/>
      <c r="Z60" s="89"/>
      <c r="AA60" s="89"/>
      <c r="AB60" s="89"/>
      <c r="AC60" s="90"/>
    </row>
    <row r="61" spans="1:29" ht="23.25" customHeight="1">
      <c r="A61" s="91" t="s">
        <v>18</v>
      </c>
      <c r="B61" s="92"/>
      <c r="C61" s="92" t="s">
        <v>5</v>
      </c>
      <c r="D61" s="92"/>
      <c r="E61" s="92"/>
      <c r="F61" s="92"/>
      <c r="G61" s="92"/>
      <c r="H61" s="92" t="s">
        <v>25</v>
      </c>
      <c r="I61" s="92"/>
      <c r="J61" s="92"/>
      <c r="K61" s="92"/>
      <c r="L61" s="92"/>
      <c r="M61" s="92"/>
      <c r="N61" s="92"/>
      <c r="O61" s="96" t="s">
        <v>6</v>
      </c>
      <c r="P61" s="96"/>
      <c r="Q61" s="96"/>
      <c r="R61" s="96"/>
      <c r="S61" s="96"/>
      <c r="T61" s="96" t="s">
        <v>34</v>
      </c>
      <c r="U61" s="96"/>
      <c r="V61" s="96"/>
      <c r="W61" s="96"/>
      <c r="X61" s="96"/>
      <c r="Y61" s="96"/>
      <c r="Z61" s="96"/>
      <c r="AA61" s="96"/>
      <c r="AB61" s="96"/>
      <c r="AC61" s="97"/>
    </row>
    <row r="62" spans="1:29" ht="18" customHeight="1">
      <c r="A62" s="91"/>
      <c r="B62" s="92"/>
      <c r="C62" s="98" t="s">
        <v>7</v>
      </c>
      <c r="D62" s="33"/>
      <c r="E62" s="33"/>
      <c r="F62" s="33"/>
      <c r="G62" s="99"/>
      <c r="H62" s="92" t="s">
        <v>26</v>
      </c>
      <c r="I62" s="92"/>
      <c r="J62" s="92"/>
      <c r="K62" s="92"/>
      <c r="L62" s="92"/>
      <c r="M62" s="92"/>
      <c r="N62" s="92"/>
      <c r="O62" s="42" t="s">
        <v>8</v>
      </c>
      <c r="P62" s="43"/>
      <c r="Q62" s="43"/>
      <c r="R62" s="43"/>
      <c r="S62" s="100"/>
      <c r="T62" s="96" t="s">
        <v>28</v>
      </c>
      <c r="U62" s="96"/>
      <c r="V62" s="96"/>
      <c r="W62" s="96"/>
      <c r="X62" s="96"/>
      <c r="Y62" s="96"/>
      <c r="Z62" s="96"/>
      <c r="AA62" s="96"/>
      <c r="AB62" s="96"/>
      <c r="AC62" s="97"/>
    </row>
    <row r="63" spans="1:29" ht="18" customHeight="1">
      <c r="A63" s="91"/>
      <c r="B63" s="92"/>
      <c r="C63" s="34"/>
      <c r="D63" s="35"/>
      <c r="E63" s="35"/>
      <c r="F63" s="35"/>
      <c r="G63" s="40"/>
      <c r="H63" s="92" t="s">
        <v>27</v>
      </c>
      <c r="I63" s="92"/>
      <c r="J63" s="92"/>
      <c r="K63" s="92"/>
      <c r="L63" s="92"/>
      <c r="M63" s="92"/>
      <c r="N63" s="92"/>
      <c r="O63" s="45"/>
      <c r="P63" s="46"/>
      <c r="Q63" s="46"/>
      <c r="R63" s="46"/>
      <c r="S63" s="101"/>
      <c r="T63" s="96" t="s">
        <v>29</v>
      </c>
      <c r="U63" s="96"/>
      <c r="V63" s="96"/>
      <c r="W63" s="96"/>
      <c r="X63" s="96"/>
      <c r="Y63" s="96"/>
      <c r="Z63" s="96"/>
      <c r="AA63" s="96"/>
      <c r="AB63" s="96"/>
      <c r="AC63" s="97"/>
    </row>
    <row r="64" spans="1:29">
      <c r="A64" s="91"/>
      <c r="B64" s="92"/>
      <c r="C64" s="102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4"/>
    </row>
    <row r="65" spans="1:31">
      <c r="A65" s="91"/>
      <c r="B65" s="92"/>
      <c r="C65" s="102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4"/>
    </row>
    <row r="66" spans="1:31">
      <c r="A66" s="91"/>
      <c r="B66" s="92"/>
      <c r="C66" s="102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4"/>
    </row>
    <row r="67" spans="1:31">
      <c r="A67" s="91"/>
      <c r="B67" s="92"/>
      <c r="C67" s="102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4"/>
    </row>
    <row r="68" spans="1:31">
      <c r="A68" s="91"/>
      <c r="B68" s="92"/>
      <c r="C68" s="102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4"/>
    </row>
    <row r="69" spans="1:31">
      <c r="A69" s="91"/>
      <c r="B69" s="92"/>
      <c r="C69" s="102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4"/>
    </row>
    <row r="70" spans="1:31">
      <c r="A70" s="91"/>
      <c r="B70" s="92"/>
      <c r="C70" s="102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4"/>
    </row>
    <row r="71" spans="1:31">
      <c r="A71" s="91"/>
      <c r="B71" s="92"/>
      <c r="C71" s="102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4"/>
    </row>
    <row r="72" spans="1:31">
      <c r="A72" s="91"/>
      <c r="B72" s="92"/>
      <c r="C72" s="102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4"/>
    </row>
    <row r="73" spans="1:31" ht="29.25" customHeight="1">
      <c r="A73" s="91"/>
      <c r="B73" s="92"/>
      <c r="C73" s="102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4"/>
    </row>
    <row r="74" spans="1:31" ht="22.5" customHeight="1">
      <c r="A74" s="91"/>
      <c r="B74" s="92"/>
      <c r="C74" s="102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4"/>
    </row>
    <row r="75" spans="1:31" ht="14.25" customHeight="1">
      <c r="A75" s="91"/>
      <c r="B75" s="93"/>
      <c r="C75" s="92" t="s">
        <v>9</v>
      </c>
      <c r="D75" s="92"/>
      <c r="E75" s="92"/>
      <c r="F75" s="92"/>
      <c r="G75" s="2"/>
      <c r="H75" s="93" t="s">
        <v>10</v>
      </c>
      <c r="I75" s="105"/>
      <c r="J75" s="105"/>
      <c r="K75" s="105"/>
      <c r="L75" s="105"/>
      <c r="M75" s="105"/>
      <c r="N75" s="106"/>
      <c r="O75" s="92" t="s">
        <v>11</v>
      </c>
      <c r="P75" s="92"/>
      <c r="Q75" s="92"/>
      <c r="R75" s="92"/>
      <c r="S75" s="92"/>
      <c r="T75" s="92"/>
      <c r="U75" s="92"/>
      <c r="V75" s="96" t="s">
        <v>21</v>
      </c>
      <c r="W75" s="96"/>
      <c r="X75" s="96"/>
      <c r="Y75" s="96"/>
      <c r="Z75" s="96"/>
      <c r="AA75" s="64" t="s">
        <v>35</v>
      </c>
      <c r="AB75" s="65"/>
      <c r="AC75" s="66"/>
    </row>
    <row r="76" spans="1:31" ht="14.25" customHeight="1">
      <c r="A76" s="91"/>
      <c r="B76" s="92"/>
      <c r="C76" s="32" t="s">
        <v>42</v>
      </c>
      <c r="D76" s="33"/>
      <c r="E76" s="33"/>
      <c r="F76" s="33"/>
      <c r="G76" s="9" t="s">
        <v>12</v>
      </c>
      <c r="H76" s="36">
        <f>H33+19*COS((36.68+90)*PI()/180)</f>
        <v>3090059.7307594377</v>
      </c>
      <c r="I76" s="36"/>
      <c r="J76" s="36"/>
      <c r="K76" s="36"/>
      <c r="L76" s="36"/>
      <c r="M76" s="36"/>
      <c r="N76" s="37"/>
      <c r="O76" s="38"/>
      <c r="P76" s="38"/>
      <c r="Q76" s="38"/>
      <c r="R76" s="38"/>
      <c r="S76" s="38"/>
      <c r="T76" s="38"/>
      <c r="U76" s="39"/>
      <c r="V76" s="41">
        <f t="shared" ref="V76:V83" ca="1" si="4">H76+AD76</f>
        <v>3090059.7307594377</v>
      </c>
      <c r="W76" s="36"/>
      <c r="X76" s="36"/>
      <c r="Y76" s="36"/>
      <c r="Z76" s="37"/>
      <c r="AA76" s="67"/>
      <c r="AB76" s="68"/>
      <c r="AC76" s="69"/>
      <c r="AD76" s="8">
        <f ca="1">RANDBETWEEN(-3,3)*0.001</f>
        <v>0</v>
      </c>
      <c r="AE76" s="8">
        <v>3091826.855</v>
      </c>
    </row>
    <row r="77" spans="1:31" ht="14.25" customHeight="1">
      <c r="A77" s="91"/>
      <c r="B77" s="92"/>
      <c r="C77" s="34"/>
      <c r="D77" s="35"/>
      <c r="E77" s="35"/>
      <c r="F77" s="35"/>
      <c r="G77" s="9" t="s">
        <v>13</v>
      </c>
      <c r="H77" s="36">
        <f>H34+19*SIN((36.68+90)*PI()/180)</f>
        <v>526626.0069301097</v>
      </c>
      <c r="I77" s="36"/>
      <c r="J77" s="36"/>
      <c r="K77" s="36"/>
      <c r="L77" s="36"/>
      <c r="M77" s="36"/>
      <c r="N77" s="37"/>
      <c r="O77" s="35"/>
      <c r="P77" s="35"/>
      <c r="Q77" s="35"/>
      <c r="R77" s="35"/>
      <c r="S77" s="35"/>
      <c r="T77" s="35"/>
      <c r="U77" s="40"/>
      <c r="V77" s="41">
        <f t="shared" ca="1" si="4"/>
        <v>526626.00893010967</v>
      </c>
      <c r="W77" s="36"/>
      <c r="X77" s="36"/>
      <c r="Y77" s="36"/>
      <c r="Z77" s="37"/>
      <c r="AA77" s="70"/>
      <c r="AB77" s="71"/>
      <c r="AC77" s="72"/>
      <c r="AD77" s="8">
        <f t="shared" ref="AD77:AD93" ca="1" si="5">RANDBETWEEN(-3,3)*0.001</f>
        <v>2E-3</v>
      </c>
      <c r="AE77" s="8">
        <v>526796.32499999995</v>
      </c>
    </row>
    <row r="78" spans="1:31" ht="14.25" customHeight="1">
      <c r="A78" s="91"/>
      <c r="B78" s="92"/>
      <c r="C78" s="57">
        <v>1200</v>
      </c>
      <c r="D78" s="58"/>
      <c r="E78" s="58"/>
      <c r="F78" s="58"/>
      <c r="G78" s="3" t="s">
        <v>12</v>
      </c>
      <c r="H78" s="61">
        <f>3089188.904+C78*COS(36.68055*PI()/180)</f>
        <v>3090151.27816614</v>
      </c>
      <c r="I78" s="62"/>
      <c r="J78" s="62"/>
      <c r="K78" s="62"/>
      <c r="L78" s="62"/>
      <c r="M78" s="62"/>
      <c r="N78" s="63"/>
      <c r="O78" s="38"/>
      <c r="P78" s="38"/>
      <c r="Q78" s="38"/>
      <c r="R78" s="38"/>
      <c r="S78" s="38"/>
      <c r="T78" s="38"/>
      <c r="U78" s="39"/>
      <c r="V78" s="41">
        <f t="shared" ca="1" si="4"/>
        <v>3090151.2801661398</v>
      </c>
      <c r="W78" s="36"/>
      <c r="X78" s="36"/>
      <c r="Y78" s="36"/>
      <c r="Z78" s="37"/>
      <c r="AA78" s="42"/>
      <c r="AB78" s="43"/>
      <c r="AC78" s="44"/>
      <c r="AD78" s="8">
        <f t="shared" ca="1" si="5"/>
        <v>2E-3</v>
      </c>
      <c r="AE78" s="8"/>
    </row>
    <row r="79" spans="1:31" ht="14.25" customHeight="1">
      <c r="A79" s="91"/>
      <c r="B79" s="92"/>
      <c r="C79" s="59"/>
      <c r="D79" s="60"/>
      <c r="E79" s="60"/>
      <c r="F79" s="60"/>
      <c r="G79" s="9" t="s">
        <v>13</v>
      </c>
      <c r="H79" s="36">
        <f>525953.681+C78*SIN(36.68055*PI()/180)</f>
        <v>526670.50452385144</v>
      </c>
      <c r="I79" s="36"/>
      <c r="J79" s="36"/>
      <c r="K79" s="36"/>
      <c r="L79" s="36"/>
      <c r="M79" s="36"/>
      <c r="N79" s="37"/>
      <c r="O79" s="35"/>
      <c r="P79" s="35"/>
      <c r="Q79" s="35"/>
      <c r="R79" s="35"/>
      <c r="S79" s="35"/>
      <c r="T79" s="35"/>
      <c r="U79" s="40"/>
      <c r="V79" s="41">
        <f t="shared" ca="1" si="4"/>
        <v>526670.50752385147</v>
      </c>
      <c r="W79" s="36"/>
      <c r="X79" s="36"/>
      <c r="Y79" s="36"/>
      <c r="Z79" s="37"/>
      <c r="AA79" s="45"/>
      <c r="AB79" s="46"/>
      <c r="AC79" s="47"/>
      <c r="AD79" s="8">
        <f t="shared" ca="1" si="5"/>
        <v>3.0000000000000001E-3</v>
      </c>
      <c r="AE79" s="8"/>
    </row>
    <row r="80" spans="1:31" ht="14.25" customHeight="1">
      <c r="A80" s="91"/>
      <c r="B80" s="92"/>
      <c r="C80" s="32" t="s">
        <v>37</v>
      </c>
      <c r="D80" s="33"/>
      <c r="E80" s="33"/>
      <c r="F80" s="33"/>
      <c r="G80" s="9" t="s">
        <v>12</v>
      </c>
      <c r="H80" s="36">
        <f>H78-4*COS((36.68+90)*PI()/180)</f>
        <v>3090153.6675470923</v>
      </c>
      <c r="I80" s="36"/>
      <c r="J80" s="36"/>
      <c r="K80" s="36"/>
      <c r="L80" s="36"/>
      <c r="M80" s="36"/>
      <c r="N80" s="37"/>
      <c r="O80" s="38"/>
      <c r="P80" s="38"/>
      <c r="Q80" s="38"/>
      <c r="R80" s="38"/>
      <c r="S80" s="38"/>
      <c r="T80" s="38"/>
      <c r="U80" s="39"/>
      <c r="V80" s="41">
        <f t="shared" ca="1" si="4"/>
        <v>3090153.6645470923</v>
      </c>
      <c r="W80" s="36"/>
      <c r="X80" s="36"/>
      <c r="Y80" s="36"/>
      <c r="Z80" s="37"/>
      <c r="AA80" s="42"/>
      <c r="AB80" s="43"/>
      <c r="AC80" s="44"/>
      <c r="AD80" s="8">
        <f t="shared" ca="1" si="5"/>
        <v>-3.0000000000000001E-3</v>
      </c>
      <c r="AE80" s="8"/>
    </row>
    <row r="81" spans="1:31" ht="14.25" customHeight="1">
      <c r="A81" s="91"/>
      <c r="B81" s="92"/>
      <c r="C81" s="34"/>
      <c r="D81" s="35"/>
      <c r="E81" s="35"/>
      <c r="F81" s="35"/>
      <c r="G81" s="9" t="s">
        <v>13</v>
      </c>
      <c r="H81" s="36">
        <f>H79-4*SIN((36.68+90)*PI()/180)</f>
        <v>526667.29658702773</v>
      </c>
      <c r="I81" s="36"/>
      <c r="J81" s="36"/>
      <c r="K81" s="36"/>
      <c r="L81" s="36"/>
      <c r="M81" s="36"/>
      <c r="N81" s="37"/>
      <c r="O81" s="35"/>
      <c r="P81" s="35"/>
      <c r="Q81" s="35"/>
      <c r="R81" s="35"/>
      <c r="S81" s="35"/>
      <c r="T81" s="35"/>
      <c r="U81" s="40"/>
      <c r="V81" s="41">
        <f t="shared" ca="1" si="4"/>
        <v>526667.2985870277</v>
      </c>
      <c r="W81" s="36"/>
      <c r="X81" s="36"/>
      <c r="Y81" s="36"/>
      <c r="Z81" s="37"/>
      <c r="AA81" s="45"/>
      <c r="AB81" s="46"/>
      <c r="AC81" s="47"/>
      <c r="AD81" s="8">
        <f t="shared" ca="1" si="5"/>
        <v>2E-3</v>
      </c>
      <c r="AE81" s="8"/>
    </row>
    <row r="82" spans="1:31" ht="14.25" customHeight="1">
      <c r="A82" s="94"/>
      <c r="B82" s="95"/>
      <c r="C82" s="32" t="s">
        <v>38</v>
      </c>
      <c r="D82" s="33"/>
      <c r="E82" s="33"/>
      <c r="F82" s="33"/>
      <c r="G82" s="9" t="s">
        <v>12</v>
      </c>
      <c r="H82" s="36">
        <f>H78+4*COS((36.68+90)*PI()/180)</f>
        <v>3090148.8887851876</v>
      </c>
      <c r="I82" s="36"/>
      <c r="J82" s="36"/>
      <c r="K82" s="36"/>
      <c r="L82" s="36"/>
      <c r="M82" s="36"/>
      <c r="N82" s="37"/>
      <c r="O82" s="38"/>
      <c r="P82" s="38"/>
      <c r="Q82" s="38"/>
      <c r="R82" s="38"/>
      <c r="S82" s="38"/>
      <c r="T82" s="38"/>
      <c r="U82" s="39"/>
      <c r="V82" s="41">
        <f t="shared" ca="1" si="4"/>
        <v>3090148.8867851878</v>
      </c>
      <c r="W82" s="36"/>
      <c r="X82" s="36"/>
      <c r="Y82" s="36"/>
      <c r="Z82" s="37"/>
      <c r="AA82" s="42"/>
      <c r="AB82" s="43"/>
      <c r="AC82" s="44"/>
      <c r="AD82" s="8">
        <f t="shared" ca="1" si="5"/>
        <v>-2E-3</v>
      </c>
      <c r="AE82" s="8"/>
    </row>
    <row r="83" spans="1:31" ht="14.25" customHeight="1">
      <c r="A83" s="94"/>
      <c r="B83" s="95"/>
      <c r="C83" s="34"/>
      <c r="D83" s="35"/>
      <c r="E83" s="35"/>
      <c r="F83" s="35"/>
      <c r="G83" s="9" t="s">
        <v>13</v>
      </c>
      <c r="H83" s="36">
        <f>H79+4*SIN((36.68+90)*PI()/180)</f>
        <v>526673.71246067516</v>
      </c>
      <c r="I83" s="36"/>
      <c r="J83" s="36"/>
      <c r="K83" s="36"/>
      <c r="L83" s="36"/>
      <c r="M83" s="36"/>
      <c r="N83" s="37"/>
      <c r="O83" s="35"/>
      <c r="P83" s="35"/>
      <c r="Q83" s="35"/>
      <c r="R83" s="35"/>
      <c r="S83" s="35"/>
      <c r="T83" s="35"/>
      <c r="U83" s="40"/>
      <c r="V83" s="41">
        <f t="shared" ca="1" si="4"/>
        <v>526673.71446067514</v>
      </c>
      <c r="W83" s="36"/>
      <c r="X83" s="36"/>
      <c r="Y83" s="36"/>
      <c r="Z83" s="37"/>
      <c r="AA83" s="45"/>
      <c r="AB83" s="46"/>
      <c r="AC83" s="47"/>
      <c r="AD83" s="8">
        <f t="shared" ca="1" si="5"/>
        <v>2E-3</v>
      </c>
      <c r="AE83" s="8"/>
    </row>
    <row r="84" spans="1:31" ht="14.25" customHeight="1">
      <c r="A84" s="94"/>
      <c r="B84" s="95"/>
      <c r="C84" s="32" t="s">
        <v>41</v>
      </c>
      <c r="D84" s="33"/>
      <c r="E84" s="33"/>
      <c r="F84" s="33"/>
      <c r="G84" s="9" t="s">
        <v>12</v>
      </c>
      <c r="H84" s="36">
        <f>H78-19*COS((36.68+90)*PI()/180)</f>
        <v>3090162.6277256636</v>
      </c>
      <c r="I84" s="36"/>
      <c r="J84" s="36"/>
      <c r="K84" s="36"/>
      <c r="L84" s="36"/>
      <c r="M84" s="36"/>
      <c r="N84" s="37"/>
      <c r="O84" s="38"/>
      <c r="P84" s="38"/>
      <c r="Q84" s="38"/>
      <c r="R84" s="38"/>
      <c r="S84" s="38"/>
      <c r="T84" s="38"/>
      <c r="U84" s="39"/>
      <c r="V84" s="41">
        <f t="shared" ref="V84:V87" ca="1" si="6">H84+AD84</f>
        <v>3090162.6307256636</v>
      </c>
      <c r="W84" s="36"/>
      <c r="X84" s="36"/>
      <c r="Y84" s="36"/>
      <c r="Z84" s="37"/>
      <c r="AA84" s="42"/>
      <c r="AB84" s="43"/>
      <c r="AC84" s="44"/>
      <c r="AD84" s="8">
        <f t="shared" ca="1" si="5"/>
        <v>3.0000000000000001E-3</v>
      </c>
      <c r="AE84" s="8"/>
    </row>
    <row r="85" spans="1:31" ht="14.25" customHeight="1">
      <c r="A85" s="94"/>
      <c r="B85" s="95"/>
      <c r="C85" s="34"/>
      <c r="D85" s="35"/>
      <c r="E85" s="35"/>
      <c r="F85" s="35"/>
      <c r="G85" s="9" t="s">
        <v>13</v>
      </c>
      <c r="H85" s="36">
        <f>H79-19*SIN((36.68+90)*PI()/180)</f>
        <v>526655.26682393893</v>
      </c>
      <c r="I85" s="36"/>
      <c r="J85" s="36"/>
      <c r="K85" s="36"/>
      <c r="L85" s="36"/>
      <c r="M85" s="36"/>
      <c r="N85" s="37"/>
      <c r="O85" s="35"/>
      <c r="P85" s="35"/>
      <c r="Q85" s="35"/>
      <c r="R85" s="35"/>
      <c r="S85" s="35"/>
      <c r="T85" s="35"/>
      <c r="U85" s="40"/>
      <c r="V85" s="41">
        <f t="shared" ca="1" si="6"/>
        <v>526655.26882393891</v>
      </c>
      <c r="W85" s="36"/>
      <c r="X85" s="36"/>
      <c r="Y85" s="36"/>
      <c r="Z85" s="37"/>
      <c r="AA85" s="45"/>
      <c r="AB85" s="46"/>
      <c r="AC85" s="47"/>
      <c r="AD85" s="8">
        <f t="shared" ca="1" si="5"/>
        <v>2E-3</v>
      </c>
      <c r="AE85" s="8"/>
    </row>
    <row r="86" spans="1:31" ht="14.25" customHeight="1">
      <c r="A86" s="94"/>
      <c r="B86" s="95"/>
      <c r="C86" s="32" t="s">
        <v>42</v>
      </c>
      <c r="D86" s="33"/>
      <c r="E86" s="33"/>
      <c r="F86" s="33"/>
      <c r="G86" s="9" t="s">
        <v>12</v>
      </c>
      <c r="H86" s="36">
        <f>H78+19*COS((36.68+90)*PI()/180)</f>
        <v>3090139.9286066163</v>
      </c>
      <c r="I86" s="36"/>
      <c r="J86" s="36"/>
      <c r="K86" s="36"/>
      <c r="L86" s="36"/>
      <c r="M86" s="36"/>
      <c r="N86" s="37"/>
      <c r="O86" s="38"/>
      <c r="P86" s="38"/>
      <c r="Q86" s="38"/>
      <c r="R86" s="38"/>
      <c r="S86" s="38"/>
      <c r="T86" s="38"/>
      <c r="U86" s="39"/>
      <c r="V86" s="41">
        <f t="shared" ca="1" si="6"/>
        <v>3090139.9316066164</v>
      </c>
      <c r="W86" s="36"/>
      <c r="X86" s="36"/>
      <c r="Y86" s="36"/>
      <c r="Z86" s="37"/>
      <c r="AA86" s="42"/>
      <c r="AB86" s="43"/>
      <c r="AC86" s="44"/>
      <c r="AD86" s="8">
        <f t="shared" ca="1" si="5"/>
        <v>3.0000000000000001E-3</v>
      </c>
      <c r="AE86" s="8"/>
    </row>
    <row r="87" spans="1:31" ht="15" customHeight="1">
      <c r="A87" s="94"/>
      <c r="B87" s="95"/>
      <c r="C87" s="34"/>
      <c r="D87" s="35"/>
      <c r="E87" s="35"/>
      <c r="F87" s="35"/>
      <c r="G87" s="9" t="s">
        <v>13</v>
      </c>
      <c r="H87" s="36">
        <f>H79+19*SIN((36.68+90)*PI()/180)</f>
        <v>526685.74222376395</v>
      </c>
      <c r="I87" s="36"/>
      <c r="J87" s="36"/>
      <c r="K87" s="36"/>
      <c r="L87" s="36"/>
      <c r="M87" s="36"/>
      <c r="N87" s="37"/>
      <c r="O87" s="35"/>
      <c r="P87" s="35"/>
      <c r="Q87" s="35"/>
      <c r="R87" s="35"/>
      <c r="S87" s="35"/>
      <c r="T87" s="35"/>
      <c r="U87" s="40"/>
      <c r="V87" s="41">
        <f t="shared" ca="1" si="6"/>
        <v>526685.74222376395</v>
      </c>
      <c r="W87" s="36"/>
      <c r="X87" s="36"/>
      <c r="Y87" s="36"/>
      <c r="Z87" s="37"/>
      <c r="AA87" s="45"/>
      <c r="AB87" s="46"/>
      <c r="AC87" s="47"/>
      <c r="AD87" s="8">
        <f t="shared" ca="1" si="5"/>
        <v>0</v>
      </c>
      <c r="AE87" s="8"/>
    </row>
    <row r="88" spans="1:31" ht="14.25" customHeight="1">
      <c r="A88" s="91"/>
      <c r="B88" s="92"/>
      <c r="C88" s="57">
        <v>1335.8869999999999</v>
      </c>
      <c r="D88" s="58"/>
      <c r="E88" s="58"/>
      <c r="F88" s="58"/>
      <c r="G88" s="3" t="s">
        <v>12</v>
      </c>
      <c r="H88" s="61">
        <f>3089188.904+C88*COS(36.68055*PI()/180)</f>
        <v>3090260.2566147349</v>
      </c>
      <c r="I88" s="62"/>
      <c r="J88" s="62"/>
      <c r="K88" s="62"/>
      <c r="L88" s="62"/>
      <c r="M88" s="62"/>
      <c r="N88" s="63"/>
      <c r="O88" s="38"/>
      <c r="P88" s="38"/>
      <c r="Q88" s="38"/>
      <c r="R88" s="38"/>
      <c r="S88" s="38"/>
      <c r="T88" s="38"/>
      <c r="U88" s="39"/>
      <c r="V88" s="41">
        <f t="shared" ref="V88:V93" ca="1" si="7">H88+AD88</f>
        <v>3090260.2586147347</v>
      </c>
      <c r="W88" s="36"/>
      <c r="X88" s="36"/>
      <c r="Y88" s="36"/>
      <c r="Z88" s="37"/>
      <c r="AA88" s="42"/>
      <c r="AB88" s="43"/>
      <c r="AC88" s="44"/>
      <c r="AD88" s="8">
        <f t="shared" ca="1" si="5"/>
        <v>2E-3</v>
      </c>
      <c r="AE88" s="8"/>
    </row>
    <row r="89" spans="1:31" ht="14.25" customHeight="1">
      <c r="A89" s="91"/>
      <c r="B89" s="92"/>
      <c r="C89" s="59"/>
      <c r="D89" s="60"/>
      <c r="E89" s="60"/>
      <c r="F89" s="60"/>
      <c r="G89" s="12" t="s">
        <v>13</v>
      </c>
      <c r="H89" s="36">
        <f>525953.681+C88*SIN(36.68055*PI()/180)</f>
        <v>526751.67702233943</v>
      </c>
      <c r="I89" s="36"/>
      <c r="J89" s="36"/>
      <c r="K89" s="36"/>
      <c r="L89" s="36"/>
      <c r="M89" s="36"/>
      <c r="N89" s="37"/>
      <c r="O89" s="35"/>
      <c r="P89" s="35"/>
      <c r="Q89" s="35"/>
      <c r="R89" s="35"/>
      <c r="S89" s="35"/>
      <c r="T89" s="35"/>
      <c r="U89" s="40"/>
      <c r="V89" s="41">
        <f t="shared" ca="1" si="7"/>
        <v>526751.67502233945</v>
      </c>
      <c r="W89" s="36"/>
      <c r="X89" s="36"/>
      <c r="Y89" s="36"/>
      <c r="Z89" s="37"/>
      <c r="AA89" s="45"/>
      <c r="AB89" s="46"/>
      <c r="AC89" s="47"/>
      <c r="AD89" s="8">
        <f t="shared" ca="1" si="5"/>
        <v>-2E-3</v>
      </c>
      <c r="AE89" s="8"/>
    </row>
    <row r="90" spans="1:31" ht="14.25" customHeight="1">
      <c r="A90" s="91"/>
      <c r="B90" s="92"/>
      <c r="C90" s="32" t="s">
        <v>37</v>
      </c>
      <c r="D90" s="33"/>
      <c r="E90" s="33"/>
      <c r="F90" s="33"/>
      <c r="G90" s="12" t="s">
        <v>12</v>
      </c>
      <c r="H90" s="36">
        <f>H88+4*COS((36.68+90)*PI()/180)</f>
        <v>3090257.8672337825</v>
      </c>
      <c r="I90" s="36"/>
      <c r="J90" s="36"/>
      <c r="K90" s="36"/>
      <c r="L90" s="36"/>
      <c r="M90" s="36"/>
      <c r="N90" s="37"/>
      <c r="O90" s="38"/>
      <c r="P90" s="38"/>
      <c r="Q90" s="38"/>
      <c r="R90" s="38"/>
      <c r="S90" s="38"/>
      <c r="T90" s="38"/>
      <c r="U90" s="39"/>
      <c r="V90" s="41">
        <f t="shared" ca="1" si="7"/>
        <v>3090257.8692337824</v>
      </c>
      <c r="W90" s="36"/>
      <c r="X90" s="36"/>
      <c r="Y90" s="36"/>
      <c r="Z90" s="37"/>
      <c r="AA90" s="42"/>
      <c r="AB90" s="43"/>
      <c r="AC90" s="44"/>
      <c r="AD90" s="8">
        <f t="shared" ca="1" si="5"/>
        <v>2E-3</v>
      </c>
      <c r="AE90" s="8"/>
    </row>
    <row r="91" spans="1:31" ht="14.25" customHeight="1">
      <c r="A91" s="91"/>
      <c r="B91" s="92"/>
      <c r="C91" s="34"/>
      <c r="D91" s="35"/>
      <c r="E91" s="35"/>
      <c r="F91" s="35"/>
      <c r="G91" s="12" t="s">
        <v>13</v>
      </c>
      <c r="H91" s="36">
        <f>H89+4*SIN((36.68+90)*PI()/180)</f>
        <v>526754.88495916314</v>
      </c>
      <c r="I91" s="36"/>
      <c r="J91" s="36"/>
      <c r="K91" s="36"/>
      <c r="L91" s="36"/>
      <c r="M91" s="36"/>
      <c r="N91" s="37"/>
      <c r="O91" s="35"/>
      <c r="P91" s="35"/>
      <c r="Q91" s="35"/>
      <c r="R91" s="35"/>
      <c r="S91" s="35"/>
      <c r="T91" s="35"/>
      <c r="U91" s="40"/>
      <c r="V91" s="41">
        <f t="shared" ca="1" si="7"/>
        <v>526754.8839591631</v>
      </c>
      <c r="W91" s="36"/>
      <c r="X91" s="36"/>
      <c r="Y91" s="36"/>
      <c r="Z91" s="37"/>
      <c r="AA91" s="45"/>
      <c r="AB91" s="46"/>
      <c r="AC91" s="47"/>
      <c r="AD91" s="8">
        <f t="shared" ca="1" si="5"/>
        <v>-1E-3</v>
      </c>
      <c r="AE91" s="8"/>
    </row>
    <row r="92" spans="1:31" ht="14.25" customHeight="1">
      <c r="A92" s="91"/>
      <c r="B92" s="92"/>
      <c r="C92" s="32" t="s">
        <v>38</v>
      </c>
      <c r="D92" s="33"/>
      <c r="E92" s="33"/>
      <c r="F92" s="33"/>
      <c r="G92" s="12" t="s">
        <v>12</v>
      </c>
      <c r="H92" s="36">
        <f>H88+4*COS((36.68+90)*PI()/180)</f>
        <v>3090257.8672337825</v>
      </c>
      <c r="I92" s="36"/>
      <c r="J92" s="36"/>
      <c r="K92" s="36"/>
      <c r="L92" s="36"/>
      <c r="M92" s="36"/>
      <c r="N92" s="37"/>
      <c r="O92" s="38"/>
      <c r="P92" s="38"/>
      <c r="Q92" s="38"/>
      <c r="R92" s="38"/>
      <c r="S92" s="38"/>
      <c r="T92" s="38"/>
      <c r="U92" s="39"/>
      <c r="V92" s="41">
        <f t="shared" ca="1" si="7"/>
        <v>3090257.8642337825</v>
      </c>
      <c r="W92" s="36"/>
      <c r="X92" s="36"/>
      <c r="Y92" s="36"/>
      <c r="Z92" s="37"/>
      <c r="AA92" s="42"/>
      <c r="AB92" s="43"/>
      <c r="AC92" s="44"/>
      <c r="AD92" s="8">
        <f t="shared" ca="1" si="5"/>
        <v>-3.0000000000000001E-3</v>
      </c>
      <c r="AE92" s="8"/>
    </row>
    <row r="93" spans="1:31" ht="15" customHeight="1">
      <c r="A93" s="91"/>
      <c r="B93" s="92"/>
      <c r="C93" s="34"/>
      <c r="D93" s="35"/>
      <c r="E93" s="35"/>
      <c r="F93" s="35"/>
      <c r="G93" s="12" t="s">
        <v>13</v>
      </c>
      <c r="H93" s="36">
        <f>H89+4*SIN((36.68+90)*PI()/180)</f>
        <v>526754.88495916314</v>
      </c>
      <c r="I93" s="36"/>
      <c r="J93" s="36"/>
      <c r="K93" s="36"/>
      <c r="L93" s="36"/>
      <c r="M93" s="36"/>
      <c r="N93" s="37"/>
      <c r="O93" s="35"/>
      <c r="P93" s="35"/>
      <c r="Q93" s="35"/>
      <c r="R93" s="35"/>
      <c r="S93" s="35"/>
      <c r="T93" s="35"/>
      <c r="U93" s="40"/>
      <c r="V93" s="41">
        <f t="shared" ca="1" si="7"/>
        <v>526754.88795916317</v>
      </c>
      <c r="W93" s="36"/>
      <c r="X93" s="36"/>
      <c r="Y93" s="36"/>
      <c r="Z93" s="37"/>
      <c r="AA93" s="45"/>
      <c r="AB93" s="46"/>
      <c r="AC93" s="47"/>
      <c r="AD93" s="8">
        <f t="shared" ca="1" si="5"/>
        <v>3.0000000000000001E-3</v>
      </c>
      <c r="AE93" s="8"/>
    </row>
    <row r="94" spans="1:31" ht="10.5" customHeight="1">
      <c r="A94" s="48" t="s">
        <v>20</v>
      </c>
      <c r="B94" s="49"/>
      <c r="C94" s="50" t="s">
        <v>31</v>
      </c>
      <c r="D94" s="51"/>
      <c r="E94" s="51"/>
      <c r="F94" s="51"/>
      <c r="G94" s="52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3"/>
    </row>
    <row r="95" spans="1:31" ht="10.5" customHeight="1">
      <c r="A95" s="48"/>
      <c r="B95" s="49"/>
      <c r="C95" s="5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6"/>
    </row>
    <row r="96" spans="1:31" ht="21.75" customHeight="1">
      <c r="A96" s="48"/>
      <c r="B96" s="49"/>
      <c r="C96" s="54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6"/>
    </row>
    <row r="97" spans="1:29" ht="8.25" hidden="1" customHeight="1">
      <c r="A97" s="48"/>
      <c r="B97" s="49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1"/>
    </row>
    <row r="98" spans="1:29" ht="10.5" hidden="1" customHeight="1">
      <c r="A98" s="48"/>
      <c r="B98" s="49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1"/>
    </row>
    <row r="99" spans="1:29" ht="9" customHeight="1" thickBot="1">
      <c r="A99" s="15" t="s">
        <v>14</v>
      </c>
      <c r="B99" s="16"/>
      <c r="C99" s="21"/>
      <c r="D99" s="21"/>
      <c r="E99" s="21"/>
      <c r="F99" s="22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3"/>
    </row>
    <row r="100" spans="1:29" ht="9" customHeight="1">
      <c r="A100" s="17"/>
      <c r="B100" s="18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5"/>
    </row>
    <row r="101" spans="1:29" ht="9.75" customHeight="1">
      <c r="A101" s="17"/>
      <c r="B101" s="18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5"/>
    </row>
    <row r="102" spans="1:29" ht="9" hidden="1" customHeight="1">
      <c r="A102" s="17"/>
      <c r="B102" s="18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5"/>
    </row>
    <row r="103" spans="1:29" ht="2.1" customHeight="1" thickBot="1">
      <c r="A103" s="19"/>
      <c r="B103" s="20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7"/>
    </row>
    <row r="104" spans="1:29" ht="9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</row>
    <row r="105" spans="1:29">
      <c r="B105" s="5" t="s">
        <v>15</v>
      </c>
      <c r="H105" s="5" t="s">
        <v>19</v>
      </c>
      <c r="N105" s="5" t="s">
        <v>16</v>
      </c>
      <c r="P105" s="5"/>
      <c r="U105" s="7" t="s">
        <v>22</v>
      </c>
      <c r="Y105" s="5"/>
    </row>
    <row r="107" spans="1:29" ht="12" customHeight="1">
      <c r="A107" s="107"/>
      <c r="B107" s="108"/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  <c r="AA107" s="110" t="s">
        <v>0</v>
      </c>
      <c r="AB107" s="110"/>
      <c r="AC107" s="110"/>
    </row>
    <row r="108" spans="1:29" ht="27">
      <c r="A108" s="111"/>
      <c r="B108" s="112"/>
      <c r="C108" s="112"/>
      <c r="D108" s="113" t="s">
        <v>24</v>
      </c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5"/>
      <c r="AB108" s="116"/>
      <c r="AC108" s="116"/>
    </row>
    <row r="109" spans="1:29" ht="27.75" thickBot="1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8"/>
      <c r="AB109" s="119"/>
      <c r="AC109" s="119"/>
    </row>
    <row r="110" spans="1:29" ht="45" customHeight="1">
      <c r="A110" s="120" t="s">
        <v>1</v>
      </c>
      <c r="B110" s="121"/>
      <c r="C110" s="121"/>
      <c r="D110" s="121"/>
      <c r="E110" s="122"/>
      <c r="F110" s="123" t="s">
        <v>32</v>
      </c>
      <c r="G110" s="124"/>
      <c r="H110" s="124"/>
      <c r="I110" s="124"/>
      <c r="J110" s="124"/>
      <c r="K110" s="124"/>
      <c r="L110" s="124"/>
      <c r="M110" s="124"/>
      <c r="N110" s="124"/>
      <c r="O110" s="124"/>
      <c r="P110" s="125"/>
      <c r="Q110" s="126" t="s">
        <v>2</v>
      </c>
      <c r="R110" s="126"/>
      <c r="S110" s="126"/>
      <c r="T110" s="126"/>
      <c r="U110" s="127" t="s">
        <v>3</v>
      </c>
      <c r="V110" s="127"/>
      <c r="W110" s="127"/>
      <c r="X110" s="127"/>
      <c r="Y110" s="127"/>
      <c r="Z110" s="127"/>
      <c r="AA110" s="127"/>
      <c r="AB110" s="127"/>
      <c r="AC110" s="128"/>
    </row>
    <row r="111" spans="1:29" ht="30" customHeight="1">
      <c r="A111" s="73" t="s">
        <v>17</v>
      </c>
      <c r="B111" s="74"/>
      <c r="C111" s="74"/>
      <c r="D111" s="74"/>
      <c r="E111" s="75"/>
      <c r="F111" s="31" t="s">
        <v>39</v>
      </c>
      <c r="G111" s="30"/>
      <c r="H111" s="30"/>
      <c r="I111" s="30"/>
      <c r="J111" s="30"/>
      <c r="K111" s="30"/>
      <c r="L111" s="30"/>
      <c r="M111" s="30"/>
      <c r="N111" s="30"/>
      <c r="O111" s="30"/>
      <c r="P111" s="31"/>
      <c r="Q111" s="76" t="s">
        <v>33</v>
      </c>
      <c r="R111" s="76"/>
      <c r="S111" s="76"/>
      <c r="T111" s="76"/>
      <c r="U111" s="77" t="s">
        <v>40</v>
      </c>
      <c r="V111" s="78"/>
      <c r="W111" s="78"/>
      <c r="X111" s="78"/>
      <c r="Y111" s="78"/>
      <c r="Z111" s="78"/>
      <c r="AA111" s="78"/>
      <c r="AB111" s="78"/>
      <c r="AC111" s="79"/>
    </row>
    <row r="112" spans="1:29" ht="30" customHeight="1">
      <c r="A112" s="80" t="s">
        <v>4</v>
      </c>
      <c r="B112" s="81"/>
      <c r="C112" s="81"/>
      <c r="D112" s="81"/>
      <c r="E112" s="82"/>
      <c r="F112" s="83" t="s">
        <v>36</v>
      </c>
      <c r="G112" s="84"/>
      <c r="H112" s="84"/>
      <c r="I112" s="84"/>
      <c r="J112" s="84"/>
      <c r="K112" s="84"/>
      <c r="L112" s="84"/>
      <c r="M112" s="84"/>
      <c r="N112" s="84"/>
      <c r="O112" s="84"/>
      <c r="P112" s="85"/>
      <c r="Q112" s="86" t="s">
        <v>23</v>
      </c>
      <c r="R112" s="87"/>
      <c r="S112" s="87"/>
      <c r="T112" s="87"/>
      <c r="U112" s="88" t="s">
        <v>30</v>
      </c>
      <c r="V112" s="89"/>
      <c r="W112" s="89"/>
      <c r="X112" s="89"/>
      <c r="Y112" s="89"/>
      <c r="Z112" s="89"/>
      <c r="AA112" s="89"/>
      <c r="AB112" s="89"/>
      <c r="AC112" s="90"/>
    </row>
    <row r="113" spans="1:31" ht="23.25" customHeight="1">
      <c r="A113" s="91" t="s">
        <v>18</v>
      </c>
      <c r="B113" s="92"/>
      <c r="C113" s="92" t="s">
        <v>5</v>
      </c>
      <c r="D113" s="92"/>
      <c r="E113" s="92"/>
      <c r="F113" s="92"/>
      <c r="G113" s="92"/>
      <c r="H113" s="92" t="s">
        <v>25</v>
      </c>
      <c r="I113" s="92"/>
      <c r="J113" s="92"/>
      <c r="K113" s="92"/>
      <c r="L113" s="92"/>
      <c r="M113" s="92"/>
      <c r="N113" s="92"/>
      <c r="O113" s="96" t="s">
        <v>6</v>
      </c>
      <c r="P113" s="96"/>
      <c r="Q113" s="96"/>
      <c r="R113" s="96"/>
      <c r="S113" s="96"/>
      <c r="T113" s="96" t="s">
        <v>34</v>
      </c>
      <c r="U113" s="96"/>
      <c r="V113" s="96"/>
      <c r="W113" s="96"/>
      <c r="X113" s="96"/>
      <c r="Y113" s="96"/>
      <c r="Z113" s="96"/>
      <c r="AA113" s="96"/>
      <c r="AB113" s="96"/>
      <c r="AC113" s="97"/>
    </row>
    <row r="114" spans="1:31" ht="18" customHeight="1">
      <c r="A114" s="91"/>
      <c r="B114" s="92"/>
      <c r="C114" s="98" t="s">
        <v>7</v>
      </c>
      <c r="D114" s="33"/>
      <c r="E114" s="33"/>
      <c r="F114" s="33"/>
      <c r="G114" s="99"/>
      <c r="H114" s="92" t="s">
        <v>26</v>
      </c>
      <c r="I114" s="92"/>
      <c r="J114" s="92"/>
      <c r="K114" s="92"/>
      <c r="L114" s="92"/>
      <c r="M114" s="92"/>
      <c r="N114" s="92"/>
      <c r="O114" s="42" t="s">
        <v>8</v>
      </c>
      <c r="P114" s="43"/>
      <c r="Q114" s="43"/>
      <c r="R114" s="43"/>
      <c r="S114" s="100"/>
      <c r="T114" s="96" t="s">
        <v>28</v>
      </c>
      <c r="U114" s="96"/>
      <c r="V114" s="96"/>
      <c r="W114" s="96"/>
      <c r="X114" s="96"/>
      <c r="Y114" s="96"/>
      <c r="Z114" s="96"/>
      <c r="AA114" s="96"/>
      <c r="AB114" s="96"/>
      <c r="AC114" s="97"/>
    </row>
    <row r="115" spans="1:31" ht="18" customHeight="1">
      <c r="A115" s="91"/>
      <c r="B115" s="92"/>
      <c r="C115" s="34"/>
      <c r="D115" s="35"/>
      <c r="E115" s="35"/>
      <c r="F115" s="35"/>
      <c r="G115" s="40"/>
      <c r="H115" s="92" t="s">
        <v>27</v>
      </c>
      <c r="I115" s="92"/>
      <c r="J115" s="92"/>
      <c r="K115" s="92"/>
      <c r="L115" s="92"/>
      <c r="M115" s="92"/>
      <c r="N115" s="92"/>
      <c r="O115" s="45"/>
      <c r="P115" s="46"/>
      <c r="Q115" s="46"/>
      <c r="R115" s="46"/>
      <c r="S115" s="101"/>
      <c r="T115" s="96" t="s">
        <v>29</v>
      </c>
      <c r="U115" s="96"/>
      <c r="V115" s="96"/>
      <c r="W115" s="96"/>
      <c r="X115" s="96"/>
      <c r="Y115" s="96"/>
      <c r="Z115" s="96"/>
      <c r="AA115" s="96"/>
      <c r="AB115" s="96"/>
      <c r="AC115" s="97"/>
    </row>
    <row r="116" spans="1:31">
      <c r="A116" s="91"/>
      <c r="B116" s="92"/>
      <c r="C116" s="102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4"/>
    </row>
    <row r="117" spans="1:31">
      <c r="A117" s="91"/>
      <c r="B117" s="92"/>
      <c r="C117" s="102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4"/>
    </row>
    <row r="118" spans="1:31">
      <c r="A118" s="91"/>
      <c r="B118" s="92"/>
      <c r="C118" s="102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4"/>
    </row>
    <row r="119" spans="1:31">
      <c r="A119" s="91"/>
      <c r="B119" s="92"/>
      <c r="C119" s="102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4"/>
    </row>
    <row r="120" spans="1:31">
      <c r="A120" s="91"/>
      <c r="B120" s="92"/>
      <c r="C120" s="102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4"/>
    </row>
    <row r="121" spans="1:31">
      <c r="A121" s="91"/>
      <c r="B121" s="92"/>
      <c r="C121" s="102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4"/>
    </row>
    <row r="122" spans="1:31">
      <c r="A122" s="91"/>
      <c r="B122" s="92"/>
      <c r="C122" s="102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4"/>
    </row>
    <row r="123" spans="1:31">
      <c r="A123" s="91"/>
      <c r="B123" s="92"/>
      <c r="C123" s="102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4"/>
    </row>
    <row r="124" spans="1:31">
      <c r="A124" s="91"/>
      <c r="B124" s="92"/>
      <c r="C124" s="102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4"/>
    </row>
    <row r="125" spans="1:31" ht="29.25" customHeight="1">
      <c r="A125" s="91"/>
      <c r="B125" s="92"/>
      <c r="C125" s="102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4"/>
    </row>
    <row r="126" spans="1:31" ht="22.5" customHeight="1">
      <c r="A126" s="91"/>
      <c r="B126" s="92"/>
      <c r="C126" s="102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4"/>
    </row>
    <row r="127" spans="1:31" ht="14.25" customHeight="1">
      <c r="A127" s="91"/>
      <c r="B127" s="93"/>
      <c r="C127" s="92" t="s">
        <v>9</v>
      </c>
      <c r="D127" s="92"/>
      <c r="E127" s="92"/>
      <c r="F127" s="92"/>
      <c r="G127" s="2"/>
      <c r="H127" s="93" t="s">
        <v>10</v>
      </c>
      <c r="I127" s="105"/>
      <c r="J127" s="105"/>
      <c r="K127" s="105"/>
      <c r="L127" s="105"/>
      <c r="M127" s="105"/>
      <c r="N127" s="106"/>
      <c r="O127" s="92" t="s">
        <v>11</v>
      </c>
      <c r="P127" s="92"/>
      <c r="Q127" s="92"/>
      <c r="R127" s="92"/>
      <c r="S127" s="92"/>
      <c r="T127" s="92"/>
      <c r="U127" s="92"/>
      <c r="V127" s="96" t="s">
        <v>21</v>
      </c>
      <c r="W127" s="96"/>
      <c r="X127" s="96"/>
      <c r="Y127" s="96"/>
      <c r="Z127" s="96"/>
      <c r="AA127" s="64" t="s">
        <v>35</v>
      </c>
      <c r="AB127" s="65"/>
      <c r="AC127" s="66"/>
    </row>
    <row r="128" spans="1:31" ht="14.25" customHeight="1">
      <c r="A128" s="91"/>
      <c r="B128" s="92"/>
      <c r="C128" s="32" t="s">
        <v>46</v>
      </c>
      <c r="D128" s="33"/>
      <c r="E128" s="33"/>
      <c r="F128" s="33"/>
      <c r="G128" s="12" t="s">
        <v>12</v>
      </c>
      <c r="H128" s="36">
        <f>H88-22.5*COS((36.68+90)*PI()/180)</f>
        <v>3090273.6968825916</v>
      </c>
      <c r="I128" s="36"/>
      <c r="J128" s="36"/>
      <c r="K128" s="36"/>
      <c r="L128" s="36"/>
      <c r="M128" s="36"/>
      <c r="N128" s="37"/>
      <c r="O128" s="38"/>
      <c r="P128" s="38"/>
      <c r="Q128" s="38"/>
      <c r="R128" s="38"/>
      <c r="S128" s="38"/>
      <c r="T128" s="38"/>
      <c r="U128" s="39"/>
      <c r="V128" s="41">
        <f t="shared" ref="V128:V131" ca="1" si="8">H128+AD128</f>
        <v>3090273.6978825917</v>
      </c>
      <c r="W128" s="36"/>
      <c r="X128" s="36"/>
      <c r="Y128" s="36"/>
      <c r="Z128" s="37"/>
      <c r="AA128" s="67"/>
      <c r="AB128" s="68"/>
      <c r="AC128" s="69"/>
      <c r="AD128" s="8">
        <f ca="1">RANDBETWEEN(-3,3)*0.001</f>
        <v>1E-3</v>
      </c>
      <c r="AE128" s="8">
        <v>3091826.855</v>
      </c>
    </row>
    <row r="129" spans="1:31" ht="14.25" customHeight="1">
      <c r="A129" s="91"/>
      <c r="B129" s="92"/>
      <c r="C129" s="34"/>
      <c r="D129" s="35"/>
      <c r="E129" s="35"/>
      <c r="F129" s="35"/>
      <c r="G129" s="12" t="s">
        <v>13</v>
      </c>
      <c r="H129" s="36">
        <f>H89-22.5*SIN((36.68+90)*PI()/180)</f>
        <v>526733.63237770612</v>
      </c>
      <c r="I129" s="36"/>
      <c r="J129" s="36"/>
      <c r="K129" s="36"/>
      <c r="L129" s="36"/>
      <c r="M129" s="36"/>
      <c r="N129" s="37"/>
      <c r="O129" s="35"/>
      <c r="P129" s="35"/>
      <c r="Q129" s="35"/>
      <c r="R129" s="35"/>
      <c r="S129" s="35"/>
      <c r="T129" s="35"/>
      <c r="U129" s="40"/>
      <c r="V129" s="41">
        <f t="shared" ca="1" si="8"/>
        <v>526733.63337770617</v>
      </c>
      <c r="W129" s="36"/>
      <c r="X129" s="36"/>
      <c r="Y129" s="36"/>
      <c r="Z129" s="37"/>
      <c r="AA129" s="70"/>
      <c r="AB129" s="71"/>
      <c r="AC129" s="72"/>
      <c r="AD129" s="8">
        <f t="shared" ref="AD129:AD145" ca="1" si="9">RANDBETWEEN(-3,3)*0.001</f>
        <v>1E-3</v>
      </c>
      <c r="AE129" s="8">
        <v>526796.32499999995</v>
      </c>
    </row>
    <row r="130" spans="1:31" ht="14.25" customHeight="1">
      <c r="A130" s="91"/>
      <c r="B130" s="92"/>
      <c r="C130" s="32" t="s">
        <v>47</v>
      </c>
      <c r="D130" s="33"/>
      <c r="E130" s="33"/>
      <c r="F130" s="33"/>
      <c r="G130" s="12" t="s">
        <v>12</v>
      </c>
      <c r="H130" s="36">
        <f>H88+24.75*COS((36.68+90)*PI()/180)</f>
        <v>3090245.4723200924</v>
      </c>
      <c r="I130" s="36"/>
      <c r="J130" s="36"/>
      <c r="K130" s="36"/>
      <c r="L130" s="36"/>
      <c r="M130" s="36"/>
      <c r="N130" s="37"/>
      <c r="O130" s="38"/>
      <c r="P130" s="38"/>
      <c r="Q130" s="38"/>
      <c r="R130" s="38"/>
      <c r="S130" s="38"/>
      <c r="T130" s="38"/>
      <c r="U130" s="39"/>
      <c r="V130" s="41">
        <f t="shared" ca="1" si="8"/>
        <v>3090245.4743200922</v>
      </c>
      <c r="W130" s="36"/>
      <c r="X130" s="36"/>
      <c r="Y130" s="36"/>
      <c r="Z130" s="37"/>
      <c r="AA130" s="42"/>
      <c r="AB130" s="43"/>
      <c r="AC130" s="44"/>
      <c r="AD130" s="8">
        <f t="shared" ca="1" si="9"/>
        <v>2E-3</v>
      </c>
      <c r="AE130" s="8"/>
    </row>
    <row r="131" spans="1:31" ht="14.25" customHeight="1">
      <c r="A131" s="91"/>
      <c r="B131" s="92"/>
      <c r="C131" s="34"/>
      <c r="D131" s="35"/>
      <c r="E131" s="35"/>
      <c r="F131" s="35"/>
      <c r="G131" s="12" t="s">
        <v>13</v>
      </c>
      <c r="H131" s="36">
        <f>H89+24.75*SIN((36.68+90)*PI()/180)</f>
        <v>526771.526131436</v>
      </c>
      <c r="I131" s="36"/>
      <c r="J131" s="36"/>
      <c r="K131" s="36"/>
      <c r="L131" s="36"/>
      <c r="M131" s="36"/>
      <c r="N131" s="37"/>
      <c r="O131" s="35"/>
      <c r="P131" s="35"/>
      <c r="Q131" s="35"/>
      <c r="R131" s="35"/>
      <c r="S131" s="35"/>
      <c r="T131" s="35"/>
      <c r="U131" s="40"/>
      <c r="V131" s="41">
        <f t="shared" ca="1" si="8"/>
        <v>526771.52313143597</v>
      </c>
      <c r="W131" s="36"/>
      <c r="X131" s="36"/>
      <c r="Y131" s="36"/>
      <c r="Z131" s="37"/>
      <c r="AA131" s="45"/>
      <c r="AB131" s="46"/>
      <c r="AC131" s="47"/>
      <c r="AD131" s="8">
        <f t="shared" ca="1" si="9"/>
        <v>-3.0000000000000001E-3</v>
      </c>
      <c r="AE131" s="8"/>
    </row>
    <row r="132" spans="1:31" ht="14.25" customHeight="1">
      <c r="A132" s="91"/>
      <c r="B132" s="92"/>
      <c r="C132" s="32"/>
      <c r="D132" s="33"/>
      <c r="E132" s="33"/>
      <c r="F132" s="33"/>
      <c r="G132" s="12"/>
      <c r="H132" s="36"/>
      <c r="I132" s="36"/>
      <c r="J132" s="36"/>
      <c r="K132" s="36"/>
      <c r="L132" s="36"/>
      <c r="M132" s="36"/>
      <c r="N132" s="37"/>
      <c r="O132" s="38"/>
      <c r="P132" s="38"/>
      <c r="Q132" s="38"/>
      <c r="R132" s="38"/>
      <c r="S132" s="38"/>
      <c r="T132" s="38"/>
      <c r="U132" s="39"/>
      <c r="V132" s="41"/>
      <c r="W132" s="36"/>
      <c r="X132" s="36"/>
      <c r="Y132" s="36"/>
      <c r="Z132" s="37"/>
      <c r="AA132" s="42"/>
      <c r="AB132" s="43"/>
      <c r="AC132" s="44"/>
      <c r="AD132" s="8">
        <f t="shared" ca="1" si="9"/>
        <v>1E-3</v>
      </c>
      <c r="AE132" s="8"/>
    </row>
    <row r="133" spans="1:31" ht="14.25" customHeight="1">
      <c r="A133" s="91"/>
      <c r="B133" s="92"/>
      <c r="C133" s="34"/>
      <c r="D133" s="35"/>
      <c r="E133" s="35"/>
      <c r="F133" s="35"/>
      <c r="G133" s="12"/>
      <c r="H133" s="36"/>
      <c r="I133" s="36"/>
      <c r="J133" s="36"/>
      <c r="K133" s="36"/>
      <c r="L133" s="36"/>
      <c r="M133" s="36"/>
      <c r="N133" s="37"/>
      <c r="O133" s="35"/>
      <c r="P133" s="35"/>
      <c r="Q133" s="35"/>
      <c r="R133" s="35"/>
      <c r="S133" s="35"/>
      <c r="T133" s="35"/>
      <c r="U133" s="40"/>
      <c r="V133" s="41"/>
      <c r="W133" s="36"/>
      <c r="X133" s="36"/>
      <c r="Y133" s="36"/>
      <c r="Z133" s="37"/>
      <c r="AA133" s="45"/>
      <c r="AB133" s="46"/>
      <c r="AC133" s="47"/>
      <c r="AD133" s="8">
        <f t="shared" ca="1" si="9"/>
        <v>-3.0000000000000001E-3</v>
      </c>
      <c r="AE133" s="8"/>
    </row>
    <row r="134" spans="1:31" ht="14.25" customHeight="1">
      <c r="A134" s="94"/>
      <c r="B134" s="95"/>
      <c r="C134" s="32"/>
      <c r="D134" s="33"/>
      <c r="E134" s="33"/>
      <c r="F134" s="33"/>
      <c r="G134" s="12"/>
      <c r="H134" s="36"/>
      <c r="I134" s="36"/>
      <c r="J134" s="36"/>
      <c r="K134" s="36"/>
      <c r="L134" s="36"/>
      <c r="M134" s="36"/>
      <c r="N134" s="37"/>
      <c r="O134" s="38"/>
      <c r="P134" s="38"/>
      <c r="Q134" s="38"/>
      <c r="R134" s="38"/>
      <c r="S134" s="38"/>
      <c r="T134" s="38"/>
      <c r="U134" s="39"/>
      <c r="V134" s="41"/>
      <c r="W134" s="36"/>
      <c r="X134" s="36"/>
      <c r="Y134" s="36"/>
      <c r="Z134" s="37"/>
      <c r="AA134" s="42"/>
      <c r="AB134" s="43"/>
      <c r="AC134" s="44"/>
      <c r="AD134" s="8">
        <f t="shared" ca="1" si="9"/>
        <v>-3.0000000000000001E-3</v>
      </c>
      <c r="AE134" s="8"/>
    </row>
    <row r="135" spans="1:31" ht="14.25" customHeight="1">
      <c r="A135" s="94"/>
      <c r="B135" s="95"/>
      <c r="C135" s="34"/>
      <c r="D135" s="35"/>
      <c r="E135" s="35"/>
      <c r="F135" s="35"/>
      <c r="G135" s="12"/>
      <c r="H135" s="36"/>
      <c r="I135" s="36"/>
      <c r="J135" s="36"/>
      <c r="K135" s="36"/>
      <c r="L135" s="36"/>
      <c r="M135" s="36"/>
      <c r="N135" s="37"/>
      <c r="O135" s="35"/>
      <c r="P135" s="35"/>
      <c r="Q135" s="35"/>
      <c r="R135" s="35"/>
      <c r="S135" s="35"/>
      <c r="T135" s="35"/>
      <c r="U135" s="40"/>
      <c r="V135" s="41"/>
      <c r="W135" s="36"/>
      <c r="X135" s="36"/>
      <c r="Y135" s="36"/>
      <c r="Z135" s="37"/>
      <c r="AA135" s="45"/>
      <c r="AB135" s="46"/>
      <c r="AC135" s="47"/>
      <c r="AD135" s="8">
        <f t="shared" ca="1" si="9"/>
        <v>2E-3</v>
      </c>
      <c r="AE135" s="8"/>
    </row>
    <row r="136" spans="1:31" ht="14.25" customHeight="1">
      <c r="A136" s="94"/>
      <c r="B136" s="95"/>
      <c r="C136" s="32"/>
      <c r="D136" s="33"/>
      <c r="E136" s="33"/>
      <c r="F136" s="33"/>
      <c r="G136" s="12"/>
      <c r="H136" s="36"/>
      <c r="I136" s="36"/>
      <c r="J136" s="36"/>
      <c r="K136" s="36"/>
      <c r="L136" s="36"/>
      <c r="M136" s="36"/>
      <c r="N136" s="37"/>
      <c r="O136" s="38"/>
      <c r="P136" s="38"/>
      <c r="Q136" s="38"/>
      <c r="R136" s="38"/>
      <c r="S136" s="38"/>
      <c r="T136" s="38"/>
      <c r="U136" s="39"/>
      <c r="V136" s="41"/>
      <c r="W136" s="36"/>
      <c r="X136" s="36"/>
      <c r="Y136" s="36"/>
      <c r="Z136" s="37"/>
      <c r="AA136" s="42"/>
      <c r="AB136" s="43"/>
      <c r="AC136" s="44"/>
      <c r="AD136" s="8">
        <f t="shared" ca="1" si="9"/>
        <v>3.0000000000000001E-3</v>
      </c>
      <c r="AE136" s="8"/>
    </row>
    <row r="137" spans="1:31" ht="14.25" customHeight="1">
      <c r="A137" s="94"/>
      <c r="B137" s="95"/>
      <c r="C137" s="34"/>
      <c r="D137" s="35"/>
      <c r="E137" s="35"/>
      <c r="F137" s="35"/>
      <c r="G137" s="12"/>
      <c r="H137" s="36"/>
      <c r="I137" s="36"/>
      <c r="J137" s="36"/>
      <c r="K137" s="36"/>
      <c r="L137" s="36"/>
      <c r="M137" s="36"/>
      <c r="N137" s="37"/>
      <c r="O137" s="35"/>
      <c r="P137" s="35"/>
      <c r="Q137" s="35"/>
      <c r="R137" s="35"/>
      <c r="S137" s="35"/>
      <c r="T137" s="35"/>
      <c r="U137" s="40"/>
      <c r="V137" s="41"/>
      <c r="W137" s="36"/>
      <c r="X137" s="36"/>
      <c r="Y137" s="36"/>
      <c r="Z137" s="37"/>
      <c r="AA137" s="45"/>
      <c r="AB137" s="46"/>
      <c r="AC137" s="47"/>
      <c r="AD137" s="8">
        <f t="shared" ca="1" si="9"/>
        <v>-2E-3</v>
      </c>
      <c r="AE137" s="8"/>
    </row>
    <row r="138" spans="1:31" ht="14.25" customHeight="1">
      <c r="A138" s="94"/>
      <c r="B138" s="95"/>
      <c r="C138" s="32"/>
      <c r="D138" s="33"/>
      <c r="E138" s="33"/>
      <c r="F138" s="33"/>
      <c r="G138" s="12"/>
      <c r="H138" s="36"/>
      <c r="I138" s="36"/>
      <c r="J138" s="36"/>
      <c r="K138" s="36"/>
      <c r="L138" s="36"/>
      <c r="M138" s="36"/>
      <c r="N138" s="37"/>
      <c r="O138" s="38"/>
      <c r="P138" s="38"/>
      <c r="Q138" s="38"/>
      <c r="R138" s="38"/>
      <c r="S138" s="38"/>
      <c r="T138" s="38"/>
      <c r="U138" s="39"/>
      <c r="V138" s="41"/>
      <c r="W138" s="36"/>
      <c r="X138" s="36"/>
      <c r="Y138" s="36"/>
      <c r="Z138" s="37"/>
      <c r="AA138" s="42"/>
      <c r="AB138" s="43"/>
      <c r="AC138" s="44"/>
      <c r="AD138" s="8">
        <f t="shared" ca="1" si="9"/>
        <v>-2E-3</v>
      </c>
      <c r="AE138" s="8"/>
    </row>
    <row r="139" spans="1:31" ht="15" customHeight="1">
      <c r="A139" s="94"/>
      <c r="B139" s="95"/>
      <c r="C139" s="34"/>
      <c r="D139" s="35"/>
      <c r="E139" s="35"/>
      <c r="F139" s="35"/>
      <c r="G139" s="12"/>
      <c r="H139" s="36"/>
      <c r="I139" s="36"/>
      <c r="J139" s="36"/>
      <c r="K139" s="36"/>
      <c r="L139" s="36"/>
      <c r="M139" s="36"/>
      <c r="N139" s="37"/>
      <c r="O139" s="35"/>
      <c r="P139" s="35"/>
      <c r="Q139" s="35"/>
      <c r="R139" s="35"/>
      <c r="S139" s="35"/>
      <c r="T139" s="35"/>
      <c r="U139" s="40"/>
      <c r="V139" s="41"/>
      <c r="W139" s="36"/>
      <c r="X139" s="36"/>
      <c r="Y139" s="36"/>
      <c r="Z139" s="37"/>
      <c r="AA139" s="45"/>
      <c r="AB139" s="46"/>
      <c r="AC139" s="47"/>
      <c r="AD139" s="8">
        <f t="shared" ca="1" si="9"/>
        <v>2E-3</v>
      </c>
      <c r="AE139" s="8"/>
    </row>
    <row r="140" spans="1:31" ht="14.25" customHeight="1">
      <c r="A140" s="91"/>
      <c r="B140" s="92"/>
      <c r="C140" s="57"/>
      <c r="D140" s="58"/>
      <c r="E140" s="58"/>
      <c r="F140" s="58"/>
      <c r="G140" s="3"/>
      <c r="H140" s="61"/>
      <c r="I140" s="62"/>
      <c r="J140" s="62"/>
      <c r="K140" s="62"/>
      <c r="L140" s="62"/>
      <c r="M140" s="62"/>
      <c r="N140" s="63"/>
      <c r="O140" s="38"/>
      <c r="P140" s="38"/>
      <c r="Q140" s="38"/>
      <c r="R140" s="38"/>
      <c r="S140" s="38"/>
      <c r="T140" s="38"/>
      <c r="U140" s="39"/>
      <c r="V140" s="41"/>
      <c r="W140" s="36"/>
      <c r="X140" s="36"/>
      <c r="Y140" s="36"/>
      <c r="Z140" s="37"/>
      <c r="AA140" s="42"/>
      <c r="AB140" s="43"/>
      <c r="AC140" s="44"/>
      <c r="AD140" s="8">
        <f t="shared" ca="1" si="9"/>
        <v>-1E-3</v>
      </c>
      <c r="AE140" s="8"/>
    </row>
    <row r="141" spans="1:31" ht="14.25" customHeight="1">
      <c r="A141" s="91"/>
      <c r="B141" s="92"/>
      <c r="C141" s="59"/>
      <c r="D141" s="60"/>
      <c r="E141" s="60"/>
      <c r="F141" s="60"/>
      <c r="G141" s="12"/>
      <c r="H141" s="36"/>
      <c r="I141" s="36"/>
      <c r="J141" s="36"/>
      <c r="K141" s="36"/>
      <c r="L141" s="36"/>
      <c r="M141" s="36"/>
      <c r="N141" s="37"/>
      <c r="O141" s="35"/>
      <c r="P141" s="35"/>
      <c r="Q141" s="35"/>
      <c r="R141" s="35"/>
      <c r="S141" s="35"/>
      <c r="T141" s="35"/>
      <c r="U141" s="40"/>
      <c r="V141" s="41"/>
      <c r="W141" s="36"/>
      <c r="X141" s="36"/>
      <c r="Y141" s="36"/>
      <c r="Z141" s="37"/>
      <c r="AA141" s="45"/>
      <c r="AB141" s="46"/>
      <c r="AC141" s="47"/>
      <c r="AD141" s="8">
        <f t="shared" ca="1" si="9"/>
        <v>-1E-3</v>
      </c>
      <c r="AE141" s="8"/>
    </row>
    <row r="142" spans="1:31" ht="14.25" customHeight="1">
      <c r="A142" s="91"/>
      <c r="B142" s="92"/>
      <c r="C142" s="32"/>
      <c r="D142" s="33"/>
      <c r="E142" s="33"/>
      <c r="F142" s="33"/>
      <c r="G142" s="12"/>
      <c r="H142" s="36"/>
      <c r="I142" s="36"/>
      <c r="J142" s="36"/>
      <c r="K142" s="36"/>
      <c r="L142" s="36"/>
      <c r="M142" s="36"/>
      <c r="N142" s="37"/>
      <c r="O142" s="38"/>
      <c r="P142" s="38"/>
      <c r="Q142" s="38"/>
      <c r="R142" s="38"/>
      <c r="S142" s="38"/>
      <c r="T142" s="38"/>
      <c r="U142" s="39"/>
      <c r="V142" s="41"/>
      <c r="W142" s="36"/>
      <c r="X142" s="36"/>
      <c r="Y142" s="36"/>
      <c r="Z142" s="37"/>
      <c r="AA142" s="42"/>
      <c r="AB142" s="43"/>
      <c r="AC142" s="44"/>
      <c r="AD142" s="8">
        <f t="shared" ca="1" si="9"/>
        <v>3.0000000000000001E-3</v>
      </c>
      <c r="AE142" s="8"/>
    </row>
    <row r="143" spans="1:31" ht="14.25" customHeight="1">
      <c r="A143" s="91"/>
      <c r="B143" s="92"/>
      <c r="C143" s="34"/>
      <c r="D143" s="35"/>
      <c r="E143" s="35"/>
      <c r="F143" s="35"/>
      <c r="G143" s="12"/>
      <c r="H143" s="36"/>
      <c r="I143" s="36"/>
      <c r="J143" s="36"/>
      <c r="K143" s="36"/>
      <c r="L143" s="36"/>
      <c r="M143" s="36"/>
      <c r="N143" s="37"/>
      <c r="O143" s="35"/>
      <c r="P143" s="35"/>
      <c r="Q143" s="35"/>
      <c r="R143" s="35"/>
      <c r="S143" s="35"/>
      <c r="T143" s="35"/>
      <c r="U143" s="40"/>
      <c r="V143" s="41"/>
      <c r="W143" s="36"/>
      <c r="X143" s="36"/>
      <c r="Y143" s="36"/>
      <c r="Z143" s="37"/>
      <c r="AA143" s="45"/>
      <c r="AB143" s="46"/>
      <c r="AC143" s="47"/>
      <c r="AD143" s="8">
        <f t="shared" ca="1" si="9"/>
        <v>-3.0000000000000001E-3</v>
      </c>
      <c r="AE143" s="8"/>
    </row>
    <row r="144" spans="1:31" ht="14.25" customHeight="1">
      <c r="A144" s="91"/>
      <c r="B144" s="92"/>
      <c r="C144" s="32"/>
      <c r="D144" s="33"/>
      <c r="E144" s="33"/>
      <c r="F144" s="33"/>
      <c r="G144" s="12"/>
      <c r="H144" s="36"/>
      <c r="I144" s="36"/>
      <c r="J144" s="36"/>
      <c r="K144" s="36"/>
      <c r="L144" s="36"/>
      <c r="M144" s="36"/>
      <c r="N144" s="37"/>
      <c r="O144" s="38"/>
      <c r="P144" s="38"/>
      <c r="Q144" s="38"/>
      <c r="R144" s="38"/>
      <c r="S144" s="38"/>
      <c r="T144" s="38"/>
      <c r="U144" s="39"/>
      <c r="V144" s="41"/>
      <c r="W144" s="36"/>
      <c r="X144" s="36"/>
      <c r="Y144" s="36"/>
      <c r="Z144" s="37"/>
      <c r="AA144" s="42"/>
      <c r="AB144" s="43"/>
      <c r="AC144" s="44"/>
      <c r="AD144" s="8">
        <f t="shared" ca="1" si="9"/>
        <v>3.0000000000000001E-3</v>
      </c>
      <c r="AE144" s="8"/>
    </row>
    <row r="145" spans="1:31" ht="15" customHeight="1">
      <c r="A145" s="91"/>
      <c r="B145" s="92"/>
      <c r="C145" s="34"/>
      <c r="D145" s="35"/>
      <c r="E145" s="35"/>
      <c r="F145" s="35"/>
      <c r="G145" s="12"/>
      <c r="H145" s="36"/>
      <c r="I145" s="36"/>
      <c r="J145" s="36"/>
      <c r="K145" s="36"/>
      <c r="L145" s="36"/>
      <c r="M145" s="36"/>
      <c r="N145" s="37"/>
      <c r="O145" s="35"/>
      <c r="P145" s="35"/>
      <c r="Q145" s="35"/>
      <c r="R145" s="35"/>
      <c r="S145" s="35"/>
      <c r="T145" s="35"/>
      <c r="U145" s="40"/>
      <c r="V145" s="41"/>
      <c r="W145" s="36"/>
      <c r="X145" s="36"/>
      <c r="Y145" s="36"/>
      <c r="Z145" s="37"/>
      <c r="AA145" s="45"/>
      <c r="AB145" s="46"/>
      <c r="AC145" s="47"/>
      <c r="AD145" s="8">
        <f t="shared" ca="1" si="9"/>
        <v>-3.0000000000000001E-3</v>
      </c>
      <c r="AE145" s="8"/>
    </row>
    <row r="146" spans="1:31" ht="10.5" customHeight="1">
      <c r="A146" s="48" t="s">
        <v>20</v>
      </c>
      <c r="B146" s="49"/>
      <c r="C146" s="50" t="s">
        <v>31</v>
      </c>
      <c r="D146" s="51"/>
      <c r="E146" s="51"/>
      <c r="F146" s="51"/>
      <c r="G146" s="52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3"/>
    </row>
    <row r="147" spans="1:31" ht="10.5" customHeight="1">
      <c r="A147" s="48"/>
      <c r="B147" s="49"/>
      <c r="C147" s="54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6"/>
    </row>
    <row r="148" spans="1:31" ht="21.75" customHeight="1">
      <c r="A148" s="48"/>
      <c r="B148" s="49"/>
      <c r="C148" s="54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6"/>
    </row>
    <row r="149" spans="1:31" ht="8.25" hidden="1" customHeight="1">
      <c r="A149" s="48"/>
      <c r="B149" s="49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4"/>
    </row>
    <row r="150" spans="1:31" ht="10.5" hidden="1" customHeight="1">
      <c r="A150" s="48"/>
      <c r="B150" s="49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4"/>
    </row>
    <row r="151" spans="1:31" ht="9" customHeight="1" thickBot="1">
      <c r="A151" s="15" t="s">
        <v>14</v>
      </c>
      <c r="B151" s="16"/>
      <c r="C151" s="21"/>
      <c r="D151" s="21"/>
      <c r="E151" s="21"/>
      <c r="F151" s="22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3"/>
    </row>
    <row r="152" spans="1:31" ht="9" customHeight="1">
      <c r="A152" s="17"/>
      <c r="B152" s="18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5"/>
    </row>
    <row r="153" spans="1:31" ht="9.75" customHeight="1">
      <c r="A153" s="17"/>
      <c r="B153" s="18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5"/>
    </row>
    <row r="154" spans="1:31" ht="9" hidden="1" customHeight="1">
      <c r="A154" s="17"/>
      <c r="B154" s="18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5"/>
    </row>
    <row r="155" spans="1:31" ht="2.1" customHeight="1" thickBot="1">
      <c r="A155" s="19"/>
      <c r="B155" s="20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7"/>
    </row>
    <row r="156" spans="1:31" ht="9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</row>
    <row r="157" spans="1:31">
      <c r="B157" s="5" t="s">
        <v>15</v>
      </c>
      <c r="H157" s="5" t="s">
        <v>19</v>
      </c>
      <c r="N157" s="5" t="s">
        <v>16</v>
      </c>
      <c r="P157" s="5"/>
      <c r="U157" s="7" t="s">
        <v>22</v>
      </c>
      <c r="Y157" s="5"/>
    </row>
  </sheetData>
  <mergeCells count="309">
    <mergeCell ref="A99:B103"/>
    <mergeCell ref="C99:AC103"/>
    <mergeCell ref="A104:AC104"/>
    <mergeCell ref="C92:F93"/>
    <mergeCell ref="H92:N92"/>
    <mergeCell ref="O92:U93"/>
    <mergeCell ref="V92:Z92"/>
    <mergeCell ref="AA92:AC93"/>
    <mergeCell ref="H93:N93"/>
    <mergeCell ref="V93:Z93"/>
    <mergeCell ref="A94:B98"/>
    <mergeCell ref="C94:AC96"/>
    <mergeCell ref="C88:F89"/>
    <mergeCell ref="H88:N88"/>
    <mergeCell ref="O88:U89"/>
    <mergeCell ref="V88:Z88"/>
    <mergeCell ref="AA88:AC89"/>
    <mergeCell ref="H89:N89"/>
    <mergeCell ref="V89:Z89"/>
    <mergeCell ref="C90:F91"/>
    <mergeCell ref="H90:N90"/>
    <mergeCell ref="O90:U91"/>
    <mergeCell ref="V90:Z90"/>
    <mergeCell ref="AA90:AC91"/>
    <mergeCell ref="H91:N91"/>
    <mergeCell ref="V91:Z91"/>
    <mergeCell ref="C84:F85"/>
    <mergeCell ref="H84:N84"/>
    <mergeCell ref="O84:U85"/>
    <mergeCell ref="V84:Z84"/>
    <mergeCell ref="AA84:AC85"/>
    <mergeCell ref="H85:N85"/>
    <mergeCell ref="V85:Z85"/>
    <mergeCell ref="C86:F87"/>
    <mergeCell ref="H86:N86"/>
    <mergeCell ref="O86:U87"/>
    <mergeCell ref="V86:Z86"/>
    <mergeCell ref="AA86:AC87"/>
    <mergeCell ref="H87:N87"/>
    <mergeCell ref="V87:Z87"/>
    <mergeCell ref="C80:F81"/>
    <mergeCell ref="H80:N80"/>
    <mergeCell ref="O80:U81"/>
    <mergeCell ref="V80:Z80"/>
    <mergeCell ref="AA80:AC81"/>
    <mergeCell ref="H81:N81"/>
    <mergeCell ref="V81:Z81"/>
    <mergeCell ref="C82:F83"/>
    <mergeCell ref="H82:N82"/>
    <mergeCell ref="O82:U83"/>
    <mergeCell ref="V82:Z82"/>
    <mergeCell ref="AA82:AC83"/>
    <mergeCell ref="H83:N83"/>
    <mergeCell ref="V83:Z83"/>
    <mergeCell ref="AA75:AC75"/>
    <mergeCell ref="C76:F77"/>
    <mergeCell ref="H76:N76"/>
    <mergeCell ref="O76:U77"/>
    <mergeCell ref="V76:Z76"/>
    <mergeCell ref="AA76:AC77"/>
    <mergeCell ref="H77:N77"/>
    <mergeCell ref="V77:Z77"/>
    <mergeCell ref="C78:F79"/>
    <mergeCell ref="H78:N78"/>
    <mergeCell ref="O78:U79"/>
    <mergeCell ref="V78:Z78"/>
    <mergeCell ref="AA78:AC79"/>
    <mergeCell ref="H79:N79"/>
    <mergeCell ref="V79:Z79"/>
    <mergeCell ref="A59:E59"/>
    <mergeCell ref="F59:P59"/>
    <mergeCell ref="Q59:T59"/>
    <mergeCell ref="U59:AC59"/>
    <mergeCell ref="A60:E60"/>
    <mergeCell ref="F60:P60"/>
    <mergeCell ref="Q60:T60"/>
    <mergeCell ref="U60:AC60"/>
    <mergeCell ref="A61:B93"/>
    <mergeCell ref="C61:G61"/>
    <mergeCell ref="H61:N61"/>
    <mergeCell ref="O61:S61"/>
    <mergeCell ref="T61:AC61"/>
    <mergeCell ref="C62:G63"/>
    <mergeCell ref="H62:N62"/>
    <mergeCell ref="O62:S63"/>
    <mergeCell ref="T62:AC62"/>
    <mergeCell ref="H63:N63"/>
    <mergeCell ref="T63:AC63"/>
    <mergeCell ref="C64:AC74"/>
    <mergeCell ref="C75:F75"/>
    <mergeCell ref="H75:N75"/>
    <mergeCell ref="O75:U75"/>
    <mergeCell ref="V75:Z75"/>
    <mergeCell ref="A55:Z55"/>
    <mergeCell ref="AA55:AC55"/>
    <mergeCell ref="A56:C56"/>
    <mergeCell ref="D56:Z56"/>
    <mergeCell ref="AA56:AC56"/>
    <mergeCell ref="A57:AC57"/>
    <mergeCell ref="A58:E58"/>
    <mergeCell ref="F58:P58"/>
    <mergeCell ref="Q58:T58"/>
    <mergeCell ref="U58:AC58"/>
    <mergeCell ref="A2:Z2"/>
    <mergeCell ref="AA2:AC2"/>
    <mergeCell ref="A3:C3"/>
    <mergeCell ref="D3:Z3"/>
    <mergeCell ref="AA3:AC3"/>
    <mergeCell ref="C8:G8"/>
    <mergeCell ref="H8:N8"/>
    <mergeCell ref="O8:S8"/>
    <mergeCell ref="T8:AC8"/>
    <mergeCell ref="A6:E6"/>
    <mergeCell ref="A4:AC4"/>
    <mergeCell ref="A5:E5"/>
    <mergeCell ref="F5:P5"/>
    <mergeCell ref="Q5:T5"/>
    <mergeCell ref="U5:AC5"/>
    <mergeCell ref="Q6:T6"/>
    <mergeCell ref="U6:AC6"/>
    <mergeCell ref="T9:AC9"/>
    <mergeCell ref="A7:E7"/>
    <mergeCell ref="F7:P7"/>
    <mergeCell ref="Q7:T7"/>
    <mergeCell ref="U7:AC7"/>
    <mergeCell ref="V24:Z24"/>
    <mergeCell ref="H25:N25"/>
    <mergeCell ref="V25:Z25"/>
    <mergeCell ref="H10:N10"/>
    <mergeCell ref="T10:AC10"/>
    <mergeCell ref="C22:F22"/>
    <mergeCell ref="H22:N22"/>
    <mergeCell ref="O22:U22"/>
    <mergeCell ref="V22:Z22"/>
    <mergeCell ref="AA22:AC22"/>
    <mergeCell ref="AA23:AC24"/>
    <mergeCell ref="A51:AC51"/>
    <mergeCell ref="C41:AC43"/>
    <mergeCell ref="AA37:AC38"/>
    <mergeCell ref="AA39:AC40"/>
    <mergeCell ref="AA25:AC26"/>
    <mergeCell ref="AA27:AC28"/>
    <mergeCell ref="A46:B50"/>
    <mergeCell ref="C46:AC50"/>
    <mergeCell ref="A41:B45"/>
    <mergeCell ref="O37:U38"/>
    <mergeCell ref="O39:U40"/>
    <mergeCell ref="H38:N38"/>
    <mergeCell ref="V38:Z38"/>
    <mergeCell ref="H39:N39"/>
    <mergeCell ref="V39:Z39"/>
    <mergeCell ref="H40:N40"/>
    <mergeCell ref="V40:Z40"/>
    <mergeCell ref="H35:N35"/>
    <mergeCell ref="V35:Z35"/>
    <mergeCell ref="H36:N36"/>
    <mergeCell ref="V36:Z36"/>
    <mergeCell ref="H37:N37"/>
    <mergeCell ref="V37:Z37"/>
    <mergeCell ref="H26:N26"/>
    <mergeCell ref="AA35:AC36"/>
    <mergeCell ref="A8:B40"/>
    <mergeCell ref="C9:G10"/>
    <mergeCell ref="O9:S10"/>
    <mergeCell ref="C23:F24"/>
    <mergeCell ref="C25:F26"/>
    <mergeCell ref="C27:F28"/>
    <mergeCell ref="C35:F36"/>
    <mergeCell ref="C37:F38"/>
    <mergeCell ref="C39:F40"/>
    <mergeCell ref="C11:AC21"/>
    <mergeCell ref="O23:U24"/>
    <mergeCell ref="O25:U26"/>
    <mergeCell ref="O27:U28"/>
    <mergeCell ref="O35:U36"/>
    <mergeCell ref="V26:Z26"/>
    <mergeCell ref="H27:N27"/>
    <mergeCell ref="V27:Z27"/>
    <mergeCell ref="H28:N28"/>
    <mergeCell ref="V28:Z28"/>
    <mergeCell ref="H23:N23"/>
    <mergeCell ref="V23:Z23"/>
    <mergeCell ref="H24:N24"/>
    <mergeCell ref="H9:N9"/>
    <mergeCell ref="C33:F34"/>
    <mergeCell ref="H33:N33"/>
    <mergeCell ref="O33:U34"/>
    <mergeCell ref="V33:Z33"/>
    <mergeCell ref="AA33:AC34"/>
    <mergeCell ref="H34:N34"/>
    <mergeCell ref="V34:Z34"/>
    <mergeCell ref="C29:F30"/>
    <mergeCell ref="H29:N29"/>
    <mergeCell ref="O29:U30"/>
    <mergeCell ref="V29:Z29"/>
    <mergeCell ref="AA29:AC30"/>
    <mergeCell ref="H30:N30"/>
    <mergeCell ref="V30:Z30"/>
    <mergeCell ref="C31:F32"/>
    <mergeCell ref="H31:N31"/>
    <mergeCell ref="O31:U32"/>
    <mergeCell ref="V31:Z31"/>
    <mergeCell ref="AA31:AC32"/>
    <mergeCell ref="H32:N32"/>
    <mergeCell ref="V32:Z32"/>
    <mergeCell ref="A107:Z107"/>
    <mergeCell ref="AA107:AC107"/>
    <mergeCell ref="A108:C108"/>
    <mergeCell ref="D108:Z108"/>
    <mergeCell ref="AA108:AC108"/>
    <mergeCell ref="A109:AC109"/>
    <mergeCell ref="A110:E110"/>
    <mergeCell ref="F110:P110"/>
    <mergeCell ref="Q110:T110"/>
    <mergeCell ref="U110:AC110"/>
    <mergeCell ref="A111:E111"/>
    <mergeCell ref="F111:P111"/>
    <mergeCell ref="Q111:T111"/>
    <mergeCell ref="U111:AC111"/>
    <mergeCell ref="A112:E112"/>
    <mergeCell ref="F112:P112"/>
    <mergeCell ref="Q112:T112"/>
    <mergeCell ref="U112:AC112"/>
    <mergeCell ref="A113:B145"/>
    <mergeCell ref="C113:G113"/>
    <mergeCell ref="H113:N113"/>
    <mergeCell ref="O113:S113"/>
    <mergeCell ref="T113:AC113"/>
    <mergeCell ref="C114:G115"/>
    <mergeCell ref="H114:N114"/>
    <mergeCell ref="O114:S115"/>
    <mergeCell ref="T114:AC114"/>
    <mergeCell ref="H115:N115"/>
    <mergeCell ref="T115:AC115"/>
    <mergeCell ref="C116:AC126"/>
    <mergeCell ref="C127:F127"/>
    <mergeCell ref="H127:N127"/>
    <mergeCell ref="O127:U127"/>
    <mergeCell ref="V127:Z127"/>
    <mergeCell ref="AA127:AC127"/>
    <mergeCell ref="C128:F129"/>
    <mergeCell ref="H128:N128"/>
    <mergeCell ref="O128:U129"/>
    <mergeCell ref="V128:Z128"/>
    <mergeCell ref="AA128:AC129"/>
    <mergeCell ref="H129:N129"/>
    <mergeCell ref="V129:Z129"/>
    <mergeCell ref="C130:F131"/>
    <mergeCell ref="H130:N130"/>
    <mergeCell ref="O130:U131"/>
    <mergeCell ref="V130:Z130"/>
    <mergeCell ref="AA130:AC131"/>
    <mergeCell ref="H131:N131"/>
    <mergeCell ref="V131:Z131"/>
    <mergeCell ref="C132:F133"/>
    <mergeCell ref="H132:N132"/>
    <mergeCell ref="O132:U133"/>
    <mergeCell ref="V132:Z132"/>
    <mergeCell ref="AA132:AC133"/>
    <mergeCell ref="H133:N133"/>
    <mergeCell ref="V133:Z133"/>
    <mergeCell ref="C134:F135"/>
    <mergeCell ref="H134:N134"/>
    <mergeCell ref="O134:U135"/>
    <mergeCell ref="V134:Z134"/>
    <mergeCell ref="AA134:AC135"/>
    <mergeCell ref="H135:N135"/>
    <mergeCell ref="V135:Z135"/>
    <mergeCell ref="AA142:AC143"/>
    <mergeCell ref="H143:N143"/>
    <mergeCell ref="V143:Z143"/>
    <mergeCell ref="C136:F137"/>
    <mergeCell ref="H136:N136"/>
    <mergeCell ref="O136:U137"/>
    <mergeCell ref="V136:Z136"/>
    <mergeCell ref="AA136:AC137"/>
    <mergeCell ref="H137:N137"/>
    <mergeCell ref="V137:Z137"/>
    <mergeCell ref="C138:F139"/>
    <mergeCell ref="H138:N138"/>
    <mergeCell ref="O138:U139"/>
    <mergeCell ref="V138:Z138"/>
    <mergeCell ref="AA138:AC139"/>
    <mergeCell ref="H139:N139"/>
    <mergeCell ref="V139:Z139"/>
    <mergeCell ref="A151:B155"/>
    <mergeCell ref="C151:AC155"/>
    <mergeCell ref="A156:AC156"/>
    <mergeCell ref="F6:P6"/>
    <mergeCell ref="C144:F145"/>
    <mergeCell ref="H144:N144"/>
    <mergeCell ref="O144:U145"/>
    <mergeCell ref="V144:Z144"/>
    <mergeCell ref="AA144:AC145"/>
    <mergeCell ref="H145:N145"/>
    <mergeCell ref="V145:Z145"/>
    <mergeCell ref="A146:B150"/>
    <mergeCell ref="C146:AC148"/>
    <mergeCell ref="C140:F141"/>
    <mergeCell ref="H140:N140"/>
    <mergeCell ref="O140:U141"/>
    <mergeCell ref="V140:Z140"/>
    <mergeCell ref="AA140:AC141"/>
    <mergeCell ref="H141:N141"/>
    <mergeCell ref="V141:Z141"/>
    <mergeCell ref="C142:F143"/>
    <mergeCell ref="H142:N142"/>
    <mergeCell ref="O142:U143"/>
    <mergeCell ref="V142:Z142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2018-01-20T07:36:32Z</cp:lastPrinted>
  <dcterms:created xsi:type="dcterms:W3CDTF">2008-09-11T17:22:00Z</dcterms:created>
  <dcterms:modified xsi:type="dcterms:W3CDTF">2018-03-29T03:05:18Z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