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Sheet1!$A$1:$AC$197</definedName>
  </definedNames>
  <calcPr calcId="125725"/>
</workbook>
</file>

<file path=xl/calcChain.xml><?xml version="1.0" encoding="utf-8"?>
<calcChain xmlns="http://schemas.openxmlformats.org/spreadsheetml/2006/main">
  <c r="AD185" i="1"/>
  <c r="AD186"/>
  <c r="AD187"/>
  <c r="AD188"/>
  <c r="AD172"/>
  <c r="AD173"/>
  <c r="AD174"/>
  <c r="AD175"/>
  <c r="AD176"/>
  <c r="AD177"/>
  <c r="AD178"/>
  <c r="AD179"/>
  <c r="AD180"/>
  <c r="AD181"/>
  <c r="AD182"/>
  <c r="AD183"/>
  <c r="AD184"/>
  <c r="AD171"/>
  <c r="V171" s="1"/>
  <c r="H172"/>
  <c r="V172" s="1"/>
  <c r="H171"/>
  <c r="H175" s="1"/>
  <c r="H136"/>
  <c r="H135"/>
  <c r="H140"/>
  <c r="H139"/>
  <c r="H124"/>
  <c r="H123"/>
  <c r="H127"/>
  <c r="H88"/>
  <c r="H87"/>
  <c r="H82"/>
  <c r="H81"/>
  <c r="H76"/>
  <c r="H80" s="1"/>
  <c r="H75"/>
  <c r="H79" s="1"/>
  <c r="H36"/>
  <c r="H40" s="1"/>
  <c r="H35"/>
  <c r="H39" s="1"/>
  <c r="H30"/>
  <c r="H29"/>
  <c r="H33" s="1"/>
  <c r="H24"/>
  <c r="H28" s="1"/>
  <c r="H23"/>
  <c r="H27" s="1"/>
  <c r="H130"/>
  <c r="H134" s="1"/>
  <c r="H129"/>
  <c r="H133" s="1"/>
  <c r="H126"/>
  <c r="H92"/>
  <c r="H91"/>
  <c r="H85"/>
  <c r="H34"/>
  <c r="H32"/>
  <c r="H128"/>
  <c r="H90"/>
  <c r="H86"/>
  <c r="H84"/>
  <c r="AD140"/>
  <c r="AD139"/>
  <c r="AD138"/>
  <c r="AD137"/>
  <c r="AD136"/>
  <c r="AD135"/>
  <c r="AD134"/>
  <c r="AD133"/>
  <c r="AD132"/>
  <c r="AD131"/>
  <c r="AD130"/>
  <c r="V130" s="1"/>
  <c r="AD129"/>
  <c r="AD128"/>
  <c r="V128" s="1"/>
  <c r="AD127"/>
  <c r="AD126"/>
  <c r="AD125"/>
  <c r="AD124"/>
  <c r="V124" s="1"/>
  <c r="AD123"/>
  <c r="V123" s="1"/>
  <c r="AD86"/>
  <c r="AD85"/>
  <c r="AD84"/>
  <c r="AD83"/>
  <c r="AD82"/>
  <c r="V82" s="1"/>
  <c r="AD81"/>
  <c r="V81" s="1"/>
  <c r="AD34"/>
  <c r="AD33"/>
  <c r="AD32"/>
  <c r="AD31"/>
  <c r="AD30"/>
  <c r="V30" s="1"/>
  <c r="AD29"/>
  <c r="V29" s="1"/>
  <c r="AD75"/>
  <c r="AD76"/>
  <c r="AD77"/>
  <c r="AD78"/>
  <c r="AD79"/>
  <c r="AD80"/>
  <c r="AD87"/>
  <c r="V87" s="1"/>
  <c r="AD88"/>
  <c r="V88" s="1"/>
  <c r="AD89"/>
  <c r="AD90"/>
  <c r="V90" s="1"/>
  <c r="AD91"/>
  <c r="AD92"/>
  <c r="V75"/>
  <c r="AD24"/>
  <c r="AD25"/>
  <c r="AD26"/>
  <c r="AD27"/>
  <c r="AD28"/>
  <c r="AD35"/>
  <c r="V35" s="1"/>
  <c r="AD36"/>
  <c r="V36" s="1"/>
  <c r="AD37"/>
  <c r="AD38"/>
  <c r="AD39"/>
  <c r="AD40"/>
  <c r="AD23"/>
  <c r="H26" l="1"/>
  <c r="H37"/>
  <c r="H77"/>
  <c r="H132"/>
  <c r="H174"/>
  <c r="V174" s="1"/>
  <c r="H176"/>
  <c r="H25"/>
  <c r="H38"/>
  <c r="H78"/>
  <c r="H131"/>
  <c r="V131" s="1"/>
  <c r="H173"/>
  <c r="V173"/>
  <c r="V175"/>
  <c r="V176"/>
  <c r="V140"/>
  <c r="V139"/>
  <c r="V135"/>
  <c r="V136"/>
  <c r="H137"/>
  <c r="V137" s="1"/>
  <c r="H138"/>
  <c r="V138" s="1"/>
  <c r="H31"/>
  <c r="V129"/>
  <c r="V126"/>
  <c r="H125"/>
  <c r="V92"/>
  <c r="V91"/>
  <c r="H89"/>
  <c r="V89" s="1"/>
  <c r="H83"/>
  <c r="V83" s="1"/>
  <c r="V132"/>
  <c r="V134"/>
  <c r="V125"/>
  <c r="V127"/>
  <c r="V133"/>
  <c r="V86"/>
  <c r="V85"/>
  <c r="V84"/>
  <c r="V76"/>
  <c r="V25"/>
  <c r="V32"/>
  <c r="V34"/>
  <c r="V31"/>
  <c r="V33"/>
  <c r="V26"/>
  <c r="V24"/>
  <c r="V23"/>
  <c r="V27"/>
  <c r="V78"/>
  <c r="V80"/>
  <c r="V38"/>
  <c r="V40"/>
  <c r="V37"/>
  <c r="V28"/>
  <c r="V39"/>
  <c r="V79"/>
  <c r="V77"/>
</calcChain>
</file>

<file path=xl/sharedStrings.xml><?xml version="1.0" encoding="utf-8"?>
<sst xmlns="http://schemas.openxmlformats.org/spreadsheetml/2006/main" count="234" uniqueCount="58">
  <si>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</si>
  <si>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</si>
  <si>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</si>
  <si>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</si>
  <si>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</si>
  <si>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</si>
  <si>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</si>
  <si>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</si>
  <si>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</si>
  <si>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</si>
  <si>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</si>
  <si>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</si>
  <si>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</si>
  <si>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</si>
  <si>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</si>
  <si>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</si>
  <si>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</si>
  <si>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</si>
  <si>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</si>
  <si>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</si>
  <si>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</si>
  <si>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</si>
  <si>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</si>
  <si>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</si>
  <si>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</si>
  <si>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</si>
  <si>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KZD2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</si>
  <si>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</si>
  <si>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</si>
  <si>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</si>
  <si>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</si>
  <si>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李璐</t>
    <phoneticPr fontId="11" type="noConversion"/>
  </si>
  <si>
    <t>陈赛美</t>
    <phoneticPr fontId="11" type="noConversion"/>
  </si>
  <si>
    <t>根据图号LM-06测量放样，符合设计规范要求</t>
  </si>
  <si>
    <t>根据图号LM-06测量放样，符合设计规范要求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</si>
  <si>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</si>
  <si>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右7.5m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</si>
  <si>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</si>
  <si>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</si>
  <si>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</si>
  <si>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</si>
  <si>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左7.5m</t>
    <phoneticPr fontId="11" type="noConversion"/>
  </si>
  <si>
    <t>经九路下面层（k0+000~k0+896）</t>
    <phoneticPr fontId="11" type="noConversion"/>
  </si>
  <si>
    <t>K0+000</t>
    <phoneticPr fontId="11" type="noConversion"/>
  </si>
  <si>
    <t>左7.5m</t>
    <phoneticPr fontId="11" type="noConversion"/>
  </si>
  <si>
    <t>K0+100</t>
    <phoneticPr fontId="11" type="noConversion"/>
  </si>
  <si>
    <t>K0+200</t>
    <phoneticPr fontId="11" type="noConversion"/>
  </si>
  <si>
    <t>左11m</t>
    <phoneticPr fontId="11" type="noConversion"/>
  </si>
  <si>
    <t>右11.5m</t>
    <phoneticPr fontId="11" type="noConversion"/>
  </si>
  <si>
    <t>K0+300</t>
    <phoneticPr fontId="11" type="noConversion"/>
  </si>
  <si>
    <t>K0+400</t>
    <phoneticPr fontId="11" type="noConversion"/>
  </si>
  <si>
    <t>K0+500</t>
    <phoneticPr fontId="11" type="noConversion"/>
  </si>
  <si>
    <t>K0+700</t>
    <phoneticPr fontId="11" type="noConversion"/>
  </si>
  <si>
    <t>K0+600</t>
    <phoneticPr fontId="11" type="noConversion"/>
  </si>
  <si>
    <t>K0+800</t>
    <phoneticPr fontId="11" type="noConversion"/>
  </si>
  <si>
    <t>K0+896</t>
    <phoneticPr fontId="11" type="noConversion"/>
  </si>
  <si>
    <t>左11m</t>
    <phoneticPr fontId="11" type="noConversion"/>
  </si>
  <si>
    <t>Y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</si>
</sst>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.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250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5" fillId="0" borderId="1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50" xfId="1" applyNumberFormat="1" applyFont="1" applyFill="1" applyBorder="1" applyAlignment="1" applyProtection="1">
      <alignment horizontal="center" vertical="center" wrapText="1"/>
    </xf>
    <xf numFmtId="49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19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42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3" xfId="1" applyNumberFormat="1" applyFont="1" applyFill="1" applyBorder="1" applyAlignment="1" applyProtection="1">
      <alignment horizontal="center" vertical="center" wrapText="1"/>
    </xf>
    <xf numFmtId="0" fontId="8" fillId="0" borderId="54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176" fontId="8" fillId="0" borderId="50" xfId="1" applyNumberFormat="1" applyFont="1" applyFill="1" applyBorder="1" applyAlignment="1" applyProtection="1">
      <alignment horizontal="center" vertical="center" wrapText="1"/>
    </xf>
    <xf numFmtId="176" fontId="8" fillId="0" borderId="51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0" fontId="1" fillId="2" borderId="0" xfId="1" applyNumberFormat="1" applyFont="1" applyFill="1" applyBorder="1" applyAlignment="1" applyProtection="1">
      <alignment horizontal="right" vertical="center"/>
    </xf>
    <xf numFmtId="0" fontId="2" fillId="2" borderId="0" xfId="1" applyNumberFormat="1" applyFont="1" applyFill="1" applyBorder="1" applyAlignment="1" applyProtection="1">
      <alignment horizontal="right" vertical="center"/>
    </xf>
    <xf numFmtId="0" fontId="3" fillId="2" borderId="0" xfId="1" applyNumberFormat="1" applyFont="1" applyFill="1" applyBorder="1" applyAlignment="1" applyProtection="1">
      <alignment horizontal="right" vertical="center"/>
    </xf>
    <xf numFmtId="49" fontId="9" fillId="2" borderId="0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>
      <alignment horizontal="center" vertical="center"/>
    </xf>
    <xf numFmtId="0" fontId="5" fillId="2" borderId="0" xfId="1" applyNumberFormat="1" applyFont="1" applyFill="1" applyBorder="1" applyAlignment="1" applyProtection="1">
      <alignment horizontal="center" vertical="center"/>
    </xf>
    <xf numFmtId="0" fontId="1" fillId="2" borderId="0" xfId="1" applyNumberFormat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/>
    <xf numFmtId="0" fontId="5" fillId="2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/>
    <xf numFmtId="0" fontId="7" fillId="2" borderId="2" xfId="1" applyNumberFormat="1" applyFont="1" applyFill="1" applyBorder="1" applyAlignment="1" applyProtection="1">
      <alignment horizontal="center" vertical="center" wrapText="1"/>
    </xf>
    <xf numFmtId="49" fontId="8" fillId="2" borderId="3" xfId="1" applyNumberFormat="1" applyFont="1" applyFill="1" applyBorder="1" applyAlignment="1" applyProtection="1">
      <alignment wrapText="1"/>
    </xf>
    <xf numFmtId="49" fontId="8" fillId="2" borderId="4" xfId="1" applyNumberFormat="1" applyFont="1" applyFill="1" applyBorder="1" applyAlignment="1" applyProtection="1">
      <alignment wrapText="1"/>
    </xf>
    <xf numFmtId="49" fontId="7" fillId="2" borderId="4" xfId="1" applyNumberFormat="1" applyFont="1" applyFill="1" applyBorder="1" applyAlignment="1" applyProtection="1">
      <alignment horizontal="center" vertical="center" wrapText="1"/>
    </xf>
    <xf numFmtId="49" fontId="8" fillId="2" borderId="3" xfId="1" applyNumberFormat="1" applyFont="1" applyFill="1" applyBorder="1" applyAlignment="1" applyProtection="1">
      <alignment horizontal="center" vertical="center" wrapText="1"/>
    </xf>
    <xf numFmtId="49" fontId="8" fillId="2" borderId="4" xfId="1" applyNumberFormat="1" applyFont="1" applyFill="1" applyBorder="1" applyAlignment="1" applyProtection="1">
      <alignment horizontal="center" vertical="center" wrapText="1"/>
    </xf>
    <xf numFmtId="0" fontId="7" fillId="2" borderId="33" xfId="1" applyNumberFormat="1" applyFont="1" applyFill="1" applyBorder="1" applyAlignment="1" applyProtection="1">
      <alignment horizontal="center" vertical="center" wrapText="1"/>
    </xf>
    <xf numFmtId="49" fontId="8" fillId="2" borderId="33" xfId="1" applyNumberFormat="1" applyFont="1" applyFill="1" applyBorder="1" applyAlignment="1" applyProtection="1">
      <alignment horizontal="center" vertical="center" wrapText="1"/>
    </xf>
    <xf numFmtId="49" fontId="8" fillId="2" borderId="37" xfId="1" applyNumberFormat="1" applyFont="1" applyFill="1" applyBorder="1" applyAlignment="1" applyProtection="1">
      <alignment horizontal="center" vertical="center" wrapText="1"/>
    </xf>
    <xf numFmtId="0" fontId="7" fillId="2" borderId="56" xfId="1" applyNumberFormat="1" applyFont="1" applyFill="1" applyBorder="1" applyAlignment="1" applyProtection="1">
      <alignment horizontal="center" vertical="center" wrapText="1"/>
    </xf>
    <xf numFmtId="49" fontId="8" fillId="2" borderId="57" xfId="1" applyNumberFormat="1" applyFont="1" applyFill="1" applyBorder="1" applyAlignment="1" applyProtection="1">
      <alignment wrapText="1"/>
    </xf>
    <xf numFmtId="49" fontId="8" fillId="2" borderId="58" xfId="1" applyNumberFormat="1" applyFont="1" applyFill="1" applyBorder="1" applyAlignment="1" applyProtection="1">
      <alignment wrapText="1"/>
    </xf>
    <xf numFmtId="49" fontId="14" fillId="2" borderId="58" xfId="1" applyNumberFormat="1" applyFont="1" applyFill="1" applyBorder="1" applyAlignment="1" applyProtection="1">
      <alignment horizontal="center" vertical="center" wrapText="1"/>
    </xf>
    <xf numFmtId="49" fontId="14" fillId="2" borderId="57" xfId="1" applyNumberFormat="1" applyFont="1" applyFill="1" applyBorder="1" applyAlignment="1" applyProtection="1">
      <alignment horizontal="center" vertical="center" wrapText="1"/>
    </xf>
    <xf numFmtId="0" fontId="7" fillId="2" borderId="59" xfId="1" applyNumberFormat="1" applyFont="1" applyFill="1" applyBorder="1" applyAlignment="1" applyProtection="1">
      <alignment horizontal="center" vertical="center" wrapText="1"/>
    </xf>
    <xf numFmtId="49" fontId="15" fillId="2" borderId="59" xfId="1" applyNumberFormat="1" applyFont="1" applyFill="1" applyBorder="1" applyAlignment="1" applyProtection="1">
      <alignment horizontal="center" vertical="center" wrapText="1"/>
    </xf>
    <xf numFmtId="49" fontId="8" fillId="2" borderId="59" xfId="1" applyNumberFormat="1" applyFont="1" applyFill="1" applyBorder="1" applyAlignment="1" applyProtection="1">
      <alignment horizontal="center" vertical="center" wrapText="1"/>
    </xf>
    <xf numFmtId="49" fontId="8" fillId="2" borderId="60" xfId="1" applyNumberFormat="1" applyFont="1" applyFill="1" applyBorder="1" applyAlignment="1" applyProtection="1">
      <alignment horizontal="center" vertical="center" wrapText="1"/>
    </xf>
    <xf numFmtId="0" fontId="7" fillId="2" borderId="61" xfId="1" applyNumberFormat="1" applyFont="1" applyFill="1" applyBorder="1" applyAlignment="1" applyProtection="1">
      <alignment horizontal="center" vertical="center" wrapText="1"/>
    </xf>
    <xf numFmtId="49" fontId="8" fillId="2" borderId="62" xfId="1" applyNumberFormat="1" applyFont="1" applyFill="1" applyBorder="1" applyAlignment="1" applyProtection="1">
      <alignment wrapText="1"/>
    </xf>
    <xf numFmtId="49" fontId="8" fillId="2" borderId="63" xfId="1" applyNumberFormat="1" applyFont="1" applyFill="1" applyBorder="1" applyAlignment="1" applyProtection="1">
      <alignment wrapText="1"/>
    </xf>
    <xf numFmtId="49" fontId="15" fillId="2" borderId="63" xfId="1" applyNumberFormat="1" applyFont="1" applyFill="1" applyBorder="1" applyAlignment="1" applyProtection="1">
      <alignment horizontal="center" vertical="center" wrapText="1"/>
    </xf>
    <xf numFmtId="49" fontId="8" fillId="2" borderId="62" xfId="1" applyNumberFormat="1" applyFont="1" applyFill="1" applyBorder="1" applyAlignment="1" applyProtection="1">
      <alignment horizontal="center" vertical="center" wrapText="1"/>
    </xf>
    <xf numFmtId="49" fontId="8" fillId="2" borderId="63" xfId="1" applyNumberFormat="1" applyFont="1" applyFill="1" applyBorder="1" applyAlignment="1" applyProtection="1">
      <alignment horizontal="center" vertical="center" wrapText="1"/>
    </xf>
    <xf numFmtId="0" fontId="13" fillId="2" borderId="64" xfId="1" applyNumberFormat="1" applyFont="1" applyFill="1" applyBorder="1" applyAlignment="1" applyProtection="1">
      <alignment horizontal="center" vertical="center" wrapText="1"/>
    </xf>
    <xf numFmtId="0" fontId="7" fillId="2" borderId="64" xfId="1" applyNumberFormat="1" applyFont="1" applyFill="1" applyBorder="1" applyAlignment="1" applyProtection="1">
      <alignment horizontal="center" vertical="center" wrapText="1"/>
    </xf>
    <xf numFmtId="49" fontId="15" fillId="2" borderId="64" xfId="1" applyNumberFormat="1" applyFont="1" applyFill="1" applyBorder="1" applyAlignment="1" applyProtection="1">
      <alignment horizontal="center" vertical="center" wrapText="1"/>
    </xf>
    <xf numFmtId="49" fontId="8" fillId="2" borderId="64" xfId="1" applyNumberFormat="1" applyFont="1" applyFill="1" applyBorder="1" applyAlignment="1" applyProtection="1">
      <alignment horizontal="center" vertical="center" wrapText="1"/>
    </xf>
    <xf numFmtId="49" fontId="8" fillId="2" borderId="65" xfId="1" applyNumberFormat="1" applyFont="1" applyFill="1" applyBorder="1" applyAlignment="1" applyProtection="1">
      <alignment horizontal="center" vertical="center" wrapText="1"/>
    </xf>
    <xf numFmtId="0" fontId="8" fillId="2" borderId="66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horizontal="center" vertical="center" wrapText="1"/>
    </xf>
    <xf numFmtId="49" fontId="8" fillId="2" borderId="67" xfId="1" applyNumberFormat="1" applyFont="1" applyFill="1" applyBorder="1" applyAlignment="1" applyProtection="1">
      <alignment horizontal="center" vertical="center" wrapText="1"/>
    </xf>
    <xf numFmtId="49" fontId="8" fillId="2" borderId="68" xfId="1" applyNumberFormat="1" applyFont="1" applyFill="1" applyBorder="1" applyAlignment="1" applyProtection="1">
      <alignment horizontal="center" vertical="center" wrapText="1"/>
    </xf>
    <xf numFmtId="0" fontId="8" fillId="2" borderId="13" xfId="1" applyNumberFormat="1" applyFont="1" applyFill="1" applyBorder="1" applyAlignment="1" applyProtection="1">
      <alignment horizontal="center" vertical="center" wrapText="1"/>
    </xf>
    <xf numFmtId="0" fontId="8" fillId="2" borderId="14" xfId="1" applyNumberFormat="1" applyFont="1" applyFill="1" applyBorder="1" applyAlignment="1" applyProtection="1">
      <alignment horizontal="center" vertical="center" wrapText="1"/>
    </xf>
    <xf numFmtId="0" fontId="8" fillId="2" borderId="15" xfId="1" applyNumberFormat="1" applyFont="1" applyFill="1" applyBorder="1" applyAlignment="1" applyProtection="1">
      <alignment horizontal="center" vertical="center" wrapText="1"/>
    </xf>
    <xf numFmtId="49" fontId="8" fillId="2" borderId="13" xfId="1" applyNumberFormat="1" applyFont="1" applyFill="1" applyBorder="1" applyAlignment="1" applyProtection="1">
      <alignment horizontal="center" vertical="center" wrapText="1"/>
    </xf>
    <xf numFmtId="49" fontId="8" fillId="2" borderId="14" xfId="1" applyNumberFormat="1" applyFont="1" applyFill="1" applyBorder="1" applyAlignment="1" applyProtection="1">
      <alignment horizontal="center" vertical="center" wrapText="1"/>
    </xf>
    <xf numFmtId="49" fontId="8" fillId="2" borderId="15" xfId="1" applyNumberFormat="1" applyFont="1" applyFill="1" applyBorder="1" applyAlignment="1" applyProtection="1">
      <alignment horizontal="center" vertical="center" wrapText="1"/>
    </xf>
    <xf numFmtId="0" fontId="8" fillId="2" borderId="16" xfId="1" applyNumberFormat="1" applyFont="1" applyFill="1" applyBorder="1" applyAlignment="1" applyProtection="1">
      <alignment horizontal="center" vertical="center" wrapText="1"/>
    </xf>
    <xf numFmtId="0" fontId="8" fillId="2" borderId="17" xfId="1" applyNumberFormat="1" applyFont="1" applyFill="1" applyBorder="1" applyAlignment="1" applyProtection="1">
      <alignment horizontal="center" vertical="center" wrapText="1"/>
    </xf>
    <xf numFmtId="0" fontId="8" fillId="2" borderId="18" xfId="1" applyNumberFormat="1" applyFont="1" applyFill="1" applyBorder="1" applyAlignment="1" applyProtection="1">
      <alignment horizontal="center" vertical="center" wrapText="1"/>
    </xf>
    <xf numFmtId="49" fontId="8" fillId="2" borderId="16" xfId="1" applyNumberFormat="1" applyFont="1" applyFill="1" applyBorder="1" applyAlignment="1" applyProtection="1">
      <alignment horizontal="center" vertical="center" wrapText="1"/>
    </xf>
    <xf numFmtId="49" fontId="8" fillId="2" borderId="17" xfId="1" applyNumberFormat="1" applyFont="1" applyFill="1" applyBorder="1" applyAlignment="1" applyProtection="1">
      <alignment horizontal="center" vertical="center" wrapText="1"/>
    </xf>
    <xf numFmtId="49" fontId="8" fillId="2" borderId="18" xfId="1" applyNumberFormat="1" applyFont="1" applyFill="1" applyBorder="1" applyAlignment="1" applyProtection="1">
      <alignment horizontal="center" vertical="center" wrapText="1"/>
    </xf>
    <xf numFmtId="49" fontId="4" fillId="2" borderId="19" xfId="1" applyNumberFormat="1" applyFont="1" applyFill="1" applyBorder="1" applyAlignment="1" applyProtection="1">
      <alignment horizontal="center" vertical="center" wrapText="1"/>
    </xf>
    <xf numFmtId="49" fontId="4" fillId="2" borderId="0" xfId="1" applyNumberFormat="1" applyFont="1" applyFill="1" applyBorder="1" applyAlignment="1" applyProtection="1">
      <alignment horizontal="center" vertical="center" wrapText="1"/>
    </xf>
    <xf numFmtId="49" fontId="4" fillId="2" borderId="42" xfId="1" applyNumberFormat="1" applyFont="1" applyFill="1" applyBorder="1" applyAlignment="1" applyProtection="1">
      <alignment horizontal="center" vertical="center" wrapText="1"/>
    </xf>
    <xf numFmtId="0" fontId="8" fillId="2" borderId="69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vertical="center" wrapText="1"/>
    </xf>
    <xf numFmtId="0" fontId="8" fillId="2" borderId="51" xfId="1" applyNumberFormat="1" applyFont="1" applyFill="1" applyBorder="1" applyAlignment="1" applyProtection="1">
      <alignment horizontal="center" vertical="center" wrapText="1"/>
    </xf>
    <xf numFmtId="0" fontId="8" fillId="2" borderId="55" xfId="1" applyNumberFormat="1" applyFont="1" applyFill="1" applyBorder="1" applyAlignment="1" applyProtection="1">
      <alignment horizontal="center" vertical="center" wrapText="1"/>
    </xf>
    <xf numFmtId="49" fontId="8" fillId="2" borderId="69" xfId="1" applyNumberFormat="1" applyFont="1" applyFill="1" applyBorder="1" applyAlignment="1" applyProtection="1">
      <alignment horizontal="center" vertical="center" wrapText="1"/>
    </xf>
    <xf numFmtId="49" fontId="8" fillId="2" borderId="51" xfId="1" applyNumberFormat="1" applyFont="1" applyFill="1" applyBorder="1" applyAlignment="1" applyProtection="1">
      <alignment horizontal="center" vertical="center" wrapText="1"/>
    </xf>
    <xf numFmtId="49" fontId="8" fillId="2" borderId="70" xfId="1" applyNumberFormat="1" applyFont="1" applyFill="1" applyBorder="1" applyAlignment="1" applyProtection="1">
      <alignment horizontal="center" vertical="center" wrapText="1"/>
    </xf>
    <xf numFmtId="0" fontId="15" fillId="2" borderId="19" xfId="1" applyNumberFormat="1" applyFont="1" applyFill="1" applyBorder="1" applyAlignment="1" applyProtection="1">
      <alignment horizontal="center" vertical="center" wrapText="1"/>
    </xf>
    <xf numFmtId="0" fontId="8" fillId="2" borderId="0" xfId="1" applyNumberFormat="1" applyFont="1" applyFill="1" applyBorder="1" applyAlignment="1" applyProtection="1">
      <alignment horizontal="center" vertical="center" wrapText="1"/>
    </xf>
    <xf numFmtId="0" fontId="8" fillId="2" borderId="21" xfId="1" applyNumberFormat="1" applyFont="1" applyFill="1" applyBorder="1" applyAlignment="1" applyProtection="1">
      <alignment horizontal="center" vertical="center" wrapText="1"/>
    </xf>
    <xf numFmtId="176" fontId="8" fillId="2" borderId="17" xfId="1" applyNumberFormat="1" applyFont="1" applyFill="1" applyBorder="1" applyAlignment="1" applyProtection="1">
      <alignment horizontal="center" vertical="center" wrapText="1"/>
    </xf>
    <xf numFmtId="176" fontId="8" fillId="2" borderId="18" xfId="1" applyNumberFormat="1" applyFont="1" applyFill="1" applyBorder="1" applyAlignment="1" applyProtection="1">
      <alignment horizontal="center" vertical="center" wrapText="1"/>
    </xf>
    <xf numFmtId="0" fontId="8" fillId="2" borderId="36" xfId="1" applyNumberFormat="1" applyFont="1" applyFill="1" applyBorder="1" applyAlignment="1" applyProtection="1">
      <alignment horizontal="center" vertical="center" wrapText="1"/>
    </xf>
    <xf numFmtId="176" fontId="8" fillId="2" borderId="16" xfId="1" applyNumberFormat="1" applyFont="1" applyFill="1" applyBorder="1" applyAlignment="1" applyProtection="1">
      <alignment horizontal="center" vertical="center" wrapText="1"/>
    </xf>
    <xf numFmtId="49" fontId="8" fillId="2" borderId="19" xfId="1" applyNumberFormat="1" applyFont="1" applyFill="1" applyBorder="1" applyAlignment="1" applyProtection="1">
      <alignment horizontal="center" vertical="center" wrapText="1"/>
    </xf>
    <xf numFmtId="49" fontId="8" fillId="2" borderId="0" xfId="1" applyNumberFormat="1" applyFont="1" applyFill="1" applyBorder="1" applyAlignment="1" applyProtection="1">
      <alignment horizontal="center" vertical="center" wrapText="1"/>
    </xf>
    <xf numFmtId="49" fontId="8" fillId="2" borderId="42" xfId="1" applyNumberFormat="1" applyFont="1" applyFill="1" applyBorder="1" applyAlignment="1" applyProtection="1">
      <alignment horizontal="center" vertical="center" wrapText="1"/>
    </xf>
    <xf numFmtId="0" fontId="8" fillId="2" borderId="67" xfId="1" applyNumberFormat="1" applyFont="1" applyFill="1" applyBorder="1" applyAlignment="1" applyProtection="1">
      <alignment horizontal="center" vertical="center" wrapText="1"/>
    </xf>
    <xf numFmtId="49" fontId="8" fillId="2" borderId="43" xfId="1" applyNumberFormat="1" applyFont="1" applyFill="1" applyBorder="1" applyAlignment="1" applyProtection="1">
      <alignment horizontal="center" vertical="center" wrapText="1"/>
    </xf>
    <xf numFmtId="0" fontId="15" fillId="2" borderId="13" xfId="1" applyNumberFormat="1" applyFont="1" applyFill="1" applyBorder="1" applyAlignment="1" applyProtection="1">
      <alignment horizontal="center" vertical="center" wrapText="1"/>
    </xf>
    <xf numFmtId="49" fontId="8" fillId="2" borderId="41" xfId="1" applyNumberFormat="1" applyFont="1" applyFill="1" applyBorder="1" applyAlignment="1" applyProtection="1">
      <alignment horizontal="center" vertical="center" wrapText="1"/>
    </xf>
    <xf numFmtId="0" fontId="4" fillId="2" borderId="23" xfId="1" applyNumberFormat="1" applyFont="1" applyFill="1" applyBorder="1" applyAlignment="1" applyProtection="1">
      <alignment horizontal="center" vertical="center" wrapText="1"/>
    </xf>
    <xf numFmtId="0" fontId="4" fillId="2" borderId="24" xfId="1" applyNumberFormat="1" applyFont="1" applyFill="1" applyBorder="1" applyAlignment="1" applyProtection="1">
      <alignment horizontal="center" vertical="center" wrapText="1"/>
    </xf>
    <xf numFmtId="0" fontId="12" fillId="2" borderId="25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9" fillId="2" borderId="71" xfId="1" applyNumberFormat="1" applyFont="1" applyFill="1" applyBorder="1" applyAlignment="1" applyProtection="1">
      <alignment horizontal="center" vertical="center" wrapText="1"/>
    </xf>
    <xf numFmtId="0" fontId="4" fillId="2" borderId="72" xfId="1" applyNumberFormat="1" applyFont="1" applyFill="1" applyBorder="1" applyAlignment="1" applyProtection="1">
      <alignment wrapText="1"/>
    </xf>
    <xf numFmtId="49" fontId="4" fillId="2" borderId="72" xfId="1" applyNumberFormat="1" applyFont="1" applyFill="1" applyBorder="1" applyAlignment="1" applyProtection="1">
      <alignment horizontal="center" vertical="center" wrapText="1"/>
    </xf>
    <xf numFmtId="49" fontId="4" fillId="2" borderId="73" xfId="1" applyNumberFormat="1" applyFont="1" applyFill="1" applyBorder="1" applyAlignment="1" applyProtection="1">
      <alignment horizontal="center" vertical="center" wrapText="1"/>
    </xf>
    <xf numFmtId="49" fontId="4" fillId="2" borderId="74" xfId="1" applyNumberFormat="1" applyFont="1" applyFill="1" applyBorder="1" applyAlignment="1" applyProtection="1">
      <alignment horizontal="center" vertical="center" wrapText="1"/>
    </xf>
    <xf numFmtId="0" fontId="4" fillId="2" borderId="23" xfId="1" applyNumberFormat="1" applyFont="1" applyFill="1" applyBorder="1" applyAlignment="1" applyProtection="1">
      <alignment wrapText="1"/>
    </xf>
    <xf numFmtId="0" fontId="4" fillId="2" borderId="24" xfId="1" applyNumberFormat="1" applyFont="1" applyFill="1" applyBorder="1" applyAlignment="1" applyProtection="1">
      <alignment wrapText="1"/>
    </xf>
    <xf numFmtId="49" fontId="4" fillId="2" borderId="24" xfId="1" applyNumberFormat="1" applyFont="1" applyFill="1" applyBorder="1" applyAlignment="1" applyProtection="1">
      <alignment horizontal="center" vertical="center" wrapText="1"/>
    </xf>
    <xf numFmtId="49" fontId="4" fillId="2" borderId="44" xfId="1" applyNumberFormat="1" applyFont="1" applyFill="1" applyBorder="1" applyAlignment="1" applyProtection="1">
      <alignment horizontal="center" vertical="center" wrapText="1"/>
    </xf>
    <xf numFmtId="0" fontId="4" fillId="2" borderId="30" xfId="1" applyNumberFormat="1" applyFont="1" applyFill="1" applyBorder="1" applyAlignment="1" applyProtection="1">
      <alignment wrapText="1"/>
    </xf>
    <xf numFmtId="0" fontId="4" fillId="2" borderId="31" xfId="1" applyNumberFormat="1" applyFont="1" applyFill="1" applyBorder="1" applyAlignment="1" applyProtection="1">
      <alignment wrapText="1"/>
    </xf>
    <xf numFmtId="49" fontId="4" fillId="2" borderId="31" xfId="1" applyNumberFormat="1" applyFont="1" applyFill="1" applyBorder="1" applyAlignment="1" applyProtection="1">
      <alignment horizontal="center" vertical="center" wrapText="1"/>
    </xf>
    <xf numFmtId="49" fontId="4" fillId="2" borderId="46" xfId="1" applyNumberFormat="1" applyFont="1" applyFill="1" applyBorder="1" applyAlignment="1" applyProtection="1">
      <alignment horizontal="center" vertical="center" wrapText="1"/>
    </xf>
    <xf numFmtId="0" fontId="9" fillId="2" borderId="0" xfId="1" applyNumberFormat="1" applyFont="1" applyFill="1" applyBorder="1" applyAlignment="1" applyProtection="1">
      <alignment horizontal="left" vertical="center" wrapText="1"/>
    </xf>
    <xf numFmtId="0" fontId="0" fillId="2" borderId="0" xfId="0" applyFill="1" applyBorder="1"/>
    <xf numFmtId="0" fontId="10" fillId="2" borderId="0" xfId="0" applyFont="1" applyFill="1" applyBorder="1"/>
    <xf numFmtId="0" fontId="12" fillId="2" borderId="0" xfId="0" applyFont="1" applyFill="1" applyBorder="1"/>
    <xf numFmtId="176" fontId="8" fillId="2" borderId="69" xfId="1" applyNumberFormat="1" applyFont="1" applyFill="1" applyBorder="1" applyAlignment="1" applyProtection="1">
      <alignment horizontal="center" vertical="center" wrapText="1"/>
    </xf>
    <xf numFmtId="176" fontId="8" fillId="2" borderId="51" xfId="1" applyNumberFormat="1" applyFont="1" applyFill="1" applyBorder="1" applyAlignment="1" applyProtection="1">
      <alignment horizontal="center" vertical="center" wrapText="1"/>
    </xf>
    <xf numFmtId="176" fontId="8" fillId="2" borderId="55" xfId="1" applyNumberFormat="1" applyFont="1" applyFill="1" applyBorder="1" applyAlignment="1" applyProtection="1">
      <alignment horizontal="center" vertical="center" wrapText="1"/>
    </xf>
    <xf numFmtId="0" fontId="15" fillId="2" borderId="67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197377</xdr:colOff>
      <xdr:row>62</xdr:row>
      <xdr:rowOff>38321</xdr:rowOff>
    </xdr:from>
    <xdr:to>
      <xdr:col>26</xdr:col>
      <xdr:colOff>446656</xdr:colOff>
      <xdr:row>72</xdr:row>
      <xdr:rowOff>161701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02277" y="13516196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206902</xdr:colOff>
      <xdr:row>110</xdr:row>
      <xdr:rowOff>47847</xdr:rowOff>
    </xdr:from>
    <xdr:to>
      <xdr:col>27</xdr:col>
      <xdr:colOff>8506</xdr:colOff>
      <xdr:row>120</xdr:row>
      <xdr:rowOff>104552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11802" y="234793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216428</xdr:colOff>
      <xdr:row>10</xdr:row>
      <xdr:rowOff>104997</xdr:rowOff>
    </xdr:from>
    <xdr:to>
      <xdr:col>27</xdr:col>
      <xdr:colOff>18032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21328" y="30958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206902</xdr:colOff>
      <xdr:row>158</xdr:row>
      <xdr:rowOff>47847</xdr:rowOff>
    </xdr:from>
    <xdr:to>
      <xdr:col>27</xdr:col>
      <xdr:colOff>8506</xdr:colOff>
      <xdr:row>168</xdr:row>
      <xdr:rowOff>104552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11802" y="23479347"/>
          <a:ext cx="5107029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46"/>
  <sheetViews>
    <sheetView tabSelected="1" view="pageBreakPreview" topLeftCell="A157" zoomScaleSheetLayoutView="100" workbookViewId="0">
      <selection activeCell="AE175" sqref="AE175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99"/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2" t="s">
        <v>0</v>
      </c>
      <c r="AB2" s="102"/>
      <c r="AC2" s="102"/>
    </row>
    <row r="3" spans="1:29" ht="27">
      <c r="A3" s="103"/>
      <c r="B3" s="104"/>
      <c r="C3" s="104"/>
      <c r="D3" s="105" t="s">
        <v>24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7"/>
      <c r="AB3" s="108"/>
      <c r="AC3" s="108"/>
    </row>
    <row r="4" spans="1:29" ht="27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10"/>
      <c r="AB4" s="111"/>
      <c r="AC4" s="111"/>
    </row>
    <row r="5" spans="1:29" ht="45" customHeight="1">
      <c r="A5" s="112" t="s">
        <v>1</v>
      </c>
      <c r="B5" s="113"/>
      <c r="C5" s="113"/>
      <c r="D5" s="113"/>
      <c r="E5" s="114"/>
      <c r="F5" s="115" t="s">
        <v>35</v>
      </c>
      <c r="G5" s="116"/>
      <c r="H5" s="116"/>
      <c r="I5" s="116"/>
      <c r="J5" s="116"/>
      <c r="K5" s="116"/>
      <c r="L5" s="116"/>
      <c r="M5" s="116"/>
      <c r="N5" s="116"/>
      <c r="O5" s="116"/>
      <c r="P5" s="117"/>
      <c r="Q5" s="118" t="s">
        <v>2</v>
      </c>
      <c r="R5" s="118"/>
      <c r="S5" s="118"/>
      <c r="T5" s="118"/>
      <c r="U5" s="119" t="s">
        <v>3</v>
      </c>
      <c r="V5" s="119"/>
      <c r="W5" s="119"/>
      <c r="X5" s="119"/>
      <c r="Y5" s="119"/>
      <c r="Z5" s="119"/>
      <c r="AA5" s="119"/>
      <c r="AB5" s="119"/>
      <c r="AC5" s="120"/>
    </row>
    <row r="6" spans="1:29" ht="30" customHeight="1">
      <c r="A6" s="63" t="s">
        <v>17</v>
      </c>
      <c r="B6" s="64"/>
      <c r="C6" s="64"/>
      <c r="D6" s="64"/>
      <c r="E6" s="65"/>
      <c r="F6" s="66" t="s">
        <v>42</v>
      </c>
      <c r="G6" s="67"/>
      <c r="H6" s="67"/>
      <c r="I6" s="67"/>
      <c r="J6" s="67"/>
      <c r="K6" s="67"/>
      <c r="L6" s="67"/>
      <c r="M6" s="67"/>
      <c r="N6" s="67"/>
      <c r="O6" s="67"/>
      <c r="P6" s="66"/>
      <c r="Q6" s="68" t="s">
        <v>37</v>
      </c>
      <c r="R6" s="68"/>
      <c r="S6" s="68"/>
      <c r="T6" s="68"/>
      <c r="U6" s="69"/>
      <c r="V6" s="70"/>
      <c r="W6" s="70"/>
      <c r="X6" s="70"/>
      <c r="Y6" s="70"/>
      <c r="Z6" s="70"/>
      <c r="AA6" s="70"/>
      <c r="AB6" s="70"/>
      <c r="AC6" s="71"/>
    </row>
    <row r="7" spans="1:29" ht="30" customHeight="1">
      <c r="A7" s="72" t="s">
        <v>4</v>
      </c>
      <c r="B7" s="73"/>
      <c r="C7" s="73"/>
      <c r="D7" s="73"/>
      <c r="E7" s="74"/>
      <c r="F7" s="75" t="s">
        <v>40</v>
      </c>
      <c r="G7" s="76"/>
      <c r="H7" s="76"/>
      <c r="I7" s="76"/>
      <c r="J7" s="76"/>
      <c r="K7" s="76"/>
      <c r="L7" s="76"/>
      <c r="M7" s="76"/>
      <c r="N7" s="76"/>
      <c r="O7" s="76"/>
      <c r="P7" s="77"/>
      <c r="Q7" s="78" t="s">
        <v>23</v>
      </c>
      <c r="R7" s="79"/>
      <c r="S7" s="79"/>
      <c r="T7" s="79"/>
      <c r="U7" s="80" t="s">
        <v>32</v>
      </c>
      <c r="V7" s="81"/>
      <c r="W7" s="81"/>
      <c r="X7" s="81"/>
      <c r="Y7" s="81"/>
      <c r="Z7" s="81"/>
      <c r="AA7" s="81"/>
      <c r="AB7" s="81"/>
      <c r="AC7" s="82"/>
    </row>
    <row r="8" spans="1:29" ht="23.25" customHeight="1">
      <c r="A8" s="83" t="s">
        <v>18</v>
      </c>
      <c r="B8" s="84"/>
      <c r="C8" s="84" t="s">
        <v>5</v>
      </c>
      <c r="D8" s="84"/>
      <c r="E8" s="84"/>
      <c r="F8" s="84"/>
      <c r="G8" s="84"/>
      <c r="H8" s="84" t="s">
        <v>25</v>
      </c>
      <c r="I8" s="84"/>
      <c r="J8" s="84"/>
      <c r="K8" s="84"/>
      <c r="L8" s="84"/>
      <c r="M8" s="84"/>
      <c r="N8" s="84"/>
      <c r="O8" s="88" t="s">
        <v>6</v>
      </c>
      <c r="P8" s="88"/>
      <c r="Q8" s="88"/>
      <c r="R8" s="88"/>
      <c r="S8" s="88"/>
      <c r="T8" s="88" t="s">
        <v>38</v>
      </c>
      <c r="U8" s="88"/>
      <c r="V8" s="88"/>
      <c r="W8" s="88"/>
      <c r="X8" s="88"/>
      <c r="Y8" s="88"/>
      <c r="Z8" s="88"/>
      <c r="AA8" s="88"/>
      <c r="AB8" s="88"/>
      <c r="AC8" s="89"/>
    </row>
    <row r="9" spans="1:29" ht="18" customHeight="1">
      <c r="A9" s="83"/>
      <c r="B9" s="84"/>
      <c r="C9" s="90" t="s">
        <v>7</v>
      </c>
      <c r="D9" s="29"/>
      <c r="E9" s="29"/>
      <c r="F9" s="29"/>
      <c r="G9" s="91"/>
      <c r="H9" s="84" t="s">
        <v>27</v>
      </c>
      <c r="I9" s="84"/>
      <c r="J9" s="84"/>
      <c r="K9" s="84"/>
      <c r="L9" s="84"/>
      <c r="M9" s="84"/>
      <c r="N9" s="84"/>
      <c r="O9" s="38" t="s">
        <v>8</v>
      </c>
      <c r="P9" s="39"/>
      <c r="Q9" s="39"/>
      <c r="R9" s="39"/>
      <c r="S9" s="92"/>
      <c r="T9" s="88" t="s">
        <v>29</v>
      </c>
      <c r="U9" s="88"/>
      <c r="V9" s="88"/>
      <c r="W9" s="88"/>
      <c r="X9" s="88"/>
      <c r="Y9" s="88"/>
      <c r="Z9" s="88"/>
      <c r="AA9" s="88"/>
      <c r="AB9" s="88"/>
      <c r="AC9" s="89"/>
    </row>
    <row r="10" spans="1:29" ht="18" customHeight="1">
      <c r="A10" s="83"/>
      <c r="B10" s="84"/>
      <c r="C10" s="30"/>
      <c r="D10" s="31"/>
      <c r="E10" s="31"/>
      <c r="F10" s="31"/>
      <c r="G10" s="36"/>
      <c r="H10" s="84" t="s">
        <v>28</v>
      </c>
      <c r="I10" s="84"/>
      <c r="J10" s="84"/>
      <c r="K10" s="84"/>
      <c r="L10" s="84"/>
      <c r="M10" s="84"/>
      <c r="N10" s="84"/>
      <c r="O10" s="41"/>
      <c r="P10" s="42"/>
      <c r="Q10" s="42"/>
      <c r="R10" s="42"/>
      <c r="S10" s="93"/>
      <c r="T10" s="88" t="s">
        <v>30</v>
      </c>
      <c r="U10" s="88"/>
      <c r="V10" s="88"/>
      <c r="W10" s="88"/>
      <c r="X10" s="88"/>
      <c r="Y10" s="88"/>
      <c r="Z10" s="88"/>
      <c r="AA10" s="88"/>
      <c r="AB10" s="88"/>
      <c r="AC10" s="89"/>
    </row>
    <row r="11" spans="1:29">
      <c r="A11" s="83"/>
      <c r="B11" s="84"/>
      <c r="C11" s="94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</row>
    <row r="12" spans="1:29">
      <c r="A12" s="83"/>
      <c r="B12" s="84"/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</row>
    <row r="13" spans="1:29">
      <c r="A13" s="83"/>
      <c r="B13" s="84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</row>
    <row r="14" spans="1:29">
      <c r="A14" s="83"/>
      <c r="B14" s="84"/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6"/>
    </row>
    <row r="15" spans="1:29">
      <c r="A15" s="83"/>
      <c r="B15" s="84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6"/>
    </row>
    <row r="16" spans="1:29">
      <c r="A16" s="83"/>
      <c r="B16" s="84"/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6"/>
    </row>
    <row r="17" spans="1:31">
      <c r="A17" s="83"/>
      <c r="B17" s="84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6"/>
    </row>
    <row r="18" spans="1:31">
      <c r="A18" s="83"/>
      <c r="B18" s="84"/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</row>
    <row r="19" spans="1:31">
      <c r="A19" s="83"/>
      <c r="B19" s="84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6"/>
    </row>
    <row r="20" spans="1:31" ht="29.25" customHeight="1">
      <c r="A20" s="83"/>
      <c r="B20" s="84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6"/>
    </row>
    <row r="21" spans="1:31" ht="22.5" customHeight="1">
      <c r="A21" s="83"/>
      <c r="B21" s="84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6"/>
    </row>
    <row r="22" spans="1:31" ht="14.25" customHeight="1">
      <c r="A22" s="83"/>
      <c r="B22" s="85"/>
      <c r="C22" s="84" t="s">
        <v>9</v>
      </c>
      <c r="D22" s="84"/>
      <c r="E22" s="84"/>
      <c r="F22" s="84"/>
      <c r="G22" s="2"/>
      <c r="H22" s="85" t="s">
        <v>10</v>
      </c>
      <c r="I22" s="97"/>
      <c r="J22" s="97"/>
      <c r="K22" s="97"/>
      <c r="L22" s="97"/>
      <c r="M22" s="97"/>
      <c r="N22" s="98"/>
      <c r="O22" s="84" t="s">
        <v>11</v>
      </c>
      <c r="P22" s="84"/>
      <c r="Q22" s="84"/>
      <c r="R22" s="84"/>
      <c r="S22" s="84"/>
      <c r="T22" s="84"/>
      <c r="U22" s="84"/>
      <c r="V22" s="88" t="s">
        <v>21</v>
      </c>
      <c r="W22" s="88"/>
      <c r="X22" s="88"/>
      <c r="Y22" s="88"/>
      <c r="Z22" s="88"/>
      <c r="AA22" s="57" t="s">
        <v>39</v>
      </c>
      <c r="AB22" s="58"/>
      <c r="AC22" s="59"/>
    </row>
    <row r="23" spans="1:31" ht="14.25" customHeight="1">
      <c r="A23" s="83"/>
      <c r="B23" s="84"/>
      <c r="C23" s="55" t="s">
        <v>43</v>
      </c>
      <c r="D23" s="56"/>
      <c r="E23" s="56"/>
      <c r="F23" s="56"/>
      <c r="G23" s="3" t="s">
        <v>12</v>
      </c>
      <c r="H23" s="133">
        <f>3091826.855+0*COS(36.68*PI()/180)</f>
        <v>3091826.855</v>
      </c>
      <c r="I23" s="134"/>
      <c r="J23" s="134"/>
      <c r="K23" s="134"/>
      <c r="L23" s="134"/>
      <c r="M23" s="134"/>
      <c r="N23" s="135"/>
      <c r="O23" s="34"/>
      <c r="P23" s="34"/>
      <c r="Q23" s="34"/>
      <c r="R23" s="34"/>
      <c r="S23" s="34"/>
      <c r="T23" s="34"/>
      <c r="U23" s="35"/>
      <c r="V23" s="37">
        <f ca="1">H23+AD23</f>
        <v>3091826.8560000001</v>
      </c>
      <c r="W23" s="32"/>
      <c r="X23" s="32"/>
      <c r="Y23" s="32"/>
      <c r="Z23" s="33"/>
      <c r="AA23" s="127"/>
      <c r="AB23" s="128"/>
      <c r="AC23" s="129"/>
      <c r="AD23" s="9">
        <f ca="1">RANDBETWEEN(-3,3)*0.001</f>
        <v>1E-3</v>
      </c>
      <c r="AE23" s="9">
        <v>3091826.855</v>
      </c>
    </row>
    <row r="24" spans="1:31" ht="14.25" customHeight="1">
      <c r="A24" s="83"/>
      <c r="B24" s="84"/>
      <c r="C24" s="30"/>
      <c r="D24" s="31"/>
      <c r="E24" s="31"/>
      <c r="F24" s="31"/>
      <c r="G24" s="1" t="s">
        <v>13</v>
      </c>
      <c r="H24" s="32">
        <f>526796.325+0*SIN(36.68*PI()/180)</f>
        <v>526796.32499999995</v>
      </c>
      <c r="I24" s="32"/>
      <c r="J24" s="32"/>
      <c r="K24" s="32"/>
      <c r="L24" s="32"/>
      <c r="M24" s="32"/>
      <c r="N24" s="33"/>
      <c r="O24" s="31"/>
      <c r="P24" s="31"/>
      <c r="Q24" s="31"/>
      <c r="R24" s="31"/>
      <c r="S24" s="31"/>
      <c r="T24" s="31"/>
      <c r="U24" s="36"/>
      <c r="V24" s="37">
        <f t="shared" ref="V24:V38" ca="1" si="0">H24+AD24</f>
        <v>526796.32399999991</v>
      </c>
      <c r="W24" s="32"/>
      <c r="X24" s="32"/>
      <c r="Y24" s="32"/>
      <c r="Z24" s="33"/>
      <c r="AA24" s="130"/>
      <c r="AB24" s="131"/>
      <c r="AC24" s="132"/>
      <c r="AD24" s="9">
        <f t="shared" ref="AD24:AD40" ca="1" si="1">RANDBETWEEN(-3,3)*0.001</f>
        <v>-1E-3</v>
      </c>
      <c r="AE24" s="9">
        <v>526796.32499999995</v>
      </c>
    </row>
    <row r="25" spans="1:31" ht="14.25" customHeight="1">
      <c r="A25" s="83"/>
      <c r="B25" s="84"/>
      <c r="C25" s="28" t="s">
        <v>44</v>
      </c>
      <c r="D25" s="29"/>
      <c r="E25" s="29"/>
      <c r="F25" s="29"/>
      <c r="G25" s="1" t="s">
        <v>12</v>
      </c>
      <c r="H25" s="32">
        <f>H23-7.5*COS((36.68+90)*PI()/180)</f>
        <v>3091831.3350892854</v>
      </c>
      <c r="I25" s="32"/>
      <c r="J25" s="32"/>
      <c r="K25" s="32"/>
      <c r="L25" s="32"/>
      <c r="M25" s="32"/>
      <c r="N25" s="33"/>
      <c r="O25" s="34"/>
      <c r="P25" s="34"/>
      <c r="Q25" s="34"/>
      <c r="R25" s="34"/>
      <c r="S25" s="34"/>
      <c r="T25" s="34"/>
      <c r="U25" s="35"/>
      <c r="V25" s="37">
        <f t="shared" ca="1" si="0"/>
        <v>3091831.3360892856</v>
      </c>
      <c r="W25" s="32"/>
      <c r="X25" s="32"/>
      <c r="Y25" s="32"/>
      <c r="Z25" s="33"/>
      <c r="AA25" s="38"/>
      <c r="AB25" s="39"/>
      <c r="AC25" s="40"/>
      <c r="AD25" s="9">
        <f t="shared" ca="1" si="1"/>
        <v>1E-3</v>
      </c>
      <c r="AE25" s="9"/>
    </row>
    <row r="26" spans="1:31" ht="14.25" customHeight="1">
      <c r="A26" s="83"/>
      <c r="B26" s="84"/>
      <c r="C26" s="30"/>
      <c r="D26" s="31"/>
      <c r="E26" s="31"/>
      <c r="F26" s="31"/>
      <c r="G26" s="1" t="s">
        <v>13</v>
      </c>
      <c r="H26" s="32">
        <f>H24-7.5*SIN((36.68+90)*PI()/180)</f>
        <v>526790.31011845556</v>
      </c>
      <c r="I26" s="32"/>
      <c r="J26" s="32"/>
      <c r="K26" s="32"/>
      <c r="L26" s="32"/>
      <c r="M26" s="32"/>
      <c r="N26" s="33"/>
      <c r="O26" s="31"/>
      <c r="P26" s="31"/>
      <c r="Q26" s="31"/>
      <c r="R26" s="31"/>
      <c r="S26" s="31"/>
      <c r="T26" s="31"/>
      <c r="U26" s="36"/>
      <c r="V26" s="37">
        <f t="shared" ca="1" si="0"/>
        <v>526790.30911845551</v>
      </c>
      <c r="W26" s="32"/>
      <c r="X26" s="32"/>
      <c r="Y26" s="32"/>
      <c r="Z26" s="33"/>
      <c r="AA26" s="41"/>
      <c r="AB26" s="42"/>
      <c r="AC26" s="43"/>
      <c r="AD26" s="9">
        <f t="shared" ca="1" si="1"/>
        <v>-1E-3</v>
      </c>
      <c r="AE26" s="9"/>
    </row>
    <row r="27" spans="1:31" ht="14.25" customHeight="1">
      <c r="A27" s="83"/>
      <c r="B27" s="84"/>
      <c r="C27" s="28" t="s">
        <v>36</v>
      </c>
      <c r="D27" s="29"/>
      <c r="E27" s="29"/>
      <c r="F27" s="29"/>
      <c r="G27" s="1" t="s">
        <v>12</v>
      </c>
      <c r="H27" s="32">
        <f>H23+7.5*COS((36.68+90)*PI()/180)</f>
        <v>3091822.3749107146</v>
      </c>
      <c r="I27" s="32"/>
      <c r="J27" s="32"/>
      <c r="K27" s="32"/>
      <c r="L27" s="32"/>
      <c r="M27" s="32"/>
      <c r="N27" s="33"/>
      <c r="O27" s="34"/>
      <c r="P27" s="34"/>
      <c r="Q27" s="34"/>
      <c r="R27" s="34"/>
      <c r="S27" s="34"/>
      <c r="T27" s="34"/>
      <c r="U27" s="35"/>
      <c r="V27" s="37">
        <f t="shared" ca="1" si="0"/>
        <v>3091822.3749107146</v>
      </c>
      <c r="W27" s="32"/>
      <c r="X27" s="32"/>
      <c r="Y27" s="32"/>
      <c r="Z27" s="33"/>
      <c r="AA27" s="38"/>
      <c r="AB27" s="39"/>
      <c r="AC27" s="40"/>
      <c r="AD27" s="9">
        <f t="shared" ca="1" si="1"/>
        <v>0</v>
      </c>
      <c r="AE27" s="9"/>
    </row>
    <row r="28" spans="1:31" ht="14.25" customHeight="1">
      <c r="A28" s="83"/>
      <c r="B28" s="84"/>
      <c r="C28" s="30"/>
      <c r="D28" s="31"/>
      <c r="E28" s="31"/>
      <c r="F28" s="31"/>
      <c r="G28" s="1" t="s">
        <v>13</v>
      </c>
      <c r="H28" s="32">
        <f>H24+7.5*SIN((36.68+90)*PI()/180)</f>
        <v>526802.33988154435</v>
      </c>
      <c r="I28" s="32"/>
      <c r="J28" s="32"/>
      <c r="K28" s="32"/>
      <c r="L28" s="32"/>
      <c r="M28" s="32"/>
      <c r="N28" s="33"/>
      <c r="O28" s="31"/>
      <c r="P28" s="31"/>
      <c r="Q28" s="31"/>
      <c r="R28" s="31"/>
      <c r="S28" s="31"/>
      <c r="T28" s="31"/>
      <c r="U28" s="36"/>
      <c r="V28" s="37">
        <f t="shared" ca="1" si="0"/>
        <v>526802.33688154432</v>
      </c>
      <c r="W28" s="32"/>
      <c r="X28" s="32"/>
      <c r="Y28" s="32"/>
      <c r="Z28" s="33"/>
      <c r="AA28" s="41"/>
      <c r="AB28" s="42"/>
      <c r="AC28" s="43"/>
      <c r="AD28" s="9">
        <f t="shared" ca="1" si="1"/>
        <v>-3.0000000000000001E-3</v>
      </c>
      <c r="AE28" s="9"/>
    </row>
    <row r="29" spans="1:31" ht="14.25" customHeight="1">
      <c r="A29" s="86"/>
      <c r="B29" s="87"/>
      <c r="C29" s="55" t="s">
        <v>45</v>
      </c>
      <c r="D29" s="56"/>
      <c r="E29" s="56"/>
      <c r="F29" s="56"/>
      <c r="G29" s="3" t="s">
        <v>12</v>
      </c>
      <c r="H29" s="133">
        <f>3091826.855+100*COS(36.68*PI()/180)</f>
        <v>3091907.0534205921</v>
      </c>
      <c r="I29" s="134"/>
      <c r="J29" s="134"/>
      <c r="K29" s="134"/>
      <c r="L29" s="134"/>
      <c r="M29" s="134"/>
      <c r="N29" s="135"/>
      <c r="O29" s="34"/>
      <c r="P29" s="34"/>
      <c r="Q29" s="34"/>
      <c r="R29" s="34"/>
      <c r="S29" s="34"/>
      <c r="T29" s="34"/>
      <c r="U29" s="35"/>
      <c r="V29" s="37">
        <f t="shared" ref="V29:V34" ca="1" si="2">H29+AD29</f>
        <v>3091907.055420592</v>
      </c>
      <c r="W29" s="32"/>
      <c r="X29" s="32"/>
      <c r="Y29" s="32"/>
      <c r="Z29" s="33"/>
      <c r="AA29" s="38"/>
      <c r="AB29" s="39"/>
      <c r="AC29" s="40"/>
      <c r="AD29" s="9">
        <f t="shared" ca="1" si="1"/>
        <v>2E-3</v>
      </c>
      <c r="AE29" s="9"/>
    </row>
    <row r="30" spans="1:31" ht="14.25" customHeight="1">
      <c r="A30" s="86"/>
      <c r="B30" s="87"/>
      <c r="C30" s="30"/>
      <c r="D30" s="31"/>
      <c r="E30" s="31"/>
      <c r="F30" s="31"/>
      <c r="G30" s="10" t="s">
        <v>13</v>
      </c>
      <c r="H30" s="32">
        <f>526796.325+100*SIN(36.68*PI()/180)</f>
        <v>526856.05952380737</v>
      </c>
      <c r="I30" s="32"/>
      <c r="J30" s="32"/>
      <c r="K30" s="32"/>
      <c r="L30" s="32"/>
      <c r="M30" s="32"/>
      <c r="N30" s="33"/>
      <c r="O30" s="31"/>
      <c r="P30" s="31"/>
      <c r="Q30" s="31"/>
      <c r="R30" s="31"/>
      <c r="S30" s="31"/>
      <c r="T30" s="31"/>
      <c r="U30" s="36"/>
      <c r="V30" s="37">
        <f t="shared" ca="1" si="2"/>
        <v>526856.06152380735</v>
      </c>
      <c r="W30" s="32"/>
      <c r="X30" s="32"/>
      <c r="Y30" s="32"/>
      <c r="Z30" s="33"/>
      <c r="AA30" s="41"/>
      <c r="AB30" s="42"/>
      <c r="AC30" s="43"/>
      <c r="AD30" s="9">
        <f t="shared" ca="1" si="1"/>
        <v>2E-3</v>
      </c>
      <c r="AE30" s="9"/>
    </row>
    <row r="31" spans="1:31" ht="14.25" customHeight="1">
      <c r="A31" s="86"/>
      <c r="B31" s="87"/>
      <c r="C31" s="28" t="s">
        <v>41</v>
      </c>
      <c r="D31" s="29"/>
      <c r="E31" s="29"/>
      <c r="F31" s="29"/>
      <c r="G31" s="10" t="s">
        <v>12</v>
      </c>
      <c r="H31" s="32">
        <f>H29-7.5*COS((36.68+90)*PI()/180)</f>
        <v>3091911.5335098775</v>
      </c>
      <c r="I31" s="32"/>
      <c r="J31" s="32"/>
      <c r="K31" s="32"/>
      <c r="L31" s="32"/>
      <c r="M31" s="32"/>
      <c r="N31" s="33"/>
      <c r="O31" s="34"/>
      <c r="P31" s="34"/>
      <c r="Q31" s="34"/>
      <c r="R31" s="34"/>
      <c r="S31" s="34"/>
      <c r="T31" s="34"/>
      <c r="U31" s="35"/>
      <c r="V31" s="37">
        <f t="shared" ca="1" si="2"/>
        <v>3091911.5355098774</v>
      </c>
      <c r="W31" s="32"/>
      <c r="X31" s="32"/>
      <c r="Y31" s="32"/>
      <c r="Z31" s="33"/>
      <c r="AA31" s="38"/>
      <c r="AB31" s="39"/>
      <c r="AC31" s="40"/>
      <c r="AD31" s="9">
        <f t="shared" ca="1" si="1"/>
        <v>2E-3</v>
      </c>
      <c r="AE31" s="9"/>
    </row>
    <row r="32" spans="1:31" ht="14.25" customHeight="1">
      <c r="A32" s="86"/>
      <c r="B32" s="87"/>
      <c r="C32" s="30"/>
      <c r="D32" s="31"/>
      <c r="E32" s="31"/>
      <c r="F32" s="31"/>
      <c r="G32" s="10" t="s">
        <v>13</v>
      </c>
      <c r="H32" s="32">
        <f>H30-7.5*SIN((36.68+90)*PI()/180)</f>
        <v>526850.04464226298</v>
      </c>
      <c r="I32" s="32"/>
      <c r="J32" s="32"/>
      <c r="K32" s="32"/>
      <c r="L32" s="32"/>
      <c r="M32" s="32"/>
      <c r="N32" s="33"/>
      <c r="O32" s="31"/>
      <c r="P32" s="31"/>
      <c r="Q32" s="31"/>
      <c r="R32" s="31"/>
      <c r="S32" s="31"/>
      <c r="T32" s="31"/>
      <c r="U32" s="36"/>
      <c r="V32" s="37">
        <f t="shared" ca="1" si="2"/>
        <v>526850.04164226295</v>
      </c>
      <c r="W32" s="32"/>
      <c r="X32" s="32"/>
      <c r="Y32" s="32"/>
      <c r="Z32" s="33"/>
      <c r="AA32" s="41"/>
      <c r="AB32" s="42"/>
      <c r="AC32" s="43"/>
      <c r="AD32" s="9">
        <f t="shared" ca="1" si="1"/>
        <v>-3.0000000000000001E-3</v>
      </c>
      <c r="AE32" s="9"/>
    </row>
    <row r="33" spans="1:31" ht="14.25" customHeight="1">
      <c r="A33" s="86"/>
      <c r="B33" s="87"/>
      <c r="C33" s="28" t="s">
        <v>36</v>
      </c>
      <c r="D33" s="29"/>
      <c r="E33" s="29"/>
      <c r="F33" s="29"/>
      <c r="G33" s="10" t="s">
        <v>12</v>
      </c>
      <c r="H33" s="32">
        <f>H29+7.5*COS((36.68+90)*PI()/180)</f>
        <v>3091902.5733313067</v>
      </c>
      <c r="I33" s="32"/>
      <c r="J33" s="32"/>
      <c r="K33" s="32"/>
      <c r="L33" s="32"/>
      <c r="M33" s="32"/>
      <c r="N33" s="33"/>
      <c r="O33" s="34"/>
      <c r="P33" s="34"/>
      <c r="Q33" s="34"/>
      <c r="R33" s="34"/>
      <c r="S33" s="34"/>
      <c r="T33" s="34"/>
      <c r="U33" s="35"/>
      <c r="V33" s="37">
        <f t="shared" ca="1" si="2"/>
        <v>3091902.5723313065</v>
      </c>
      <c r="W33" s="32"/>
      <c r="X33" s="32"/>
      <c r="Y33" s="32"/>
      <c r="Z33" s="33"/>
      <c r="AA33" s="38"/>
      <c r="AB33" s="39"/>
      <c r="AC33" s="40"/>
      <c r="AD33" s="9">
        <f t="shared" ca="1" si="1"/>
        <v>-1E-3</v>
      </c>
      <c r="AE33" s="9"/>
    </row>
    <row r="34" spans="1:31" ht="15" customHeight="1">
      <c r="A34" s="86"/>
      <c r="B34" s="87"/>
      <c r="C34" s="30"/>
      <c r="D34" s="31"/>
      <c r="E34" s="31"/>
      <c r="F34" s="31"/>
      <c r="G34" s="10" t="s">
        <v>13</v>
      </c>
      <c r="H34" s="32">
        <f>H30+7.5*SIN((36.68+90)*PI()/180)</f>
        <v>526862.07440535177</v>
      </c>
      <c r="I34" s="32"/>
      <c r="J34" s="32"/>
      <c r="K34" s="32"/>
      <c r="L34" s="32"/>
      <c r="M34" s="32"/>
      <c r="N34" s="33"/>
      <c r="O34" s="31"/>
      <c r="P34" s="31"/>
      <c r="Q34" s="31"/>
      <c r="R34" s="31"/>
      <c r="S34" s="31"/>
      <c r="T34" s="31"/>
      <c r="U34" s="36"/>
      <c r="V34" s="37">
        <f t="shared" ca="1" si="2"/>
        <v>526862.0774053518</v>
      </c>
      <c r="W34" s="32"/>
      <c r="X34" s="32"/>
      <c r="Y34" s="32"/>
      <c r="Z34" s="33"/>
      <c r="AA34" s="41"/>
      <c r="AB34" s="42"/>
      <c r="AC34" s="43"/>
      <c r="AD34" s="9">
        <f t="shared" ca="1" si="1"/>
        <v>3.0000000000000001E-3</v>
      </c>
      <c r="AE34" s="9"/>
    </row>
    <row r="35" spans="1:31" ht="14.25" customHeight="1">
      <c r="A35" s="83"/>
      <c r="B35" s="84"/>
      <c r="C35" s="55" t="s">
        <v>46</v>
      </c>
      <c r="D35" s="56"/>
      <c r="E35" s="56"/>
      <c r="F35" s="56"/>
      <c r="G35" s="3" t="s">
        <v>12</v>
      </c>
      <c r="H35" s="32">
        <f>$AE$23+200*COS(36.68*PI()/180)</f>
        <v>3091987.2518411847</v>
      </c>
      <c r="I35" s="32"/>
      <c r="J35" s="32"/>
      <c r="K35" s="32"/>
      <c r="L35" s="32"/>
      <c r="M35" s="32"/>
      <c r="N35" s="33"/>
      <c r="O35" s="34"/>
      <c r="P35" s="34"/>
      <c r="Q35" s="34"/>
      <c r="R35" s="34"/>
      <c r="S35" s="34"/>
      <c r="T35" s="34"/>
      <c r="U35" s="35"/>
      <c r="V35" s="37">
        <f t="shared" ca="1" si="0"/>
        <v>3091987.2538411845</v>
      </c>
      <c r="W35" s="32"/>
      <c r="X35" s="32"/>
      <c r="Y35" s="32"/>
      <c r="Z35" s="33"/>
      <c r="AA35" s="38"/>
      <c r="AB35" s="39"/>
      <c r="AC35" s="40"/>
      <c r="AD35" s="9">
        <f t="shared" ca="1" si="1"/>
        <v>2E-3</v>
      </c>
      <c r="AE35" s="9"/>
    </row>
    <row r="36" spans="1:31" ht="14.25" customHeight="1">
      <c r="A36" s="83"/>
      <c r="B36" s="84"/>
      <c r="C36" s="30"/>
      <c r="D36" s="31"/>
      <c r="E36" s="31"/>
      <c r="F36" s="31"/>
      <c r="G36" s="8" t="s">
        <v>13</v>
      </c>
      <c r="H36" s="32">
        <f>$AE$24+200*SIN(36.68*PI()/180)</f>
        <v>526915.79404761491</v>
      </c>
      <c r="I36" s="32"/>
      <c r="J36" s="32"/>
      <c r="K36" s="32"/>
      <c r="L36" s="32"/>
      <c r="M36" s="32"/>
      <c r="N36" s="33"/>
      <c r="O36" s="31"/>
      <c r="P36" s="31"/>
      <c r="Q36" s="31"/>
      <c r="R36" s="31"/>
      <c r="S36" s="31"/>
      <c r="T36" s="31"/>
      <c r="U36" s="36"/>
      <c r="V36" s="37">
        <f t="shared" ca="1" si="0"/>
        <v>526915.79604761489</v>
      </c>
      <c r="W36" s="32"/>
      <c r="X36" s="32"/>
      <c r="Y36" s="32"/>
      <c r="Z36" s="33"/>
      <c r="AA36" s="41"/>
      <c r="AB36" s="42"/>
      <c r="AC36" s="43"/>
      <c r="AD36" s="9">
        <f t="shared" ca="1" si="1"/>
        <v>2E-3</v>
      </c>
      <c r="AE36" s="9"/>
    </row>
    <row r="37" spans="1:31" ht="14.25" customHeight="1">
      <c r="A37" s="83"/>
      <c r="B37" s="84"/>
      <c r="C37" s="28" t="s">
        <v>47</v>
      </c>
      <c r="D37" s="29"/>
      <c r="E37" s="29"/>
      <c r="F37" s="29"/>
      <c r="G37" s="8" t="s">
        <v>12</v>
      </c>
      <c r="H37" s="32">
        <f>H35-11*COS((36.68+90)*PI()/180)</f>
        <v>3091993.8226388036</v>
      </c>
      <c r="I37" s="32"/>
      <c r="J37" s="32"/>
      <c r="K37" s="32"/>
      <c r="L37" s="32"/>
      <c r="M37" s="32"/>
      <c r="N37" s="33"/>
      <c r="O37" s="34"/>
      <c r="P37" s="34"/>
      <c r="Q37" s="34"/>
      <c r="R37" s="34"/>
      <c r="S37" s="34"/>
      <c r="T37" s="34"/>
      <c r="U37" s="35"/>
      <c r="V37" s="37">
        <f t="shared" ca="1" si="0"/>
        <v>3091993.8226388036</v>
      </c>
      <c r="W37" s="32"/>
      <c r="X37" s="32"/>
      <c r="Y37" s="32"/>
      <c r="Z37" s="33"/>
      <c r="AA37" s="38"/>
      <c r="AB37" s="39"/>
      <c r="AC37" s="40"/>
      <c r="AD37" s="9">
        <f t="shared" ca="1" si="1"/>
        <v>0</v>
      </c>
      <c r="AE37" s="9"/>
    </row>
    <row r="38" spans="1:31" ht="14.25" customHeight="1">
      <c r="A38" s="83"/>
      <c r="B38" s="84"/>
      <c r="C38" s="30"/>
      <c r="D38" s="31"/>
      <c r="E38" s="31"/>
      <c r="F38" s="31"/>
      <c r="G38" s="8" t="s">
        <v>13</v>
      </c>
      <c r="H38" s="32">
        <f>H36-11*SIN((36.68+90)*PI()/180)</f>
        <v>526906.97222134972</v>
      </c>
      <c r="I38" s="32"/>
      <c r="J38" s="32"/>
      <c r="K38" s="32"/>
      <c r="L38" s="32"/>
      <c r="M38" s="32"/>
      <c r="N38" s="33"/>
      <c r="O38" s="31"/>
      <c r="P38" s="31"/>
      <c r="Q38" s="31"/>
      <c r="R38" s="31"/>
      <c r="S38" s="31"/>
      <c r="T38" s="31"/>
      <c r="U38" s="36"/>
      <c r="V38" s="37">
        <f t="shared" ca="1" si="0"/>
        <v>526906.97022134974</v>
      </c>
      <c r="W38" s="32"/>
      <c r="X38" s="32"/>
      <c r="Y38" s="32"/>
      <c r="Z38" s="33"/>
      <c r="AA38" s="41"/>
      <c r="AB38" s="42"/>
      <c r="AC38" s="43"/>
      <c r="AD38" s="9">
        <f t="shared" ca="1" si="1"/>
        <v>-2E-3</v>
      </c>
      <c r="AE38" s="9"/>
    </row>
    <row r="39" spans="1:31" ht="14.25" customHeight="1">
      <c r="A39" s="83"/>
      <c r="B39" s="84"/>
      <c r="C39" s="28" t="s">
        <v>48</v>
      </c>
      <c r="D39" s="29"/>
      <c r="E39" s="29"/>
      <c r="F39" s="29"/>
      <c r="G39" s="8" t="s">
        <v>12</v>
      </c>
      <c r="H39" s="32">
        <f>H35+11.5*COS((36.68+90)*PI()/180)</f>
        <v>3091980.3823709469</v>
      </c>
      <c r="I39" s="32"/>
      <c r="J39" s="32"/>
      <c r="K39" s="32"/>
      <c r="L39" s="32"/>
      <c r="M39" s="32"/>
      <c r="N39" s="33"/>
      <c r="O39" s="34"/>
      <c r="P39" s="34"/>
      <c r="Q39" s="34"/>
      <c r="R39" s="34"/>
      <c r="S39" s="34"/>
      <c r="T39" s="34"/>
      <c r="U39" s="35"/>
      <c r="V39" s="37">
        <f t="shared" ref="V39:V40" ca="1" si="3">H39+AD39</f>
        <v>3091980.385370947</v>
      </c>
      <c r="W39" s="32"/>
      <c r="X39" s="32"/>
      <c r="Y39" s="32"/>
      <c r="Z39" s="33"/>
      <c r="AA39" s="38"/>
      <c r="AB39" s="39"/>
      <c r="AC39" s="40"/>
      <c r="AD39" s="9">
        <f t="shared" ca="1" si="1"/>
        <v>3.0000000000000001E-3</v>
      </c>
      <c r="AE39" s="9"/>
    </row>
    <row r="40" spans="1:31" ht="15" customHeight="1">
      <c r="A40" s="83"/>
      <c r="B40" s="84"/>
      <c r="C40" s="30"/>
      <c r="D40" s="31"/>
      <c r="E40" s="31"/>
      <c r="F40" s="31"/>
      <c r="G40" s="8" t="s">
        <v>13</v>
      </c>
      <c r="H40" s="32">
        <f>H36+11.5*SIN((36.68+90)*PI()/180)</f>
        <v>526925.01686598302</v>
      </c>
      <c r="I40" s="32"/>
      <c r="J40" s="32"/>
      <c r="K40" s="32"/>
      <c r="L40" s="32"/>
      <c r="M40" s="32"/>
      <c r="N40" s="33"/>
      <c r="O40" s="31"/>
      <c r="P40" s="31"/>
      <c r="Q40" s="31"/>
      <c r="R40" s="31"/>
      <c r="S40" s="31"/>
      <c r="T40" s="31"/>
      <c r="U40" s="36"/>
      <c r="V40" s="37">
        <f t="shared" ca="1" si="3"/>
        <v>526925.018865983</v>
      </c>
      <c r="W40" s="32"/>
      <c r="X40" s="32"/>
      <c r="Y40" s="32"/>
      <c r="Z40" s="33"/>
      <c r="AA40" s="41"/>
      <c r="AB40" s="42"/>
      <c r="AC40" s="43"/>
      <c r="AD40" s="9">
        <f t="shared" ca="1" si="1"/>
        <v>2E-3</v>
      </c>
      <c r="AE40" s="9"/>
    </row>
    <row r="41" spans="1:31" ht="10.5" customHeight="1">
      <c r="A41" s="44" t="s">
        <v>20</v>
      </c>
      <c r="B41" s="45"/>
      <c r="C41" s="46" t="s">
        <v>33</v>
      </c>
      <c r="D41" s="121"/>
      <c r="E41" s="121"/>
      <c r="F41" s="121"/>
      <c r="G41" s="122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3"/>
    </row>
    <row r="42" spans="1:31" ht="10.5" customHeight="1">
      <c r="A42" s="44"/>
      <c r="B42" s="45"/>
      <c r="C42" s="124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6"/>
    </row>
    <row r="43" spans="1:31" ht="21.75" customHeight="1">
      <c r="A43" s="44"/>
      <c r="B43" s="45"/>
      <c r="C43" s="124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6"/>
    </row>
    <row r="44" spans="1:31" ht="8.25" hidden="1" customHeight="1">
      <c r="A44" s="44"/>
      <c r="B44" s="4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4"/>
      <c r="B45" s="4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4" t="s">
        <v>14</v>
      </c>
      <c r="B46" s="15"/>
      <c r="C46" s="20"/>
      <c r="D46" s="20"/>
      <c r="E46" s="20"/>
      <c r="F46" s="21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2"/>
    </row>
    <row r="47" spans="1:31" ht="9" customHeight="1">
      <c r="A47" s="16"/>
      <c r="B47" s="17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4"/>
    </row>
    <row r="48" spans="1:31" ht="9.75" customHeight="1">
      <c r="A48" s="16"/>
      <c r="B48" s="17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4"/>
    </row>
    <row r="49" spans="1:29" ht="9" hidden="1" customHeight="1">
      <c r="A49" s="16"/>
      <c r="B49" s="17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4"/>
    </row>
    <row r="50" spans="1:29" ht="2.1" customHeight="1" thickBot="1">
      <c r="A50" s="18"/>
      <c r="B50" s="19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6"/>
    </row>
    <row r="51" spans="1:29" ht="9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27">
      <c r="A54" s="99"/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2" t="s">
        <v>0</v>
      </c>
      <c r="AB54" s="102"/>
      <c r="AC54" s="102"/>
    </row>
    <row r="55" spans="1:29" ht="27">
      <c r="A55" s="103"/>
      <c r="B55" s="104"/>
      <c r="C55" s="104"/>
      <c r="D55" s="105" t="s">
        <v>24</v>
      </c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7"/>
      <c r="AB55" s="108"/>
      <c r="AC55" s="108"/>
    </row>
    <row r="56" spans="1:29" ht="27.75" thickBo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10"/>
      <c r="AB56" s="111"/>
      <c r="AC56" s="111"/>
    </row>
    <row r="57" spans="1:29" ht="45" customHeight="1">
      <c r="A57" s="112" t="s">
        <v>1</v>
      </c>
      <c r="B57" s="113"/>
      <c r="C57" s="113"/>
      <c r="D57" s="113"/>
      <c r="E57" s="114"/>
      <c r="F57" s="115" t="s">
        <v>35</v>
      </c>
      <c r="G57" s="116"/>
      <c r="H57" s="116"/>
      <c r="I57" s="116"/>
      <c r="J57" s="116"/>
      <c r="K57" s="116"/>
      <c r="L57" s="116"/>
      <c r="M57" s="116"/>
      <c r="N57" s="116"/>
      <c r="O57" s="116"/>
      <c r="P57" s="117"/>
      <c r="Q57" s="118" t="s">
        <v>2</v>
      </c>
      <c r="R57" s="118"/>
      <c r="S57" s="118"/>
      <c r="T57" s="118"/>
      <c r="U57" s="119" t="s">
        <v>3</v>
      </c>
      <c r="V57" s="119"/>
      <c r="W57" s="119"/>
      <c r="X57" s="119"/>
      <c r="Y57" s="119"/>
      <c r="Z57" s="119"/>
      <c r="AA57" s="119"/>
      <c r="AB57" s="119"/>
      <c r="AC57" s="120"/>
    </row>
    <row r="58" spans="1:29" ht="31.5" customHeight="1">
      <c r="A58" s="63" t="s">
        <v>17</v>
      </c>
      <c r="B58" s="64"/>
      <c r="C58" s="64"/>
      <c r="D58" s="64"/>
      <c r="E58" s="65"/>
      <c r="F58" s="66" t="s">
        <v>42</v>
      </c>
      <c r="G58" s="67"/>
      <c r="H58" s="67"/>
      <c r="I58" s="67"/>
      <c r="J58" s="67"/>
      <c r="K58" s="67"/>
      <c r="L58" s="67"/>
      <c r="M58" s="67"/>
      <c r="N58" s="67"/>
      <c r="O58" s="67"/>
      <c r="P58" s="66"/>
      <c r="Q58" s="68" t="s">
        <v>37</v>
      </c>
      <c r="R58" s="68"/>
      <c r="S58" s="68"/>
      <c r="T58" s="68"/>
      <c r="U58" s="69"/>
      <c r="V58" s="70"/>
      <c r="W58" s="70"/>
      <c r="X58" s="70"/>
      <c r="Y58" s="70"/>
      <c r="Z58" s="70"/>
      <c r="AA58" s="70"/>
      <c r="AB58" s="70"/>
      <c r="AC58" s="71"/>
    </row>
    <row r="59" spans="1:29" ht="27" customHeight="1">
      <c r="A59" s="72" t="s">
        <v>4</v>
      </c>
      <c r="B59" s="73"/>
      <c r="C59" s="73"/>
      <c r="D59" s="73"/>
      <c r="E59" s="74"/>
      <c r="F59" s="75" t="s">
        <v>31</v>
      </c>
      <c r="G59" s="76"/>
      <c r="H59" s="76"/>
      <c r="I59" s="76"/>
      <c r="J59" s="76"/>
      <c r="K59" s="76"/>
      <c r="L59" s="76"/>
      <c r="M59" s="76"/>
      <c r="N59" s="76"/>
      <c r="O59" s="76"/>
      <c r="P59" s="77"/>
      <c r="Q59" s="78" t="s">
        <v>23</v>
      </c>
      <c r="R59" s="79"/>
      <c r="S59" s="79"/>
      <c r="T59" s="79"/>
      <c r="U59" s="80" t="s">
        <v>32</v>
      </c>
      <c r="V59" s="81"/>
      <c r="W59" s="81"/>
      <c r="X59" s="81"/>
      <c r="Y59" s="81"/>
      <c r="Z59" s="81"/>
      <c r="AA59" s="81"/>
      <c r="AB59" s="81"/>
      <c r="AC59" s="82"/>
    </row>
    <row r="60" spans="1:29" ht="25.5" customHeight="1">
      <c r="A60" s="83" t="s">
        <v>18</v>
      </c>
      <c r="B60" s="84"/>
      <c r="C60" s="84" t="s">
        <v>5</v>
      </c>
      <c r="D60" s="84"/>
      <c r="E60" s="84"/>
      <c r="F60" s="84"/>
      <c r="G60" s="84"/>
      <c r="H60" s="84" t="s">
        <v>25</v>
      </c>
      <c r="I60" s="84"/>
      <c r="J60" s="84"/>
      <c r="K60" s="84"/>
      <c r="L60" s="84"/>
      <c r="M60" s="84"/>
      <c r="N60" s="84"/>
      <c r="O60" s="88" t="s">
        <v>6</v>
      </c>
      <c r="P60" s="88"/>
      <c r="Q60" s="88"/>
      <c r="R60" s="88"/>
      <c r="S60" s="88"/>
      <c r="T60" s="88" t="s">
        <v>26</v>
      </c>
      <c r="U60" s="88"/>
      <c r="V60" s="88"/>
      <c r="W60" s="88"/>
      <c r="X60" s="88"/>
      <c r="Y60" s="88"/>
      <c r="Z60" s="88"/>
      <c r="AA60" s="88"/>
      <c r="AB60" s="88"/>
      <c r="AC60" s="89"/>
    </row>
    <row r="61" spans="1:29" ht="24.75" customHeight="1">
      <c r="A61" s="83"/>
      <c r="B61" s="84"/>
      <c r="C61" s="90" t="s">
        <v>7</v>
      </c>
      <c r="D61" s="29"/>
      <c r="E61" s="29"/>
      <c r="F61" s="29"/>
      <c r="G61" s="91"/>
      <c r="H61" s="84" t="s">
        <v>27</v>
      </c>
      <c r="I61" s="84"/>
      <c r="J61" s="84"/>
      <c r="K61" s="84"/>
      <c r="L61" s="84"/>
      <c r="M61" s="84"/>
      <c r="N61" s="84"/>
      <c r="O61" s="38" t="s">
        <v>8</v>
      </c>
      <c r="P61" s="39"/>
      <c r="Q61" s="39"/>
      <c r="R61" s="39"/>
      <c r="S61" s="92"/>
      <c r="T61" s="88" t="s">
        <v>29</v>
      </c>
      <c r="U61" s="88"/>
      <c r="V61" s="88"/>
      <c r="W61" s="88"/>
      <c r="X61" s="88"/>
      <c r="Y61" s="88"/>
      <c r="Z61" s="88"/>
      <c r="AA61" s="88"/>
      <c r="AB61" s="88"/>
      <c r="AC61" s="89"/>
    </row>
    <row r="62" spans="1:29" ht="27.75" customHeight="1">
      <c r="A62" s="83"/>
      <c r="B62" s="84"/>
      <c r="C62" s="30"/>
      <c r="D62" s="31"/>
      <c r="E62" s="31"/>
      <c r="F62" s="31"/>
      <c r="G62" s="36"/>
      <c r="H62" s="84" t="s">
        <v>28</v>
      </c>
      <c r="I62" s="84"/>
      <c r="J62" s="84"/>
      <c r="K62" s="84"/>
      <c r="L62" s="84"/>
      <c r="M62" s="84"/>
      <c r="N62" s="84"/>
      <c r="O62" s="41"/>
      <c r="P62" s="42"/>
      <c r="Q62" s="42"/>
      <c r="R62" s="42"/>
      <c r="S62" s="93"/>
      <c r="T62" s="88" t="s">
        <v>30</v>
      </c>
      <c r="U62" s="88"/>
      <c r="V62" s="88"/>
      <c r="W62" s="88"/>
      <c r="X62" s="88"/>
      <c r="Y62" s="88"/>
      <c r="Z62" s="88"/>
      <c r="AA62" s="88"/>
      <c r="AB62" s="88"/>
      <c r="AC62" s="89"/>
    </row>
    <row r="63" spans="1:29">
      <c r="A63" s="83"/>
      <c r="B63" s="84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6"/>
    </row>
    <row r="64" spans="1:29">
      <c r="A64" s="83"/>
      <c r="B64" s="84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6"/>
    </row>
    <row r="65" spans="1:30">
      <c r="A65" s="83"/>
      <c r="B65" s="84"/>
      <c r="C65" s="94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6"/>
    </row>
    <row r="66" spans="1:30">
      <c r="A66" s="83"/>
      <c r="B66" s="84"/>
      <c r="C66" s="94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6"/>
    </row>
    <row r="67" spans="1:30">
      <c r="A67" s="83"/>
      <c r="B67" s="84"/>
      <c r="C67" s="9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6"/>
    </row>
    <row r="68" spans="1:30">
      <c r="A68" s="83"/>
      <c r="B68" s="84"/>
      <c r="C68" s="9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6"/>
    </row>
    <row r="69" spans="1:30">
      <c r="A69" s="83"/>
      <c r="B69" s="84"/>
      <c r="C69" s="94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6"/>
    </row>
    <row r="70" spans="1:30">
      <c r="A70" s="83"/>
      <c r="B70" s="84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6"/>
    </row>
    <row r="71" spans="1:30">
      <c r="A71" s="83"/>
      <c r="B71" s="84"/>
      <c r="C71" s="94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6"/>
    </row>
    <row r="72" spans="1:30">
      <c r="A72" s="83"/>
      <c r="B72" s="84"/>
      <c r="C72" s="94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6"/>
    </row>
    <row r="73" spans="1:30">
      <c r="A73" s="83"/>
      <c r="B73" s="84"/>
      <c r="C73" s="94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6"/>
    </row>
    <row r="74" spans="1:30">
      <c r="A74" s="83"/>
      <c r="B74" s="85"/>
      <c r="C74" s="84" t="s">
        <v>9</v>
      </c>
      <c r="D74" s="84"/>
      <c r="E74" s="84"/>
      <c r="F74" s="84"/>
      <c r="G74" s="2"/>
      <c r="H74" s="85" t="s">
        <v>10</v>
      </c>
      <c r="I74" s="97"/>
      <c r="J74" s="97"/>
      <c r="K74" s="97"/>
      <c r="L74" s="97"/>
      <c r="M74" s="97"/>
      <c r="N74" s="98"/>
      <c r="O74" s="84" t="s">
        <v>11</v>
      </c>
      <c r="P74" s="84"/>
      <c r="Q74" s="84"/>
      <c r="R74" s="84"/>
      <c r="S74" s="84"/>
      <c r="T74" s="84"/>
      <c r="U74" s="84"/>
      <c r="V74" s="88" t="s">
        <v>21</v>
      </c>
      <c r="W74" s="88"/>
      <c r="X74" s="88"/>
      <c r="Y74" s="88"/>
      <c r="Z74" s="88"/>
      <c r="AA74" s="57" t="s">
        <v>39</v>
      </c>
      <c r="AB74" s="58"/>
      <c r="AC74" s="59"/>
    </row>
    <row r="75" spans="1:30" ht="14.25" customHeight="1">
      <c r="A75" s="83"/>
      <c r="B75" s="84"/>
      <c r="C75" s="55" t="s">
        <v>49</v>
      </c>
      <c r="D75" s="56"/>
      <c r="E75" s="56"/>
      <c r="F75" s="56"/>
      <c r="G75" s="3" t="s">
        <v>12</v>
      </c>
      <c r="H75" s="32">
        <f>$AE$23+300*COS(36.68*PI()/180)</f>
        <v>3092067.4502617768</v>
      </c>
      <c r="I75" s="32"/>
      <c r="J75" s="32"/>
      <c r="K75" s="32"/>
      <c r="L75" s="32"/>
      <c r="M75" s="32"/>
      <c r="N75" s="33"/>
      <c r="O75" s="34"/>
      <c r="P75" s="34"/>
      <c r="Q75" s="34"/>
      <c r="R75" s="34"/>
      <c r="S75" s="34"/>
      <c r="T75" s="34"/>
      <c r="U75" s="35"/>
      <c r="V75" s="37">
        <f ca="1">H75+AD75</f>
        <v>3092067.4502617768</v>
      </c>
      <c r="W75" s="32"/>
      <c r="X75" s="32"/>
      <c r="Y75" s="32"/>
      <c r="Z75" s="33"/>
      <c r="AA75" s="60"/>
      <c r="AB75" s="61"/>
      <c r="AC75" s="62"/>
      <c r="AD75" s="9">
        <f ca="1">RANDBETWEEN(-3,3)*0.001</f>
        <v>0</v>
      </c>
    </row>
    <row r="76" spans="1:30">
      <c r="A76" s="83"/>
      <c r="B76" s="84"/>
      <c r="C76" s="30"/>
      <c r="D76" s="31"/>
      <c r="E76" s="31"/>
      <c r="F76" s="31"/>
      <c r="G76" s="8" t="s">
        <v>13</v>
      </c>
      <c r="H76" s="32">
        <f>$AE$24+300*SIN(36.68*PI()/180)</f>
        <v>526975.52857142233</v>
      </c>
      <c r="I76" s="32"/>
      <c r="J76" s="32"/>
      <c r="K76" s="32"/>
      <c r="L76" s="32"/>
      <c r="M76" s="32"/>
      <c r="N76" s="33"/>
      <c r="O76" s="31"/>
      <c r="P76" s="31"/>
      <c r="Q76" s="31"/>
      <c r="R76" s="31"/>
      <c r="S76" s="31"/>
      <c r="T76" s="31"/>
      <c r="U76" s="36"/>
      <c r="V76" s="37">
        <f t="shared" ref="V76:V80" ca="1" si="4">H76+AD76</f>
        <v>526975.52657142235</v>
      </c>
      <c r="W76" s="32"/>
      <c r="X76" s="32"/>
      <c r="Y76" s="32"/>
      <c r="Z76" s="33"/>
      <c r="AA76" s="41"/>
      <c r="AB76" s="42"/>
      <c r="AC76" s="43"/>
      <c r="AD76" s="9">
        <f t="shared" ref="AD76:AD92" ca="1" si="5">RANDBETWEEN(-3,3)*0.001</f>
        <v>-2E-3</v>
      </c>
    </row>
    <row r="77" spans="1:30" ht="14.25" customHeight="1">
      <c r="A77" s="83"/>
      <c r="B77" s="84"/>
      <c r="C77" s="28" t="s">
        <v>47</v>
      </c>
      <c r="D77" s="29"/>
      <c r="E77" s="29"/>
      <c r="F77" s="29"/>
      <c r="G77" s="8" t="s">
        <v>12</v>
      </c>
      <c r="H77" s="32">
        <f>H75-11*COS((36.68+90)*PI()/180)</f>
        <v>3092074.0210593957</v>
      </c>
      <c r="I77" s="32"/>
      <c r="J77" s="32"/>
      <c r="K77" s="32"/>
      <c r="L77" s="32"/>
      <c r="M77" s="32"/>
      <c r="N77" s="33"/>
      <c r="O77" s="34"/>
      <c r="P77" s="34"/>
      <c r="Q77" s="34"/>
      <c r="R77" s="34"/>
      <c r="S77" s="34"/>
      <c r="T77" s="34"/>
      <c r="U77" s="35"/>
      <c r="V77" s="37">
        <f t="shared" ca="1" si="4"/>
        <v>3092074.0240593958</v>
      </c>
      <c r="W77" s="32"/>
      <c r="X77" s="32"/>
      <c r="Y77" s="32"/>
      <c r="Z77" s="33"/>
      <c r="AA77" s="38"/>
      <c r="AB77" s="39"/>
      <c r="AC77" s="40"/>
      <c r="AD77" s="9">
        <f t="shared" ca="1" si="5"/>
        <v>3.0000000000000001E-3</v>
      </c>
    </row>
    <row r="78" spans="1:30">
      <c r="A78" s="83"/>
      <c r="B78" s="84"/>
      <c r="C78" s="30"/>
      <c r="D78" s="31"/>
      <c r="E78" s="31"/>
      <c r="F78" s="31"/>
      <c r="G78" s="8" t="s">
        <v>13</v>
      </c>
      <c r="H78" s="32">
        <f>H76-11*SIN((36.68+90)*PI()/180)</f>
        <v>526966.70674515713</v>
      </c>
      <c r="I78" s="32"/>
      <c r="J78" s="32"/>
      <c r="K78" s="32"/>
      <c r="L78" s="32"/>
      <c r="M78" s="32"/>
      <c r="N78" s="33"/>
      <c r="O78" s="31"/>
      <c r="P78" s="31"/>
      <c r="Q78" s="31"/>
      <c r="R78" s="31"/>
      <c r="S78" s="31"/>
      <c r="T78" s="31"/>
      <c r="U78" s="36"/>
      <c r="V78" s="37">
        <f t="shared" ca="1" si="4"/>
        <v>526966.70774515718</v>
      </c>
      <c r="W78" s="32"/>
      <c r="X78" s="32"/>
      <c r="Y78" s="32"/>
      <c r="Z78" s="33"/>
      <c r="AA78" s="41"/>
      <c r="AB78" s="42"/>
      <c r="AC78" s="43"/>
      <c r="AD78" s="9">
        <f t="shared" ca="1" si="5"/>
        <v>1E-3</v>
      </c>
    </row>
    <row r="79" spans="1:30" ht="14.25" customHeight="1">
      <c r="A79" s="83"/>
      <c r="B79" s="84"/>
      <c r="C79" s="28" t="s">
        <v>48</v>
      </c>
      <c r="D79" s="29"/>
      <c r="E79" s="29"/>
      <c r="F79" s="29"/>
      <c r="G79" s="8" t="s">
        <v>12</v>
      </c>
      <c r="H79" s="32">
        <f>H75+11.5*COS((36.68+90)*PI()/180)</f>
        <v>3092060.580791539</v>
      </c>
      <c r="I79" s="32"/>
      <c r="J79" s="32"/>
      <c r="K79" s="32"/>
      <c r="L79" s="32"/>
      <c r="M79" s="32"/>
      <c r="N79" s="33"/>
      <c r="O79" s="34"/>
      <c r="P79" s="34"/>
      <c r="Q79" s="34"/>
      <c r="R79" s="34"/>
      <c r="S79" s="34"/>
      <c r="T79" s="34"/>
      <c r="U79" s="35"/>
      <c r="V79" s="37">
        <f t="shared" ca="1" si="4"/>
        <v>3092060.5837915391</v>
      </c>
      <c r="W79" s="32"/>
      <c r="X79" s="32"/>
      <c r="Y79" s="32"/>
      <c r="Z79" s="33"/>
      <c r="AA79" s="38"/>
      <c r="AB79" s="39"/>
      <c r="AC79" s="40"/>
      <c r="AD79" s="9">
        <f t="shared" ca="1" si="5"/>
        <v>3.0000000000000001E-3</v>
      </c>
    </row>
    <row r="80" spans="1:30">
      <c r="A80" s="83"/>
      <c r="B80" s="84"/>
      <c r="C80" s="30"/>
      <c r="D80" s="31"/>
      <c r="E80" s="31"/>
      <c r="F80" s="31"/>
      <c r="G80" s="8" t="s">
        <v>13</v>
      </c>
      <c r="H80" s="32">
        <f>H76+11.5*SIN((36.68+90)*PI()/180)</f>
        <v>526984.75138979044</v>
      </c>
      <c r="I80" s="32"/>
      <c r="J80" s="32"/>
      <c r="K80" s="32"/>
      <c r="L80" s="32"/>
      <c r="M80" s="32"/>
      <c r="N80" s="33"/>
      <c r="O80" s="31"/>
      <c r="P80" s="31"/>
      <c r="Q80" s="31"/>
      <c r="R80" s="31"/>
      <c r="S80" s="31"/>
      <c r="T80" s="31"/>
      <c r="U80" s="36"/>
      <c r="V80" s="37">
        <f t="shared" ca="1" si="4"/>
        <v>526984.75138979044</v>
      </c>
      <c r="W80" s="32"/>
      <c r="X80" s="32"/>
      <c r="Y80" s="32"/>
      <c r="Z80" s="33"/>
      <c r="AA80" s="41"/>
      <c r="AB80" s="42"/>
      <c r="AC80" s="43"/>
      <c r="AD80" s="9">
        <f t="shared" ca="1" si="5"/>
        <v>0</v>
      </c>
    </row>
    <row r="81" spans="1:30" ht="14.25" customHeight="1">
      <c r="A81" s="86"/>
      <c r="B81" s="87"/>
      <c r="C81" s="55" t="s">
        <v>50</v>
      </c>
      <c r="D81" s="56"/>
      <c r="E81" s="56"/>
      <c r="F81" s="56"/>
      <c r="G81" s="3" t="s">
        <v>12</v>
      </c>
      <c r="H81" s="32">
        <f>$AE$23+400*COS(36.68*PI()/180)</f>
        <v>3092147.6486823689</v>
      </c>
      <c r="I81" s="32"/>
      <c r="J81" s="32"/>
      <c r="K81" s="32"/>
      <c r="L81" s="32"/>
      <c r="M81" s="32"/>
      <c r="N81" s="33"/>
      <c r="O81" s="34"/>
      <c r="P81" s="34"/>
      <c r="Q81" s="34"/>
      <c r="R81" s="34"/>
      <c r="S81" s="34"/>
      <c r="T81" s="34"/>
      <c r="U81" s="35"/>
      <c r="V81" s="37">
        <f t="shared" ref="V81:V86" ca="1" si="6">H81+AD81</f>
        <v>3092147.6506823688</v>
      </c>
      <c r="W81" s="32"/>
      <c r="X81" s="32"/>
      <c r="Y81" s="32"/>
      <c r="Z81" s="33"/>
      <c r="AA81" s="38"/>
      <c r="AB81" s="39"/>
      <c r="AC81" s="40"/>
      <c r="AD81" s="9">
        <f t="shared" ca="1" si="5"/>
        <v>2E-3</v>
      </c>
    </row>
    <row r="82" spans="1:30">
      <c r="A82" s="86"/>
      <c r="B82" s="87"/>
      <c r="C82" s="30"/>
      <c r="D82" s="31"/>
      <c r="E82" s="31"/>
      <c r="F82" s="31"/>
      <c r="G82" s="11" t="s">
        <v>13</v>
      </c>
      <c r="H82" s="32">
        <f>$AE$24+400*SIN(36.68*PI()/180)</f>
        <v>527035.26309522986</v>
      </c>
      <c r="I82" s="32"/>
      <c r="J82" s="32"/>
      <c r="K82" s="32"/>
      <c r="L82" s="32"/>
      <c r="M82" s="32"/>
      <c r="N82" s="33"/>
      <c r="O82" s="31"/>
      <c r="P82" s="31"/>
      <c r="Q82" s="31"/>
      <c r="R82" s="31"/>
      <c r="S82" s="31"/>
      <c r="T82" s="31"/>
      <c r="U82" s="36"/>
      <c r="V82" s="37">
        <f t="shared" ca="1" si="6"/>
        <v>527035.26209522982</v>
      </c>
      <c r="W82" s="32"/>
      <c r="X82" s="32"/>
      <c r="Y82" s="32"/>
      <c r="Z82" s="33"/>
      <c r="AA82" s="41"/>
      <c r="AB82" s="42"/>
      <c r="AC82" s="43"/>
      <c r="AD82" s="9">
        <f t="shared" ca="1" si="5"/>
        <v>-1E-3</v>
      </c>
    </row>
    <row r="83" spans="1:30" ht="14.25" customHeight="1">
      <c r="A83" s="86"/>
      <c r="B83" s="87"/>
      <c r="C83" s="28" t="s">
        <v>41</v>
      </c>
      <c r="D83" s="29"/>
      <c r="E83" s="29"/>
      <c r="F83" s="29"/>
      <c r="G83" s="11" t="s">
        <v>12</v>
      </c>
      <c r="H83" s="32">
        <f>H81-7.5*COS((36.68+90)*PI()/180)</f>
        <v>3092152.1287716543</v>
      </c>
      <c r="I83" s="32"/>
      <c r="J83" s="32"/>
      <c r="K83" s="32"/>
      <c r="L83" s="32"/>
      <c r="M83" s="32"/>
      <c r="N83" s="33"/>
      <c r="O83" s="34"/>
      <c r="P83" s="34"/>
      <c r="Q83" s="34"/>
      <c r="R83" s="34"/>
      <c r="S83" s="34"/>
      <c r="T83" s="34"/>
      <c r="U83" s="35"/>
      <c r="V83" s="37">
        <f t="shared" ca="1" si="6"/>
        <v>3092152.1257716543</v>
      </c>
      <c r="W83" s="32"/>
      <c r="X83" s="32"/>
      <c r="Y83" s="32"/>
      <c r="Z83" s="33"/>
      <c r="AA83" s="38"/>
      <c r="AB83" s="39"/>
      <c r="AC83" s="40"/>
      <c r="AD83" s="9">
        <f t="shared" ca="1" si="5"/>
        <v>-3.0000000000000001E-3</v>
      </c>
    </row>
    <row r="84" spans="1:30">
      <c r="A84" s="86"/>
      <c r="B84" s="87"/>
      <c r="C84" s="30"/>
      <c r="D84" s="31"/>
      <c r="E84" s="31"/>
      <c r="F84" s="31"/>
      <c r="G84" s="11" t="s">
        <v>13</v>
      </c>
      <c r="H84" s="32">
        <f>H82-7.5*SIN((36.68+90)*PI()/180)</f>
        <v>527029.24821368547</v>
      </c>
      <c r="I84" s="32"/>
      <c r="J84" s="32"/>
      <c r="K84" s="32"/>
      <c r="L84" s="32"/>
      <c r="M84" s="32"/>
      <c r="N84" s="33"/>
      <c r="O84" s="31"/>
      <c r="P84" s="31"/>
      <c r="Q84" s="31"/>
      <c r="R84" s="31"/>
      <c r="S84" s="31"/>
      <c r="T84" s="31"/>
      <c r="U84" s="36"/>
      <c r="V84" s="37">
        <f t="shared" ca="1" si="6"/>
        <v>527029.24821368547</v>
      </c>
      <c r="W84" s="32"/>
      <c r="X84" s="32"/>
      <c r="Y84" s="32"/>
      <c r="Z84" s="33"/>
      <c r="AA84" s="41"/>
      <c r="AB84" s="42"/>
      <c r="AC84" s="43"/>
      <c r="AD84" s="9">
        <f t="shared" ca="1" si="5"/>
        <v>0</v>
      </c>
    </row>
    <row r="85" spans="1:30">
      <c r="A85" s="86"/>
      <c r="B85" s="87"/>
      <c r="C85" s="28" t="s">
        <v>36</v>
      </c>
      <c r="D85" s="29"/>
      <c r="E85" s="29"/>
      <c r="F85" s="29"/>
      <c r="G85" s="11" t="s">
        <v>12</v>
      </c>
      <c r="H85" s="32">
        <f>H81+7.5*COS((36.68+90)*PI()/180)</f>
        <v>3092143.1685930835</v>
      </c>
      <c r="I85" s="32"/>
      <c r="J85" s="32"/>
      <c r="K85" s="32"/>
      <c r="L85" s="32"/>
      <c r="M85" s="32"/>
      <c r="N85" s="33"/>
      <c r="O85" s="34"/>
      <c r="P85" s="34"/>
      <c r="Q85" s="34"/>
      <c r="R85" s="34"/>
      <c r="S85" s="34"/>
      <c r="T85" s="34"/>
      <c r="U85" s="35"/>
      <c r="V85" s="37">
        <f t="shared" ca="1" si="6"/>
        <v>3092143.1705930834</v>
      </c>
      <c r="W85" s="32"/>
      <c r="X85" s="32"/>
      <c r="Y85" s="32"/>
      <c r="Z85" s="33"/>
      <c r="AA85" s="38"/>
      <c r="AB85" s="39"/>
      <c r="AC85" s="40"/>
      <c r="AD85" s="9">
        <f t="shared" ca="1" si="5"/>
        <v>2E-3</v>
      </c>
    </row>
    <row r="86" spans="1:30">
      <c r="A86" s="86"/>
      <c r="B86" s="87"/>
      <c r="C86" s="30"/>
      <c r="D86" s="31"/>
      <c r="E86" s="31"/>
      <c r="F86" s="31"/>
      <c r="G86" s="11" t="s">
        <v>13</v>
      </c>
      <c r="H86" s="32">
        <f>H82+7.5*SIN((36.68+90)*PI()/180)</f>
        <v>527041.27797677426</v>
      </c>
      <c r="I86" s="32"/>
      <c r="J86" s="32"/>
      <c r="K86" s="32"/>
      <c r="L86" s="32"/>
      <c r="M86" s="32"/>
      <c r="N86" s="33"/>
      <c r="O86" s="31"/>
      <c r="P86" s="31"/>
      <c r="Q86" s="31"/>
      <c r="R86" s="31"/>
      <c r="S86" s="31"/>
      <c r="T86" s="31"/>
      <c r="U86" s="36"/>
      <c r="V86" s="37">
        <f t="shared" ca="1" si="6"/>
        <v>527041.27597677428</v>
      </c>
      <c r="W86" s="32"/>
      <c r="X86" s="32"/>
      <c r="Y86" s="32"/>
      <c r="Z86" s="33"/>
      <c r="AA86" s="41"/>
      <c r="AB86" s="42"/>
      <c r="AC86" s="43"/>
      <c r="AD86" s="9">
        <f t="shared" ca="1" si="5"/>
        <v>-2E-3</v>
      </c>
    </row>
    <row r="87" spans="1:30" ht="14.25" customHeight="1">
      <c r="A87" s="83"/>
      <c r="B87" s="84"/>
      <c r="C87" s="55" t="s">
        <v>51</v>
      </c>
      <c r="D87" s="56"/>
      <c r="E87" s="56"/>
      <c r="F87" s="56"/>
      <c r="G87" s="3" t="s">
        <v>12</v>
      </c>
      <c r="H87" s="32">
        <f>$AE$23+500*COS(36.68*PI()/180)</f>
        <v>3092227.8471029615</v>
      </c>
      <c r="I87" s="32"/>
      <c r="J87" s="32"/>
      <c r="K87" s="32"/>
      <c r="L87" s="32"/>
      <c r="M87" s="32"/>
      <c r="N87" s="33"/>
      <c r="O87" s="34"/>
      <c r="P87" s="34"/>
      <c r="Q87" s="34"/>
      <c r="R87" s="34"/>
      <c r="S87" s="34"/>
      <c r="T87" s="34"/>
      <c r="U87" s="35"/>
      <c r="V87" s="37">
        <f t="shared" ref="V87:V92" ca="1" si="7">H87+AD87</f>
        <v>3092227.8501029615</v>
      </c>
      <c r="W87" s="32"/>
      <c r="X87" s="32"/>
      <c r="Y87" s="32"/>
      <c r="Z87" s="33"/>
      <c r="AA87" s="38"/>
      <c r="AB87" s="39"/>
      <c r="AC87" s="40"/>
      <c r="AD87" s="9">
        <f t="shared" ca="1" si="5"/>
        <v>3.0000000000000001E-3</v>
      </c>
    </row>
    <row r="88" spans="1:30">
      <c r="A88" s="83"/>
      <c r="B88" s="84"/>
      <c r="C88" s="30"/>
      <c r="D88" s="31"/>
      <c r="E88" s="31"/>
      <c r="F88" s="31"/>
      <c r="G88" s="12" t="s">
        <v>13</v>
      </c>
      <c r="H88" s="32">
        <f>$AE$24+500*SIN(36.68*PI()/180)</f>
        <v>527094.99761903728</v>
      </c>
      <c r="I88" s="32"/>
      <c r="J88" s="32"/>
      <c r="K88" s="32"/>
      <c r="L88" s="32"/>
      <c r="M88" s="32"/>
      <c r="N88" s="33"/>
      <c r="O88" s="31"/>
      <c r="P88" s="31"/>
      <c r="Q88" s="31"/>
      <c r="R88" s="31"/>
      <c r="S88" s="31"/>
      <c r="T88" s="31"/>
      <c r="U88" s="36"/>
      <c r="V88" s="37">
        <f t="shared" ca="1" si="7"/>
        <v>527095.00061903731</v>
      </c>
      <c r="W88" s="32"/>
      <c r="X88" s="32"/>
      <c r="Y88" s="32"/>
      <c r="Z88" s="33"/>
      <c r="AA88" s="41"/>
      <c r="AB88" s="42"/>
      <c r="AC88" s="43"/>
      <c r="AD88" s="9">
        <f t="shared" ca="1" si="5"/>
        <v>3.0000000000000001E-3</v>
      </c>
    </row>
    <row r="89" spans="1:30" ht="14.25" customHeight="1">
      <c r="A89" s="83"/>
      <c r="B89" s="84"/>
      <c r="C89" s="28" t="s">
        <v>41</v>
      </c>
      <c r="D89" s="29"/>
      <c r="E89" s="29"/>
      <c r="F89" s="29"/>
      <c r="G89" s="12" t="s">
        <v>12</v>
      </c>
      <c r="H89" s="32">
        <f>H87-7.5*COS((36.68+90)*PI()/180)</f>
        <v>3092232.3271922469</v>
      </c>
      <c r="I89" s="32"/>
      <c r="J89" s="32"/>
      <c r="K89" s="32"/>
      <c r="L89" s="32"/>
      <c r="M89" s="32"/>
      <c r="N89" s="33"/>
      <c r="O89" s="34"/>
      <c r="P89" s="34"/>
      <c r="Q89" s="34"/>
      <c r="R89" s="34"/>
      <c r="S89" s="34"/>
      <c r="T89" s="34"/>
      <c r="U89" s="35"/>
      <c r="V89" s="37">
        <f t="shared" ca="1" si="7"/>
        <v>3092232.3281922471</v>
      </c>
      <c r="W89" s="32"/>
      <c r="X89" s="32"/>
      <c r="Y89" s="32"/>
      <c r="Z89" s="33"/>
      <c r="AA89" s="38"/>
      <c r="AB89" s="39"/>
      <c r="AC89" s="40"/>
      <c r="AD89" s="9">
        <f t="shared" ca="1" si="5"/>
        <v>1E-3</v>
      </c>
    </row>
    <row r="90" spans="1:30">
      <c r="A90" s="83"/>
      <c r="B90" s="84"/>
      <c r="C90" s="30"/>
      <c r="D90" s="31"/>
      <c r="E90" s="31"/>
      <c r="F90" s="31"/>
      <c r="G90" s="12" t="s">
        <v>13</v>
      </c>
      <c r="H90" s="32">
        <f>H88-7.5*SIN((36.68+90)*PI()/180)</f>
        <v>527088.98273749289</v>
      </c>
      <c r="I90" s="32"/>
      <c r="J90" s="32"/>
      <c r="K90" s="32"/>
      <c r="L90" s="32"/>
      <c r="M90" s="32"/>
      <c r="N90" s="33"/>
      <c r="O90" s="31"/>
      <c r="P90" s="31"/>
      <c r="Q90" s="31"/>
      <c r="R90" s="31"/>
      <c r="S90" s="31"/>
      <c r="T90" s="31"/>
      <c r="U90" s="36"/>
      <c r="V90" s="37">
        <f t="shared" ca="1" si="7"/>
        <v>527088.98073749291</v>
      </c>
      <c r="W90" s="32"/>
      <c r="X90" s="32"/>
      <c r="Y90" s="32"/>
      <c r="Z90" s="33"/>
      <c r="AA90" s="41"/>
      <c r="AB90" s="42"/>
      <c r="AC90" s="43"/>
      <c r="AD90" s="9">
        <f t="shared" ca="1" si="5"/>
        <v>-2E-3</v>
      </c>
    </row>
    <row r="91" spans="1:30" ht="14.25" customHeight="1">
      <c r="A91" s="83"/>
      <c r="B91" s="84"/>
      <c r="C91" s="28" t="s">
        <v>36</v>
      </c>
      <c r="D91" s="29"/>
      <c r="E91" s="29"/>
      <c r="F91" s="29"/>
      <c r="G91" s="12" t="s">
        <v>12</v>
      </c>
      <c r="H91" s="32">
        <f>H87+7.5*COS((36.68+90)*PI()/180)</f>
        <v>3092223.3670136761</v>
      </c>
      <c r="I91" s="32"/>
      <c r="J91" s="32"/>
      <c r="K91" s="32"/>
      <c r="L91" s="32"/>
      <c r="M91" s="32"/>
      <c r="N91" s="33"/>
      <c r="O91" s="34"/>
      <c r="P91" s="34"/>
      <c r="Q91" s="34"/>
      <c r="R91" s="34"/>
      <c r="S91" s="34"/>
      <c r="T91" s="34"/>
      <c r="U91" s="35"/>
      <c r="V91" s="37">
        <f t="shared" ca="1" si="7"/>
        <v>3092223.3680136763</v>
      </c>
      <c r="W91" s="32"/>
      <c r="X91" s="32"/>
      <c r="Y91" s="32"/>
      <c r="Z91" s="33"/>
      <c r="AA91" s="38"/>
      <c r="AB91" s="39"/>
      <c r="AC91" s="40"/>
      <c r="AD91" s="9">
        <f t="shared" ca="1" si="5"/>
        <v>1E-3</v>
      </c>
    </row>
    <row r="92" spans="1:30">
      <c r="A92" s="83"/>
      <c r="B92" s="84"/>
      <c r="C92" s="30"/>
      <c r="D92" s="31"/>
      <c r="E92" s="31"/>
      <c r="F92" s="31"/>
      <c r="G92" s="12" t="s">
        <v>13</v>
      </c>
      <c r="H92" s="32">
        <f>H88+7.5*SIN((36.68+90)*PI()/180)</f>
        <v>527101.01250058168</v>
      </c>
      <c r="I92" s="32"/>
      <c r="J92" s="32"/>
      <c r="K92" s="32"/>
      <c r="L92" s="32"/>
      <c r="M92" s="32"/>
      <c r="N92" s="33"/>
      <c r="O92" s="31"/>
      <c r="P92" s="31"/>
      <c r="Q92" s="31"/>
      <c r="R92" s="31"/>
      <c r="S92" s="31"/>
      <c r="T92" s="31"/>
      <c r="U92" s="36"/>
      <c r="V92" s="37">
        <f t="shared" ca="1" si="7"/>
        <v>527101.01350058173</v>
      </c>
      <c r="W92" s="32"/>
      <c r="X92" s="32"/>
      <c r="Y92" s="32"/>
      <c r="Z92" s="33"/>
      <c r="AA92" s="41"/>
      <c r="AB92" s="42"/>
      <c r="AC92" s="43"/>
      <c r="AD92" s="9">
        <f t="shared" ca="1" si="5"/>
        <v>1E-3</v>
      </c>
    </row>
    <row r="93" spans="1:30">
      <c r="A93" s="44" t="s">
        <v>20</v>
      </c>
      <c r="B93" s="45"/>
      <c r="C93" s="46" t="s">
        <v>34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8"/>
    </row>
    <row r="94" spans="1:30" ht="10.5" customHeight="1">
      <c r="A94" s="44"/>
      <c r="B94" s="45"/>
      <c r="C94" s="49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1"/>
    </row>
    <row r="95" spans="1:30" ht="14.25" customHeight="1">
      <c r="A95" s="44"/>
      <c r="B95" s="45"/>
      <c r="C95" s="5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4"/>
    </row>
    <row r="96" spans="1:30" ht="12" customHeight="1" thickBot="1">
      <c r="A96" s="14" t="s">
        <v>14</v>
      </c>
      <c r="B96" s="15"/>
      <c r="C96" s="20"/>
      <c r="D96" s="20"/>
      <c r="E96" s="20"/>
      <c r="F96" s="2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2"/>
    </row>
    <row r="97" spans="1:29">
      <c r="A97" s="16"/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4"/>
    </row>
    <row r="98" spans="1:29" ht="3" customHeight="1">
      <c r="A98" s="16"/>
      <c r="B98" s="17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4"/>
    </row>
    <row r="99" spans="1:29" ht="2.25" customHeight="1" thickBot="1">
      <c r="A99" s="18"/>
      <c r="B99" s="19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6"/>
    </row>
    <row r="100" spans="1:29" ht="6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>
      <c r="B101" s="5" t="s">
        <v>15</v>
      </c>
      <c r="H101" s="5" t="s">
        <v>19</v>
      </c>
      <c r="N101" s="5" t="s">
        <v>16</v>
      </c>
      <c r="P101" s="5"/>
      <c r="U101" s="7" t="s">
        <v>22</v>
      </c>
      <c r="Y101" s="5"/>
    </row>
    <row r="102" spans="1:29" ht="27">
      <c r="A102" s="99"/>
      <c r="B102" s="100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2" t="s">
        <v>0</v>
      </c>
      <c r="AB102" s="102"/>
      <c r="AC102" s="102"/>
    </row>
    <row r="103" spans="1:29" ht="27">
      <c r="A103" s="103"/>
      <c r="B103" s="104"/>
      <c r="C103" s="104"/>
      <c r="D103" s="105" t="s">
        <v>24</v>
      </c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7"/>
      <c r="AB103" s="108"/>
      <c r="AC103" s="108"/>
    </row>
    <row r="104" spans="1:29" ht="27.75" thickBo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10"/>
      <c r="AB104" s="111"/>
      <c r="AC104" s="111"/>
    </row>
    <row r="105" spans="1:29" ht="48" customHeight="1">
      <c r="A105" s="112" t="s">
        <v>1</v>
      </c>
      <c r="B105" s="113"/>
      <c r="C105" s="113"/>
      <c r="D105" s="113"/>
      <c r="E105" s="114"/>
      <c r="F105" s="115" t="s">
        <v>35</v>
      </c>
      <c r="G105" s="116"/>
      <c r="H105" s="116"/>
      <c r="I105" s="116"/>
      <c r="J105" s="116"/>
      <c r="K105" s="116"/>
      <c r="L105" s="116"/>
      <c r="M105" s="116"/>
      <c r="N105" s="116"/>
      <c r="O105" s="116"/>
      <c r="P105" s="117"/>
      <c r="Q105" s="118" t="s">
        <v>2</v>
      </c>
      <c r="R105" s="118"/>
      <c r="S105" s="118"/>
      <c r="T105" s="118"/>
      <c r="U105" s="119" t="s">
        <v>3</v>
      </c>
      <c r="V105" s="119"/>
      <c r="W105" s="119"/>
      <c r="X105" s="119"/>
      <c r="Y105" s="119"/>
      <c r="Z105" s="119"/>
      <c r="AA105" s="119"/>
      <c r="AB105" s="119"/>
      <c r="AC105" s="120"/>
    </row>
    <row r="106" spans="1:29" ht="39.75" customHeight="1">
      <c r="A106" s="63" t="s">
        <v>17</v>
      </c>
      <c r="B106" s="64"/>
      <c r="C106" s="64"/>
      <c r="D106" s="64"/>
      <c r="E106" s="65"/>
      <c r="F106" s="66" t="s">
        <v>42</v>
      </c>
      <c r="G106" s="67"/>
      <c r="H106" s="67"/>
      <c r="I106" s="67"/>
      <c r="J106" s="67"/>
      <c r="K106" s="67"/>
      <c r="L106" s="67"/>
      <c r="M106" s="67"/>
      <c r="N106" s="67"/>
      <c r="O106" s="67"/>
      <c r="P106" s="66"/>
      <c r="Q106" s="68" t="s">
        <v>37</v>
      </c>
      <c r="R106" s="68"/>
      <c r="S106" s="68"/>
      <c r="T106" s="68"/>
      <c r="U106" s="69"/>
      <c r="V106" s="70"/>
      <c r="W106" s="70"/>
      <c r="X106" s="70"/>
      <c r="Y106" s="70"/>
      <c r="Z106" s="70"/>
      <c r="AA106" s="70"/>
      <c r="AB106" s="70"/>
      <c r="AC106" s="71"/>
    </row>
    <row r="107" spans="1:29" ht="23.25" customHeight="1">
      <c r="A107" s="72" t="s">
        <v>4</v>
      </c>
      <c r="B107" s="73"/>
      <c r="C107" s="73"/>
      <c r="D107" s="73"/>
      <c r="E107" s="74"/>
      <c r="F107" s="75" t="s">
        <v>31</v>
      </c>
      <c r="G107" s="76"/>
      <c r="H107" s="76"/>
      <c r="I107" s="76"/>
      <c r="J107" s="76"/>
      <c r="K107" s="76"/>
      <c r="L107" s="76"/>
      <c r="M107" s="76"/>
      <c r="N107" s="76"/>
      <c r="O107" s="76"/>
      <c r="P107" s="77"/>
      <c r="Q107" s="78" t="s">
        <v>23</v>
      </c>
      <c r="R107" s="79"/>
      <c r="S107" s="79"/>
      <c r="T107" s="79"/>
      <c r="U107" s="80" t="s">
        <v>32</v>
      </c>
      <c r="V107" s="81"/>
      <c r="W107" s="81"/>
      <c r="X107" s="81"/>
      <c r="Y107" s="81"/>
      <c r="Z107" s="81"/>
      <c r="AA107" s="81"/>
      <c r="AB107" s="81"/>
      <c r="AC107" s="82"/>
    </row>
    <row r="108" spans="1:29" ht="29.25" customHeight="1">
      <c r="A108" s="83" t="s">
        <v>18</v>
      </c>
      <c r="B108" s="84"/>
      <c r="C108" s="84" t="s">
        <v>5</v>
      </c>
      <c r="D108" s="84"/>
      <c r="E108" s="84"/>
      <c r="F108" s="84"/>
      <c r="G108" s="84"/>
      <c r="H108" s="84" t="s">
        <v>25</v>
      </c>
      <c r="I108" s="84"/>
      <c r="J108" s="84"/>
      <c r="K108" s="84"/>
      <c r="L108" s="84"/>
      <c r="M108" s="84"/>
      <c r="N108" s="84"/>
      <c r="O108" s="88" t="s">
        <v>6</v>
      </c>
      <c r="P108" s="88"/>
      <c r="Q108" s="88"/>
      <c r="R108" s="88"/>
      <c r="S108" s="88"/>
      <c r="T108" s="88" t="s">
        <v>26</v>
      </c>
      <c r="U108" s="88"/>
      <c r="V108" s="88"/>
      <c r="W108" s="88"/>
      <c r="X108" s="88"/>
      <c r="Y108" s="88"/>
      <c r="Z108" s="88"/>
      <c r="AA108" s="88"/>
      <c r="AB108" s="88"/>
      <c r="AC108" s="89"/>
    </row>
    <row r="109" spans="1:29" ht="21" customHeight="1">
      <c r="A109" s="83"/>
      <c r="B109" s="84"/>
      <c r="C109" s="90" t="s">
        <v>7</v>
      </c>
      <c r="D109" s="29"/>
      <c r="E109" s="29"/>
      <c r="F109" s="29"/>
      <c r="G109" s="91"/>
      <c r="H109" s="84" t="s">
        <v>27</v>
      </c>
      <c r="I109" s="84"/>
      <c r="J109" s="84"/>
      <c r="K109" s="84"/>
      <c r="L109" s="84"/>
      <c r="M109" s="84"/>
      <c r="N109" s="84"/>
      <c r="O109" s="38" t="s">
        <v>8</v>
      </c>
      <c r="P109" s="39"/>
      <c r="Q109" s="39"/>
      <c r="R109" s="39"/>
      <c r="S109" s="92"/>
      <c r="T109" s="88" t="s">
        <v>29</v>
      </c>
      <c r="U109" s="88"/>
      <c r="V109" s="88"/>
      <c r="W109" s="88"/>
      <c r="X109" s="88"/>
      <c r="Y109" s="88"/>
      <c r="Z109" s="88"/>
      <c r="AA109" s="88"/>
      <c r="AB109" s="88"/>
      <c r="AC109" s="89"/>
    </row>
    <row r="110" spans="1:29" ht="22.5" customHeight="1">
      <c r="A110" s="83"/>
      <c r="B110" s="84"/>
      <c r="C110" s="30"/>
      <c r="D110" s="31"/>
      <c r="E110" s="31"/>
      <c r="F110" s="31"/>
      <c r="G110" s="36"/>
      <c r="H110" s="84" t="s">
        <v>28</v>
      </c>
      <c r="I110" s="84"/>
      <c r="J110" s="84"/>
      <c r="K110" s="84"/>
      <c r="L110" s="84"/>
      <c r="M110" s="84"/>
      <c r="N110" s="84"/>
      <c r="O110" s="41"/>
      <c r="P110" s="42"/>
      <c r="Q110" s="42"/>
      <c r="R110" s="42"/>
      <c r="S110" s="93"/>
      <c r="T110" s="88" t="s">
        <v>30</v>
      </c>
      <c r="U110" s="88"/>
      <c r="V110" s="88"/>
      <c r="W110" s="88"/>
      <c r="X110" s="88"/>
      <c r="Y110" s="88"/>
      <c r="Z110" s="88"/>
      <c r="AA110" s="88"/>
      <c r="AB110" s="88"/>
      <c r="AC110" s="89"/>
    </row>
    <row r="111" spans="1:29" ht="19.5" customHeight="1">
      <c r="A111" s="83"/>
      <c r="B111" s="84"/>
      <c r="C111" s="94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6"/>
    </row>
    <row r="112" spans="1:29">
      <c r="A112" s="83"/>
      <c r="B112" s="84"/>
      <c r="C112" s="94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6"/>
    </row>
    <row r="113" spans="1:30">
      <c r="A113" s="83"/>
      <c r="B113" s="84"/>
      <c r="C113" s="94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6"/>
    </row>
    <row r="114" spans="1:30">
      <c r="A114" s="83"/>
      <c r="B114" s="84"/>
      <c r="C114" s="94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6"/>
    </row>
    <row r="115" spans="1:30">
      <c r="A115" s="83"/>
      <c r="B115" s="84"/>
      <c r="C115" s="94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6"/>
    </row>
    <row r="116" spans="1:30">
      <c r="A116" s="83"/>
      <c r="B116" s="84"/>
      <c r="C116" s="94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6"/>
    </row>
    <row r="117" spans="1:30">
      <c r="A117" s="83"/>
      <c r="B117" s="84"/>
      <c r="C117" s="94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6"/>
    </row>
    <row r="118" spans="1:30">
      <c r="A118" s="83"/>
      <c r="B118" s="84"/>
      <c r="C118" s="94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6"/>
    </row>
    <row r="119" spans="1:30">
      <c r="A119" s="83"/>
      <c r="B119" s="84"/>
      <c r="C119" s="94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6"/>
    </row>
    <row r="120" spans="1:30">
      <c r="A120" s="83"/>
      <c r="B120" s="84"/>
      <c r="C120" s="94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6"/>
    </row>
    <row r="121" spans="1:30">
      <c r="A121" s="83"/>
      <c r="B121" s="84"/>
      <c r="C121" s="94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6"/>
    </row>
    <row r="122" spans="1:30">
      <c r="A122" s="83"/>
      <c r="B122" s="85"/>
      <c r="C122" s="84" t="s">
        <v>9</v>
      </c>
      <c r="D122" s="84"/>
      <c r="E122" s="84"/>
      <c r="F122" s="84"/>
      <c r="G122" s="2"/>
      <c r="H122" s="85" t="s">
        <v>10</v>
      </c>
      <c r="I122" s="97"/>
      <c r="J122" s="97"/>
      <c r="K122" s="97"/>
      <c r="L122" s="97"/>
      <c r="M122" s="97"/>
      <c r="N122" s="98"/>
      <c r="O122" s="84" t="s">
        <v>11</v>
      </c>
      <c r="P122" s="84"/>
      <c r="Q122" s="84"/>
      <c r="R122" s="84"/>
      <c r="S122" s="84"/>
      <c r="T122" s="84"/>
      <c r="U122" s="84"/>
      <c r="V122" s="88" t="s">
        <v>21</v>
      </c>
      <c r="W122" s="88"/>
      <c r="X122" s="88"/>
      <c r="Y122" s="88"/>
      <c r="Z122" s="88"/>
      <c r="AA122" s="57" t="s">
        <v>39</v>
      </c>
      <c r="AB122" s="58"/>
      <c r="AC122" s="59"/>
    </row>
    <row r="123" spans="1:30">
      <c r="A123" s="83"/>
      <c r="B123" s="84"/>
      <c r="C123" s="55" t="s">
        <v>53</v>
      </c>
      <c r="D123" s="56"/>
      <c r="E123" s="56"/>
      <c r="F123" s="56"/>
      <c r="G123" s="3" t="s">
        <v>12</v>
      </c>
      <c r="H123" s="32">
        <f>$AE$23+600*COS(36.68*PI()/180)</f>
        <v>3092308.0455235536</v>
      </c>
      <c r="I123" s="32"/>
      <c r="J123" s="32"/>
      <c r="K123" s="32"/>
      <c r="L123" s="32"/>
      <c r="M123" s="32"/>
      <c r="N123" s="33"/>
      <c r="O123" s="34"/>
      <c r="P123" s="34"/>
      <c r="Q123" s="34"/>
      <c r="R123" s="34"/>
      <c r="S123" s="34"/>
      <c r="T123" s="34"/>
      <c r="U123" s="35"/>
      <c r="V123" s="37">
        <f ca="1">H123+AD123</f>
        <v>3092308.0445235535</v>
      </c>
      <c r="W123" s="32"/>
      <c r="X123" s="32"/>
      <c r="Y123" s="32"/>
      <c r="Z123" s="33"/>
      <c r="AA123" s="60"/>
      <c r="AB123" s="61"/>
      <c r="AC123" s="62"/>
      <c r="AD123" s="9">
        <f ca="1">RANDBETWEEN(-3,3)*0.001</f>
        <v>-1E-3</v>
      </c>
    </row>
    <row r="124" spans="1:30">
      <c r="A124" s="83"/>
      <c r="B124" s="84"/>
      <c r="C124" s="30"/>
      <c r="D124" s="31"/>
      <c r="E124" s="31"/>
      <c r="F124" s="31"/>
      <c r="G124" s="12" t="s">
        <v>13</v>
      </c>
      <c r="H124" s="32">
        <f>$AE$24+600*SIN(36.68*PI()/180)</f>
        <v>527154.73214284482</v>
      </c>
      <c r="I124" s="32"/>
      <c r="J124" s="32"/>
      <c r="K124" s="32"/>
      <c r="L124" s="32"/>
      <c r="M124" s="32"/>
      <c r="N124" s="33"/>
      <c r="O124" s="31"/>
      <c r="P124" s="31"/>
      <c r="Q124" s="31"/>
      <c r="R124" s="31"/>
      <c r="S124" s="31"/>
      <c r="T124" s="31"/>
      <c r="U124" s="36"/>
      <c r="V124" s="37">
        <f t="shared" ref="V124:V134" ca="1" si="8">H124+AD124</f>
        <v>527154.7341428448</v>
      </c>
      <c r="W124" s="32"/>
      <c r="X124" s="32"/>
      <c r="Y124" s="32"/>
      <c r="Z124" s="33"/>
      <c r="AA124" s="41"/>
      <c r="AB124" s="42"/>
      <c r="AC124" s="43"/>
      <c r="AD124" s="9">
        <f t="shared" ref="AD124:AD140" ca="1" si="9">RANDBETWEEN(-3,3)*0.001</f>
        <v>2E-3</v>
      </c>
    </row>
    <row r="125" spans="1:30" ht="14.25" customHeight="1">
      <c r="A125" s="83"/>
      <c r="B125" s="84"/>
      <c r="C125" s="28" t="s">
        <v>41</v>
      </c>
      <c r="D125" s="29"/>
      <c r="E125" s="29"/>
      <c r="F125" s="29"/>
      <c r="G125" s="12" t="s">
        <v>12</v>
      </c>
      <c r="H125" s="32">
        <f>H123-7.5*COS((36.68+90)*PI()/180)</f>
        <v>3092312.525612839</v>
      </c>
      <c r="I125" s="32"/>
      <c r="J125" s="32"/>
      <c r="K125" s="32"/>
      <c r="L125" s="32"/>
      <c r="M125" s="32"/>
      <c r="N125" s="33"/>
      <c r="O125" s="34"/>
      <c r="P125" s="34"/>
      <c r="Q125" s="34"/>
      <c r="R125" s="34"/>
      <c r="S125" s="34"/>
      <c r="T125" s="34"/>
      <c r="U125" s="35"/>
      <c r="V125" s="37">
        <f t="shared" ca="1" si="8"/>
        <v>3092312.522612839</v>
      </c>
      <c r="W125" s="32"/>
      <c r="X125" s="32"/>
      <c r="Y125" s="32"/>
      <c r="Z125" s="33"/>
      <c r="AA125" s="38"/>
      <c r="AB125" s="39"/>
      <c r="AC125" s="40"/>
      <c r="AD125" s="9">
        <f t="shared" ca="1" si="9"/>
        <v>-3.0000000000000001E-3</v>
      </c>
    </row>
    <row r="126" spans="1:30">
      <c r="A126" s="83"/>
      <c r="B126" s="84"/>
      <c r="C126" s="30"/>
      <c r="D126" s="31"/>
      <c r="E126" s="31"/>
      <c r="F126" s="31"/>
      <c r="G126" s="12" t="s">
        <v>13</v>
      </c>
      <c r="H126" s="32">
        <f>H124-7.5*SIN((36.68+90)*PI()/180)</f>
        <v>527148.71726130042</v>
      </c>
      <c r="I126" s="32"/>
      <c r="J126" s="32"/>
      <c r="K126" s="32"/>
      <c r="L126" s="32"/>
      <c r="M126" s="32"/>
      <c r="N126" s="33"/>
      <c r="O126" s="31"/>
      <c r="P126" s="31"/>
      <c r="Q126" s="31"/>
      <c r="R126" s="31"/>
      <c r="S126" s="31"/>
      <c r="T126" s="31"/>
      <c r="U126" s="36"/>
      <c r="V126" s="37">
        <f t="shared" ca="1" si="8"/>
        <v>527148.71826130047</v>
      </c>
      <c r="W126" s="32"/>
      <c r="X126" s="32"/>
      <c r="Y126" s="32"/>
      <c r="Z126" s="33"/>
      <c r="AA126" s="41"/>
      <c r="AB126" s="42"/>
      <c r="AC126" s="43"/>
      <c r="AD126" s="9">
        <f t="shared" ca="1" si="9"/>
        <v>1E-3</v>
      </c>
    </row>
    <row r="127" spans="1:30" ht="12" customHeight="1">
      <c r="A127" s="83"/>
      <c r="B127" s="84"/>
      <c r="C127" s="28" t="s">
        <v>36</v>
      </c>
      <c r="D127" s="29"/>
      <c r="E127" s="29"/>
      <c r="F127" s="29"/>
      <c r="G127" s="12" t="s">
        <v>12</v>
      </c>
      <c r="H127" s="32">
        <f>H123+7.5*COS((36.68+90)*PI()/180)</f>
        <v>3092303.5654342682</v>
      </c>
      <c r="I127" s="32"/>
      <c r="J127" s="32"/>
      <c r="K127" s="32"/>
      <c r="L127" s="32"/>
      <c r="M127" s="32"/>
      <c r="N127" s="33"/>
      <c r="O127" s="34"/>
      <c r="P127" s="34"/>
      <c r="Q127" s="34"/>
      <c r="R127" s="34"/>
      <c r="S127" s="34"/>
      <c r="T127" s="34"/>
      <c r="U127" s="35"/>
      <c r="V127" s="37">
        <f t="shared" ca="1" si="8"/>
        <v>3092303.5624342682</v>
      </c>
      <c r="W127" s="32"/>
      <c r="X127" s="32"/>
      <c r="Y127" s="32"/>
      <c r="Z127" s="33"/>
      <c r="AA127" s="38"/>
      <c r="AB127" s="39"/>
      <c r="AC127" s="40"/>
      <c r="AD127" s="9">
        <f t="shared" ca="1" si="9"/>
        <v>-3.0000000000000001E-3</v>
      </c>
    </row>
    <row r="128" spans="1:30">
      <c r="A128" s="83"/>
      <c r="B128" s="84"/>
      <c r="C128" s="30"/>
      <c r="D128" s="31"/>
      <c r="E128" s="31"/>
      <c r="F128" s="31"/>
      <c r="G128" s="12" t="s">
        <v>13</v>
      </c>
      <c r="H128" s="32">
        <f>H124+7.5*SIN((36.68+90)*PI()/180)</f>
        <v>527160.74702438922</v>
      </c>
      <c r="I128" s="32"/>
      <c r="J128" s="32"/>
      <c r="K128" s="32"/>
      <c r="L128" s="32"/>
      <c r="M128" s="32"/>
      <c r="N128" s="33"/>
      <c r="O128" s="31"/>
      <c r="P128" s="31"/>
      <c r="Q128" s="31"/>
      <c r="R128" s="31"/>
      <c r="S128" s="31"/>
      <c r="T128" s="31"/>
      <c r="U128" s="36"/>
      <c r="V128" s="37">
        <f t="shared" ca="1" si="8"/>
        <v>527160.74802438926</v>
      </c>
      <c r="W128" s="32"/>
      <c r="X128" s="32"/>
      <c r="Y128" s="32"/>
      <c r="Z128" s="33"/>
      <c r="AA128" s="41"/>
      <c r="AB128" s="42"/>
      <c r="AC128" s="43"/>
      <c r="AD128" s="9">
        <f t="shared" ca="1" si="9"/>
        <v>1E-3</v>
      </c>
    </row>
    <row r="129" spans="1:30" ht="14.25" customHeight="1">
      <c r="A129" s="86"/>
      <c r="B129" s="87"/>
      <c r="C129" s="55" t="s">
        <v>52</v>
      </c>
      <c r="D129" s="56"/>
      <c r="E129" s="56"/>
      <c r="F129" s="56"/>
      <c r="G129" s="3" t="s">
        <v>12</v>
      </c>
      <c r="H129" s="32">
        <f>3092580.716+695.162*COS(36.68*PI()/180)</f>
        <v>3093138.2249445575</v>
      </c>
      <c r="I129" s="32"/>
      <c r="J129" s="32"/>
      <c r="K129" s="32"/>
      <c r="L129" s="32"/>
      <c r="M129" s="32"/>
      <c r="N129" s="33"/>
      <c r="O129" s="34"/>
      <c r="P129" s="34"/>
      <c r="Q129" s="34"/>
      <c r="R129" s="34"/>
      <c r="S129" s="34"/>
      <c r="T129" s="34"/>
      <c r="U129" s="35"/>
      <c r="V129" s="37">
        <f t="shared" ca="1" si="8"/>
        <v>3093138.2239445574</v>
      </c>
      <c r="W129" s="32"/>
      <c r="X129" s="32"/>
      <c r="Y129" s="32"/>
      <c r="Z129" s="33"/>
      <c r="AA129" s="38"/>
      <c r="AB129" s="39"/>
      <c r="AC129" s="40"/>
      <c r="AD129" s="9">
        <f t="shared" ca="1" si="9"/>
        <v>-1E-3</v>
      </c>
    </row>
    <row r="130" spans="1:30">
      <c r="A130" s="86"/>
      <c r="B130" s="87"/>
      <c r="C130" s="30"/>
      <c r="D130" s="31"/>
      <c r="E130" s="31"/>
      <c r="F130" s="31"/>
      <c r="G130" s="12" t="s">
        <v>13</v>
      </c>
      <c r="H130" s="32">
        <f>527357.835+695.162*SIN(36.68*PI()/180)</f>
        <v>527773.0867103904</v>
      </c>
      <c r="I130" s="32"/>
      <c r="J130" s="32"/>
      <c r="K130" s="32"/>
      <c r="L130" s="32"/>
      <c r="M130" s="32"/>
      <c r="N130" s="33"/>
      <c r="O130" s="31"/>
      <c r="P130" s="31"/>
      <c r="Q130" s="31"/>
      <c r="R130" s="31"/>
      <c r="S130" s="31"/>
      <c r="T130" s="31"/>
      <c r="U130" s="36"/>
      <c r="V130" s="37">
        <f t="shared" ca="1" si="8"/>
        <v>527773.08371039038</v>
      </c>
      <c r="W130" s="32"/>
      <c r="X130" s="32"/>
      <c r="Y130" s="32"/>
      <c r="Z130" s="33"/>
      <c r="AA130" s="41"/>
      <c r="AB130" s="42"/>
      <c r="AC130" s="43"/>
      <c r="AD130" s="9">
        <f t="shared" ca="1" si="9"/>
        <v>-3.0000000000000001E-3</v>
      </c>
    </row>
    <row r="131" spans="1:30" ht="14.25" customHeight="1">
      <c r="A131" s="86"/>
      <c r="B131" s="87"/>
      <c r="C131" s="28" t="s">
        <v>41</v>
      </c>
      <c r="D131" s="29"/>
      <c r="E131" s="29"/>
      <c r="F131" s="29"/>
      <c r="G131" s="12" t="s">
        <v>12</v>
      </c>
      <c r="H131" s="32">
        <f>H129-7.5*COS((36.68+90)*PI()/180)</f>
        <v>3093142.7050338429</v>
      </c>
      <c r="I131" s="32"/>
      <c r="J131" s="32"/>
      <c r="K131" s="32"/>
      <c r="L131" s="32"/>
      <c r="M131" s="32"/>
      <c r="N131" s="33"/>
      <c r="O131" s="34"/>
      <c r="P131" s="34"/>
      <c r="Q131" s="34"/>
      <c r="R131" s="34"/>
      <c r="S131" s="34"/>
      <c r="T131" s="34"/>
      <c r="U131" s="35"/>
      <c r="V131" s="37">
        <f t="shared" ca="1" si="8"/>
        <v>3093142.7020338429</v>
      </c>
      <c r="W131" s="32"/>
      <c r="X131" s="32"/>
      <c r="Y131" s="32"/>
      <c r="Z131" s="33"/>
      <c r="AA131" s="38"/>
      <c r="AB131" s="39"/>
      <c r="AC131" s="40"/>
      <c r="AD131" s="9">
        <f t="shared" ca="1" si="9"/>
        <v>-3.0000000000000001E-3</v>
      </c>
    </row>
    <row r="132" spans="1:30">
      <c r="A132" s="86"/>
      <c r="B132" s="87"/>
      <c r="C132" s="30"/>
      <c r="D132" s="31"/>
      <c r="E132" s="31"/>
      <c r="F132" s="31"/>
      <c r="G132" s="12" t="s">
        <v>13</v>
      </c>
      <c r="H132" s="32">
        <f>H130-7.5*SIN((36.68+90)*PI()/180)</f>
        <v>527767.071828846</v>
      </c>
      <c r="I132" s="32"/>
      <c r="J132" s="32"/>
      <c r="K132" s="32"/>
      <c r="L132" s="32"/>
      <c r="M132" s="32"/>
      <c r="N132" s="33"/>
      <c r="O132" s="31"/>
      <c r="P132" s="31"/>
      <c r="Q132" s="31"/>
      <c r="R132" s="31"/>
      <c r="S132" s="31"/>
      <c r="T132" s="31"/>
      <c r="U132" s="36"/>
      <c r="V132" s="37">
        <f t="shared" ca="1" si="8"/>
        <v>527767.07082884596</v>
      </c>
      <c r="W132" s="32"/>
      <c r="X132" s="32"/>
      <c r="Y132" s="32"/>
      <c r="Z132" s="33"/>
      <c r="AA132" s="41"/>
      <c r="AB132" s="42"/>
      <c r="AC132" s="43"/>
      <c r="AD132" s="9">
        <f t="shared" ca="1" si="9"/>
        <v>-1E-3</v>
      </c>
    </row>
    <row r="133" spans="1:30" ht="14.25" customHeight="1">
      <c r="A133" s="86"/>
      <c r="B133" s="87"/>
      <c r="C133" s="28" t="s">
        <v>36</v>
      </c>
      <c r="D133" s="29"/>
      <c r="E133" s="29"/>
      <c r="F133" s="29"/>
      <c r="G133" s="12" t="s">
        <v>12</v>
      </c>
      <c r="H133" s="32">
        <f>H129+7.5*COS((36.68+90)*PI()/180)</f>
        <v>3093133.7448552721</v>
      </c>
      <c r="I133" s="32"/>
      <c r="J133" s="32"/>
      <c r="K133" s="32"/>
      <c r="L133" s="32"/>
      <c r="M133" s="32"/>
      <c r="N133" s="33"/>
      <c r="O133" s="34"/>
      <c r="P133" s="34"/>
      <c r="Q133" s="34"/>
      <c r="R133" s="34"/>
      <c r="S133" s="34"/>
      <c r="T133" s="34"/>
      <c r="U133" s="35"/>
      <c r="V133" s="37">
        <f t="shared" ca="1" si="8"/>
        <v>3093133.7478552721</v>
      </c>
      <c r="W133" s="32"/>
      <c r="X133" s="32"/>
      <c r="Y133" s="32"/>
      <c r="Z133" s="33"/>
      <c r="AA133" s="38"/>
      <c r="AB133" s="39"/>
      <c r="AC133" s="40"/>
      <c r="AD133" s="9">
        <f t="shared" ca="1" si="9"/>
        <v>3.0000000000000001E-3</v>
      </c>
    </row>
    <row r="134" spans="1:30">
      <c r="A134" s="86"/>
      <c r="B134" s="87"/>
      <c r="C134" s="30"/>
      <c r="D134" s="31"/>
      <c r="E134" s="31"/>
      <c r="F134" s="31"/>
      <c r="G134" s="12" t="s">
        <v>13</v>
      </c>
      <c r="H134" s="32">
        <f>H130+7.5*SIN((36.68+90)*PI()/180)</f>
        <v>527779.1015919348</v>
      </c>
      <c r="I134" s="32"/>
      <c r="J134" s="32"/>
      <c r="K134" s="32"/>
      <c r="L134" s="32"/>
      <c r="M134" s="32"/>
      <c r="N134" s="33"/>
      <c r="O134" s="31"/>
      <c r="P134" s="31"/>
      <c r="Q134" s="31"/>
      <c r="R134" s="31"/>
      <c r="S134" s="31"/>
      <c r="T134" s="31"/>
      <c r="U134" s="36"/>
      <c r="V134" s="37">
        <f t="shared" ca="1" si="8"/>
        <v>527779.10059193475</v>
      </c>
      <c r="W134" s="32"/>
      <c r="X134" s="32"/>
      <c r="Y134" s="32"/>
      <c r="Z134" s="33"/>
      <c r="AA134" s="41"/>
      <c r="AB134" s="42"/>
      <c r="AC134" s="43"/>
      <c r="AD134" s="9">
        <f t="shared" ca="1" si="9"/>
        <v>-1E-3</v>
      </c>
    </row>
    <row r="135" spans="1:30" ht="14.25" customHeight="1">
      <c r="A135" s="83"/>
      <c r="B135" s="84"/>
      <c r="C135" s="55" t="s">
        <v>54</v>
      </c>
      <c r="D135" s="56"/>
      <c r="E135" s="56"/>
      <c r="F135" s="56"/>
      <c r="G135" s="3" t="s">
        <v>12</v>
      </c>
      <c r="H135" s="32">
        <f>$AE$23+800*COS(36.68*PI()/180)</f>
        <v>3092468.4423647383</v>
      </c>
      <c r="I135" s="32"/>
      <c r="J135" s="32"/>
      <c r="K135" s="32"/>
      <c r="L135" s="32"/>
      <c r="M135" s="32"/>
      <c r="N135" s="33"/>
      <c r="O135" s="34"/>
      <c r="P135" s="34"/>
      <c r="Q135" s="34"/>
      <c r="R135" s="34"/>
      <c r="S135" s="34"/>
      <c r="T135" s="34"/>
      <c r="U135" s="35"/>
      <c r="V135" s="37">
        <f ca="1">H135+AD135</f>
        <v>3092468.4403647385</v>
      </c>
      <c r="W135" s="32"/>
      <c r="X135" s="32"/>
      <c r="Y135" s="32"/>
      <c r="Z135" s="33"/>
      <c r="AA135" s="38"/>
      <c r="AB135" s="39"/>
      <c r="AC135" s="40"/>
      <c r="AD135" s="9">
        <f t="shared" ca="1" si="9"/>
        <v>-2E-3</v>
      </c>
    </row>
    <row r="136" spans="1:30">
      <c r="A136" s="83"/>
      <c r="B136" s="84"/>
      <c r="C136" s="30"/>
      <c r="D136" s="31"/>
      <c r="E136" s="31"/>
      <c r="F136" s="31"/>
      <c r="G136" s="13" t="s">
        <v>13</v>
      </c>
      <c r="H136" s="32">
        <f>$AE$24+800*SIN(36.68*PI()/180)</f>
        <v>527274.20119045977</v>
      </c>
      <c r="I136" s="32"/>
      <c r="J136" s="32"/>
      <c r="K136" s="32"/>
      <c r="L136" s="32"/>
      <c r="M136" s="32"/>
      <c r="N136" s="33"/>
      <c r="O136" s="31"/>
      <c r="P136" s="31"/>
      <c r="Q136" s="31"/>
      <c r="R136" s="31"/>
      <c r="S136" s="31"/>
      <c r="T136" s="31"/>
      <c r="U136" s="36"/>
      <c r="V136" s="37">
        <f t="shared" ref="V136:V140" ca="1" si="10">H136+AD136</f>
        <v>527274.1991904598</v>
      </c>
      <c r="W136" s="32"/>
      <c r="X136" s="32"/>
      <c r="Y136" s="32"/>
      <c r="Z136" s="33"/>
      <c r="AA136" s="41"/>
      <c r="AB136" s="42"/>
      <c r="AC136" s="43"/>
      <c r="AD136" s="9">
        <f t="shared" ca="1" si="9"/>
        <v>-2E-3</v>
      </c>
    </row>
    <row r="137" spans="1:30" ht="14.25" customHeight="1">
      <c r="A137" s="83"/>
      <c r="B137" s="84"/>
      <c r="C137" s="28" t="s">
        <v>47</v>
      </c>
      <c r="D137" s="29"/>
      <c r="E137" s="29"/>
      <c r="F137" s="29"/>
      <c r="G137" s="13" t="s">
        <v>12</v>
      </c>
      <c r="H137" s="32">
        <f>H135-11*COS((36.68+90)*PI()/180)</f>
        <v>3092475.0131623573</v>
      </c>
      <c r="I137" s="32"/>
      <c r="J137" s="32"/>
      <c r="K137" s="32"/>
      <c r="L137" s="32"/>
      <c r="M137" s="32"/>
      <c r="N137" s="33"/>
      <c r="O137" s="34"/>
      <c r="P137" s="34"/>
      <c r="Q137" s="34"/>
      <c r="R137" s="34"/>
      <c r="S137" s="34"/>
      <c r="T137" s="34"/>
      <c r="U137" s="35"/>
      <c r="V137" s="37">
        <f t="shared" ca="1" si="10"/>
        <v>3092475.0131623573</v>
      </c>
      <c r="W137" s="32"/>
      <c r="X137" s="32"/>
      <c r="Y137" s="32"/>
      <c r="Z137" s="33"/>
      <c r="AA137" s="38"/>
      <c r="AB137" s="39"/>
      <c r="AC137" s="40"/>
      <c r="AD137" s="9">
        <f t="shared" ca="1" si="9"/>
        <v>0</v>
      </c>
    </row>
    <row r="138" spans="1:30">
      <c r="A138" s="83"/>
      <c r="B138" s="84"/>
      <c r="C138" s="30"/>
      <c r="D138" s="31"/>
      <c r="E138" s="31"/>
      <c r="F138" s="31"/>
      <c r="G138" s="13" t="s">
        <v>13</v>
      </c>
      <c r="H138" s="32">
        <f>H136-11*SIN((36.68+90)*PI()/180)</f>
        <v>527265.37936419458</v>
      </c>
      <c r="I138" s="32"/>
      <c r="J138" s="32"/>
      <c r="K138" s="32"/>
      <c r="L138" s="32"/>
      <c r="M138" s="32"/>
      <c r="N138" s="33"/>
      <c r="O138" s="31"/>
      <c r="P138" s="31"/>
      <c r="Q138" s="31"/>
      <c r="R138" s="31"/>
      <c r="S138" s="31"/>
      <c r="T138" s="31"/>
      <c r="U138" s="36"/>
      <c r="V138" s="37">
        <f t="shared" ca="1" si="10"/>
        <v>527265.38136419456</v>
      </c>
      <c r="W138" s="32"/>
      <c r="X138" s="32"/>
      <c r="Y138" s="32"/>
      <c r="Z138" s="33"/>
      <c r="AA138" s="41"/>
      <c r="AB138" s="42"/>
      <c r="AC138" s="43"/>
      <c r="AD138" s="9">
        <f t="shared" ca="1" si="9"/>
        <v>2E-3</v>
      </c>
    </row>
    <row r="139" spans="1:30">
      <c r="A139" s="83"/>
      <c r="B139" s="84"/>
      <c r="C139" s="28" t="s">
        <v>48</v>
      </c>
      <c r="D139" s="29"/>
      <c r="E139" s="29"/>
      <c r="F139" s="29"/>
      <c r="G139" s="13" t="s">
        <v>12</v>
      </c>
      <c r="H139" s="32">
        <f>H135+11.5*COS((36.68+90)*PI()/180)</f>
        <v>3092461.5728945006</v>
      </c>
      <c r="I139" s="32"/>
      <c r="J139" s="32"/>
      <c r="K139" s="32"/>
      <c r="L139" s="32"/>
      <c r="M139" s="32"/>
      <c r="N139" s="33"/>
      <c r="O139" s="34"/>
      <c r="P139" s="34"/>
      <c r="Q139" s="34"/>
      <c r="R139" s="34"/>
      <c r="S139" s="34"/>
      <c r="T139" s="34"/>
      <c r="U139" s="35"/>
      <c r="V139" s="37">
        <f t="shared" ca="1" si="10"/>
        <v>3092461.5718945004</v>
      </c>
      <c r="W139" s="32"/>
      <c r="X139" s="32"/>
      <c r="Y139" s="32"/>
      <c r="Z139" s="33"/>
      <c r="AA139" s="38"/>
      <c r="AB139" s="39"/>
      <c r="AC139" s="40"/>
      <c r="AD139" s="9">
        <f t="shared" ca="1" si="9"/>
        <v>-1E-3</v>
      </c>
    </row>
    <row r="140" spans="1:30">
      <c r="A140" s="83"/>
      <c r="B140" s="84"/>
      <c r="C140" s="30"/>
      <c r="D140" s="31"/>
      <c r="E140" s="31"/>
      <c r="F140" s="31"/>
      <c r="G140" s="13" t="s">
        <v>13</v>
      </c>
      <c r="H140" s="32">
        <f>H136+11.5*SIN((36.68+90)*PI()/180)</f>
        <v>527283.42400882789</v>
      </c>
      <c r="I140" s="32"/>
      <c r="J140" s="32"/>
      <c r="K140" s="32"/>
      <c r="L140" s="32"/>
      <c r="M140" s="32"/>
      <c r="N140" s="33"/>
      <c r="O140" s="31"/>
      <c r="P140" s="31"/>
      <c r="Q140" s="31"/>
      <c r="R140" s="31"/>
      <c r="S140" s="31"/>
      <c r="T140" s="31"/>
      <c r="U140" s="36"/>
      <c r="V140" s="37">
        <f t="shared" ca="1" si="10"/>
        <v>527283.42200882791</v>
      </c>
      <c r="W140" s="32"/>
      <c r="X140" s="32"/>
      <c r="Y140" s="32"/>
      <c r="Z140" s="33"/>
      <c r="AA140" s="41"/>
      <c r="AB140" s="42"/>
      <c r="AC140" s="43"/>
      <c r="AD140" s="9">
        <f t="shared" ca="1" si="9"/>
        <v>-2E-3</v>
      </c>
    </row>
    <row r="141" spans="1:30" ht="9" customHeight="1">
      <c r="A141" s="44" t="s">
        <v>20</v>
      </c>
      <c r="B141" s="45"/>
      <c r="C141" s="46" t="s">
        <v>34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8"/>
    </row>
    <row r="142" spans="1:30" ht="9.75" customHeight="1">
      <c r="A142" s="44"/>
      <c r="B142" s="45"/>
      <c r="C142" s="49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1"/>
    </row>
    <row r="143" spans="1:30" ht="12" customHeight="1">
      <c r="A143" s="44"/>
      <c r="B143" s="45"/>
      <c r="C143" s="5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4"/>
    </row>
    <row r="144" spans="1:30" ht="9.75" customHeight="1" thickBot="1">
      <c r="A144" s="14" t="s">
        <v>14</v>
      </c>
      <c r="B144" s="15"/>
      <c r="C144" s="20"/>
      <c r="D144" s="20"/>
      <c r="E144" s="20"/>
      <c r="F144" s="21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2"/>
    </row>
    <row r="145" spans="1:29" ht="9.75" customHeight="1">
      <c r="A145" s="16"/>
      <c r="B145" s="17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4"/>
    </row>
    <row r="146" spans="1:29" ht="10.5" customHeight="1">
      <c r="A146" s="16"/>
      <c r="B146" s="17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4"/>
    </row>
    <row r="147" spans="1:29" ht="8.25" customHeight="1" thickBot="1">
      <c r="A147" s="18"/>
      <c r="B147" s="19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6"/>
    </row>
    <row r="148" spans="1:29" ht="7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21" customHeight="1">
      <c r="B149" s="5" t="s">
        <v>15</v>
      </c>
      <c r="H149" s="5" t="s">
        <v>19</v>
      </c>
      <c r="N149" s="5" t="s">
        <v>16</v>
      </c>
      <c r="P149" s="5"/>
      <c r="U149" s="7" t="s">
        <v>22</v>
      </c>
      <c r="Y149" s="5"/>
    </row>
    <row r="150" spans="1:29" ht="18" customHeight="1">
      <c r="A150" s="136"/>
      <c r="B150" s="137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9" t="s">
        <v>0</v>
      </c>
      <c r="AB150" s="139"/>
      <c r="AC150" s="139"/>
    </row>
    <row r="151" spans="1:29" ht="27">
      <c r="A151" s="140"/>
      <c r="B151" s="141"/>
      <c r="C151" s="141"/>
      <c r="D151" s="142" t="s">
        <v>24</v>
      </c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4"/>
      <c r="AB151" s="145"/>
      <c r="AC151" s="145"/>
    </row>
    <row r="152" spans="1:29" ht="27.75" thickBo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7"/>
      <c r="AB152" s="148"/>
      <c r="AC152" s="148"/>
    </row>
    <row r="153" spans="1:29" ht="47.25" customHeight="1">
      <c r="A153" s="149" t="s">
        <v>1</v>
      </c>
      <c r="B153" s="150"/>
      <c r="C153" s="150"/>
      <c r="D153" s="150"/>
      <c r="E153" s="151"/>
      <c r="F153" s="152" t="s">
        <v>35</v>
      </c>
      <c r="G153" s="153"/>
      <c r="H153" s="153"/>
      <c r="I153" s="153"/>
      <c r="J153" s="153"/>
      <c r="K153" s="153"/>
      <c r="L153" s="153"/>
      <c r="M153" s="153"/>
      <c r="N153" s="153"/>
      <c r="O153" s="153"/>
      <c r="P153" s="154"/>
      <c r="Q153" s="155" t="s">
        <v>2</v>
      </c>
      <c r="R153" s="155"/>
      <c r="S153" s="155"/>
      <c r="T153" s="155"/>
      <c r="U153" s="156" t="s">
        <v>3</v>
      </c>
      <c r="V153" s="156"/>
      <c r="W153" s="156"/>
      <c r="X153" s="156"/>
      <c r="Y153" s="156"/>
      <c r="Z153" s="156"/>
      <c r="AA153" s="156"/>
      <c r="AB153" s="156"/>
      <c r="AC153" s="157"/>
    </row>
    <row r="154" spans="1:29" ht="46.5" customHeight="1">
      <c r="A154" s="158" t="s">
        <v>17</v>
      </c>
      <c r="B154" s="159"/>
      <c r="C154" s="159"/>
      <c r="D154" s="159"/>
      <c r="E154" s="160"/>
      <c r="F154" s="161" t="s">
        <v>42</v>
      </c>
      <c r="G154" s="162"/>
      <c r="H154" s="162"/>
      <c r="I154" s="162"/>
      <c r="J154" s="162"/>
      <c r="K154" s="162"/>
      <c r="L154" s="162"/>
      <c r="M154" s="162"/>
      <c r="N154" s="162"/>
      <c r="O154" s="162"/>
      <c r="P154" s="161"/>
      <c r="Q154" s="163" t="s">
        <v>37</v>
      </c>
      <c r="R154" s="163"/>
      <c r="S154" s="163"/>
      <c r="T154" s="163"/>
      <c r="U154" s="164"/>
      <c r="V154" s="165"/>
      <c r="W154" s="165"/>
      <c r="X154" s="165"/>
      <c r="Y154" s="165"/>
      <c r="Z154" s="165"/>
      <c r="AA154" s="165"/>
      <c r="AB154" s="165"/>
      <c r="AC154" s="166"/>
    </row>
    <row r="155" spans="1:29" ht="33.75" customHeight="1">
      <c r="A155" s="167" t="s">
        <v>4</v>
      </c>
      <c r="B155" s="168"/>
      <c r="C155" s="168"/>
      <c r="D155" s="168"/>
      <c r="E155" s="169"/>
      <c r="F155" s="170" t="s">
        <v>31</v>
      </c>
      <c r="G155" s="171"/>
      <c r="H155" s="171"/>
      <c r="I155" s="171"/>
      <c r="J155" s="171"/>
      <c r="K155" s="171"/>
      <c r="L155" s="171"/>
      <c r="M155" s="171"/>
      <c r="N155" s="171"/>
      <c r="O155" s="171"/>
      <c r="P155" s="172"/>
      <c r="Q155" s="173" t="s">
        <v>23</v>
      </c>
      <c r="R155" s="174"/>
      <c r="S155" s="174"/>
      <c r="T155" s="174"/>
      <c r="U155" s="175" t="s">
        <v>32</v>
      </c>
      <c r="V155" s="176"/>
      <c r="W155" s="176"/>
      <c r="X155" s="176"/>
      <c r="Y155" s="176"/>
      <c r="Z155" s="176"/>
      <c r="AA155" s="176"/>
      <c r="AB155" s="176"/>
      <c r="AC155" s="177"/>
    </row>
    <row r="156" spans="1:29" ht="24" customHeight="1">
      <c r="A156" s="178" t="s">
        <v>18</v>
      </c>
      <c r="B156" s="179"/>
      <c r="C156" s="179" t="s">
        <v>5</v>
      </c>
      <c r="D156" s="179"/>
      <c r="E156" s="179"/>
      <c r="F156" s="179"/>
      <c r="G156" s="179"/>
      <c r="H156" s="179" t="s">
        <v>25</v>
      </c>
      <c r="I156" s="179"/>
      <c r="J156" s="179"/>
      <c r="K156" s="179"/>
      <c r="L156" s="179"/>
      <c r="M156" s="179"/>
      <c r="N156" s="179"/>
      <c r="O156" s="180" t="s">
        <v>6</v>
      </c>
      <c r="P156" s="180"/>
      <c r="Q156" s="180"/>
      <c r="R156" s="180"/>
      <c r="S156" s="180"/>
      <c r="T156" s="180" t="s">
        <v>26</v>
      </c>
      <c r="U156" s="180"/>
      <c r="V156" s="180"/>
      <c r="W156" s="180"/>
      <c r="X156" s="180"/>
      <c r="Y156" s="180"/>
      <c r="Z156" s="180"/>
      <c r="AA156" s="180"/>
      <c r="AB156" s="180"/>
      <c r="AC156" s="181"/>
    </row>
    <row r="157" spans="1:29" ht="24" customHeight="1">
      <c r="A157" s="178"/>
      <c r="B157" s="179"/>
      <c r="C157" s="182" t="s">
        <v>7</v>
      </c>
      <c r="D157" s="183"/>
      <c r="E157" s="183"/>
      <c r="F157" s="183"/>
      <c r="G157" s="184"/>
      <c r="H157" s="179" t="s">
        <v>27</v>
      </c>
      <c r="I157" s="179"/>
      <c r="J157" s="179"/>
      <c r="K157" s="179"/>
      <c r="L157" s="179"/>
      <c r="M157" s="179"/>
      <c r="N157" s="179"/>
      <c r="O157" s="185" t="s">
        <v>8</v>
      </c>
      <c r="P157" s="186"/>
      <c r="Q157" s="186"/>
      <c r="R157" s="186"/>
      <c r="S157" s="187"/>
      <c r="T157" s="180" t="s">
        <v>29</v>
      </c>
      <c r="U157" s="180"/>
      <c r="V157" s="180"/>
      <c r="W157" s="180"/>
      <c r="X157" s="180"/>
      <c r="Y157" s="180"/>
      <c r="Z157" s="180"/>
      <c r="AA157" s="180"/>
      <c r="AB157" s="180"/>
      <c r="AC157" s="181"/>
    </row>
    <row r="158" spans="1:29" ht="21" customHeight="1">
      <c r="A158" s="178"/>
      <c r="B158" s="179"/>
      <c r="C158" s="188"/>
      <c r="D158" s="189"/>
      <c r="E158" s="189"/>
      <c r="F158" s="189"/>
      <c r="G158" s="190"/>
      <c r="H158" s="179" t="s">
        <v>28</v>
      </c>
      <c r="I158" s="179"/>
      <c r="J158" s="179"/>
      <c r="K158" s="179"/>
      <c r="L158" s="179"/>
      <c r="M158" s="179"/>
      <c r="N158" s="179"/>
      <c r="O158" s="191"/>
      <c r="P158" s="192"/>
      <c r="Q158" s="192"/>
      <c r="R158" s="192"/>
      <c r="S158" s="193"/>
      <c r="T158" s="180" t="s">
        <v>30</v>
      </c>
      <c r="U158" s="180"/>
      <c r="V158" s="180"/>
      <c r="W158" s="180"/>
      <c r="X158" s="180"/>
      <c r="Y158" s="180"/>
      <c r="Z158" s="180"/>
      <c r="AA158" s="180"/>
      <c r="AB158" s="180"/>
      <c r="AC158" s="181"/>
    </row>
    <row r="159" spans="1:29">
      <c r="A159" s="178"/>
      <c r="B159" s="179"/>
      <c r="C159" s="194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6"/>
    </row>
    <row r="160" spans="1:29">
      <c r="A160" s="178"/>
      <c r="B160" s="179"/>
      <c r="C160" s="194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6"/>
    </row>
    <row r="161" spans="1:30">
      <c r="A161" s="178"/>
      <c r="B161" s="179"/>
      <c r="C161" s="194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6"/>
    </row>
    <row r="162" spans="1:30">
      <c r="A162" s="178"/>
      <c r="B162" s="179"/>
      <c r="C162" s="194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6"/>
    </row>
    <row r="163" spans="1:30">
      <c r="A163" s="178"/>
      <c r="B163" s="179"/>
      <c r="C163" s="194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6"/>
    </row>
    <row r="164" spans="1:30">
      <c r="A164" s="178"/>
      <c r="B164" s="179"/>
      <c r="C164" s="194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6"/>
    </row>
    <row r="165" spans="1:30">
      <c r="A165" s="178"/>
      <c r="B165" s="179"/>
      <c r="C165" s="194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6"/>
    </row>
    <row r="166" spans="1:30">
      <c r="A166" s="178"/>
      <c r="B166" s="179"/>
      <c r="C166" s="194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6"/>
    </row>
    <row r="167" spans="1:30">
      <c r="A167" s="178"/>
      <c r="B167" s="179"/>
      <c r="C167" s="194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6"/>
    </row>
    <row r="168" spans="1:30">
      <c r="A168" s="178"/>
      <c r="B168" s="179"/>
      <c r="C168" s="194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6"/>
    </row>
    <row r="169" spans="1:30">
      <c r="A169" s="178"/>
      <c r="B169" s="179"/>
      <c r="C169" s="194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6"/>
    </row>
    <row r="170" spans="1:30">
      <c r="A170" s="178"/>
      <c r="B170" s="197"/>
      <c r="C170" s="179" t="s">
        <v>9</v>
      </c>
      <c r="D170" s="179"/>
      <c r="E170" s="179"/>
      <c r="F170" s="179"/>
      <c r="G170" s="198"/>
      <c r="H170" s="197" t="s">
        <v>10</v>
      </c>
      <c r="I170" s="199"/>
      <c r="J170" s="199"/>
      <c r="K170" s="199"/>
      <c r="L170" s="199"/>
      <c r="M170" s="199"/>
      <c r="N170" s="200"/>
      <c r="O170" s="179" t="s">
        <v>11</v>
      </c>
      <c r="P170" s="179"/>
      <c r="Q170" s="179"/>
      <c r="R170" s="179"/>
      <c r="S170" s="179"/>
      <c r="T170" s="179"/>
      <c r="U170" s="179"/>
      <c r="V170" s="180" t="s">
        <v>21</v>
      </c>
      <c r="W170" s="180"/>
      <c r="X170" s="180"/>
      <c r="Y170" s="180"/>
      <c r="Z170" s="180"/>
      <c r="AA170" s="201" t="s">
        <v>39</v>
      </c>
      <c r="AB170" s="202"/>
      <c r="AC170" s="203"/>
    </row>
    <row r="171" spans="1:30">
      <c r="A171" s="178"/>
      <c r="B171" s="179"/>
      <c r="C171" s="204" t="s">
        <v>55</v>
      </c>
      <c r="D171" s="205"/>
      <c r="E171" s="205"/>
      <c r="F171" s="205"/>
      <c r="G171" s="206" t="s">
        <v>12</v>
      </c>
      <c r="H171" s="207">
        <f>$AE$23+896*COS(36.68*PI()/180)</f>
        <v>3092545.4328485066</v>
      </c>
      <c r="I171" s="207"/>
      <c r="J171" s="207"/>
      <c r="K171" s="207"/>
      <c r="L171" s="207"/>
      <c r="M171" s="207"/>
      <c r="N171" s="208"/>
      <c r="O171" s="205"/>
      <c r="P171" s="205"/>
      <c r="Q171" s="205"/>
      <c r="R171" s="205"/>
      <c r="S171" s="205"/>
      <c r="T171" s="205"/>
      <c r="U171" s="209"/>
      <c r="V171" s="210">
        <f ca="1">H171+AD171</f>
        <v>3092545.4348485065</v>
      </c>
      <c r="W171" s="207"/>
      <c r="X171" s="207"/>
      <c r="Y171" s="207"/>
      <c r="Z171" s="208"/>
      <c r="AA171" s="211"/>
      <c r="AB171" s="212"/>
      <c r="AC171" s="213"/>
      <c r="AD171" s="9">
        <f ca="1">RANDBETWEEN(-3,3)*0.001</f>
        <v>2E-3</v>
      </c>
    </row>
    <row r="172" spans="1:30">
      <c r="A172" s="178"/>
      <c r="B172" s="179"/>
      <c r="C172" s="188"/>
      <c r="D172" s="189"/>
      <c r="E172" s="189"/>
      <c r="F172" s="189"/>
      <c r="G172" s="214" t="s">
        <v>13</v>
      </c>
      <c r="H172" s="207">
        <f>$AE$24+896*SIN(36.68*PI()/180)</f>
        <v>527331.54633331485</v>
      </c>
      <c r="I172" s="207"/>
      <c r="J172" s="207"/>
      <c r="K172" s="207"/>
      <c r="L172" s="207"/>
      <c r="M172" s="207"/>
      <c r="N172" s="208"/>
      <c r="O172" s="189"/>
      <c r="P172" s="189"/>
      <c r="Q172" s="189"/>
      <c r="R172" s="189"/>
      <c r="S172" s="189"/>
      <c r="T172" s="189"/>
      <c r="U172" s="190"/>
      <c r="V172" s="210">
        <f ca="1">H172+AD172</f>
        <v>527331.54833331483</v>
      </c>
      <c r="W172" s="207"/>
      <c r="X172" s="207"/>
      <c r="Y172" s="207"/>
      <c r="Z172" s="208"/>
      <c r="AA172" s="191"/>
      <c r="AB172" s="192"/>
      <c r="AC172" s="215"/>
      <c r="AD172" s="9">
        <f t="shared" ref="AD172:AD188" ca="1" si="11">RANDBETWEEN(-3,3)*0.001</f>
        <v>2E-3</v>
      </c>
    </row>
    <row r="173" spans="1:30">
      <c r="A173" s="178"/>
      <c r="B173" s="179"/>
      <c r="C173" s="216" t="s">
        <v>56</v>
      </c>
      <c r="D173" s="183"/>
      <c r="E173" s="183"/>
      <c r="F173" s="183"/>
      <c r="G173" s="214" t="s">
        <v>12</v>
      </c>
      <c r="H173" s="207">
        <f>H171-11*COS((36.68+90)*PI()/180)</f>
        <v>3092552.0036461256</v>
      </c>
      <c r="I173" s="207"/>
      <c r="J173" s="207"/>
      <c r="K173" s="207"/>
      <c r="L173" s="207"/>
      <c r="M173" s="207"/>
      <c r="N173" s="208"/>
      <c r="O173" s="205"/>
      <c r="P173" s="205"/>
      <c r="Q173" s="205"/>
      <c r="R173" s="205"/>
      <c r="S173" s="205"/>
      <c r="T173" s="205"/>
      <c r="U173" s="209"/>
      <c r="V173" s="210">
        <f ca="1">H173+AD173</f>
        <v>3092552.0026461254</v>
      </c>
      <c r="W173" s="207"/>
      <c r="X173" s="207"/>
      <c r="Y173" s="207"/>
      <c r="Z173" s="208"/>
      <c r="AA173" s="185"/>
      <c r="AB173" s="186"/>
      <c r="AC173" s="217"/>
      <c r="AD173" s="9">
        <f t="shared" ca="1" si="11"/>
        <v>-1E-3</v>
      </c>
    </row>
    <row r="174" spans="1:30">
      <c r="A174" s="178"/>
      <c r="B174" s="179"/>
      <c r="C174" s="188"/>
      <c r="D174" s="189"/>
      <c r="E174" s="189"/>
      <c r="F174" s="189"/>
      <c r="G174" s="214" t="s">
        <v>13</v>
      </c>
      <c r="H174" s="207">
        <f>H172-11*SIN((36.68+90)*PI()/180)</f>
        <v>527322.72450704966</v>
      </c>
      <c r="I174" s="207"/>
      <c r="J174" s="207"/>
      <c r="K174" s="207"/>
      <c r="L174" s="207"/>
      <c r="M174" s="207"/>
      <c r="N174" s="208"/>
      <c r="O174" s="189"/>
      <c r="P174" s="189"/>
      <c r="Q174" s="189"/>
      <c r="R174" s="189"/>
      <c r="S174" s="189"/>
      <c r="T174" s="189"/>
      <c r="U174" s="190"/>
      <c r="V174" s="210">
        <f ca="1">H174+AD174</f>
        <v>527322.72450704966</v>
      </c>
      <c r="W174" s="207"/>
      <c r="X174" s="207"/>
      <c r="Y174" s="207"/>
      <c r="Z174" s="208"/>
      <c r="AA174" s="191"/>
      <c r="AB174" s="192"/>
      <c r="AC174" s="215"/>
      <c r="AD174" s="9">
        <f t="shared" ca="1" si="11"/>
        <v>0</v>
      </c>
    </row>
    <row r="175" spans="1:30" ht="15" customHeight="1">
      <c r="A175" s="178"/>
      <c r="B175" s="179"/>
      <c r="C175" s="216" t="s">
        <v>48</v>
      </c>
      <c r="D175" s="183"/>
      <c r="E175" s="183"/>
      <c r="F175" s="183"/>
      <c r="G175" s="214" t="s">
        <v>12</v>
      </c>
      <c r="H175" s="246">
        <f>H171+11.5*COS((36.68+90)*PI()/180)</f>
        <v>3092538.5633782689</v>
      </c>
      <c r="I175" s="247"/>
      <c r="J175" s="247"/>
      <c r="K175" s="247"/>
      <c r="L175" s="247"/>
      <c r="M175" s="247"/>
      <c r="N175" s="248"/>
      <c r="O175" s="205"/>
      <c r="P175" s="205"/>
      <c r="Q175" s="205"/>
      <c r="R175" s="205"/>
      <c r="S175" s="205"/>
      <c r="T175" s="205"/>
      <c r="U175" s="209"/>
      <c r="V175" s="210">
        <f ca="1">H175+AD175</f>
        <v>3092538.564378269</v>
      </c>
      <c r="W175" s="207"/>
      <c r="X175" s="207"/>
      <c r="Y175" s="207"/>
      <c r="Z175" s="208"/>
      <c r="AA175" s="185"/>
      <c r="AB175" s="186"/>
      <c r="AC175" s="217"/>
      <c r="AD175" s="9">
        <f t="shared" ca="1" si="11"/>
        <v>1E-3</v>
      </c>
    </row>
    <row r="176" spans="1:30">
      <c r="A176" s="178"/>
      <c r="B176" s="179"/>
      <c r="C176" s="188"/>
      <c r="D176" s="189"/>
      <c r="E176" s="189"/>
      <c r="F176" s="189"/>
      <c r="G176" s="249" t="s">
        <v>57</v>
      </c>
      <c r="H176" s="246">
        <f>H172+11.5*SIN((36.68+90)*PI()/180)</f>
        <v>527340.76915168297</v>
      </c>
      <c r="I176" s="247"/>
      <c r="J176" s="247"/>
      <c r="K176" s="247"/>
      <c r="L176" s="247"/>
      <c r="M176" s="247"/>
      <c r="N176" s="248"/>
      <c r="O176" s="189"/>
      <c r="P176" s="189"/>
      <c r="Q176" s="189"/>
      <c r="R176" s="189"/>
      <c r="S176" s="189"/>
      <c r="T176" s="189"/>
      <c r="U176" s="190"/>
      <c r="V176" s="210">
        <f ca="1">H176+AD176</f>
        <v>527340.76815168292</v>
      </c>
      <c r="W176" s="207"/>
      <c r="X176" s="207"/>
      <c r="Y176" s="207"/>
      <c r="Z176" s="208"/>
      <c r="AA176" s="191"/>
      <c r="AB176" s="192"/>
      <c r="AC176" s="215"/>
      <c r="AD176" s="9">
        <f t="shared" ca="1" si="11"/>
        <v>-1E-3</v>
      </c>
    </row>
    <row r="177" spans="1:30" ht="14.25" customHeight="1">
      <c r="A177" s="178"/>
      <c r="B177" s="179"/>
      <c r="C177" s="204"/>
      <c r="D177" s="205"/>
      <c r="E177" s="205"/>
      <c r="F177" s="205"/>
      <c r="G177" s="206"/>
      <c r="H177" s="207"/>
      <c r="I177" s="207"/>
      <c r="J177" s="207"/>
      <c r="K177" s="207"/>
      <c r="L177" s="207"/>
      <c r="M177" s="207"/>
      <c r="N177" s="208"/>
      <c r="O177" s="205"/>
      <c r="P177" s="205"/>
      <c r="Q177" s="205"/>
      <c r="R177" s="205"/>
      <c r="S177" s="205"/>
      <c r="T177" s="205"/>
      <c r="U177" s="209"/>
      <c r="V177" s="210"/>
      <c r="W177" s="207"/>
      <c r="X177" s="207"/>
      <c r="Y177" s="207"/>
      <c r="Z177" s="208"/>
      <c r="AA177" s="185"/>
      <c r="AB177" s="186"/>
      <c r="AC177" s="217"/>
      <c r="AD177" s="9">
        <f t="shared" ca="1" si="11"/>
        <v>3.0000000000000001E-3</v>
      </c>
    </row>
    <row r="178" spans="1:30">
      <c r="A178" s="178"/>
      <c r="B178" s="179"/>
      <c r="C178" s="188"/>
      <c r="D178" s="189"/>
      <c r="E178" s="189"/>
      <c r="F178" s="189"/>
      <c r="G178" s="214"/>
      <c r="H178" s="207"/>
      <c r="I178" s="207"/>
      <c r="J178" s="207"/>
      <c r="K178" s="207"/>
      <c r="L178" s="207"/>
      <c r="M178" s="207"/>
      <c r="N178" s="208"/>
      <c r="O178" s="189"/>
      <c r="P178" s="189"/>
      <c r="Q178" s="189"/>
      <c r="R178" s="189"/>
      <c r="S178" s="189"/>
      <c r="T178" s="189"/>
      <c r="U178" s="190"/>
      <c r="V178" s="210"/>
      <c r="W178" s="207"/>
      <c r="X178" s="207"/>
      <c r="Y178" s="207"/>
      <c r="Z178" s="208"/>
      <c r="AA178" s="191"/>
      <c r="AB178" s="192"/>
      <c r="AC178" s="215"/>
      <c r="AD178" s="9">
        <f t="shared" ca="1" si="11"/>
        <v>0</v>
      </c>
    </row>
    <row r="179" spans="1:30" ht="14.25" customHeight="1">
      <c r="A179" s="178"/>
      <c r="B179" s="179"/>
      <c r="C179" s="216"/>
      <c r="D179" s="183"/>
      <c r="E179" s="183"/>
      <c r="F179" s="183"/>
      <c r="G179" s="214"/>
      <c r="H179" s="207"/>
      <c r="I179" s="207"/>
      <c r="J179" s="207"/>
      <c r="K179" s="207"/>
      <c r="L179" s="207"/>
      <c r="M179" s="207"/>
      <c r="N179" s="208"/>
      <c r="O179" s="205"/>
      <c r="P179" s="205"/>
      <c r="Q179" s="205"/>
      <c r="R179" s="205"/>
      <c r="S179" s="205"/>
      <c r="T179" s="205"/>
      <c r="U179" s="209"/>
      <c r="V179" s="210"/>
      <c r="W179" s="207"/>
      <c r="X179" s="207"/>
      <c r="Y179" s="207"/>
      <c r="Z179" s="208"/>
      <c r="AA179" s="185"/>
      <c r="AB179" s="186"/>
      <c r="AC179" s="217"/>
      <c r="AD179" s="9">
        <f t="shared" ca="1" si="11"/>
        <v>3.0000000000000001E-3</v>
      </c>
    </row>
    <row r="180" spans="1:30">
      <c r="A180" s="178"/>
      <c r="B180" s="179"/>
      <c r="C180" s="188"/>
      <c r="D180" s="189"/>
      <c r="E180" s="189"/>
      <c r="F180" s="189"/>
      <c r="G180" s="214"/>
      <c r="H180" s="207"/>
      <c r="I180" s="207"/>
      <c r="J180" s="207"/>
      <c r="K180" s="207"/>
      <c r="L180" s="207"/>
      <c r="M180" s="207"/>
      <c r="N180" s="208"/>
      <c r="O180" s="189"/>
      <c r="P180" s="189"/>
      <c r="Q180" s="189"/>
      <c r="R180" s="189"/>
      <c r="S180" s="189"/>
      <c r="T180" s="189"/>
      <c r="U180" s="190"/>
      <c r="V180" s="210"/>
      <c r="W180" s="207"/>
      <c r="X180" s="207"/>
      <c r="Y180" s="207"/>
      <c r="Z180" s="208"/>
      <c r="AA180" s="191"/>
      <c r="AB180" s="192"/>
      <c r="AC180" s="215"/>
      <c r="AD180" s="9">
        <f t="shared" ca="1" si="11"/>
        <v>0</v>
      </c>
    </row>
    <row r="181" spans="1:30" ht="14.25" customHeight="1">
      <c r="A181" s="178"/>
      <c r="B181" s="179"/>
      <c r="C181" s="216"/>
      <c r="D181" s="183"/>
      <c r="E181" s="183"/>
      <c r="F181" s="183"/>
      <c r="G181" s="214"/>
      <c r="H181" s="207"/>
      <c r="I181" s="207"/>
      <c r="J181" s="207"/>
      <c r="K181" s="207"/>
      <c r="L181" s="207"/>
      <c r="M181" s="207"/>
      <c r="N181" s="208"/>
      <c r="O181" s="205"/>
      <c r="P181" s="205"/>
      <c r="Q181" s="205"/>
      <c r="R181" s="205"/>
      <c r="S181" s="205"/>
      <c r="T181" s="205"/>
      <c r="U181" s="209"/>
      <c r="V181" s="210"/>
      <c r="W181" s="207"/>
      <c r="X181" s="207"/>
      <c r="Y181" s="207"/>
      <c r="Z181" s="208"/>
      <c r="AA181" s="185"/>
      <c r="AB181" s="186"/>
      <c r="AC181" s="217"/>
      <c r="AD181" s="9">
        <f t="shared" ca="1" si="11"/>
        <v>0</v>
      </c>
    </row>
    <row r="182" spans="1:30">
      <c r="A182" s="178"/>
      <c r="B182" s="179"/>
      <c r="C182" s="188"/>
      <c r="D182" s="189"/>
      <c r="E182" s="189"/>
      <c r="F182" s="189"/>
      <c r="G182" s="214"/>
      <c r="H182" s="207"/>
      <c r="I182" s="207"/>
      <c r="J182" s="207"/>
      <c r="K182" s="207"/>
      <c r="L182" s="207"/>
      <c r="M182" s="207"/>
      <c r="N182" s="208"/>
      <c r="O182" s="189"/>
      <c r="P182" s="189"/>
      <c r="Q182" s="189"/>
      <c r="R182" s="189"/>
      <c r="S182" s="189"/>
      <c r="T182" s="189"/>
      <c r="U182" s="190"/>
      <c r="V182" s="210"/>
      <c r="W182" s="207"/>
      <c r="X182" s="207"/>
      <c r="Y182" s="207"/>
      <c r="Z182" s="208"/>
      <c r="AA182" s="191"/>
      <c r="AB182" s="192"/>
      <c r="AC182" s="215"/>
      <c r="AD182" s="9">
        <f t="shared" ca="1" si="11"/>
        <v>2E-3</v>
      </c>
    </row>
    <row r="183" spans="1:30" ht="14.25" customHeight="1">
      <c r="A183" s="178"/>
      <c r="B183" s="179"/>
      <c r="C183" s="204"/>
      <c r="D183" s="205"/>
      <c r="E183" s="205"/>
      <c r="F183" s="205"/>
      <c r="G183" s="206"/>
      <c r="H183" s="207"/>
      <c r="I183" s="207"/>
      <c r="J183" s="207"/>
      <c r="K183" s="207"/>
      <c r="L183" s="207"/>
      <c r="M183" s="207"/>
      <c r="N183" s="208"/>
      <c r="O183" s="205"/>
      <c r="P183" s="205"/>
      <c r="Q183" s="205"/>
      <c r="R183" s="205"/>
      <c r="S183" s="205"/>
      <c r="T183" s="205"/>
      <c r="U183" s="209"/>
      <c r="V183" s="210"/>
      <c r="W183" s="207"/>
      <c r="X183" s="207"/>
      <c r="Y183" s="207"/>
      <c r="Z183" s="208"/>
      <c r="AA183" s="185"/>
      <c r="AB183" s="186"/>
      <c r="AC183" s="217"/>
      <c r="AD183" s="9">
        <f t="shared" ca="1" si="11"/>
        <v>-3.0000000000000001E-3</v>
      </c>
    </row>
    <row r="184" spans="1:30">
      <c r="A184" s="178"/>
      <c r="B184" s="179"/>
      <c r="C184" s="188"/>
      <c r="D184" s="189"/>
      <c r="E184" s="189"/>
      <c r="F184" s="189"/>
      <c r="G184" s="214"/>
      <c r="H184" s="207"/>
      <c r="I184" s="207"/>
      <c r="J184" s="207"/>
      <c r="K184" s="207"/>
      <c r="L184" s="207"/>
      <c r="M184" s="207"/>
      <c r="N184" s="208"/>
      <c r="O184" s="189"/>
      <c r="P184" s="189"/>
      <c r="Q184" s="189"/>
      <c r="R184" s="189"/>
      <c r="S184" s="189"/>
      <c r="T184" s="189"/>
      <c r="U184" s="190"/>
      <c r="V184" s="210"/>
      <c r="W184" s="207"/>
      <c r="X184" s="207"/>
      <c r="Y184" s="207"/>
      <c r="Z184" s="208"/>
      <c r="AA184" s="191"/>
      <c r="AB184" s="192"/>
      <c r="AC184" s="215"/>
      <c r="AD184" s="9">
        <f t="shared" ca="1" si="11"/>
        <v>2E-3</v>
      </c>
    </row>
    <row r="185" spans="1:30" ht="14.25" customHeight="1">
      <c r="A185" s="178"/>
      <c r="B185" s="179"/>
      <c r="C185" s="216"/>
      <c r="D185" s="183"/>
      <c r="E185" s="183"/>
      <c r="F185" s="183"/>
      <c r="G185" s="214"/>
      <c r="H185" s="207"/>
      <c r="I185" s="207"/>
      <c r="J185" s="207"/>
      <c r="K185" s="207"/>
      <c r="L185" s="207"/>
      <c r="M185" s="207"/>
      <c r="N185" s="208"/>
      <c r="O185" s="205"/>
      <c r="P185" s="205"/>
      <c r="Q185" s="205"/>
      <c r="R185" s="205"/>
      <c r="S185" s="205"/>
      <c r="T185" s="205"/>
      <c r="U185" s="209"/>
      <c r="V185" s="210"/>
      <c r="W185" s="207"/>
      <c r="X185" s="207"/>
      <c r="Y185" s="207"/>
      <c r="Z185" s="208"/>
      <c r="AA185" s="185"/>
      <c r="AB185" s="186"/>
      <c r="AC185" s="217"/>
      <c r="AD185" s="9">
        <f ca="1">RANDBETWEEN(-3,3)*0.001</f>
        <v>0</v>
      </c>
    </row>
    <row r="186" spans="1:30">
      <c r="A186" s="178"/>
      <c r="B186" s="179"/>
      <c r="C186" s="188"/>
      <c r="D186" s="189"/>
      <c r="E186" s="189"/>
      <c r="F186" s="189"/>
      <c r="G186" s="214"/>
      <c r="H186" s="207"/>
      <c r="I186" s="207"/>
      <c r="J186" s="207"/>
      <c r="K186" s="207"/>
      <c r="L186" s="207"/>
      <c r="M186" s="207"/>
      <c r="N186" s="208"/>
      <c r="O186" s="189"/>
      <c r="P186" s="189"/>
      <c r="Q186" s="189"/>
      <c r="R186" s="189"/>
      <c r="S186" s="189"/>
      <c r="T186" s="189"/>
      <c r="U186" s="190"/>
      <c r="V186" s="210"/>
      <c r="W186" s="207"/>
      <c r="X186" s="207"/>
      <c r="Y186" s="207"/>
      <c r="Z186" s="208"/>
      <c r="AA186" s="191"/>
      <c r="AB186" s="192"/>
      <c r="AC186" s="215"/>
      <c r="AD186" s="9">
        <f t="shared" ca="1" si="11"/>
        <v>0</v>
      </c>
    </row>
    <row r="187" spans="1:30" ht="14.25" customHeight="1">
      <c r="A187" s="178"/>
      <c r="B187" s="179"/>
      <c r="C187" s="216"/>
      <c r="D187" s="183"/>
      <c r="E187" s="183"/>
      <c r="F187" s="183"/>
      <c r="G187" s="214"/>
      <c r="H187" s="207"/>
      <c r="I187" s="207"/>
      <c r="J187" s="207"/>
      <c r="K187" s="207"/>
      <c r="L187" s="207"/>
      <c r="M187" s="207"/>
      <c r="N187" s="208"/>
      <c r="O187" s="205"/>
      <c r="P187" s="205"/>
      <c r="Q187" s="205"/>
      <c r="R187" s="205"/>
      <c r="S187" s="205"/>
      <c r="T187" s="205"/>
      <c r="U187" s="209"/>
      <c r="V187" s="210"/>
      <c r="W187" s="207"/>
      <c r="X187" s="207"/>
      <c r="Y187" s="207"/>
      <c r="Z187" s="208"/>
      <c r="AA187" s="185"/>
      <c r="AB187" s="186"/>
      <c r="AC187" s="217"/>
      <c r="AD187" s="9">
        <f t="shared" ca="1" si="11"/>
        <v>-1E-3</v>
      </c>
    </row>
    <row r="188" spans="1:30">
      <c r="A188" s="178"/>
      <c r="B188" s="179"/>
      <c r="C188" s="188"/>
      <c r="D188" s="189"/>
      <c r="E188" s="189"/>
      <c r="F188" s="189"/>
      <c r="G188" s="214"/>
      <c r="H188" s="207"/>
      <c r="I188" s="207"/>
      <c r="J188" s="207"/>
      <c r="K188" s="207"/>
      <c r="L188" s="207"/>
      <c r="M188" s="207"/>
      <c r="N188" s="208"/>
      <c r="O188" s="189"/>
      <c r="P188" s="189"/>
      <c r="Q188" s="189"/>
      <c r="R188" s="189"/>
      <c r="S188" s="189"/>
      <c r="T188" s="189"/>
      <c r="U188" s="190"/>
      <c r="V188" s="210"/>
      <c r="W188" s="207"/>
      <c r="X188" s="207"/>
      <c r="Y188" s="207"/>
      <c r="Z188" s="208"/>
      <c r="AA188" s="191"/>
      <c r="AB188" s="192"/>
      <c r="AC188" s="215"/>
      <c r="AD188" s="9">
        <f t="shared" ca="1" si="11"/>
        <v>3.0000000000000001E-3</v>
      </c>
    </row>
    <row r="189" spans="1:30">
      <c r="A189" s="218" t="s">
        <v>20</v>
      </c>
      <c r="B189" s="219"/>
      <c r="C189" s="220" t="s">
        <v>34</v>
      </c>
      <c r="D189" s="221"/>
      <c r="E189" s="221"/>
      <c r="F189" s="221"/>
      <c r="G189" s="221"/>
      <c r="H189" s="221"/>
      <c r="I189" s="221"/>
      <c r="J189" s="221"/>
      <c r="K189" s="221"/>
      <c r="L189" s="221"/>
      <c r="M189" s="221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  <c r="AA189" s="221"/>
      <c r="AB189" s="221"/>
      <c r="AC189" s="222"/>
    </row>
    <row r="190" spans="1:30" ht="11.25" customHeight="1">
      <c r="A190" s="218"/>
      <c r="B190" s="219"/>
      <c r="C190" s="223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  <c r="AA190" s="224"/>
      <c r="AB190" s="224"/>
      <c r="AC190" s="225"/>
    </row>
    <row r="191" spans="1:30" ht="24.75" customHeight="1">
      <c r="A191" s="218"/>
      <c r="B191" s="219"/>
      <c r="C191" s="226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8"/>
    </row>
    <row r="192" spans="1:30" ht="15" thickBot="1">
      <c r="A192" s="229" t="s">
        <v>14</v>
      </c>
      <c r="B192" s="230"/>
      <c r="C192" s="231"/>
      <c r="D192" s="231"/>
      <c r="E192" s="231"/>
      <c r="F192" s="232"/>
      <c r="G192" s="231"/>
      <c r="H192" s="231"/>
      <c r="I192" s="231"/>
      <c r="J192" s="231"/>
      <c r="K192" s="231"/>
      <c r="L192" s="231"/>
      <c r="M192" s="231"/>
      <c r="N192" s="231"/>
      <c r="O192" s="231"/>
      <c r="P192" s="231"/>
      <c r="Q192" s="231"/>
      <c r="R192" s="231"/>
      <c r="S192" s="231"/>
      <c r="T192" s="231"/>
      <c r="U192" s="231"/>
      <c r="V192" s="231"/>
      <c r="W192" s="231"/>
      <c r="X192" s="231"/>
      <c r="Y192" s="231"/>
      <c r="Z192" s="231"/>
      <c r="AA192" s="231"/>
      <c r="AB192" s="231"/>
      <c r="AC192" s="233"/>
    </row>
    <row r="193" spans="1:29">
      <c r="A193" s="234"/>
      <c r="B193" s="235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7"/>
    </row>
    <row r="194" spans="1:29">
      <c r="A194" s="234"/>
      <c r="B194" s="235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  <c r="AC194" s="237"/>
    </row>
    <row r="195" spans="1:29" ht="15" thickBot="1">
      <c r="A195" s="238"/>
      <c r="B195" s="239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1"/>
    </row>
    <row r="196" spans="1:29">
      <c r="A196" s="242"/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  <c r="AB196" s="242"/>
      <c r="AC196" s="242"/>
    </row>
    <row r="197" spans="1:29">
      <c r="A197" s="243"/>
      <c r="B197" s="244" t="s">
        <v>15</v>
      </c>
      <c r="C197" s="243"/>
      <c r="D197" s="243"/>
      <c r="E197" s="243"/>
      <c r="F197" s="243"/>
      <c r="G197" s="243"/>
      <c r="H197" s="244" t="s">
        <v>19</v>
      </c>
      <c r="I197" s="243"/>
      <c r="J197" s="243"/>
      <c r="K197" s="243"/>
      <c r="L197" s="243"/>
      <c r="M197" s="243"/>
      <c r="N197" s="244" t="s">
        <v>16</v>
      </c>
      <c r="O197" s="243"/>
      <c r="P197" s="244"/>
      <c r="Q197" s="243"/>
      <c r="R197" s="243"/>
      <c r="S197" s="243"/>
      <c r="T197" s="243"/>
      <c r="U197" s="245" t="s">
        <v>22</v>
      </c>
      <c r="V197" s="243"/>
      <c r="W197" s="243"/>
      <c r="X197" s="243"/>
      <c r="Y197" s="244"/>
      <c r="Z197" s="243"/>
      <c r="AA197" s="243"/>
      <c r="AB197" s="243"/>
      <c r="AC197" s="243"/>
    </row>
    <row r="202" spans="1:29" ht="48" customHeight="1"/>
    <row r="203" spans="1:29" ht="32.25" customHeight="1"/>
    <row r="204" spans="1:29" ht="27.75" customHeight="1"/>
    <row r="205" spans="1:29" ht="20.25" customHeight="1"/>
    <row r="206" spans="1:29" ht="21" customHeight="1"/>
    <row r="207" spans="1:29" ht="23.25" customHeight="1"/>
    <row r="222" ht="12.75" customHeight="1"/>
    <row r="223" ht="6.75" customHeight="1"/>
    <row r="225" spans="30:30">
      <c r="AD225">
        <v>1E-3</v>
      </c>
    </row>
    <row r="226" spans="30:30">
      <c r="AD226">
        <v>-2E-3</v>
      </c>
    </row>
    <row r="227" spans="30:30">
      <c r="AD227">
        <v>1E-3</v>
      </c>
    </row>
    <row r="228" spans="30:30">
      <c r="AD228">
        <v>3.0000000000000001E-3</v>
      </c>
    </row>
    <row r="229" spans="30:30">
      <c r="AD229">
        <v>-2E-3</v>
      </c>
    </row>
    <row r="230" spans="30:30">
      <c r="AD230">
        <v>-1E-3</v>
      </c>
    </row>
    <row r="231" spans="30:30">
      <c r="AD231">
        <v>1E-3</v>
      </c>
    </row>
    <row r="232" spans="30:30">
      <c r="AD232">
        <v>2E-3</v>
      </c>
    </row>
    <row r="233" spans="30:30">
      <c r="AD233">
        <v>-3.0000000000000001E-3</v>
      </c>
    </row>
    <row r="234" spans="30:30">
      <c r="AD234">
        <v>1E-3</v>
      </c>
    </row>
    <row r="235" spans="30:30">
      <c r="AD235">
        <v>-2E-3</v>
      </c>
    </row>
    <row r="236" spans="30:30">
      <c r="AD236">
        <v>3.0000000000000001E-3</v>
      </c>
    </row>
    <row r="237" spans="30:30" ht="12" customHeight="1"/>
    <row r="238" spans="30:30" ht="11.25" customHeight="1"/>
    <row r="239" spans="30:30" ht="8.25" customHeight="1"/>
    <row r="240" spans="30:30" ht="12.75" customHeight="1"/>
    <row r="241" ht="12.75" customHeight="1"/>
    <row r="242" ht="10.5" customHeight="1"/>
    <row r="243" ht="9" customHeight="1"/>
    <row r="244" ht="12" customHeight="1"/>
    <row r="246" ht="18" customHeight="1"/>
  </sheetData>
  <mergeCells count="412">
    <mergeCell ref="A192:B195"/>
    <mergeCell ref="C192:AC195"/>
    <mergeCell ref="A196:AC196"/>
    <mergeCell ref="C187:F188"/>
    <mergeCell ref="H187:N187"/>
    <mergeCell ref="O187:U188"/>
    <mergeCell ref="V187:Z187"/>
    <mergeCell ref="AA187:AC188"/>
    <mergeCell ref="H188:N188"/>
    <mergeCell ref="V188:Z188"/>
    <mergeCell ref="A189:B191"/>
    <mergeCell ref="C189:AC191"/>
    <mergeCell ref="C183:F184"/>
    <mergeCell ref="H183:N183"/>
    <mergeCell ref="O183:U184"/>
    <mergeCell ref="V183:Z183"/>
    <mergeCell ref="AA183:AC184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C179:F180"/>
    <mergeCell ref="H179:N179"/>
    <mergeCell ref="O179:U180"/>
    <mergeCell ref="V179:Z179"/>
    <mergeCell ref="AA179:AC180"/>
    <mergeCell ref="H180:N180"/>
    <mergeCell ref="V180:Z180"/>
    <mergeCell ref="C181:F182"/>
    <mergeCell ref="H181:N181"/>
    <mergeCell ref="O181:U182"/>
    <mergeCell ref="V181:Z181"/>
    <mergeCell ref="AA181:AC182"/>
    <mergeCell ref="H182:N182"/>
    <mergeCell ref="V182:Z182"/>
    <mergeCell ref="C175:F176"/>
    <mergeCell ref="H175:N175"/>
    <mergeCell ref="O175:U176"/>
    <mergeCell ref="V175:Z175"/>
    <mergeCell ref="AA175:AC176"/>
    <mergeCell ref="H176:N176"/>
    <mergeCell ref="V176:Z176"/>
    <mergeCell ref="C177:F178"/>
    <mergeCell ref="H177:N177"/>
    <mergeCell ref="O177:U178"/>
    <mergeCell ref="V177:Z177"/>
    <mergeCell ref="AA177:AC178"/>
    <mergeCell ref="H178:N178"/>
    <mergeCell ref="V178:Z178"/>
    <mergeCell ref="AA170:AC170"/>
    <mergeCell ref="C171:F172"/>
    <mergeCell ref="H171:N171"/>
    <mergeCell ref="O171:U172"/>
    <mergeCell ref="V171:Z171"/>
    <mergeCell ref="AA171:AC172"/>
    <mergeCell ref="H172:N172"/>
    <mergeCell ref="V172:Z172"/>
    <mergeCell ref="C173:F174"/>
    <mergeCell ref="H173:N173"/>
    <mergeCell ref="O173:U174"/>
    <mergeCell ref="V173:Z173"/>
    <mergeCell ref="AA173:AC174"/>
    <mergeCell ref="H174:N174"/>
    <mergeCell ref="V174:Z174"/>
    <mergeCell ref="A154:E154"/>
    <mergeCell ref="F154:P154"/>
    <mergeCell ref="Q154:T154"/>
    <mergeCell ref="U154:AC154"/>
    <mergeCell ref="A155:E155"/>
    <mergeCell ref="F155:P155"/>
    <mergeCell ref="Q155:T155"/>
    <mergeCell ref="U155:AC155"/>
    <mergeCell ref="A156:B188"/>
    <mergeCell ref="C156:G156"/>
    <mergeCell ref="H156:N156"/>
    <mergeCell ref="O156:S156"/>
    <mergeCell ref="T156:AC156"/>
    <mergeCell ref="C157:G158"/>
    <mergeCell ref="H157:N157"/>
    <mergeCell ref="O157:S158"/>
    <mergeCell ref="T157:AC157"/>
    <mergeCell ref="H158:N158"/>
    <mergeCell ref="T158:AC158"/>
    <mergeCell ref="C159:AC169"/>
    <mergeCell ref="C170:F170"/>
    <mergeCell ref="H170:N170"/>
    <mergeCell ref="O170:U170"/>
    <mergeCell ref="V170:Z170"/>
    <mergeCell ref="A150:Z150"/>
    <mergeCell ref="AA150:AC150"/>
    <mergeCell ref="A151:C151"/>
    <mergeCell ref="D151:Z151"/>
    <mergeCell ref="AA151:AC151"/>
    <mergeCell ref="A152:AC152"/>
    <mergeCell ref="A153:E153"/>
    <mergeCell ref="F153:P153"/>
    <mergeCell ref="Q153:T153"/>
    <mergeCell ref="U153:AC153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6:AC56"/>
    <mergeCell ref="A57:E57"/>
    <mergeCell ref="F57:P57"/>
    <mergeCell ref="Q57:T57"/>
    <mergeCell ref="U57:AC57"/>
    <mergeCell ref="A54:Z54"/>
    <mergeCell ref="AA54:AC54"/>
    <mergeCell ref="A55:C55"/>
    <mergeCell ref="D55:Z55"/>
    <mergeCell ref="AA55:AC55"/>
    <mergeCell ref="O77:U78"/>
    <mergeCell ref="V77:Z77"/>
    <mergeCell ref="AA77:AC78"/>
    <mergeCell ref="H78:N78"/>
    <mergeCell ref="V78:Z78"/>
    <mergeCell ref="AA74:AC74"/>
    <mergeCell ref="A58:E58"/>
    <mergeCell ref="F58:P58"/>
    <mergeCell ref="Q58:T58"/>
    <mergeCell ref="U58:AC58"/>
    <mergeCell ref="A59:E59"/>
    <mergeCell ref="F59:P59"/>
    <mergeCell ref="Q59:T59"/>
    <mergeCell ref="U59:AC59"/>
    <mergeCell ref="C89:F90"/>
    <mergeCell ref="H89:N89"/>
    <mergeCell ref="O89:U90"/>
    <mergeCell ref="V89:Z89"/>
    <mergeCell ref="AA89:AC90"/>
    <mergeCell ref="H90:N90"/>
    <mergeCell ref="V90:Z90"/>
    <mergeCell ref="C75:F76"/>
    <mergeCell ref="H75:N75"/>
    <mergeCell ref="O75:U76"/>
    <mergeCell ref="V75:Z75"/>
    <mergeCell ref="AA75:AC76"/>
    <mergeCell ref="H76:N76"/>
    <mergeCell ref="V76:Z76"/>
    <mergeCell ref="C87:F88"/>
    <mergeCell ref="H87:N87"/>
    <mergeCell ref="O87:U88"/>
    <mergeCell ref="V87:Z87"/>
    <mergeCell ref="AA87:AC88"/>
    <mergeCell ref="H88:N88"/>
    <mergeCell ref="V88:Z88"/>
    <mergeCell ref="C79:F80"/>
    <mergeCell ref="H79:N79"/>
    <mergeCell ref="O79:U80"/>
    <mergeCell ref="A93:B95"/>
    <mergeCell ref="A96:B99"/>
    <mergeCell ref="C96:AC99"/>
    <mergeCell ref="A100:AC100"/>
    <mergeCell ref="C93:AC95"/>
    <mergeCell ref="C91:F92"/>
    <mergeCell ref="H91:N91"/>
    <mergeCell ref="O91:U92"/>
    <mergeCell ref="V91:Z91"/>
    <mergeCell ref="AA91:AC92"/>
    <mergeCell ref="H92:N92"/>
    <mergeCell ref="V92:Z92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C33:F34"/>
    <mergeCell ref="H33:N33"/>
    <mergeCell ref="O33:U34"/>
    <mergeCell ref="V33:Z33"/>
    <mergeCell ref="AA33:AC34"/>
    <mergeCell ref="H34:N34"/>
    <mergeCell ref="V34:Z34"/>
    <mergeCell ref="C81:F82"/>
    <mergeCell ref="H81:N81"/>
    <mergeCell ref="O81:U82"/>
    <mergeCell ref="V81:Z81"/>
    <mergeCell ref="AA81:AC82"/>
    <mergeCell ref="H82:N82"/>
    <mergeCell ref="V82:Z82"/>
    <mergeCell ref="V79:Z79"/>
    <mergeCell ref="AA79:AC80"/>
    <mergeCell ref="H80:N80"/>
    <mergeCell ref="V80:Z80"/>
    <mergeCell ref="C74:F74"/>
    <mergeCell ref="H74:N74"/>
    <mergeCell ref="O74:U74"/>
    <mergeCell ref="V74:Z74"/>
    <mergeCell ref="C77:F78"/>
    <mergeCell ref="H77:N77"/>
    <mergeCell ref="C83:F84"/>
    <mergeCell ref="H83:N83"/>
    <mergeCell ref="O83:U84"/>
    <mergeCell ref="V83:Z83"/>
    <mergeCell ref="AA83:AC84"/>
    <mergeCell ref="H84:N84"/>
    <mergeCell ref="V84:Z84"/>
    <mergeCell ref="C85:F86"/>
    <mergeCell ref="H85:N85"/>
    <mergeCell ref="O85:U86"/>
    <mergeCell ref="V85:Z85"/>
    <mergeCell ref="AA85:AC86"/>
    <mergeCell ref="H86:N86"/>
    <mergeCell ref="V86:Z86"/>
    <mergeCell ref="A102:Z102"/>
    <mergeCell ref="AA102:AC102"/>
    <mergeCell ref="A103:C103"/>
    <mergeCell ref="D103:Z103"/>
    <mergeCell ref="AA103:AC103"/>
    <mergeCell ref="A104:AC104"/>
    <mergeCell ref="A105:E105"/>
    <mergeCell ref="F105:P105"/>
    <mergeCell ref="Q105:T105"/>
    <mergeCell ref="U105:AC105"/>
    <mergeCell ref="A106:E106"/>
    <mergeCell ref="F106:P106"/>
    <mergeCell ref="Q106:T106"/>
    <mergeCell ref="U106:AC106"/>
    <mergeCell ref="A107:E107"/>
    <mergeCell ref="F107:P107"/>
    <mergeCell ref="Q107:T107"/>
    <mergeCell ref="U107:AC107"/>
    <mergeCell ref="A108:B140"/>
    <mergeCell ref="C108:G108"/>
    <mergeCell ref="H108:N108"/>
    <mergeCell ref="O108:S108"/>
    <mergeCell ref="T108:AC108"/>
    <mergeCell ref="C109:G110"/>
    <mergeCell ref="H109:N109"/>
    <mergeCell ref="O109:S110"/>
    <mergeCell ref="T109:AC109"/>
    <mergeCell ref="H110:N110"/>
    <mergeCell ref="T110:AC110"/>
    <mergeCell ref="C111:AC121"/>
    <mergeCell ref="C122:F122"/>
    <mergeCell ref="H122:N122"/>
    <mergeCell ref="O122:U122"/>
    <mergeCell ref="V122:Z122"/>
    <mergeCell ref="AA122:AC122"/>
    <mergeCell ref="C123:F124"/>
    <mergeCell ref="H123:N123"/>
    <mergeCell ref="O123:U124"/>
    <mergeCell ref="V123:Z123"/>
    <mergeCell ref="AA123:AC124"/>
    <mergeCell ref="H124:N124"/>
    <mergeCell ref="V124:Z124"/>
    <mergeCell ref="C125:F126"/>
    <mergeCell ref="H125:N125"/>
    <mergeCell ref="O125:U126"/>
    <mergeCell ref="V125:Z125"/>
    <mergeCell ref="AA125:AC126"/>
    <mergeCell ref="H126:N126"/>
    <mergeCell ref="V126:Z126"/>
    <mergeCell ref="C127:F128"/>
    <mergeCell ref="H127:N127"/>
    <mergeCell ref="O127:U128"/>
    <mergeCell ref="V127:Z127"/>
    <mergeCell ref="AA127:AC128"/>
    <mergeCell ref="H128:N128"/>
    <mergeCell ref="V128:Z128"/>
    <mergeCell ref="C129:F130"/>
    <mergeCell ref="H129:N129"/>
    <mergeCell ref="O129:U130"/>
    <mergeCell ref="V129:Z129"/>
    <mergeCell ref="AA129:AC130"/>
    <mergeCell ref="H130:N130"/>
    <mergeCell ref="V130:Z130"/>
    <mergeCell ref="C131:F132"/>
    <mergeCell ref="H131:N131"/>
    <mergeCell ref="O131:U132"/>
    <mergeCell ref="V131:Z131"/>
    <mergeCell ref="AA131:AC132"/>
    <mergeCell ref="H132:N132"/>
    <mergeCell ref="V132:Z132"/>
    <mergeCell ref="C133:F134"/>
    <mergeCell ref="H133:N133"/>
    <mergeCell ref="O133:U134"/>
    <mergeCell ref="V133:Z133"/>
    <mergeCell ref="AA133:AC134"/>
    <mergeCell ref="H134:N134"/>
    <mergeCell ref="V134:Z134"/>
    <mergeCell ref="C135:F136"/>
    <mergeCell ref="H135:N135"/>
    <mergeCell ref="O135:U136"/>
    <mergeCell ref="V135:Z135"/>
    <mergeCell ref="AA135:AC136"/>
    <mergeCell ref="H136:N136"/>
    <mergeCell ref="V136:Z136"/>
    <mergeCell ref="C137:F138"/>
    <mergeCell ref="H137:N137"/>
    <mergeCell ref="O137:U138"/>
    <mergeCell ref="V137:Z137"/>
    <mergeCell ref="AA137:AC138"/>
    <mergeCell ref="H138:N138"/>
    <mergeCell ref="V138:Z138"/>
    <mergeCell ref="A144:B147"/>
    <mergeCell ref="C144:AC147"/>
    <mergeCell ref="A148:AC148"/>
    <mergeCell ref="C139:F140"/>
    <mergeCell ref="H139:N139"/>
    <mergeCell ref="O139:U140"/>
    <mergeCell ref="V139:Z139"/>
    <mergeCell ref="AA139:AC140"/>
    <mergeCell ref="H140:N140"/>
    <mergeCell ref="V140:Z140"/>
    <mergeCell ref="A141:B143"/>
    <mergeCell ref="C141:AC143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2018-03-19T07:56:07Z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