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Sheet1!$A$1:$AC$106</definedName>
  </definedNames>
  <calcPr calcId="125725"/>
</workbook>
</file>

<file path=xl/calcChain.xml><?xml version="1.0" encoding="utf-8"?>
<calcChain xmlns="http://schemas.openxmlformats.org/spreadsheetml/2006/main">
  <c r="H23" i="1"/>
  <c r="H79"/>
  <c r="H78"/>
  <c r="H87"/>
  <c r="H86"/>
  <c r="H85"/>
  <c r="H84"/>
  <c r="H38"/>
  <c r="H37"/>
  <c r="H36"/>
  <c r="H35"/>
  <c r="H77"/>
  <c r="H76"/>
  <c r="H40"/>
  <c r="H39"/>
  <c r="H34"/>
  <c r="H33"/>
  <c r="H24"/>
  <c r="H32"/>
  <c r="H31"/>
  <c r="H30"/>
  <c r="H29"/>
  <c r="H28"/>
  <c r="H27"/>
  <c r="H26"/>
  <c r="H25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V76" s="1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V84" l="1"/>
  <c r="V85"/>
  <c r="V87"/>
  <c r="V86"/>
  <c r="V78"/>
  <c r="V79"/>
  <c r="H80"/>
  <c r="V80" s="1"/>
  <c r="H81"/>
  <c r="V81" s="1"/>
  <c r="H82"/>
  <c r="H83"/>
  <c r="V83" s="1"/>
  <c r="V77"/>
  <c r="V39"/>
  <c r="V40"/>
  <c r="V37"/>
  <c r="V38"/>
  <c r="V33"/>
  <c r="V34"/>
  <c r="V30"/>
  <c r="V32"/>
  <c r="V29"/>
  <c r="V31"/>
  <c r="V25"/>
  <c r="V26"/>
  <c r="V24"/>
  <c r="V23"/>
  <c r="V27"/>
  <c r="V28"/>
  <c r="V82" l="1"/>
  <c r="V36"/>
  <c r="V35"/>
</calcChain>
</file>

<file path=xl/sharedStrings.xml><?xml version="1.0" encoding="utf-8"?>
<sst xmlns="http://schemas.openxmlformats.org/spreadsheetml/2006/main" count="114" uniqueCount="44">
  <si>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</si>
  <si>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</si>
  <si>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</si>
  <si>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</si>
  <si>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</si>
  <si>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</si>
  <si>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</si>
  <si>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</si>
  <si>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</si>
  <si>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</si>
  <si>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</si>
  <si>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</si>
  <si>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</si>
  <si>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</si>
  <si>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</si>
  <si>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</si>
  <si>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</si>
  <si>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</si>
  <si>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</si>
  <si>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</si>
  <si>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</si>
  <si>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</si>
  <si>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</si>
  <si>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</si>
  <si>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</si>
  <si>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</si>
  <si>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</si>
  <si>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</si>
  <si>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</si>
  <si>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</si>
  <si>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</si>
  <si>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</si>
  <si>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</si>
  <si>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</si>
  <si>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</si>
  <si>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</si>
  <si>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</si>
  <si>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左19m</t>
    <phoneticPr fontId="11" type="noConversion"/>
  </si>
  <si>
    <t>右19m</t>
    <phoneticPr fontId="11" type="noConversion"/>
  </si>
  <si>
    <t>左15.5m</t>
    <phoneticPr fontId="11" type="noConversion"/>
  </si>
  <si>
    <t>右15.5m</t>
    <phoneticPr fontId="11" type="noConversion"/>
  </si>
  <si>
    <t>左4m</t>
    <phoneticPr fontId="11" type="noConversion"/>
  </si>
  <si>
    <t>右4m</t>
    <phoneticPr fontId="11" type="noConversion"/>
  </si>
  <si>
    <t>跨海一路中面层（K2+720~K2+883.312）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</si>
</sst>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5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14" fontId="15" fillId="0" borderId="34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10</xdr:row>
      <xdr:rowOff>104997</xdr:rowOff>
    </xdr:from>
    <xdr:to>
      <xdr:col>26</xdr:col>
      <xdr:colOff>295275</xdr:colOff>
      <xdr:row>20</xdr:row>
      <xdr:rowOff>37877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5" y="3095847"/>
          <a:ext cx="4857750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76200</xdr:colOff>
      <xdr:row>63</xdr:row>
      <xdr:rowOff>104997</xdr:rowOff>
    </xdr:from>
    <xdr:to>
      <xdr:col>26</xdr:col>
      <xdr:colOff>295275</xdr:colOff>
      <xdr:row>73</xdr:row>
      <xdr:rowOff>37877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5" y="3095847"/>
          <a:ext cx="4857750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105"/>
  <sheetViews>
    <sheetView tabSelected="1" view="pageBreakPreview" zoomScaleSheetLayoutView="100" workbookViewId="0">
      <selection activeCell="H24" sqref="H24:N24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102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5" t="s">
        <v>0</v>
      </c>
      <c r="AB2" s="105"/>
      <c r="AC2" s="105"/>
    </row>
    <row r="3" spans="1:29" ht="27">
      <c r="A3" s="106"/>
      <c r="B3" s="107"/>
      <c r="C3" s="107"/>
      <c r="D3" s="108" t="s">
        <v>24</v>
      </c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</row>
    <row r="4" spans="1:29" ht="27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3"/>
      <c r="AB4" s="114"/>
      <c r="AC4" s="114"/>
    </row>
    <row r="5" spans="1:29" ht="45" customHeight="1">
      <c r="A5" s="115" t="s">
        <v>1</v>
      </c>
      <c r="B5" s="116"/>
      <c r="C5" s="116"/>
      <c r="D5" s="116"/>
      <c r="E5" s="117"/>
      <c r="F5" s="118" t="s">
        <v>32</v>
      </c>
      <c r="G5" s="119"/>
      <c r="H5" s="119"/>
      <c r="I5" s="119"/>
      <c r="J5" s="119"/>
      <c r="K5" s="119"/>
      <c r="L5" s="119"/>
      <c r="M5" s="119"/>
      <c r="N5" s="119"/>
      <c r="O5" s="119"/>
      <c r="P5" s="120"/>
      <c r="Q5" s="121" t="s">
        <v>2</v>
      </c>
      <c r="R5" s="121"/>
      <c r="S5" s="121"/>
      <c r="T5" s="121"/>
      <c r="U5" s="122" t="s">
        <v>3</v>
      </c>
      <c r="V5" s="122"/>
      <c r="W5" s="122"/>
      <c r="X5" s="122"/>
      <c r="Y5" s="122"/>
      <c r="Z5" s="122"/>
      <c r="AA5" s="122"/>
      <c r="AB5" s="122"/>
      <c r="AC5" s="123"/>
    </row>
    <row r="6" spans="1:29" ht="30" customHeight="1">
      <c r="A6" s="67" t="s">
        <v>17</v>
      </c>
      <c r="B6" s="68"/>
      <c r="C6" s="68"/>
      <c r="D6" s="68"/>
      <c r="E6" s="69"/>
      <c r="F6" s="70" t="s">
        <v>43</v>
      </c>
      <c r="G6" s="71"/>
      <c r="H6" s="71"/>
      <c r="I6" s="71"/>
      <c r="J6" s="71"/>
      <c r="K6" s="71"/>
      <c r="L6" s="71"/>
      <c r="M6" s="71"/>
      <c r="N6" s="71"/>
      <c r="O6" s="71"/>
      <c r="P6" s="70"/>
      <c r="Q6" s="72" t="s">
        <v>33</v>
      </c>
      <c r="R6" s="72"/>
      <c r="S6" s="72"/>
      <c r="T6" s="72"/>
      <c r="U6" s="124">
        <v>43182</v>
      </c>
      <c r="V6" s="73"/>
      <c r="W6" s="73"/>
      <c r="X6" s="73"/>
      <c r="Y6" s="73"/>
      <c r="Z6" s="73"/>
      <c r="AA6" s="73"/>
      <c r="AB6" s="73"/>
      <c r="AC6" s="74"/>
    </row>
    <row r="7" spans="1:29" ht="30" customHeight="1">
      <c r="A7" s="75" t="s">
        <v>4</v>
      </c>
      <c r="B7" s="76"/>
      <c r="C7" s="76"/>
      <c r="D7" s="76"/>
      <c r="E7" s="77"/>
      <c r="F7" s="78" t="s">
        <v>36</v>
      </c>
      <c r="G7" s="79"/>
      <c r="H7" s="79"/>
      <c r="I7" s="79"/>
      <c r="J7" s="79"/>
      <c r="K7" s="79"/>
      <c r="L7" s="79"/>
      <c r="M7" s="79"/>
      <c r="N7" s="79"/>
      <c r="O7" s="79"/>
      <c r="P7" s="80"/>
      <c r="Q7" s="81" t="s">
        <v>23</v>
      </c>
      <c r="R7" s="82"/>
      <c r="S7" s="82"/>
      <c r="T7" s="82"/>
      <c r="U7" s="83" t="s">
        <v>30</v>
      </c>
      <c r="V7" s="84"/>
      <c r="W7" s="84"/>
      <c r="X7" s="84"/>
      <c r="Y7" s="84"/>
      <c r="Z7" s="84"/>
      <c r="AA7" s="84"/>
      <c r="AB7" s="84"/>
      <c r="AC7" s="85"/>
    </row>
    <row r="8" spans="1:29" ht="23.25" customHeight="1">
      <c r="A8" s="86" t="s">
        <v>18</v>
      </c>
      <c r="B8" s="87"/>
      <c r="C8" s="87" t="s">
        <v>5</v>
      </c>
      <c r="D8" s="87"/>
      <c r="E8" s="87"/>
      <c r="F8" s="87"/>
      <c r="G8" s="87"/>
      <c r="H8" s="87" t="s">
        <v>25</v>
      </c>
      <c r="I8" s="87"/>
      <c r="J8" s="87"/>
      <c r="K8" s="87"/>
      <c r="L8" s="87"/>
      <c r="M8" s="87"/>
      <c r="N8" s="87"/>
      <c r="O8" s="91" t="s">
        <v>6</v>
      </c>
      <c r="P8" s="91"/>
      <c r="Q8" s="91"/>
      <c r="R8" s="91"/>
      <c r="S8" s="91"/>
      <c r="T8" s="91" t="s">
        <v>34</v>
      </c>
      <c r="U8" s="91"/>
      <c r="V8" s="91"/>
      <c r="W8" s="91"/>
      <c r="X8" s="91"/>
      <c r="Y8" s="91"/>
      <c r="Z8" s="91"/>
      <c r="AA8" s="91"/>
      <c r="AB8" s="91"/>
      <c r="AC8" s="92"/>
    </row>
    <row r="9" spans="1:29" ht="18" customHeight="1">
      <c r="A9" s="86"/>
      <c r="B9" s="87"/>
      <c r="C9" s="93" t="s">
        <v>7</v>
      </c>
      <c r="D9" s="27"/>
      <c r="E9" s="27"/>
      <c r="F9" s="27"/>
      <c r="G9" s="94"/>
      <c r="H9" s="87" t="s">
        <v>26</v>
      </c>
      <c r="I9" s="87"/>
      <c r="J9" s="87"/>
      <c r="K9" s="87"/>
      <c r="L9" s="87"/>
      <c r="M9" s="87"/>
      <c r="N9" s="87"/>
      <c r="O9" s="36" t="s">
        <v>8</v>
      </c>
      <c r="P9" s="37"/>
      <c r="Q9" s="37"/>
      <c r="R9" s="37"/>
      <c r="S9" s="95"/>
      <c r="T9" s="91" t="s">
        <v>28</v>
      </c>
      <c r="U9" s="91"/>
      <c r="V9" s="91"/>
      <c r="W9" s="91"/>
      <c r="X9" s="91"/>
      <c r="Y9" s="91"/>
      <c r="Z9" s="91"/>
      <c r="AA9" s="91"/>
      <c r="AB9" s="91"/>
      <c r="AC9" s="92"/>
    </row>
    <row r="10" spans="1:29" ht="18" customHeight="1">
      <c r="A10" s="86"/>
      <c r="B10" s="87"/>
      <c r="C10" s="28"/>
      <c r="D10" s="29"/>
      <c r="E10" s="29"/>
      <c r="F10" s="29"/>
      <c r="G10" s="34"/>
      <c r="H10" s="87" t="s">
        <v>27</v>
      </c>
      <c r="I10" s="87"/>
      <c r="J10" s="87"/>
      <c r="K10" s="87"/>
      <c r="L10" s="87"/>
      <c r="M10" s="87"/>
      <c r="N10" s="87"/>
      <c r="O10" s="39"/>
      <c r="P10" s="40"/>
      <c r="Q10" s="40"/>
      <c r="R10" s="40"/>
      <c r="S10" s="96"/>
      <c r="T10" s="91" t="s">
        <v>29</v>
      </c>
      <c r="U10" s="91"/>
      <c r="V10" s="91"/>
      <c r="W10" s="91"/>
      <c r="X10" s="91"/>
      <c r="Y10" s="91"/>
      <c r="Z10" s="91"/>
      <c r="AA10" s="91"/>
      <c r="AB10" s="91"/>
      <c r="AC10" s="92"/>
    </row>
    <row r="11" spans="1:29">
      <c r="A11" s="86"/>
      <c r="B11" s="87"/>
      <c r="C11" s="97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9"/>
    </row>
    <row r="12" spans="1:29">
      <c r="A12" s="86"/>
      <c r="B12" s="87"/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9"/>
    </row>
    <row r="13" spans="1:29">
      <c r="A13" s="86"/>
      <c r="B13" s="87"/>
      <c r="C13" s="97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9"/>
    </row>
    <row r="14" spans="1:29">
      <c r="A14" s="86"/>
      <c r="B14" s="87"/>
      <c r="C14" s="97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9"/>
    </row>
    <row r="15" spans="1:29">
      <c r="A15" s="86"/>
      <c r="B15" s="87"/>
      <c r="C15" s="97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9"/>
    </row>
    <row r="16" spans="1:29">
      <c r="A16" s="86"/>
      <c r="B16" s="87"/>
      <c r="C16" s="97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9"/>
    </row>
    <row r="17" spans="1:31">
      <c r="A17" s="86"/>
      <c r="B17" s="87"/>
      <c r="C17" s="97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9"/>
    </row>
    <row r="18" spans="1:31">
      <c r="A18" s="86"/>
      <c r="B18" s="87"/>
      <c r="C18" s="97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9"/>
    </row>
    <row r="19" spans="1:31">
      <c r="A19" s="86"/>
      <c r="B19" s="87"/>
      <c r="C19" s="97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9"/>
    </row>
    <row r="20" spans="1:31" ht="29.25" customHeight="1">
      <c r="A20" s="86"/>
      <c r="B20" s="87"/>
      <c r="C20" s="97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9"/>
    </row>
    <row r="21" spans="1:31" ht="22.5" customHeight="1">
      <c r="A21" s="86"/>
      <c r="B21" s="87"/>
      <c r="C21" s="97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9"/>
    </row>
    <row r="22" spans="1:31" ht="14.25" customHeight="1">
      <c r="A22" s="86"/>
      <c r="B22" s="88"/>
      <c r="C22" s="87" t="s">
        <v>9</v>
      </c>
      <c r="D22" s="87"/>
      <c r="E22" s="87"/>
      <c r="F22" s="87"/>
      <c r="G22" s="2"/>
      <c r="H22" s="88" t="s">
        <v>10</v>
      </c>
      <c r="I22" s="100"/>
      <c r="J22" s="100"/>
      <c r="K22" s="100"/>
      <c r="L22" s="100"/>
      <c r="M22" s="100"/>
      <c r="N22" s="101"/>
      <c r="O22" s="87" t="s">
        <v>11</v>
      </c>
      <c r="P22" s="87"/>
      <c r="Q22" s="87"/>
      <c r="R22" s="87"/>
      <c r="S22" s="87"/>
      <c r="T22" s="87"/>
      <c r="U22" s="87"/>
      <c r="V22" s="91" t="s">
        <v>21</v>
      </c>
      <c r="W22" s="91"/>
      <c r="X22" s="91"/>
      <c r="Y22" s="91"/>
      <c r="Z22" s="91"/>
      <c r="AA22" s="55" t="s">
        <v>35</v>
      </c>
      <c r="AB22" s="56"/>
      <c r="AC22" s="57"/>
    </row>
    <row r="23" spans="1:31" ht="14.25" customHeight="1">
      <c r="A23" s="86"/>
      <c r="B23" s="87"/>
      <c r="C23" s="51">
        <v>2720</v>
      </c>
      <c r="D23" s="52"/>
      <c r="E23" s="52"/>
      <c r="F23" s="52"/>
      <c r="G23" s="3" t="s">
        <v>12</v>
      </c>
      <c r="H23" s="64">
        <f>3089188.904+2720*COS(36.68055*PI()/180)</f>
        <v>3091370.2854432501</v>
      </c>
      <c r="I23" s="65"/>
      <c r="J23" s="65"/>
      <c r="K23" s="65"/>
      <c r="L23" s="65"/>
      <c r="M23" s="65"/>
      <c r="N23" s="66"/>
      <c r="O23" s="32"/>
      <c r="P23" s="32"/>
      <c r="Q23" s="32"/>
      <c r="R23" s="32"/>
      <c r="S23" s="32"/>
      <c r="T23" s="32"/>
      <c r="U23" s="33"/>
      <c r="V23" s="35">
        <f ca="1">H23+AD23</f>
        <v>3091370.28744325</v>
      </c>
      <c r="W23" s="30"/>
      <c r="X23" s="30"/>
      <c r="Y23" s="30"/>
      <c r="Z23" s="31"/>
      <c r="AA23" s="58"/>
      <c r="AB23" s="59"/>
      <c r="AC23" s="60"/>
      <c r="AD23" s="8">
        <f ca="1">RANDBETWEEN(-3,3)*0.001</f>
        <v>2E-3</v>
      </c>
      <c r="AE23" s="8">
        <v>3091826.855</v>
      </c>
    </row>
    <row r="24" spans="1:31" ht="14.25" customHeight="1">
      <c r="A24" s="86"/>
      <c r="B24" s="87"/>
      <c r="C24" s="53"/>
      <c r="D24" s="54"/>
      <c r="E24" s="54"/>
      <c r="F24" s="54"/>
      <c r="G24" s="1" t="s">
        <v>13</v>
      </c>
      <c r="H24" s="30">
        <f>525953.681+2720*SIN(36.68055*PI()/180)</f>
        <v>527578.48098739667</v>
      </c>
      <c r="I24" s="30"/>
      <c r="J24" s="30"/>
      <c r="K24" s="30"/>
      <c r="L24" s="30"/>
      <c r="M24" s="30"/>
      <c r="N24" s="31"/>
      <c r="O24" s="29"/>
      <c r="P24" s="29"/>
      <c r="Q24" s="29"/>
      <c r="R24" s="29"/>
      <c r="S24" s="29"/>
      <c r="T24" s="29"/>
      <c r="U24" s="34"/>
      <c r="V24" s="35">
        <f t="shared" ref="V24:V28" ca="1" si="0">H24+AD24</f>
        <v>527578.47898739669</v>
      </c>
      <c r="W24" s="30"/>
      <c r="X24" s="30"/>
      <c r="Y24" s="30"/>
      <c r="Z24" s="31"/>
      <c r="AA24" s="61"/>
      <c r="AB24" s="62"/>
      <c r="AC24" s="63"/>
      <c r="AD24" s="8">
        <f t="shared" ref="AD24:AD40" ca="1" si="1">RANDBETWEEN(-3,3)*0.001</f>
        <v>-2E-3</v>
      </c>
      <c r="AE24" s="8">
        <v>526796.32499999995</v>
      </c>
    </row>
    <row r="25" spans="1:31" ht="14.25" customHeight="1">
      <c r="A25" s="86"/>
      <c r="B25" s="87"/>
      <c r="C25" s="26" t="s">
        <v>41</v>
      </c>
      <c r="D25" s="27"/>
      <c r="E25" s="27"/>
      <c r="F25" s="27"/>
      <c r="G25" s="1" t="s">
        <v>12</v>
      </c>
      <c r="H25" s="30">
        <f>H23-4*COS((36.68+90)*PI()/180)</f>
        <v>3091372.6748242024</v>
      </c>
      <c r="I25" s="30"/>
      <c r="J25" s="30"/>
      <c r="K25" s="30"/>
      <c r="L25" s="30"/>
      <c r="M25" s="30"/>
      <c r="N25" s="31"/>
      <c r="O25" s="32"/>
      <c r="P25" s="32"/>
      <c r="Q25" s="32"/>
      <c r="R25" s="32"/>
      <c r="S25" s="32"/>
      <c r="T25" s="32"/>
      <c r="U25" s="33"/>
      <c r="V25" s="35">
        <f t="shared" ca="1" si="0"/>
        <v>3091372.6738242023</v>
      </c>
      <c r="W25" s="30"/>
      <c r="X25" s="30"/>
      <c r="Y25" s="30"/>
      <c r="Z25" s="31"/>
      <c r="AA25" s="36"/>
      <c r="AB25" s="37"/>
      <c r="AC25" s="38"/>
      <c r="AD25" s="8">
        <f t="shared" ca="1" si="1"/>
        <v>-1E-3</v>
      </c>
      <c r="AE25" s="8"/>
    </row>
    <row r="26" spans="1:31" ht="14.25" customHeight="1">
      <c r="A26" s="86"/>
      <c r="B26" s="87"/>
      <c r="C26" s="28"/>
      <c r="D26" s="29"/>
      <c r="E26" s="29"/>
      <c r="F26" s="29"/>
      <c r="G26" s="1" t="s">
        <v>13</v>
      </c>
      <c r="H26" s="30">
        <f>H24-4*SIN((36.68+90)*PI()/180)</f>
        <v>527575.27305057296</v>
      </c>
      <c r="I26" s="30"/>
      <c r="J26" s="30"/>
      <c r="K26" s="30"/>
      <c r="L26" s="30"/>
      <c r="M26" s="30"/>
      <c r="N26" s="31"/>
      <c r="O26" s="29"/>
      <c r="P26" s="29"/>
      <c r="Q26" s="29"/>
      <c r="R26" s="29"/>
      <c r="S26" s="29"/>
      <c r="T26" s="29"/>
      <c r="U26" s="34"/>
      <c r="V26" s="35">
        <f t="shared" ca="1" si="0"/>
        <v>527575.27505057293</v>
      </c>
      <c r="W26" s="30"/>
      <c r="X26" s="30"/>
      <c r="Y26" s="30"/>
      <c r="Z26" s="31"/>
      <c r="AA26" s="39"/>
      <c r="AB26" s="40"/>
      <c r="AC26" s="41"/>
      <c r="AD26" s="8">
        <f t="shared" ca="1" si="1"/>
        <v>2E-3</v>
      </c>
      <c r="AE26" s="8"/>
    </row>
    <row r="27" spans="1:31" ht="14.25" customHeight="1">
      <c r="A27" s="86"/>
      <c r="B27" s="87"/>
      <c r="C27" s="26" t="s">
        <v>42</v>
      </c>
      <c r="D27" s="27"/>
      <c r="E27" s="27"/>
      <c r="F27" s="27"/>
      <c r="G27" s="1" t="s">
        <v>12</v>
      </c>
      <c r="H27" s="30">
        <f>H23+4*COS((36.68+90)*PI()/180)</f>
        <v>3091367.8960622977</v>
      </c>
      <c r="I27" s="30"/>
      <c r="J27" s="30"/>
      <c r="K27" s="30"/>
      <c r="L27" s="30"/>
      <c r="M27" s="30"/>
      <c r="N27" s="31"/>
      <c r="O27" s="32"/>
      <c r="P27" s="32"/>
      <c r="Q27" s="32"/>
      <c r="R27" s="32"/>
      <c r="S27" s="32"/>
      <c r="T27" s="32"/>
      <c r="U27" s="33"/>
      <c r="V27" s="35">
        <f t="shared" ca="1" si="0"/>
        <v>3091367.8960622977</v>
      </c>
      <c r="W27" s="30"/>
      <c r="X27" s="30"/>
      <c r="Y27" s="30"/>
      <c r="Z27" s="31"/>
      <c r="AA27" s="36"/>
      <c r="AB27" s="37"/>
      <c r="AC27" s="38"/>
      <c r="AD27" s="8">
        <f t="shared" ca="1" si="1"/>
        <v>0</v>
      </c>
      <c r="AE27" s="8"/>
    </row>
    <row r="28" spans="1:31" ht="14.25" customHeight="1">
      <c r="A28" s="86"/>
      <c r="B28" s="87"/>
      <c r="C28" s="28"/>
      <c r="D28" s="29"/>
      <c r="E28" s="29"/>
      <c r="F28" s="29"/>
      <c r="G28" s="1" t="s">
        <v>13</v>
      </c>
      <c r="H28" s="30">
        <f>H24+4*SIN((36.68+90)*PI()/180)</f>
        <v>527581.68892422039</v>
      </c>
      <c r="I28" s="30"/>
      <c r="J28" s="30"/>
      <c r="K28" s="30"/>
      <c r="L28" s="30"/>
      <c r="M28" s="30"/>
      <c r="N28" s="31"/>
      <c r="O28" s="29"/>
      <c r="P28" s="29"/>
      <c r="Q28" s="29"/>
      <c r="R28" s="29"/>
      <c r="S28" s="29"/>
      <c r="T28" s="29"/>
      <c r="U28" s="34"/>
      <c r="V28" s="35">
        <f t="shared" ca="1" si="0"/>
        <v>527581.68592422036</v>
      </c>
      <c r="W28" s="30"/>
      <c r="X28" s="30"/>
      <c r="Y28" s="30"/>
      <c r="Z28" s="31"/>
      <c r="AA28" s="39"/>
      <c r="AB28" s="40"/>
      <c r="AC28" s="41"/>
      <c r="AD28" s="8">
        <f t="shared" ca="1" si="1"/>
        <v>-3.0000000000000001E-3</v>
      </c>
      <c r="AE28" s="8"/>
    </row>
    <row r="29" spans="1:31" ht="14.25" customHeight="1">
      <c r="A29" s="89"/>
      <c r="B29" s="90"/>
      <c r="C29" s="26" t="s">
        <v>37</v>
      </c>
      <c r="D29" s="27"/>
      <c r="E29" s="27"/>
      <c r="F29" s="27"/>
      <c r="G29" s="9" t="s">
        <v>12</v>
      </c>
      <c r="H29" s="30">
        <f>H23-19*COS((36.68+90)*PI()/180)</f>
        <v>3091381.6350027737</v>
      </c>
      <c r="I29" s="30"/>
      <c r="J29" s="30"/>
      <c r="K29" s="30"/>
      <c r="L29" s="30"/>
      <c r="M29" s="30"/>
      <c r="N29" s="31"/>
      <c r="O29" s="32"/>
      <c r="P29" s="32"/>
      <c r="Q29" s="32"/>
      <c r="R29" s="32"/>
      <c r="S29" s="32"/>
      <c r="T29" s="32"/>
      <c r="U29" s="33"/>
      <c r="V29" s="35">
        <f t="shared" ref="V29:V38" ca="1" si="2">H29+AD29</f>
        <v>3091381.6330027739</v>
      </c>
      <c r="W29" s="30"/>
      <c r="X29" s="30"/>
      <c r="Y29" s="30"/>
      <c r="Z29" s="31"/>
      <c r="AA29" s="36"/>
      <c r="AB29" s="37"/>
      <c r="AC29" s="38"/>
      <c r="AD29" s="8">
        <f t="shared" ca="1" si="1"/>
        <v>-2E-3</v>
      </c>
      <c r="AE29" s="8"/>
    </row>
    <row r="30" spans="1:31" ht="14.25" customHeight="1">
      <c r="A30" s="89"/>
      <c r="B30" s="90"/>
      <c r="C30" s="28"/>
      <c r="D30" s="29"/>
      <c r="E30" s="29"/>
      <c r="F30" s="29"/>
      <c r="G30" s="9" t="s">
        <v>13</v>
      </c>
      <c r="H30" s="30">
        <f>H24-19*SIN((36.68+90)*PI()/180)</f>
        <v>527563.24328748416</v>
      </c>
      <c r="I30" s="30"/>
      <c r="J30" s="30"/>
      <c r="K30" s="30"/>
      <c r="L30" s="30"/>
      <c r="M30" s="30"/>
      <c r="N30" s="31"/>
      <c r="O30" s="29"/>
      <c r="P30" s="29"/>
      <c r="Q30" s="29"/>
      <c r="R30" s="29"/>
      <c r="S30" s="29"/>
      <c r="T30" s="29"/>
      <c r="U30" s="34"/>
      <c r="V30" s="35">
        <f t="shared" ca="1" si="2"/>
        <v>527563.24328748416</v>
      </c>
      <c r="W30" s="30"/>
      <c r="X30" s="30"/>
      <c r="Y30" s="30"/>
      <c r="Z30" s="31"/>
      <c r="AA30" s="39"/>
      <c r="AB30" s="40"/>
      <c r="AC30" s="41"/>
      <c r="AD30" s="8">
        <f t="shared" ca="1" si="1"/>
        <v>0</v>
      </c>
      <c r="AE30" s="8"/>
    </row>
    <row r="31" spans="1:31" ht="14.25" customHeight="1">
      <c r="A31" s="89"/>
      <c r="B31" s="90"/>
      <c r="C31" s="26" t="s">
        <v>38</v>
      </c>
      <c r="D31" s="27"/>
      <c r="E31" s="27"/>
      <c r="F31" s="27"/>
      <c r="G31" s="9" t="s">
        <v>12</v>
      </c>
      <c r="H31" s="30">
        <f>H23+19*COS((36.68+90)*PI()/180)</f>
        <v>3091358.9358837265</v>
      </c>
      <c r="I31" s="30"/>
      <c r="J31" s="30"/>
      <c r="K31" s="30"/>
      <c r="L31" s="30"/>
      <c r="M31" s="30"/>
      <c r="N31" s="31"/>
      <c r="O31" s="32"/>
      <c r="P31" s="32"/>
      <c r="Q31" s="32"/>
      <c r="R31" s="32"/>
      <c r="S31" s="32"/>
      <c r="T31" s="32"/>
      <c r="U31" s="33"/>
      <c r="V31" s="35">
        <f t="shared" ca="1" si="2"/>
        <v>3091358.9378837263</v>
      </c>
      <c r="W31" s="30"/>
      <c r="X31" s="30"/>
      <c r="Y31" s="30"/>
      <c r="Z31" s="31"/>
      <c r="AA31" s="36"/>
      <c r="AB31" s="37"/>
      <c r="AC31" s="38"/>
      <c r="AD31" s="8">
        <f t="shared" ca="1" si="1"/>
        <v>2E-3</v>
      </c>
      <c r="AE31" s="8"/>
    </row>
    <row r="32" spans="1:31" ht="14.25" customHeight="1">
      <c r="A32" s="89"/>
      <c r="B32" s="90"/>
      <c r="C32" s="28"/>
      <c r="D32" s="29"/>
      <c r="E32" s="29"/>
      <c r="F32" s="29"/>
      <c r="G32" s="9" t="s">
        <v>13</v>
      </c>
      <c r="H32" s="30">
        <f>H24+19*SIN((36.68+90)*PI()/180)</f>
        <v>527593.71868730919</v>
      </c>
      <c r="I32" s="30"/>
      <c r="J32" s="30"/>
      <c r="K32" s="30"/>
      <c r="L32" s="30"/>
      <c r="M32" s="30"/>
      <c r="N32" s="31"/>
      <c r="O32" s="29"/>
      <c r="P32" s="29"/>
      <c r="Q32" s="29"/>
      <c r="R32" s="29"/>
      <c r="S32" s="29"/>
      <c r="T32" s="29"/>
      <c r="U32" s="34"/>
      <c r="V32" s="35">
        <f t="shared" ca="1" si="2"/>
        <v>527593.72068730916</v>
      </c>
      <c r="W32" s="30"/>
      <c r="X32" s="30"/>
      <c r="Y32" s="30"/>
      <c r="Z32" s="31"/>
      <c r="AA32" s="39"/>
      <c r="AB32" s="40"/>
      <c r="AC32" s="41"/>
      <c r="AD32" s="8">
        <f t="shared" ca="1" si="1"/>
        <v>2E-3</v>
      </c>
      <c r="AE32" s="8"/>
    </row>
    <row r="33" spans="1:31" ht="14.25" customHeight="1">
      <c r="A33" s="89"/>
      <c r="B33" s="90"/>
      <c r="C33" s="51">
        <v>2820</v>
      </c>
      <c r="D33" s="52"/>
      <c r="E33" s="52"/>
      <c r="F33" s="52"/>
      <c r="G33" s="3" t="s">
        <v>12</v>
      </c>
      <c r="H33" s="64">
        <f>3089188.904+2820*COS(36.68055*PI()/180)</f>
        <v>3091450.4832904283</v>
      </c>
      <c r="I33" s="65"/>
      <c r="J33" s="65"/>
      <c r="K33" s="65"/>
      <c r="L33" s="65"/>
      <c r="M33" s="65"/>
      <c r="N33" s="66"/>
      <c r="O33" s="32"/>
      <c r="P33" s="32"/>
      <c r="Q33" s="32"/>
      <c r="R33" s="32"/>
      <c r="S33" s="32"/>
      <c r="T33" s="32"/>
      <c r="U33" s="33"/>
      <c r="V33" s="35">
        <f t="shared" ca="1" si="2"/>
        <v>3091450.4862904283</v>
      </c>
      <c r="W33" s="30"/>
      <c r="X33" s="30"/>
      <c r="Y33" s="30"/>
      <c r="Z33" s="31"/>
      <c r="AA33" s="36"/>
      <c r="AB33" s="37"/>
      <c r="AC33" s="38"/>
      <c r="AD33" s="8">
        <f t="shared" ca="1" si="1"/>
        <v>3.0000000000000001E-3</v>
      </c>
      <c r="AE33" s="8"/>
    </row>
    <row r="34" spans="1:31" ht="15" customHeight="1">
      <c r="A34" s="89"/>
      <c r="B34" s="90"/>
      <c r="C34" s="53"/>
      <c r="D34" s="54"/>
      <c r="E34" s="54"/>
      <c r="F34" s="54"/>
      <c r="G34" s="9" t="s">
        <v>13</v>
      </c>
      <c r="H34" s="30">
        <f>525953.681+2820*SIN(36.68055*PI()/180)</f>
        <v>527638.21628105093</v>
      </c>
      <c r="I34" s="30"/>
      <c r="J34" s="30"/>
      <c r="K34" s="30"/>
      <c r="L34" s="30"/>
      <c r="M34" s="30"/>
      <c r="N34" s="31"/>
      <c r="O34" s="29"/>
      <c r="P34" s="29"/>
      <c r="Q34" s="29"/>
      <c r="R34" s="29"/>
      <c r="S34" s="29"/>
      <c r="T34" s="29"/>
      <c r="U34" s="34"/>
      <c r="V34" s="35">
        <f t="shared" ca="1" si="2"/>
        <v>527638.21828105091</v>
      </c>
      <c r="W34" s="30"/>
      <c r="X34" s="30"/>
      <c r="Y34" s="30"/>
      <c r="Z34" s="31"/>
      <c r="AA34" s="39"/>
      <c r="AB34" s="40"/>
      <c r="AC34" s="41"/>
      <c r="AD34" s="8">
        <f t="shared" ca="1" si="1"/>
        <v>2E-3</v>
      </c>
      <c r="AE34" s="8"/>
    </row>
    <row r="35" spans="1:31" ht="14.25" customHeight="1">
      <c r="A35" s="86"/>
      <c r="B35" s="87"/>
      <c r="C35" s="26" t="s">
        <v>41</v>
      </c>
      <c r="D35" s="27"/>
      <c r="E35" s="27"/>
      <c r="F35" s="27"/>
      <c r="G35" s="9" t="s">
        <v>12</v>
      </c>
      <c r="H35" s="30">
        <f>H33-4*COS((36.68+90)*PI()/180)</f>
        <v>3091452.8726713806</v>
      </c>
      <c r="I35" s="30"/>
      <c r="J35" s="30"/>
      <c r="K35" s="30"/>
      <c r="L35" s="30"/>
      <c r="M35" s="30"/>
      <c r="N35" s="31"/>
      <c r="O35" s="32"/>
      <c r="P35" s="32"/>
      <c r="Q35" s="32"/>
      <c r="R35" s="32"/>
      <c r="S35" s="32"/>
      <c r="T35" s="32"/>
      <c r="U35" s="33"/>
      <c r="V35" s="35">
        <f t="shared" ca="1" si="2"/>
        <v>3091452.8716713805</v>
      </c>
      <c r="W35" s="30"/>
      <c r="X35" s="30"/>
      <c r="Y35" s="30"/>
      <c r="Z35" s="31"/>
      <c r="AA35" s="36"/>
      <c r="AB35" s="37"/>
      <c r="AC35" s="38"/>
      <c r="AD35" s="8">
        <f t="shared" ca="1" si="1"/>
        <v>-1E-3</v>
      </c>
      <c r="AE35" s="8"/>
    </row>
    <row r="36" spans="1:31" ht="14.25" customHeight="1">
      <c r="A36" s="86"/>
      <c r="B36" s="87"/>
      <c r="C36" s="28"/>
      <c r="D36" s="29"/>
      <c r="E36" s="29"/>
      <c r="F36" s="29"/>
      <c r="G36" s="9" t="s">
        <v>13</v>
      </c>
      <c r="H36" s="30">
        <f>H34-4*SIN((36.68+90)*PI()/180)</f>
        <v>527635.00834422722</v>
      </c>
      <c r="I36" s="30"/>
      <c r="J36" s="30"/>
      <c r="K36" s="30"/>
      <c r="L36" s="30"/>
      <c r="M36" s="30"/>
      <c r="N36" s="31"/>
      <c r="O36" s="29"/>
      <c r="P36" s="29"/>
      <c r="Q36" s="29"/>
      <c r="R36" s="29"/>
      <c r="S36" s="29"/>
      <c r="T36" s="29"/>
      <c r="U36" s="34"/>
      <c r="V36" s="35">
        <f t="shared" ca="1" si="2"/>
        <v>527635.01134422724</v>
      </c>
      <c r="W36" s="30"/>
      <c r="X36" s="30"/>
      <c r="Y36" s="30"/>
      <c r="Z36" s="31"/>
      <c r="AA36" s="39"/>
      <c r="AB36" s="40"/>
      <c r="AC36" s="41"/>
      <c r="AD36" s="8">
        <f t="shared" ca="1" si="1"/>
        <v>3.0000000000000001E-3</v>
      </c>
      <c r="AE36" s="8"/>
    </row>
    <row r="37" spans="1:31" ht="14.25" customHeight="1">
      <c r="A37" s="86"/>
      <c r="B37" s="87"/>
      <c r="C37" s="26" t="s">
        <v>42</v>
      </c>
      <c r="D37" s="27"/>
      <c r="E37" s="27"/>
      <c r="F37" s="27"/>
      <c r="G37" s="9" t="s">
        <v>12</v>
      </c>
      <c r="H37" s="30">
        <f>H33+4*COS((36.68+90)*PI()/180)</f>
        <v>3091448.093909476</v>
      </c>
      <c r="I37" s="30"/>
      <c r="J37" s="30"/>
      <c r="K37" s="30"/>
      <c r="L37" s="30"/>
      <c r="M37" s="30"/>
      <c r="N37" s="31"/>
      <c r="O37" s="32"/>
      <c r="P37" s="32"/>
      <c r="Q37" s="32"/>
      <c r="R37" s="32"/>
      <c r="S37" s="32"/>
      <c r="T37" s="32"/>
      <c r="U37" s="33"/>
      <c r="V37" s="35">
        <f t="shared" ca="1" si="2"/>
        <v>3091448.0959094758</v>
      </c>
      <c r="W37" s="30"/>
      <c r="X37" s="30"/>
      <c r="Y37" s="30"/>
      <c r="Z37" s="31"/>
      <c r="AA37" s="36"/>
      <c r="AB37" s="37"/>
      <c r="AC37" s="38"/>
      <c r="AD37" s="8">
        <f t="shared" ca="1" si="1"/>
        <v>2E-3</v>
      </c>
      <c r="AE37" s="8"/>
    </row>
    <row r="38" spans="1:31" ht="14.25" customHeight="1">
      <c r="A38" s="86"/>
      <c r="B38" s="87"/>
      <c r="C38" s="28"/>
      <c r="D38" s="29"/>
      <c r="E38" s="29"/>
      <c r="F38" s="29"/>
      <c r="G38" s="9" t="s">
        <v>13</v>
      </c>
      <c r="H38" s="30">
        <f>H34+4*SIN((36.68+90)*PI()/180)</f>
        <v>527641.42421787465</v>
      </c>
      <c r="I38" s="30"/>
      <c r="J38" s="30"/>
      <c r="K38" s="30"/>
      <c r="L38" s="30"/>
      <c r="M38" s="30"/>
      <c r="N38" s="31"/>
      <c r="O38" s="29"/>
      <c r="P38" s="29"/>
      <c r="Q38" s="29"/>
      <c r="R38" s="29"/>
      <c r="S38" s="29"/>
      <c r="T38" s="29"/>
      <c r="U38" s="34"/>
      <c r="V38" s="35">
        <f t="shared" ca="1" si="2"/>
        <v>527641.4232178746</v>
      </c>
      <c r="W38" s="30"/>
      <c r="X38" s="30"/>
      <c r="Y38" s="30"/>
      <c r="Z38" s="31"/>
      <c r="AA38" s="39"/>
      <c r="AB38" s="40"/>
      <c r="AC38" s="41"/>
      <c r="AD38" s="8">
        <f t="shared" ca="1" si="1"/>
        <v>-1E-3</v>
      </c>
      <c r="AE38" s="8"/>
    </row>
    <row r="39" spans="1:31" ht="14.25" customHeight="1">
      <c r="A39" s="86"/>
      <c r="B39" s="87"/>
      <c r="C39" s="26" t="s">
        <v>39</v>
      </c>
      <c r="D39" s="27"/>
      <c r="E39" s="27"/>
      <c r="F39" s="27"/>
      <c r="G39" s="9" t="s">
        <v>12</v>
      </c>
      <c r="H39" s="30">
        <f>H33-15.5*COS((36.68+90)*PI()/180)</f>
        <v>3091459.7421416184</v>
      </c>
      <c r="I39" s="30"/>
      <c r="J39" s="30"/>
      <c r="K39" s="30"/>
      <c r="L39" s="30"/>
      <c r="M39" s="30"/>
      <c r="N39" s="31"/>
      <c r="O39" s="32"/>
      <c r="P39" s="32"/>
      <c r="Q39" s="32"/>
      <c r="R39" s="32"/>
      <c r="S39" s="32"/>
      <c r="T39" s="32"/>
      <c r="U39" s="33"/>
      <c r="V39" s="35">
        <f t="shared" ref="V39:V40" ca="1" si="3">H39+AD39</f>
        <v>3091459.7401416185</v>
      </c>
      <c r="W39" s="30"/>
      <c r="X39" s="30"/>
      <c r="Y39" s="30"/>
      <c r="Z39" s="31"/>
      <c r="AA39" s="36"/>
      <c r="AB39" s="37"/>
      <c r="AC39" s="38"/>
      <c r="AD39" s="8">
        <f t="shared" ca="1" si="1"/>
        <v>-2E-3</v>
      </c>
      <c r="AE39" s="8"/>
    </row>
    <row r="40" spans="1:31" ht="15" customHeight="1">
      <c r="A40" s="86"/>
      <c r="B40" s="87"/>
      <c r="C40" s="28"/>
      <c r="D40" s="29"/>
      <c r="E40" s="29"/>
      <c r="F40" s="29"/>
      <c r="G40" s="9" t="s">
        <v>13</v>
      </c>
      <c r="H40" s="30">
        <f>H34-15.5*SIN((36.68+90)*PI()/180)</f>
        <v>527625.7855258591</v>
      </c>
      <c r="I40" s="30"/>
      <c r="J40" s="30"/>
      <c r="K40" s="30"/>
      <c r="L40" s="30"/>
      <c r="M40" s="30"/>
      <c r="N40" s="31"/>
      <c r="O40" s="29"/>
      <c r="P40" s="29"/>
      <c r="Q40" s="29"/>
      <c r="R40" s="29"/>
      <c r="S40" s="29"/>
      <c r="T40" s="29"/>
      <c r="U40" s="34"/>
      <c r="V40" s="35">
        <f t="shared" ca="1" si="3"/>
        <v>527625.78352585912</v>
      </c>
      <c r="W40" s="30"/>
      <c r="X40" s="30"/>
      <c r="Y40" s="30"/>
      <c r="Z40" s="31"/>
      <c r="AA40" s="39"/>
      <c r="AB40" s="40"/>
      <c r="AC40" s="41"/>
      <c r="AD40" s="8">
        <f t="shared" ca="1" si="1"/>
        <v>-2E-3</v>
      </c>
      <c r="AE40" s="8"/>
    </row>
    <row r="41" spans="1:31" ht="10.5" customHeight="1">
      <c r="A41" s="42" t="s">
        <v>20</v>
      </c>
      <c r="B41" s="43"/>
      <c r="C41" s="44" t="s">
        <v>31</v>
      </c>
      <c r="D41" s="45"/>
      <c r="E41" s="45"/>
      <c r="F41" s="45"/>
      <c r="G41" s="46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7"/>
    </row>
    <row r="42" spans="1:31" ht="10.5" customHeight="1">
      <c r="A42" s="42"/>
      <c r="B42" s="43"/>
      <c r="C42" s="48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50"/>
    </row>
    <row r="43" spans="1:31" ht="21.75" customHeight="1">
      <c r="A43" s="42"/>
      <c r="B43" s="43"/>
      <c r="C43" s="48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50"/>
    </row>
    <row r="44" spans="1:31" ht="8.25" hidden="1" customHeight="1">
      <c r="A44" s="42"/>
      <c r="B44" s="4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42"/>
      <c r="B45" s="4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12" t="s">
        <v>14</v>
      </c>
      <c r="B46" s="13"/>
      <c r="C46" s="18"/>
      <c r="D46" s="18"/>
      <c r="E46" s="18"/>
      <c r="F46" s="19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20"/>
    </row>
    <row r="47" spans="1:31" ht="9" customHeight="1">
      <c r="A47" s="14"/>
      <c r="B47" s="15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2"/>
    </row>
    <row r="48" spans="1:31" ht="9.75" customHeight="1">
      <c r="A48" s="14"/>
      <c r="B48" s="15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2"/>
    </row>
    <row r="49" spans="1:29" ht="9" hidden="1" customHeight="1">
      <c r="A49" s="14"/>
      <c r="B49" s="15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2"/>
    </row>
    <row r="50" spans="1:29" ht="2.1" customHeight="1" thickBot="1">
      <c r="A50" s="16"/>
      <c r="B50" s="17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/>
    </row>
    <row r="51" spans="1:29" ht="9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12" customHeight="1">
      <c r="A55" s="102"/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5" t="s">
        <v>0</v>
      </c>
      <c r="AB55" s="105"/>
      <c r="AC55" s="105"/>
    </row>
    <row r="56" spans="1:29" ht="27">
      <c r="A56" s="106"/>
      <c r="B56" s="107"/>
      <c r="C56" s="107"/>
      <c r="D56" s="108" t="s">
        <v>24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10"/>
      <c r="AB56" s="111"/>
      <c r="AC56" s="111"/>
    </row>
    <row r="57" spans="1:29" ht="27.75" thickBo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3"/>
      <c r="AB57" s="114"/>
      <c r="AC57" s="114"/>
    </row>
    <row r="58" spans="1:29" ht="45" customHeight="1">
      <c r="A58" s="115" t="s">
        <v>1</v>
      </c>
      <c r="B58" s="116"/>
      <c r="C58" s="116"/>
      <c r="D58" s="116"/>
      <c r="E58" s="117"/>
      <c r="F58" s="118" t="s">
        <v>32</v>
      </c>
      <c r="G58" s="119"/>
      <c r="H58" s="119"/>
      <c r="I58" s="119"/>
      <c r="J58" s="119"/>
      <c r="K58" s="119"/>
      <c r="L58" s="119"/>
      <c r="M58" s="119"/>
      <c r="N58" s="119"/>
      <c r="O58" s="119"/>
      <c r="P58" s="120"/>
      <c r="Q58" s="121" t="s">
        <v>2</v>
      </c>
      <c r="R58" s="121"/>
      <c r="S58" s="121"/>
      <c r="T58" s="121"/>
      <c r="U58" s="122" t="s">
        <v>3</v>
      </c>
      <c r="V58" s="122"/>
      <c r="W58" s="122"/>
      <c r="X58" s="122"/>
      <c r="Y58" s="122"/>
      <c r="Z58" s="122"/>
      <c r="AA58" s="122"/>
      <c r="AB58" s="122"/>
      <c r="AC58" s="123"/>
    </row>
    <row r="59" spans="1:29" ht="30" customHeight="1">
      <c r="A59" s="67" t="s">
        <v>17</v>
      </c>
      <c r="B59" s="68"/>
      <c r="C59" s="68"/>
      <c r="D59" s="68"/>
      <c r="E59" s="69"/>
      <c r="F59" s="70" t="s">
        <v>43</v>
      </c>
      <c r="G59" s="71"/>
      <c r="H59" s="71"/>
      <c r="I59" s="71"/>
      <c r="J59" s="71"/>
      <c r="K59" s="71"/>
      <c r="L59" s="71"/>
      <c r="M59" s="71"/>
      <c r="N59" s="71"/>
      <c r="O59" s="71"/>
      <c r="P59" s="70"/>
      <c r="Q59" s="72" t="s">
        <v>33</v>
      </c>
      <c r="R59" s="72"/>
      <c r="S59" s="72"/>
      <c r="T59" s="72"/>
      <c r="U59" s="124">
        <v>43182</v>
      </c>
      <c r="V59" s="73"/>
      <c r="W59" s="73"/>
      <c r="X59" s="73"/>
      <c r="Y59" s="73"/>
      <c r="Z59" s="73"/>
      <c r="AA59" s="73"/>
      <c r="AB59" s="73"/>
      <c r="AC59" s="74"/>
    </row>
    <row r="60" spans="1:29" ht="30" customHeight="1">
      <c r="A60" s="75" t="s">
        <v>4</v>
      </c>
      <c r="B60" s="76"/>
      <c r="C60" s="76"/>
      <c r="D60" s="76"/>
      <c r="E60" s="77"/>
      <c r="F60" s="78" t="s">
        <v>36</v>
      </c>
      <c r="G60" s="79"/>
      <c r="H60" s="79"/>
      <c r="I60" s="79"/>
      <c r="J60" s="79"/>
      <c r="K60" s="79"/>
      <c r="L60" s="79"/>
      <c r="M60" s="79"/>
      <c r="N60" s="79"/>
      <c r="O60" s="79"/>
      <c r="P60" s="80"/>
      <c r="Q60" s="81" t="s">
        <v>23</v>
      </c>
      <c r="R60" s="82"/>
      <c r="S60" s="82"/>
      <c r="T60" s="82"/>
      <c r="U60" s="83" t="s">
        <v>30</v>
      </c>
      <c r="V60" s="84"/>
      <c r="W60" s="84"/>
      <c r="X60" s="84"/>
      <c r="Y60" s="84"/>
      <c r="Z60" s="84"/>
      <c r="AA60" s="84"/>
      <c r="AB60" s="84"/>
      <c r="AC60" s="85"/>
    </row>
    <row r="61" spans="1:29" ht="23.25" customHeight="1">
      <c r="A61" s="86" t="s">
        <v>18</v>
      </c>
      <c r="B61" s="87"/>
      <c r="C61" s="87" t="s">
        <v>5</v>
      </c>
      <c r="D61" s="87"/>
      <c r="E61" s="87"/>
      <c r="F61" s="87"/>
      <c r="G61" s="87"/>
      <c r="H61" s="87" t="s">
        <v>25</v>
      </c>
      <c r="I61" s="87"/>
      <c r="J61" s="87"/>
      <c r="K61" s="87"/>
      <c r="L61" s="87"/>
      <c r="M61" s="87"/>
      <c r="N61" s="87"/>
      <c r="O61" s="91" t="s">
        <v>6</v>
      </c>
      <c r="P61" s="91"/>
      <c r="Q61" s="91"/>
      <c r="R61" s="91"/>
      <c r="S61" s="91"/>
      <c r="T61" s="91" t="s">
        <v>34</v>
      </c>
      <c r="U61" s="91"/>
      <c r="V61" s="91"/>
      <c r="W61" s="91"/>
      <c r="X61" s="91"/>
      <c r="Y61" s="91"/>
      <c r="Z61" s="91"/>
      <c r="AA61" s="91"/>
      <c r="AB61" s="91"/>
      <c r="AC61" s="92"/>
    </row>
    <row r="62" spans="1:29" ht="18" customHeight="1">
      <c r="A62" s="86"/>
      <c r="B62" s="87"/>
      <c r="C62" s="93" t="s">
        <v>7</v>
      </c>
      <c r="D62" s="27"/>
      <c r="E62" s="27"/>
      <c r="F62" s="27"/>
      <c r="G62" s="94"/>
      <c r="H62" s="87" t="s">
        <v>26</v>
      </c>
      <c r="I62" s="87"/>
      <c r="J62" s="87"/>
      <c r="K62" s="87"/>
      <c r="L62" s="87"/>
      <c r="M62" s="87"/>
      <c r="N62" s="87"/>
      <c r="O62" s="36" t="s">
        <v>8</v>
      </c>
      <c r="P62" s="37"/>
      <c r="Q62" s="37"/>
      <c r="R62" s="37"/>
      <c r="S62" s="95"/>
      <c r="T62" s="91" t="s">
        <v>28</v>
      </c>
      <c r="U62" s="91"/>
      <c r="V62" s="91"/>
      <c r="W62" s="91"/>
      <c r="X62" s="91"/>
      <c r="Y62" s="91"/>
      <c r="Z62" s="91"/>
      <c r="AA62" s="91"/>
      <c r="AB62" s="91"/>
      <c r="AC62" s="92"/>
    </row>
    <row r="63" spans="1:29" ht="18" customHeight="1">
      <c r="A63" s="86"/>
      <c r="B63" s="87"/>
      <c r="C63" s="28"/>
      <c r="D63" s="29"/>
      <c r="E63" s="29"/>
      <c r="F63" s="29"/>
      <c r="G63" s="34"/>
      <c r="H63" s="87" t="s">
        <v>27</v>
      </c>
      <c r="I63" s="87"/>
      <c r="J63" s="87"/>
      <c r="K63" s="87"/>
      <c r="L63" s="87"/>
      <c r="M63" s="87"/>
      <c r="N63" s="87"/>
      <c r="O63" s="39"/>
      <c r="P63" s="40"/>
      <c r="Q63" s="40"/>
      <c r="R63" s="40"/>
      <c r="S63" s="96"/>
      <c r="T63" s="91" t="s">
        <v>29</v>
      </c>
      <c r="U63" s="91"/>
      <c r="V63" s="91"/>
      <c r="W63" s="91"/>
      <c r="X63" s="91"/>
      <c r="Y63" s="91"/>
      <c r="Z63" s="91"/>
      <c r="AA63" s="91"/>
      <c r="AB63" s="91"/>
      <c r="AC63" s="92"/>
    </row>
    <row r="64" spans="1:29">
      <c r="A64" s="86"/>
      <c r="B64" s="87"/>
      <c r="C64" s="97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9"/>
    </row>
    <row r="65" spans="1:31">
      <c r="A65" s="86"/>
      <c r="B65" s="87"/>
      <c r="C65" s="97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9"/>
    </row>
    <row r="66" spans="1:31">
      <c r="A66" s="86"/>
      <c r="B66" s="87"/>
      <c r="C66" s="97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9"/>
    </row>
    <row r="67" spans="1:31">
      <c r="A67" s="86"/>
      <c r="B67" s="87"/>
      <c r="C67" s="97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9"/>
    </row>
    <row r="68" spans="1:31">
      <c r="A68" s="86"/>
      <c r="B68" s="87"/>
      <c r="C68" s="97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9"/>
    </row>
    <row r="69" spans="1:31">
      <c r="A69" s="86"/>
      <c r="B69" s="87"/>
      <c r="C69" s="97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9"/>
    </row>
    <row r="70" spans="1:31">
      <c r="A70" s="86"/>
      <c r="B70" s="87"/>
      <c r="C70" s="97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9"/>
    </row>
    <row r="71" spans="1:31">
      <c r="A71" s="86"/>
      <c r="B71" s="87"/>
      <c r="C71" s="97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9"/>
    </row>
    <row r="72" spans="1:31">
      <c r="A72" s="86"/>
      <c r="B72" s="87"/>
      <c r="C72" s="97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9"/>
    </row>
    <row r="73" spans="1:31" ht="29.25" customHeight="1">
      <c r="A73" s="86"/>
      <c r="B73" s="87"/>
      <c r="C73" s="97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9"/>
    </row>
    <row r="74" spans="1:31" ht="22.5" customHeight="1">
      <c r="A74" s="86"/>
      <c r="B74" s="87"/>
      <c r="C74" s="97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9"/>
    </row>
    <row r="75" spans="1:31" ht="14.25" customHeight="1">
      <c r="A75" s="86"/>
      <c r="B75" s="88"/>
      <c r="C75" s="87" t="s">
        <v>9</v>
      </c>
      <c r="D75" s="87"/>
      <c r="E75" s="87"/>
      <c r="F75" s="87"/>
      <c r="G75" s="2"/>
      <c r="H75" s="88" t="s">
        <v>10</v>
      </c>
      <c r="I75" s="100"/>
      <c r="J75" s="100"/>
      <c r="K75" s="100"/>
      <c r="L75" s="100"/>
      <c r="M75" s="100"/>
      <c r="N75" s="101"/>
      <c r="O75" s="87" t="s">
        <v>11</v>
      </c>
      <c r="P75" s="87"/>
      <c r="Q75" s="87"/>
      <c r="R75" s="87"/>
      <c r="S75" s="87"/>
      <c r="T75" s="87"/>
      <c r="U75" s="87"/>
      <c r="V75" s="91" t="s">
        <v>21</v>
      </c>
      <c r="W75" s="91"/>
      <c r="X75" s="91"/>
      <c r="Y75" s="91"/>
      <c r="Z75" s="91"/>
      <c r="AA75" s="55" t="s">
        <v>35</v>
      </c>
      <c r="AB75" s="56"/>
      <c r="AC75" s="57"/>
    </row>
    <row r="76" spans="1:31" ht="14.25" customHeight="1">
      <c r="A76" s="86"/>
      <c r="B76" s="87"/>
      <c r="C76" s="26" t="s">
        <v>40</v>
      </c>
      <c r="D76" s="27"/>
      <c r="E76" s="27"/>
      <c r="F76" s="27"/>
      <c r="G76" s="9" t="s">
        <v>12</v>
      </c>
      <c r="H76" s="30">
        <f>H33+15.5*COS((36.68+90)*PI()/180)</f>
        <v>3091441.2244392382</v>
      </c>
      <c r="I76" s="30"/>
      <c r="J76" s="30"/>
      <c r="K76" s="30"/>
      <c r="L76" s="30"/>
      <c r="M76" s="30"/>
      <c r="N76" s="31"/>
      <c r="O76" s="32"/>
      <c r="P76" s="32"/>
      <c r="Q76" s="32"/>
      <c r="R76" s="32"/>
      <c r="S76" s="32"/>
      <c r="T76" s="32"/>
      <c r="U76" s="33"/>
      <c r="V76" s="35">
        <f t="shared" ref="V76:V83" ca="1" si="4">H76+AD76</f>
        <v>3091441.223439238</v>
      </c>
      <c r="W76" s="30"/>
      <c r="X76" s="30"/>
      <c r="Y76" s="30"/>
      <c r="Z76" s="31"/>
      <c r="AA76" s="58"/>
      <c r="AB76" s="59"/>
      <c r="AC76" s="60"/>
      <c r="AD76" s="8">
        <f ca="1">RANDBETWEEN(-3,3)*0.001</f>
        <v>-1E-3</v>
      </c>
      <c r="AE76" s="8">
        <v>3091826.855</v>
      </c>
    </row>
    <row r="77" spans="1:31" ht="14.25" customHeight="1">
      <c r="A77" s="86"/>
      <c r="B77" s="87"/>
      <c r="C77" s="28"/>
      <c r="D77" s="29"/>
      <c r="E77" s="29"/>
      <c r="F77" s="29"/>
      <c r="G77" s="9" t="s">
        <v>13</v>
      </c>
      <c r="H77" s="30">
        <f>H34+15.5*SIN((36.68+90)*PI()/180)</f>
        <v>527650.64703624276</v>
      </c>
      <c r="I77" s="30"/>
      <c r="J77" s="30"/>
      <c r="K77" s="30"/>
      <c r="L77" s="30"/>
      <c r="M77" s="30"/>
      <c r="N77" s="31"/>
      <c r="O77" s="29"/>
      <c r="P77" s="29"/>
      <c r="Q77" s="29"/>
      <c r="R77" s="29"/>
      <c r="S77" s="29"/>
      <c r="T77" s="29"/>
      <c r="U77" s="34"/>
      <c r="V77" s="35">
        <f t="shared" ca="1" si="4"/>
        <v>527650.64603624272</v>
      </c>
      <c r="W77" s="30"/>
      <c r="X77" s="30"/>
      <c r="Y77" s="30"/>
      <c r="Z77" s="31"/>
      <c r="AA77" s="61"/>
      <c r="AB77" s="62"/>
      <c r="AC77" s="63"/>
      <c r="AD77" s="8">
        <f t="shared" ref="AD77:AD93" ca="1" si="5">RANDBETWEEN(-3,3)*0.001</f>
        <v>-1E-3</v>
      </c>
      <c r="AE77" s="8">
        <v>526796.32499999995</v>
      </c>
    </row>
    <row r="78" spans="1:31" ht="14.25" customHeight="1">
      <c r="A78" s="86"/>
      <c r="B78" s="87"/>
      <c r="C78" s="51">
        <v>2883.3119999999999</v>
      </c>
      <c r="D78" s="52"/>
      <c r="E78" s="52"/>
      <c r="F78" s="52"/>
      <c r="G78" s="3" t="s">
        <v>12</v>
      </c>
      <c r="H78" s="64">
        <f>3089188.904+2883.312*COS(36.68055*PI()/180)</f>
        <v>3091501.2581514339</v>
      </c>
      <c r="I78" s="65"/>
      <c r="J78" s="65"/>
      <c r="K78" s="65"/>
      <c r="L78" s="65"/>
      <c r="M78" s="65"/>
      <c r="N78" s="66"/>
      <c r="O78" s="32"/>
      <c r="P78" s="32"/>
      <c r="Q78" s="32"/>
      <c r="R78" s="32"/>
      <c r="S78" s="32"/>
      <c r="T78" s="32"/>
      <c r="U78" s="33"/>
      <c r="V78" s="35">
        <f t="shared" ca="1" si="4"/>
        <v>3091501.256151434</v>
      </c>
      <c r="W78" s="30"/>
      <c r="X78" s="30"/>
      <c r="Y78" s="30"/>
      <c r="Z78" s="31"/>
      <c r="AA78" s="36"/>
      <c r="AB78" s="37"/>
      <c r="AC78" s="38"/>
      <c r="AD78" s="8">
        <f t="shared" ca="1" si="5"/>
        <v>-2E-3</v>
      </c>
      <c r="AE78" s="8"/>
    </row>
    <row r="79" spans="1:31" ht="14.25" customHeight="1">
      <c r="A79" s="86"/>
      <c r="B79" s="87"/>
      <c r="C79" s="53"/>
      <c r="D79" s="54"/>
      <c r="E79" s="54"/>
      <c r="F79" s="54"/>
      <c r="G79" s="9" t="s">
        <v>13</v>
      </c>
      <c r="H79" s="30">
        <f>525953.681+2883.312*SIN(36.68055*PI()/180)</f>
        <v>527676.03589016944</v>
      </c>
      <c r="I79" s="30"/>
      <c r="J79" s="30"/>
      <c r="K79" s="30"/>
      <c r="L79" s="30"/>
      <c r="M79" s="30"/>
      <c r="N79" s="31"/>
      <c r="O79" s="29"/>
      <c r="P79" s="29"/>
      <c r="Q79" s="29"/>
      <c r="R79" s="29"/>
      <c r="S79" s="29"/>
      <c r="T79" s="29"/>
      <c r="U79" s="34"/>
      <c r="V79" s="35">
        <f t="shared" ca="1" si="4"/>
        <v>527676.03489016939</v>
      </c>
      <c r="W79" s="30"/>
      <c r="X79" s="30"/>
      <c r="Y79" s="30"/>
      <c r="Z79" s="31"/>
      <c r="AA79" s="39"/>
      <c r="AB79" s="40"/>
      <c r="AC79" s="41"/>
      <c r="AD79" s="8">
        <f t="shared" ca="1" si="5"/>
        <v>-1E-3</v>
      </c>
      <c r="AE79" s="8"/>
    </row>
    <row r="80" spans="1:31" ht="14.25" customHeight="1">
      <c r="A80" s="86"/>
      <c r="B80" s="87"/>
      <c r="C80" s="26" t="s">
        <v>41</v>
      </c>
      <c r="D80" s="27"/>
      <c r="E80" s="27"/>
      <c r="F80" s="27"/>
      <c r="G80" s="9" t="s">
        <v>12</v>
      </c>
      <c r="H80" s="30">
        <f>H78-15.5*COS((36.68+90)*PI()/180)</f>
        <v>3091510.517002624</v>
      </c>
      <c r="I80" s="30"/>
      <c r="J80" s="30"/>
      <c r="K80" s="30"/>
      <c r="L80" s="30"/>
      <c r="M80" s="30"/>
      <c r="N80" s="31"/>
      <c r="O80" s="32"/>
      <c r="P80" s="32"/>
      <c r="Q80" s="32"/>
      <c r="R80" s="32"/>
      <c r="S80" s="32"/>
      <c r="T80" s="32"/>
      <c r="U80" s="33"/>
      <c r="V80" s="35">
        <f t="shared" ca="1" si="4"/>
        <v>3091510.5180026242</v>
      </c>
      <c r="W80" s="30"/>
      <c r="X80" s="30"/>
      <c r="Y80" s="30"/>
      <c r="Z80" s="31"/>
      <c r="AA80" s="36"/>
      <c r="AB80" s="37"/>
      <c r="AC80" s="38"/>
      <c r="AD80" s="8">
        <f t="shared" ca="1" si="5"/>
        <v>1E-3</v>
      </c>
      <c r="AE80" s="8"/>
    </row>
    <row r="81" spans="1:31" ht="14.25" customHeight="1">
      <c r="A81" s="86"/>
      <c r="B81" s="87"/>
      <c r="C81" s="28"/>
      <c r="D81" s="29"/>
      <c r="E81" s="29"/>
      <c r="F81" s="29"/>
      <c r="G81" s="9" t="s">
        <v>13</v>
      </c>
      <c r="H81" s="30">
        <f>H79-15.5*SIN((36.68+90)*PI()/180)</f>
        <v>527663.60513497761</v>
      </c>
      <c r="I81" s="30"/>
      <c r="J81" s="30"/>
      <c r="K81" s="30"/>
      <c r="L81" s="30"/>
      <c r="M81" s="30"/>
      <c r="N81" s="31"/>
      <c r="O81" s="29"/>
      <c r="P81" s="29"/>
      <c r="Q81" s="29"/>
      <c r="R81" s="29"/>
      <c r="S81" s="29"/>
      <c r="T81" s="29"/>
      <c r="U81" s="34"/>
      <c r="V81" s="35">
        <f t="shared" ca="1" si="4"/>
        <v>527663.60413497756</v>
      </c>
      <c r="W81" s="30"/>
      <c r="X81" s="30"/>
      <c r="Y81" s="30"/>
      <c r="Z81" s="31"/>
      <c r="AA81" s="39"/>
      <c r="AB81" s="40"/>
      <c r="AC81" s="41"/>
      <c r="AD81" s="8">
        <f t="shared" ca="1" si="5"/>
        <v>-1E-3</v>
      </c>
      <c r="AE81" s="8"/>
    </row>
    <row r="82" spans="1:31" ht="14.25" customHeight="1">
      <c r="A82" s="89"/>
      <c r="B82" s="90"/>
      <c r="C82" s="26" t="s">
        <v>42</v>
      </c>
      <c r="D82" s="27"/>
      <c r="E82" s="27"/>
      <c r="F82" s="27"/>
      <c r="G82" s="9" t="s">
        <v>12</v>
      </c>
      <c r="H82" s="30">
        <f>H78+15.5*COS((36.68+90)*PI()/180)</f>
        <v>3091491.9993002438</v>
      </c>
      <c r="I82" s="30"/>
      <c r="J82" s="30"/>
      <c r="K82" s="30"/>
      <c r="L82" s="30"/>
      <c r="M82" s="30"/>
      <c r="N82" s="31"/>
      <c r="O82" s="32"/>
      <c r="P82" s="32"/>
      <c r="Q82" s="32"/>
      <c r="R82" s="32"/>
      <c r="S82" s="32"/>
      <c r="T82" s="32"/>
      <c r="U82" s="33"/>
      <c r="V82" s="35">
        <f t="shared" ca="1" si="4"/>
        <v>3091491.9993002438</v>
      </c>
      <c r="W82" s="30"/>
      <c r="X82" s="30"/>
      <c r="Y82" s="30"/>
      <c r="Z82" s="31"/>
      <c r="AA82" s="36"/>
      <c r="AB82" s="37"/>
      <c r="AC82" s="38"/>
      <c r="AD82" s="8">
        <f t="shared" ca="1" si="5"/>
        <v>0</v>
      </c>
      <c r="AE82" s="8"/>
    </row>
    <row r="83" spans="1:31" ht="14.25" customHeight="1">
      <c r="A83" s="89"/>
      <c r="B83" s="90"/>
      <c r="C83" s="28"/>
      <c r="D83" s="29"/>
      <c r="E83" s="29"/>
      <c r="F83" s="29"/>
      <c r="G83" s="9" t="s">
        <v>13</v>
      </c>
      <c r="H83" s="30">
        <f>H79+15.5*SIN((36.68+90)*PI()/180)</f>
        <v>527688.46664536127</v>
      </c>
      <c r="I83" s="30"/>
      <c r="J83" s="30"/>
      <c r="K83" s="30"/>
      <c r="L83" s="30"/>
      <c r="M83" s="30"/>
      <c r="N83" s="31"/>
      <c r="O83" s="29"/>
      <c r="P83" s="29"/>
      <c r="Q83" s="29"/>
      <c r="R83" s="29"/>
      <c r="S83" s="29"/>
      <c r="T83" s="29"/>
      <c r="U83" s="34"/>
      <c r="V83" s="35">
        <f t="shared" ca="1" si="4"/>
        <v>527688.46364536125</v>
      </c>
      <c r="W83" s="30"/>
      <c r="X83" s="30"/>
      <c r="Y83" s="30"/>
      <c r="Z83" s="31"/>
      <c r="AA83" s="39"/>
      <c r="AB83" s="40"/>
      <c r="AC83" s="41"/>
      <c r="AD83" s="8">
        <f t="shared" ca="1" si="5"/>
        <v>-3.0000000000000001E-3</v>
      </c>
      <c r="AE83" s="8"/>
    </row>
    <row r="84" spans="1:31" ht="14.25" customHeight="1">
      <c r="A84" s="89"/>
      <c r="B84" s="90"/>
      <c r="C84" s="26" t="s">
        <v>39</v>
      </c>
      <c r="D84" s="27"/>
      <c r="E84" s="27"/>
      <c r="F84" s="27"/>
      <c r="G84" s="9" t="s">
        <v>12</v>
      </c>
      <c r="H84" s="30">
        <f>H78-15.5*COS((36.68+90)*PI()/180)</f>
        <v>3091510.517002624</v>
      </c>
      <c r="I84" s="30"/>
      <c r="J84" s="30"/>
      <c r="K84" s="30"/>
      <c r="L84" s="30"/>
      <c r="M84" s="30"/>
      <c r="N84" s="31"/>
      <c r="O84" s="32"/>
      <c r="P84" s="32"/>
      <c r="Q84" s="32"/>
      <c r="R84" s="32"/>
      <c r="S84" s="32"/>
      <c r="T84" s="32"/>
      <c r="U84" s="33"/>
      <c r="V84" s="35">
        <f t="shared" ref="V84:V87" ca="1" si="6">H84+AD84</f>
        <v>3091510.514002624</v>
      </c>
      <c r="W84" s="30"/>
      <c r="X84" s="30"/>
      <c r="Y84" s="30"/>
      <c r="Z84" s="31"/>
      <c r="AA84" s="36"/>
      <c r="AB84" s="37"/>
      <c r="AC84" s="38"/>
      <c r="AD84" s="8">
        <f t="shared" ca="1" si="5"/>
        <v>-3.0000000000000001E-3</v>
      </c>
      <c r="AE84" s="8"/>
    </row>
    <row r="85" spans="1:31" ht="14.25" customHeight="1">
      <c r="A85" s="89"/>
      <c r="B85" s="90"/>
      <c r="C85" s="28"/>
      <c r="D85" s="29"/>
      <c r="E85" s="29"/>
      <c r="F85" s="29"/>
      <c r="G85" s="9" t="s">
        <v>13</v>
      </c>
      <c r="H85" s="30">
        <f>H79-15.5*SIN((36.68+90)*PI()/180)</f>
        <v>527663.60513497761</v>
      </c>
      <c r="I85" s="30"/>
      <c r="J85" s="30"/>
      <c r="K85" s="30"/>
      <c r="L85" s="30"/>
      <c r="M85" s="30"/>
      <c r="N85" s="31"/>
      <c r="O85" s="29"/>
      <c r="P85" s="29"/>
      <c r="Q85" s="29"/>
      <c r="R85" s="29"/>
      <c r="S85" s="29"/>
      <c r="T85" s="29"/>
      <c r="U85" s="34"/>
      <c r="V85" s="35">
        <f t="shared" ca="1" si="6"/>
        <v>527663.60813497764</v>
      </c>
      <c r="W85" s="30"/>
      <c r="X85" s="30"/>
      <c r="Y85" s="30"/>
      <c r="Z85" s="31"/>
      <c r="AA85" s="39"/>
      <c r="AB85" s="40"/>
      <c r="AC85" s="41"/>
      <c r="AD85" s="8">
        <f t="shared" ca="1" si="5"/>
        <v>3.0000000000000001E-3</v>
      </c>
      <c r="AE85" s="8"/>
    </row>
    <row r="86" spans="1:31" ht="14.25" customHeight="1">
      <c r="A86" s="89"/>
      <c r="B86" s="90"/>
      <c r="C86" s="26" t="s">
        <v>40</v>
      </c>
      <c r="D86" s="27"/>
      <c r="E86" s="27"/>
      <c r="F86" s="27"/>
      <c r="G86" s="9" t="s">
        <v>12</v>
      </c>
      <c r="H86" s="30">
        <f>H78+15.5*COS((36.68+90)*PI()/180)</f>
        <v>3091491.9993002438</v>
      </c>
      <c r="I86" s="30"/>
      <c r="J86" s="30"/>
      <c r="K86" s="30"/>
      <c r="L86" s="30"/>
      <c r="M86" s="30"/>
      <c r="N86" s="31"/>
      <c r="O86" s="32"/>
      <c r="P86" s="32"/>
      <c r="Q86" s="32"/>
      <c r="R86" s="32"/>
      <c r="S86" s="32"/>
      <c r="T86" s="32"/>
      <c r="U86" s="33"/>
      <c r="V86" s="35">
        <f t="shared" ca="1" si="6"/>
        <v>3091491.9973002439</v>
      </c>
      <c r="W86" s="30"/>
      <c r="X86" s="30"/>
      <c r="Y86" s="30"/>
      <c r="Z86" s="31"/>
      <c r="AA86" s="36"/>
      <c r="AB86" s="37"/>
      <c r="AC86" s="38"/>
      <c r="AD86" s="8">
        <f t="shared" ca="1" si="5"/>
        <v>-2E-3</v>
      </c>
      <c r="AE86" s="8"/>
    </row>
    <row r="87" spans="1:31" ht="15" customHeight="1">
      <c r="A87" s="89"/>
      <c r="B87" s="90"/>
      <c r="C87" s="28"/>
      <c r="D87" s="29"/>
      <c r="E87" s="29"/>
      <c r="F87" s="29"/>
      <c r="G87" s="9" t="s">
        <v>13</v>
      </c>
      <c r="H87" s="30">
        <f>H79+15.5*SIN((36.68+90)*PI()/180)</f>
        <v>527688.46664536127</v>
      </c>
      <c r="I87" s="30"/>
      <c r="J87" s="30"/>
      <c r="K87" s="30"/>
      <c r="L87" s="30"/>
      <c r="M87" s="30"/>
      <c r="N87" s="31"/>
      <c r="O87" s="29"/>
      <c r="P87" s="29"/>
      <c r="Q87" s="29"/>
      <c r="R87" s="29"/>
      <c r="S87" s="29"/>
      <c r="T87" s="29"/>
      <c r="U87" s="34"/>
      <c r="V87" s="35">
        <f t="shared" ca="1" si="6"/>
        <v>527688.46764536132</v>
      </c>
      <c r="W87" s="30"/>
      <c r="X87" s="30"/>
      <c r="Y87" s="30"/>
      <c r="Z87" s="31"/>
      <c r="AA87" s="39"/>
      <c r="AB87" s="40"/>
      <c r="AC87" s="41"/>
      <c r="AD87" s="8">
        <f t="shared" ca="1" si="5"/>
        <v>1E-3</v>
      </c>
      <c r="AE87" s="8"/>
    </row>
    <row r="88" spans="1:31" ht="14.25" customHeight="1">
      <c r="A88" s="86"/>
      <c r="B88" s="87"/>
      <c r="C88" s="51"/>
      <c r="D88" s="52"/>
      <c r="E88" s="52"/>
      <c r="F88" s="52"/>
      <c r="G88" s="3"/>
      <c r="H88" s="30"/>
      <c r="I88" s="30"/>
      <c r="J88" s="30"/>
      <c r="K88" s="30"/>
      <c r="L88" s="30"/>
      <c r="M88" s="30"/>
      <c r="N88" s="31"/>
      <c r="O88" s="32"/>
      <c r="P88" s="32"/>
      <c r="Q88" s="32"/>
      <c r="R88" s="32"/>
      <c r="S88" s="32"/>
      <c r="T88" s="32"/>
      <c r="U88" s="33"/>
      <c r="V88" s="35"/>
      <c r="W88" s="30"/>
      <c r="X88" s="30"/>
      <c r="Y88" s="30"/>
      <c r="Z88" s="31"/>
      <c r="AA88" s="36"/>
      <c r="AB88" s="37"/>
      <c r="AC88" s="38"/>
      <c r="AD88" s="8">
        <f t="shared" ca="1" si="5"/>
        <v>2E-3</v>
      </c>
      <c r="AE88" s="8"/>
    </row>
    <row r="89" spans="1:31" ht="14.25" customHeight="1">
      <c r="A89" s="86"/>
      <c r="B89" s="87"/>
      <c r="C89" s="53"/>
      <c r="D89" s="54"/>
      <c r="E89" s="54"/>
      <c r="F89" s="54"/>
      <c r="G89" s="9"/>
      <c r="H89" s="30"/>
      <c r="I89" s="30"/>
      <c r="J89" s="30"/>
      <c r="K89" s="30"/>
      <c r="L89" s="30"/>
      <c r="M89" s="30"/>
      <c r="N89" s="31"/>
      <c r="O89" s="29"/>
      <c r="P89" s="29"/>
      <c r="Q89" s="29"/>
      <c r="R89" s="29"/>
      <c r="S89" s="29"/>
      <c r="T89" s="29"/>
      <c r="U89" s="34"/>
      <c r="V89" s="35"/>
      <c r="W89" s="30"/>
      <c r="X89" s="30"/>
      <c r="Y89" s="30"/>
      <c r="Z89" s="31"/>
      <c r="AA89" s="39"/>
      <c r="AB89" s="40"/>
      <c r="AC89" s="41"/>
      <c r="AD89" s="8">
        <f t="shared" ca="1" si="5"/>
        <v>0</v>
      </c>
      <c r="AE89" s="8"/>
    </row>
    <row r="90" spans="1:31" ht="14.25" customHeight="1">
      <c r="A90" s="86"/>
      <c r="B90" s="87"/>
      <c r="C90" s="26"/>
      <c r="D90" s="27"/>
      <c r="E90" s="27"/>
      <c r="F90" s="27"/>
      <c r="G90" s="9"/>
      <c r="H90" s="30"/>
      <c r="I90" s="30"/>
      <c r="J90" s="30"/>
      <c r="K90" s="30"/>
      <c r="L90" s="30"/>
      <c r="M90" s="30"/>
      <c r="N90" s="31"/>
      <c r="O90" s="32"/>
      <c r="P90" s="32"/>
      <c r="Q90" s="32"/>
      <c r="R90" s="32"/>
      <c r="S90" s="32"/>
      <c r="T90" s="32"/>
      <c r="U90" s="33"/>
      <c r="V90" s="35"/>
      <c r="W90" s="30"/>
      <c r="X90" s="30"/>
      <c r="Y90" s="30"/>
      <c r="Z90" s="31"/>
      <c r="AA90" s="36"/>
      <c r="AB90" s="37"/>
      <c r="AC90" s="38"/>
      <c r="AD90" s="8">
        <f t="shared" ca="1" si="5"/>
        <v>3.0000000000000001E-3</v>
      </c>
      <c r="AE90" s="8"/>
    </row>
    <row r="91" spans="1:31" ht="14.25" customHeight="1">
      <c r="A91" s="86"/>
      <c r="B91" s="87"/>
      <c r="C91" s="28"/>
      <c r="D91" s="29"/>
      <c r="E91" s="29"/>
      <c r="F91" s="29"/>
      <c r="G91" s="9"/>
      <c r="H91" s="30"/>
      <c r="I91" s="30"/>
      <c r="J91" s="30"/>
      <c r="K91" s="30"/>
      <c r="L91" s="30"/>
      <c r="M91" s="30"/>
      <c r="N91" s="31"/>
      <c r="O91" s="29"/>
      <c r="P91" s="29"/>
      <c r="Q91" s="29"/>
      <c r="R91" s="29"/>
      <c r="S91" s="29"/>
      <c r="T91" s="29"/>
      <c r="U91" s="34"/>
      <c r="V91" s="35"/>
      <c r="W91" s="30"/>
      <c r="X91" s="30"/>
      <c r="Y91" s="30"/>
      <c r="Z91" s="31"/>
      <c r="AA91" s="39"/>
      <c r="AB91" s="40"/>
      <c r="AC91" s="41"/>
      <c r="AD91" s="8">
        <f t="shared" ca="1" si="5"/>
        <v>-2E-3</v>
      </c>
      <c r="AE91" s="8"/>
    </row>
    <row r="92" spans="1:31" ht="14.25" customHeight="1">
      <c r="A92" s="86"/>
      <c r="B92" s="87"/>
      <c r="C92" s="26"/>
      <c r="D92" s="27"/>
      <c r="E92" s="27"/>
      <c r="F92" s="27"/>
      <c r="G92" s="9"/>
      <c r="H92" s="30"/>
      <c r="I92" s="30"/>
      <c r="J92" s="30"/>
      <c r="K92" s="30"/>
      <c r="L92" s="30"/>
      <c r="M92" s="30"/>
      <c r="N92" s="31"/>
      <c r="O92" s="32"/>
      <c r="P92" s="32"/>
      <c r="Q92" s="32"/>
      <c r="R92" s="32"/>
      <c r="S92" s="32"/>
      <c r="T92" s="32"/>
      <c r="U92" s="33"/>
      <c r="V92" s="35"/>
      <c r="W92" s="30"/>
      <c r="X92" s="30"/>
      <c r="Y92" s="30"/>
      <c r="Z92" s="31"/>
      <c r="AA92" s="36"/>
      <c r="AB92" s="37"/>
      <c r="AC92" s="38"/>
      <c r="AD92" s="8">
        <f t="shared" ca="1" si="5"/>
        <v>0</v>
      </c>
      <c r="AE92" s="8"/>
    </row>
    <row r="93" spans="1:31" ht="15" customHeight="1">
      <c r="A93" s="86"/>
      <c r="B93" s="87"/>
      <c r="C93" s="28"/>
      <c r="D93" s="29"/>
      <c r="E93" s="29"/>
      <c r="F93" s="29"/>
      <c r="G93" s="9"/>
      <c r="H93" s="30"/>
      <c r="I93" s="30"/>
      <c r="J93" s="30"/>
      <c r="K93" s="30"/>
      <c r="L93" s="30"/>
      <c r="M93" s="30"/>
      <c r="N93" s="31"/>
      <c r="O93" s="29"/>
      <c r="P93" s="29"/>
      <c r="Q93" s="29"/>
      <c r="R93" s="29"/>
      <c r="S93" s="29"/>
      <c r="T93" s="29"/>
      <c r="U93" s="34"/>
      <c r="V93" s="35"/>
      <c r="W93" s="30"/>
      <c r="X93" s="30"/>
      <c r="Y93" s="30"/>
      <c r="Z93" s="31"/>
      <c r="AA93" s="39"/>
      <c r="AB93" s="40"/>
      <c r="AC93" s="41"/>
      <c r="AD93" s="8">
        <f t="shared" ca="1" si="5"/>
        <v>-3.0000000000000001E-3</v>
      </c>
      <c r="AE93" s="8"/>
    </row>
    <row r="94" spans="1:31" ht="10.5" customHeight="1">
      <c r="A94" s="42" t="s">
        <v>20</v>
      </c>
      <c r="B94" s="43"/>
      <c r="C94" s="44" t="s">
        <v>31</v>
      </c>
      <c r="D94" s="45"/>
      <c r="E94" s="45"/>
      <c r="F94" s="45"/>
      <c r="G94" s="46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7"/>
    </row>
    <row r="95" spans="1:31" ht="10.5" customHeight="1">
      <c r="A95" s="42"/>
      <c r="B95" s="43"/>
      <c r="C95" s="48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50"/>
    </row>
    <row r="96" spans="1:31" ht="21.75" customHeight="1">
      <c r="A96" s="42"/>
      <c r="B96" s="43"/>
      <c r="C96" s="48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50"/>
    </row>
    <row r="97" spans="1:29" ht="8.25" hidden="1" customHeight="1">
      <c r="A97" s="42"/>
      <c r="B97" s="43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1"/>
    </row>
    <row r="98" spans="1:29" ht="10.5" hidden="1" customHeight="1">
      <c r="A98" s="42"/>
      <c r="B98" s="43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1"/>
    </row>
    <row r="99" spans="1:29" ht="9" customHeight="1" thickBot="1">
      <c r="A99" s="12" t="s">
        <v>14</v>
      </c>
      <c r="B99" s="13"/>
      <c r="C99" s="18"/>
      <c r="D99" s="18"/>
      <c r="E99" s="18"/>
      <c r="F99" s="19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20"/>
    </row>
    <row r="100" spans="1:29" ht="9" customHeight="1">
      <c r="A100" s="14"/>
      <c r="B100" s="15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2"/>
    </row>
    <row r="101" spans="1:29" ht="9.75" customHeight="1">
      <c r="A101" s="14"/>
      <c r="B101" s="15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2"/>
    </row>
    <row r="102" spans="1:29" ht="9" hidden="1" customHeight="1">
      <c r="A102" s="14"/>
      <c r="B102" s="15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2"/>
    </row>
    <row r="103" spans="1:29" ht="2.1" customHeight="1" thickBot="1">
      <c r="A103" s="16"/>
      <c r="B103" s="17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4"/>
    </row>
    <row r="104" spans="1:29" ht="9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>
      <c r="B105" s="5" t="s">
        <v>15</v>
      </c>
      <c r="H105" s="5" t="s">
        <v>19</v>
      </c>
      <c r="N105" s="5" t="s">
        <v>16</v>
      </c>
      <c r="P105" s="5"/>
      <c r="U105" s="7" t="s">
        <v>22</v>
      </c>
      <c r="Y105" s="5"/>
    </row>
  </sheetData>
  <mergeCells count="206"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A55:Z55"/>
    <mergeCell ref="AA55:AC55"/>
    <mergeCell ref="A56:C56"/>
    <mergeCell ref="D56:Z56"/>
    <mergeCell ref="AA56:AC56"/>
    <mergeCell ref="A57:AC57"/>
    <mergeCell ref="A58:E58"/>
    <mergeCell ref="F58:P58"/>
    <mergeCell ref="Q58:T58"/>
    <mergeCell ref="U58:AC58"/>
    <mergeCell ref="A59:E59"/>
    <mergeCell ref="F59:P59"/>
    <mergeCell ref="Q59:T59"/>
    <mergeCell ref="U59:AC59"/>
    <mergeCell ref="A60:E60"/>
    <mergeCell ref="F60:P60"/>
    <mergeCell ref="Q60:T60"/>
    <mergeCell ref="U60:AC60"/>
    <mergeCell ref="A61:B93"/>
    <mergeCell ref="C61:G61"/>
    <mergeCell ref="H61:N61"/>
    <mergeCell ref="O61:S61"/>
    <mergeCell ref="T61:AC61"/>
    <mergeCell ref="C62:G63"/>
    <mergeCell ref="H62:N62"/>
    <mergeCell ref="O62:S63"/>
    <mergeCell ref="T62:AC62"/>
    <mergeCell ref="H63:N63"/>
    <mergeCell ref="T63:AC63"/>
    <mergeCell ref="C64:AC74"/>
    <mergeCell ref="C75:F75"/>
    <mergeCell ref="H75:N75"/>
    <mergeCell ref="O75:U75"/>
    <mergeCell ref="V75:Z75"/>
    <mergeCell ref="AA75:AC75"/>
    <mergeCell ref="C76:F77"/>
    <mergeCell ref="H76:N76"/>
    <mergeCell ref="O76:U77"/>
    <mergeCell ref="V76:Z76"/>
    <mergeCell ref="AA76:AC77"/>
    <mergeCell ref="H77:N77"/>
    <mergeCell ref="V77:Z77"/>
    <mergeCell ref="C78:F79"/>
    <mergeCell ref="H78:N78"/>
    <mergeCell ref="O78:U79"/>
    <mergeCell ref="V78:Z78"/>
    <mergeCell ref="AA78:AC79"/>
    <mergeCell ref="H79:N79"/>
    <mergeCell ref="V79:Z79"/>
    <mergeCell ref="C80:F81"/>
    <mergeCell ref="H80:N80"/>
    <mergeCell ref="O80:U81"/>
    <mergeCell ref="V80:Z80"/>
    <mergeCell ref="AA80:AC81"/>
    <mergeCell ref="H81:N81"/>
    <mergeCell ref="V81:Z81"/>
    <mergeCell ref="C82:F83"/>
    <mergeCell ref="H82:N82"/>
    <mergeCell ref="O82:U83"/>
    <mergeCell ref="V82:Z82"/>
    <mergeCell ref="AA82:AC83"/>
    <mergeCell ref="H83:N83"/>
    <mergeCell ref="V83:Z83"/>
    <mergeCell ref="C84:F85"/>
    <mergeCell ref="H84:N84"/>
    <mergeCell ref="O84:U85"/>
    <mergeCell ref="V84:Z84"/>
    <mergeCell ref="AA84:AC85"/>
    <mergeCell ref="H85:N85"/>
    <mergeCell ref="V85:Z85"/>
    <mergeCell ref="C86:F87"/>
    <mergeCell ref="H86:N86"/>
    <mergeCell ref="O86:U87"/>
    <mergeCell ref="V86:Z86"/>
    <mergeCell ref="AA86:AC87"/>
    <mergeCell ref="H87:N87"/>
    <mergeCell ref="V87:Z87"/>
    <mergeCell ref="C88:F89"/>
    <mergeCell ref="H88:N88"/>
    <mergeCell ref="O88:U89"/>
    <mergeCell ref="V88:Z88"/>
    <mergeCell ref="AA88:AC89"/>
    <mergeCell ref="H89:N89"/>
    <mergeCell ref="V89:Z89"/>
    <mergeCell ref="C90:F91"/>
    <mergeCell ref="H90:N90"/>
    <mergeCell ref="O90:U91"/>
    <mergeCell ref="V90:Z90"/>
    <mergeCell ref="AA90:AC91"/>
    <mergeCell ref="H91:N91"/>
    <mergeCell ref="V91:Z91"/>
    <mergeCell ref="A99:B103"/>
    <mergeCell ref="C99:AC103"/>
    <mergeCell ref="A104:AC104"/>
    <mergeCell ref="C92:F93"/>
    <mergeCell ref="H92:N92"/>
    <mergeCell ref="O92:U93"/>
    <mergeCell ref="V92:Z92"/>
    <mergeCell ref="AA92:AC93"/>
    <mergeCell ref="H93:N93"/>
    <mergeCell ref="V93:Z93"/>
    <mergeCell ref="A94:B98"/>
    <mergeCell ref="C94:AC96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2018-03-23T06:40:12Z</cp:lastPrinted>
  <dcterms:created xsi:type="dcterms:W3CDTF">2008-09-11T17:22:00Z</dcterms:created>
  <dcterms:modified xsi:type="dcterms:W3CDTF">2018-03-23T06:40:15Z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