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Sheet1!$A$1:$AC$209</definedName>
  </definedNames>
  <calcPr calcId="125725"/>
</workbook>
</file>

<file path=xl/calcChain.xml><?xml version="1.0" encoding="utf-8"?>
<calcChain xmlns="http://schemas.openxmlformats.org/spreadsheetml/2006/main">
  <c r="H184" i="1"/>
  <c r="H183"/>
  <c r="H182"/>
  <c r="H181"/>
  <c r="H180"/>
  <c r="H179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H143"/>
  <c r="H142"/>
  <c r="H145"/>
  <c r="H144"/>
  <c r="H133"/>
  <c r="H132"/>
  <c r="H141"/>
  <c r="H140"/>
  <c r="H131"/>
  <c r="H130"/>
  <c r="H129"/>
  <c r="H128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V129" s="1"/>
  <c r="AD128"/>
  <c r="V128" s="1"/>
  <c r="H89"/>
  <c r="H88"/>
  <c r="H93"/>
  <c r="H92"/>
  <c r="H79"/>
  <c r="H78"/>
  <c r="H34"/>
  <c r="H33"/>
  <c r="H29"/>
  <c r="H32"/>
  <c r="H31"/>
  <c r="H30"/>
  <c r="H24"/>
  <c r="H23"/>
  <c r="H87"/>
  <c r="H86"/>
  <c r="H85"/>
  <c r="H84"/>
  <c r="H38"/>
  <c r="H37"/>
  <c r="H36"/>
  <c r="H35"/>
  <c r="H77"/>
  <c r="H76"/>
  <c r="H40"/>
  <c r="H39"/>
  <c r="H28"/>
  <c r="H27"/>
  <c r="H26"/>
  <c r="H25"/>
  <c r="AD93"/>
  <c r="AD92"/>
  <c r="AD91"/>
  <c r="AD90"/>
  <c r="AD89"/>
  <c r="V89" s="1"/>
  <c r="AD88"/>
  <c r="AD87"/>
  <c r="AD86"/>
  <c r="AD85"/>
  <c r="AD84"/>
  <c r="AD83"/>
  <c r="AD82"/>
  <c r="AD81"/>
  <c r="AD80"/>
  <c r="AD79"/>
  <c r="AD78"/>
  <c r="AD77"/>
  <c r="AD76"/>
  <c r="V76" s="1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V180" l="1"/>
  <c r="V182"/>
  <c r="V184"/>
  <c r="V179"/>
  <c r="V181"/>
  <c r="V183"/>
  <c r="V145"/>
  <c r="V144"/>
  <c r="V142"/>
  <c r="V143"/>
  <c r="V140"/>
  <c r="V141"/>
  <c r="V132"/>
  <c r="V133"/>
  <c r="H134"/>
  <c r="V134" s="1"/>
  <c r="H135"/>
  <c r="V135" s="1"/>
  <c r="H136"/>
  <c r="V136" s="1"/>
  <c r="H137"/>
  <c r="V137" s="1"/>
  <c r="H138"/>
  <c r="V138" s="1"/>
  <c r="H139"/>
  <c r="V139" s="1"/>
  <c r="V131"/>
  <c r="V130"/>
  <c r="V93"/>
  <c r="V92"/>
  <c r="V88"/>
  <c r="H90"/>
  <c r="V90" s="1"/>
  <c r="H91"/>
  <c r="V91" s="1"/>
  <c r="V84"/>
  <c r="V85"/>
  <c r="V87"/>
  <c r="V86"/>
  <c r="V78"/>
  <c r="V79"/>
  <c r="H80"/>
  <c r="V80" s="1"/>
  <c r="H81"/>
  <c r="V81" s="1"/>
  <c r="H82"/>
  <c r="H83"/>
  <c r="V83" s="1"/>
  <c r="V77"/>
  <c r="V39"/>
  <c r="V40"/>
  <c r="V37"/>
  <c r="V38"/>
  <c r="V33"/>
  <c r="V34"/>
  <c r="V30"/>
  <c r="V32"/>
  <c r="V29"/>
  <c r="V31"/>
  <c r="V25"/>
  <c r="V26"/>
  <c r="V24"/>
  <c r="V23"/>
  <c r="V27"/>
  <c r="V28"/>
  <c r="V82" l="1"/>
  <c r="V36"/>
  <c r="V35"/>
</calcChain>
</file>

<file path=xl/sharedStrings.xml><?xml version="1.0" encoding="utf-8"?>
<sst xmlns="http://schemas.openxmlformats.org/spreadsheetml/2006/main" count="227" uniqueCount="43">
  <si>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</si>
  <si>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</si>
  <si>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</si>
  <si>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</si>
  <si>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</si>
  <si>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</si>
  <si>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</si>
  <si>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</si>
  <si>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</si>
  <si>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</si>
  <si>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</si>
  <si>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</si>
  <si>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</si>
  <si>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</si>
  <si>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</si>
  <si>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</si>
  <si>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</si>
  <si>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</si>
  <si>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</si>
  <si>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</si>
  <si>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</si>
  <si>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</si>
  <si>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</si>
  <si>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</si>
  <si>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</si>
  <si>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</si>
  <si>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</si>
  <si>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</si>
  <si>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</si>
  <si>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</si>
  <si>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</si>
  <si>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</si>
  <si>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</si>
  <si>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</si>
  <si>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</si>
  <si>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</si>
  <si>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</si>
  <si>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左15.5m</t>
    <phoneticPr fontId="11" type="noConversion"/>
  </si>
  <si>
    <t>右15.5m</t>
    <phoneticPr fontId="11" type="noConversion"/>
  </si>
  <si>
    <t>左4m</t>
    <phoneticPr fontId="11" type="noConversion"/>
  </si>
  <si>
    <t>右4m</t>
    <phoneticPr fontId="11" type="noConversion"/>
  </si>
  <si>
    <t xml:space="preserve"> 跨海一路下面层（K2+935.312~K3+443.169）</t>
    <phoneticPr fontId="11" type="noConversion"/>
  </si>
  <si>
    <t>左15.5m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</si>
</sst>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8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11</xdr:row>
      <xdr:rowOff>11223</xdr:rowOff>
    </xdr:from>
    <xdr:to>
      <xdr:col>26</xdr:col>
      <xdr:colOff>295275</xdr:colOff>
      <xdr:row>19</xdr:row>
      <xdr:rowOff>322150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5" y="3183048"/>
          <a:ext cx="4857750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76199</xdr:colOff>
      <xdr:row>64</xdr:row>
      <xdr:rowOff>11223</xdr:rowOff>
    </xdr:from>
    <xdr:to>
      <xdr:col>27</xdr:col>
      <xdr:colOff>123824</xdr:colOff>
      <xdr:row>72</xdr:row>
      <xdr:rowOff>322150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4" y="13327173"/>
          <a:ext cx="5133975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76199</xdr:colOff>
      <xdr:row>116</xdr:row>
      <xdr:rowOff>11223</xdr:rowOff>
    </xdr:from>
    <xdr:to>
      <xdr:col>27</xdr:col>
      <xdr:colOff>123824</xdr:colOff>
      <xdr:row>124</xdr:row>
      <xdr:rowOff>322150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4" y="13327173"/>
          <a:ext cx="5133975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76199</xdr:colOff>
      <xdr:row>167</xdr:row>
      <xdr:rowOff>11223</xdr:rowOff>
    </xdr:from>
    <xdr:to>
      <xdr:col>27</xdr:col>
      <xdr:colOff>123824</xdr:colOff>
      <xdr:row>175</xdr:row>
      <xdr:rowOff>322150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4" y="23404623"/>
          <a:ext cx="5133975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208"/>
  <sheetViews>
    <sheetView tabSelected="1" view="pageBreakPreview" topLeftCell="A130" zoomScaleSheetLayoutView="100" workbookViewId="0">
      <selection activeCell="H142" sqref="H142:N142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97"/>
      <c r="B2" s="98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100" t="s">
        <v>0</v>
      </c>
      <c r="AB2" s="100"/>
      <c r="AC2" s="100"/>
    </row>
    <row r="3" spans="1:29" ht="27">
      <c r="A3" s="101"/>
      <c r="B3" s="102"/>
      <c r="C3" s="102"/>
      <c r="D3" s="103" t="s">
        <v>24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5"/>
      <c r="AB3" s="106"/>
      <c r="AC3" s="106"/>
    </row>
    <row r="4" spans="1:29" ht="27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1"/>
      <c r="AB4" s="112"/>
      <c r="AC4" s="112"/>
    </row>
    <row r="5" spans="1:29" ht="45" customHeight="1">
      <c r="A5" s="113" t="s">
        <v>1</v>
      </c>
      <c r="B5" s="114"/>
      <c r="C5" s="114"/>
      <c r="D5" s="114"/>
      <c r="E5" s="115"/>
      <c r="F5" s="116" t="s">
        <v>32</v>
      </c>
      <c r="G5" s="117"/>
      <c r="H5" s="117"/>
      <c r="I5" s="117"/>
      <c r="J5" s="117"/>
      <c r="K5" s="117"/>
      <c r="L5" s="117"/>
      <c r="M5" s="117"/>
      <c r="N5" s="117"/>
      <c r="O5" s="117"/>
      <c r="P5" s="118"/>
      <c r="Q5" s="119" t="s">
        <v>2</v>
      </c>
      <c r="R5" s="119"/>
      <c r="S5" s="119"/>
      <c r="T5" s="119"/>
      <c r="U5" s="120" t="s">
        <v>3</v>
      </c>
      <c r="V5" s="120"/>
      <c r="W5" s="120"/>
      <c r="X5" s="120"/>
      <c r="Y5" s="120"/>
      <c r="Z5" s="120"/>
      <c r="AA5" s="120"/>
      <c r="AB5" s="120"/>
      <c r="AC5" s="121"/>
    </row>
    <row r="6" spans="1:29" ht="30" customHeight="1">
      <c r="A6" s="107" t="s">
        <v>17</v>
      </c>
      <c r="B6" s="108"/>
      <c r="C6" s="108"/>
      <c r="D6" s="108"/>
      <c r="E6" s="109"/>
      <c r="F6" s="122" t="s">
        <v>41</v>
      </c>
      <c r="G6" s="123"/>
      <c r="H6" s="123"/>
      <c r="I6" s="123"/>
      <c r="J6" s="123"/>
      <c r="K6" s="123"/>
      <c r="L6" s="123"/>
      <c r="M6" s="123"/>
      <c r="N6" s="123"/>
      <c r="O6" s="123"/>
      <c r="P6" s="122"/>
      <c r="Q6" s="124" t="s">
        <v>33</v>
      </c>
      <c r="R6" s="124"/>
      <c r="S6" s="124"/>
      <c r="T6" s="124"/>
      <c r="U6" s="125"/>
      <c r="V6" s="126"/>
      <c r="W6" s="126"/>
      <c r="X6" s="126"/>
      <c r="Y6" s="126"/>
      <c r="Z6" s="126"/>
      <c r="AA6" s="126"/>
      <c r="AB6" s="126"/>
      <c r="AC6" s="127"/>
    </row>
    <row r="7" spans="1:29" ht="30" customHeight="1">
      <c r="A7" s="75" t="s">
        <v>4</v>
      </c>
      <c r="B7" s="76"/>
      <c r="C7" s="76"/>
      <c r="D7" s="76"/>
      <c r="E7" s="77"/>
      <c r="F7" s="78" t="s">
        <v>36</v>
      </c>
      <c r="G7" s="79"/>
      <c r="H7" s="79"/>
      <c r="I7" s="79"/>
      <c r="J7" s="79"/>
      <c r="K7" s="79"/>
      <c r="L7" s="79"/>
      <c r="M7" s="79"/>
      <c r="N7" s="79"/>
      <c r="O7" s="79"/>
      <c r="P7" s="80"/>
      <c r="Q7" s="81" t="s">
        <v>23</v>
      </c>
      <c r="R7" s="82"/>
      <c r="S7" s="82"/>
      <c r="T7" s="82"/>
      <c r="U7" s="83" t="s">
        <v>30</v>
      </c>
      <c r="V7" s="84"/>
      <c r="W7" s="84"/>
      <c r="X7" s="84"/>
      <c r="Y7" s="84"/>
      <c r="Z7" s="84"/>
      <c r="AA7" s="84"/>
      <c r="AB7" s="84"/>
      <c r="AC7" s="85"/>
    </row>
    <row r="8" spans="1:29" ht="23.25" customHeight="1">
      <c r="A8" s="38" t="s">
        <v>18</v>
      </c>
      <c r="B8" s="39"/>
      <c r="C8" s="39" t="s">
        <v>5</v>
      </c>
      <c r="D8" s="39"/>
      <c r="E8" s="39"/>
      <c r="F8" s="39"/>
      <c r="G8" s="39"/>
      <c r="H8" s="39" t="s">
        <v>25</v>
      </c>
      <c r="I8" s="39"/>
      <c r="J8" s="39"/>
      <c r="K8" s="39"/>
      <c r="L8" s="39"/>
      <c r="M8" s="39"/>
      <c r="N8" s="39"/>
      <c r="O8" s="73" t="s">
        <v>6</v>
      </c>
      <c r="P8" s="73"/>
      <c r="Q8" s="73"/>
      <c r="R8" s="73"/>
      <c r="S8" s="73"/>
      <c r="T8" s="73" t="s">
        <v>34</v>
      </c>
      <c r="U8" s="73"/>
      <c r="V8" s="73"/>
      <c r="W8" s="73"/>
      <c r="X8" s="73"/>
      <c r="Y8" s="73"/>
      <c r="Z8" s="73"/>
      <c r="AA8" s="73"/>
      <c r="AB8" s="73"/>
      <c r="AC8" s="74"/>
    </row>
    <row r="9" spans="1:29" ht="18" customHeight="1">
      <c r="A9" s="38"/>
      <c r="B9" s="39"/>
      <c r="C9" s="43" t="s">
        <v>7</v>
      </c>
      <c r="D9" s="36"/>
      <c r="E9" s="36"/>
      <c r="F9" s="36"/>
      <c r="G9" s="44"/>
      <c r="H9" s="39" t="s">
        <v>26</v>
      </c>
      <c r="I9" s="39"/>
      <c r="J9" s="39"/>
      <c r="K9" s="39"/>
      <c r="L9" s="39"/>
      <c r="M9" s="39"/>
      <c r="N9" s="39"/>
      <c r="O9" s="29" t="s">
        <v>8</v>
      </c>
      <c r="P9" s="30"/>
      <c r="Q9" s="30"/>
      <c r="R9" s="30"/>
      <c r="S9" s="45"/>
      <c r="T9" s="73" t="s">
        <v>28</v>
      </c>
      <c r="U9" s="73"/>
      <c r="V9" s="73"/>
      <c r="W9" s="73"/>
      <c r="X9" s="73"/>
      <c r="Y9" s="73"/>
      <c r="Z9" s="73"/>
      <c r="AA9" s="73"/>
      <c r="AB9" s="73"/>
      <c r="AC9" s="74"/>
    </row>
    <row r="10" spans="1:29" ht="18" customHeight="1">
      <c r="A10" s="38"/>
      <c r="B10" s="39"/>
      <c r="C10" s="37"/>
      <c r="D10" s="24"/>
      <c r="E10" s="24"/>
      <c r="F10" s="24"/>
      <c r="G10" s="25"/>
      <c r="H10" s="39" t="s">
        <v>27</v>
      </c>
      <c r="I10" s="39"/>
      <c r="J10" s="39"/>
      <c r="K10" s="39"/>
      <c r="L10" s="39"/>
      <c r="M10" s="39"/>
      <c r="N10" s="39"/>
      <c r="O10" s="32"/>
      <c r="P10" s="33"/>
      <c r="Q10" s="33"/>
      <c r="R10" s="33"/>
      <c r="S10" s="46"/>
      <c r="T10" s="73" t="s">
        <v>29</v>
      </c>
      <c r="U10" s="73"/>
      <c r="V10" s="73"/>
      <c r="W10" s="73"/>
      <c r="X10" s="73"/>
      <c r="Y10" s="73"/>
      <c r="Z10" s="73"/>
      <c r="AA10" s="73"/>
      <c r="AB10" s="73"/>
      <c r="AC10" s="74"/>
    </row>
    <row r="11" spans="1:29">
      <c r="A11" s="38"/>
      <c r="B11" s="39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9"/>
    </row>
    <row r="12" spans="1:29">
      <c r="A12" s="38"/>
      <c r="B12" s="39"/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</row>
    <row r="13" spans="1:29">
      <c r="A13" s="38"/>
      <c r="B13" s="39"/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9"/>
    </row>
    <row r="14" spans="1:29">
      <c r="A14" s="38"/>
      <c r="B14" s="39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9"/>
    </row>
    <row r="15" spans="1:29">
      <c r="A15" s="38"/>
      <c r="B15" s="39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9"/>
    </row>
    <row r="16" spans="1:29">
      <c r="A16" s="38"/>
      <c r="B16" s="39"/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9"/>
    </row>
    <row r="17" spans="1:31">
      <c r="A17" s="38"/>
      <c r="B17" s="39"/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9"/>
    </row>
    <row r="18" spans="1:31">
      <c r="A18" s="38"/>
      <c r="B18" s="39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9"/>
    </row>
    <row r="19" spans="1:31">
      <c r="A19" s="38"/>
      <c r="B19" s="39"/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9"/>
    </row>
    <row r="20" spans="1:31" ht="29.25" customHeight="1">
      <c r="A20" s="38"/>
      <c r="B20" s="39"/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9"/>
    </row>
    <row r="21" spans="1:31" ht="22.5" customHeight="1">
      <c r="A21" s="38"/>
      <c r="B21" s="39"/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9"/>
    </row>
    <row r="22" spans="1:31" ht="14.25" customHeight="1">
      <c r="A22" s="38"/>
      <c r="B22" s="40"/>
      <c r="C22" s="39" t="s">
        <v>9</v>
      </c>
      <c r="D22" s="39"/>
      <c r="E22" s="39"/>
      <c r="F22" s="39"/>
      <c r="G22" s="2"/>
      <c r="H22" s="40" t="s">
        <v>10</v>
      </c>
      <c r="I22" s="86"/>
      <c r="J22" s="86"/>
      <c r="K22" s="86"/>
      <c r="L22" s="86"/>
      <c r="M22" s="86"/>
      <c r="N22" s="87"/>
      <c r="O22" s="39" t="s">
        <v>11</v>
      </c>
      <c r="P22" s="39"/>
      <c r="Q22" s="39"/>
      <c r="R22" s="39"/>
      <c r="S22" s="39"/>
      <c r="T22" s="39"/>
      <c r="U22" s="39"/>
      <c r="V22" s="73" t="s">
        <v>21</v>
      </c>
      <c r="W22" s="73"/>
      <c r="X22" s="73"/>
      <c r="Y22" s="73"/>
      <c r="Z22" s="73"/>
      <c r="AA22" s="88" t="s">
        <v>35</v>
      </c>
      <c r="AB22" s="89"/>
      <c r="AC22" s="90"/>
    </row>
    <row r="23" spans="1:31" ht="14.25" customHeight="1">
      <c r="A23" s="38"/>
      <c r="B23" s="39"/>
      <c r="C23" s="15">
        <v>2935.3119999999999</v>
      </c>
      <c r="D23" s="16"/>
      <c r="E23" s="16"/>
      <c r="F23" s="16"/>
      <c r="G23" s="3" t="s">
        <v>12</v>
      </c>
      <c r="H23" s="19">
        <f>3089188.904+2935.312*COS(36.68055*PI()/180)</f>
        <v>3091542.9610319668</v>
      </c>
      <c r="I23" s="20"/>
      <c r="J23" s="20"/>
      <c r="K23" s="20"/>
      <c r="L23" s="20"/>
      <c r="M23" s="20"/>
      <c r="N23" s="21"/>
      <c r="O23" s="22"/>
      <c r="P23" s="22"/>
      <c r="Q23" s="22"/>
      <c r="R23" s="22"/>
      <c r="S23" s="22"/>
      <c r="T23" s="22"/>
      <c r="U23" s="23"/>
      <c r="V23" s="26">
        <f ca="1">H23+AD23</f>
        <v>3091542.962031967</v>
      </c>
      <c r="W23" s="27"/>
      <c r="X23" s="27"/>
      <c r="Y23" s="27"/>
      <c r="Z23" s="28"/>
      <c r="AA23" s="91"/>
      <c r="AB23" s="92"/>
      <c r="AC23" s="93"/>
      <c r="AD23" s="8">
        <f ca="1">RANDBETWEEN(-3,3)*0.001</f>
        <v>1E-3</v>
      </c>
      <c r="AE23" s="8">
        <v>3091826.855</v>
      </c>
    </row>
    <row r="24" spans="1:31" ht="14.25" customHeight="1">
      <c r="A24" s="38"/>
      <c r="B24" s="39"/>
      <c r="C24" s="17"/>
      <c r="D24" s="18"/>
      <c r="E24" s="18"/>
      <c r="F24" s="18"/>
      <c r="G24" s="1" t="s">
        <v>13</v>
      </c>
      <c r="H24" s="27">
        <f>525953.681+2935.312*SIN(36.68055*PI()/180)</f>
        <v>527707.0982428696</v>
      </c>
      <c r="I24" s="27"/>
      <c r="J24" s="27"/>
      <c r="K24" s="27"/>
      <c r="L24" s="27"/>
      <c r="M24" s="27"/>
      <c r="N24" s="28"/>
      <c r="O24" s="24"/>
      <c r="P24" s="24"/>
      <c r="Q24" s="24"/>
      <c r="R24" s="24"/>
      <c r="S24" s="24"/>
      <c r="T24" s="24"/>
      <c r="U24" s="25"/>
      <c r="V24" s="26">
        <f t="shared" ref="V24:V28" ca="1" si="0">H24+AD24</f>
        <v>527707.09524286957</v>
      </c>
      <c r="W24" s="27"/>
      <c r="X24" s="27"/>
      <c r="Y24" s="27"/>
      <c r="Z24" s="28"/>
      <c r="AA24" s="94"/>
      <c r="AB24" s="95"/>
      <c r="AC24" s="96"/>
      <c r="AD24" s="8">
        <f t="shared" ref="AD24:AD40" ca="1" si="1">RANDBETWEEN(-3,3)*0.001</f>
        <v>-3.0000000000000001E-3</v>
      </c>
      <c r="AE24" s="8">
        <v>526796.32499999995</v>
      </c>
    </row>
    <row r="25" spans="1:31" ht="14.25" customHeight="1">
      <c r="A25" s="38"/>
      <c r="B25" s="39"/>
      <c r="C25" s="35" t="s">
        <v>39</v>
      </c>
      <c r="D25" s="36"/>
      <c r="E25" s="36"/>
      <c r="F25" s="36"/>
      <c r="G25" s="1" t="s">
        <v>12</v>
      </c>
      <c r="H25" s="27">
        <f>H23-4*COS((36.68+90)*PI()/180)</f>
        <v>3091545.3504129192</v>
      </c>
      <c r="I25" s="27"/>
      <c r="J25" s="27"/>
      <c r="K25" s="27"/>
      <c r="L25" s="27"/>
      <c r="M25" s="27"/>
      <c r="N25" s="28"/>
      <c r="O25" s="22"/>
      <c r="P25" s="22"/>
      <c r="Q25" s="22"/>
      <c r="R25" s="22"/>
      <c r="S25" s="22"/>
      <c r="T25" s="22"/>
      <c r="U25" s="23"/>
      <c r="V25" s="26">
        <f t="shared" ca="1" si="0"/>
        <v>3091545.3504129192</v>
      </c>
      <c r="W25" s="27"/>
      <c r="X25" s="27"/>
      <c r="Y25" s="27"/>
      <c r="Z25" s="28"/>
      <c r="AA25" s="29"/>
      <c r="AB25" s="30"/>
      <c r="AC25" s="31"/>
      <c r="AD25" s="8">
        <f t="shared" ca="1" si="1"/>
        <v>0</v>
      </c>
      <c r="AE25" s="8"/>
    </row>
    <row r="26" spans="1:31" ht="14.25" customHeight="1">
      <c r="A26" s="38"/>
      <c r="B26" s="39"/>
      <c r="C26" s="37"/>
      <c r="D26" s="24"/>
      <c r="E26" s="24"/>
      <c r="F26" s="24"/>
      <c r="G26" s="1" t="s">
        <v>13</v>
      </c>
      <c r="H26" s="27">
        <f>H24-4*SIN((36.68+90)*PI()/180)</f>
        <v>527703.89030604588</v>
      </c>
      <c r="I26" s="27"/>
      <c r="J26" s="27"/>
      <c r="K26" s="27"/>
      <c r="L26" s="27"/>
      <c r="M26" s="27"/>
      <c r="N26" s="28"/>
      <c r="O26" s="24"/>
      <c r="P26" s="24"/>
      <c r="Q26" s="24"/>
      <c r="R26" s="24"/>
      <c r="S26" s="24"/>
      <c r="T26" s="24"/>
      <c r="U26" s="25"/>
      <c r="V26" s="26">
        <f t="shared" ca="1" si="0"/>
        <v>527703.88930604584</v>
      </c>
      <c r="W26" s="27"/>
      <c r="X26" s="27"/>
      <c r="Y26" s="27"/>
      <c r="Z26" s="28"/>
      <c r="AA26" s="32"/>
      <c r="AB26" s="33"/>
      <c r="AC26" s="34"/>
      <c r="AD26" s="8">
        <f t="shared" ca="1" si="1"/>
        <v>-1E-3</v>
      </c>
      <c r="AE26" s="8"/>
    </row>
    <row r="27" spans="1:31" ht="14.25" customHeight="1">
      <c r="A27" s="38"/>
      <c r="B27" s="39"/>
      <c r="C27" s="35" t="s">
        <v>40</v>
      </c>
      <c r="D27" s="36"/>
      <c r="E27" s="36"/>
      <c r="F27" s="36"/>
      <c r="G27" s="1" t="s">
        <v>12</v>
      </c>
      <c r="H27" s="27">
        <f>H23+4*COS((36.68+90)*PI()/180)</f>
        <v>3091540.5716510145</v>
      </c>
      <c r="I27" s="27"/>
      <c r="J27" s="27"/>
      <c r="K27" s="27"/>
      <c r="L27" s="27"/>
      <c r="M27" s="27"/>
      <c r="N27" s="28"/>
      <c r="O27" s="22"/>
      <c r="P27" s="22"/>
      <c r="Q27" s="22"/>
      <c r="R27" s="22"/>
      <c r="S27" s="22"/>
      <c r="T27" s="22"/>
      <c r="U27" s="23"/>
      <c r="V27" s="26">
        <f t="shared" ca="1" si="0"/>
        <v>3091540.5716510145</v>
      </c>
      <c r="W27" s="27"/>
      <c r="X27" s="27"/>
      <c r="Y27" s="27"/>
      <c r="Z27" s="28"/>
      <c r="AA27" s="29"/>
      <c r="AB27" s="30"/>
      <c r="AC27" s="31"/>
      <c r="AD27" s="8">
        <f t="shared" ca="1" si="1"/>
        <v>0</v>
      </c>
      <c r="AE27" s="8"/>
    </row>
    <row r="28" spans="1:31" ht="14.25" customHeight="1">
      <c r="A28" s="38"/>
      <c r="B28" s="39"/>
      <c r="C28" s="37"/>
      <c r="D28" s="24"/>
      <c r="E28" s="24"/>
      <c r="F28" s="24"/>
      <c r="G28" s="1" t="s">
        <v>13</v>
      </c>
      <c r="H28" s="27">
        <f>H24+4*SIN((36.68+90)*PI()/180)</f>
        <v>527710.30617969332</v>
      </c>
      <c r="I28" s="27"/>
      <c r="J28" s="27"/>
      <c r="K28" s="27"/>
      <c r="L28" s="27"/>
      <c r="M28" s="27"/>
      <c r="N28" s="28"/>
      <c r="O28" s="24"/>
      <c r="P28" s="24"/>
      <c r="Q28" s="24"/>
      <c r="R28" s="24"/>
      <c r="S28" s="24"/>
      <c r="T28" s="24"/>
      <c r="U28" s="25"/>
      <c r="V28" s="26">
        <f t="shared" ca="1" si="0"/>
        <v>527710.30617969332</v>
      </c>
      <c r="W28" s="27"/>
      <c r="X28" s="27"/>
      <c r="Y28" s="27"/>
      <c r="Z28" s="28"/>
      <c r="AA28" s="32"/>
      <c r="AB28" s="33"/>
      <c r="AC28" s="34"/>
      <c r="AD28" s="8">
        <f t="shared" ca="1" si="1"/>
        <v>0</v>
      </c>
      <c r="AE28" s="8"/>
    </row>
    <row r="29" spans="1:31" ht="14.25" customHeight="1">
      <c r="A29" s="41"/>
      <c r="B29" s="42"/>
      <c r="C29" s="35" t="s">
        <v>42</v>
      </c>
      <c r="D29" s="36"/>
      <c r="E29" s="36"/>
      <c r="F29" s="36"/>
      <c r="G29" s="9" t="s">
        <v>12</v>
      </c>
      <c r="H29" s="27">
        <f>H23-15.5*COS((36.68+90)*PI()/180)</f>
        <v>3091552.2198831569</v>
      </c>
      <c r="I29" s="27"/>
      <c r="J29" s="27"/>
      <c r="K29" s="27"/>
      <c r="L29" s="27"/>
      <c r="M29" s="27"/>
      <c r="N29" s="28"/>
      <c r="O29" s="22"/>
      <c r="P29" s="22"/>
      <c r="Q29" s="22"/>
      <c r="R29" s="22"/>
      <c r="S29" s="22"/>
      <c r="T29" s="22"/>
      <c r="U29" s="23"/>
      <c r="V29" s="26">
        <f t="shared" ref="V29:V38" ca="1" si="2">H29+AD29</f>
        <v>3091552.2218831568</v>
      </c>
      <c r="W29" s="27"/>
      <c r="X29" s="27"/>
      <c r="Y29" s="27"/>
      <c r="Z29" s="28"/>
      <c r="AA29" s="29"/>
      <c r="AB29" s="30"/>
      <c r="AC29" s="31"/>
      <c r="AD29" s="8">
        <f t="shared" ca="1" si="1"/>
        <v>2E-3</v>
      </c>
      <c r="AE29" s="8"/>
    </row>
    <row r="30" spans="1:31" ht="14.25" customHeight="1">
      <c r="A30" s="41"/>
      <c r="B30" s="42"/>
      <c r="C30" s="37"/>
      <c r="D30" s="24"/>
      <c r="E30" s="24"/>
      <c r="F30" s="24"/>
      <c r="G30" s="9" t="s">
        <v>13</v>
      </c>
      <c r="H30" s="27">
        <f>H24-15.5*SIN((36.68+90)*PI()/180)</f>
        <v>527694.66748767777</v>
      </c>
      <c r="I30" s="27"/>
      <c r="J30" s="27"/>
      <c r="K30" s="27"/>
      <c r="L30" s="27"/>
      <c r="M30" s="27"/>
      <c r="N30" s="28"/>
      <c r="O30" s="24"/>
      <c r="P30" s="24"/>
      <c r="Q30" s="24"/>
      <c r="R30" s="24"/>
      <c r="S30" s="24"/>
      <c r="T30" s="24"/>
      <c r="U30" s="25"/>
      <c r="V30" s="26">
        <f t="shared" ca="1" si="2"/>
        <v>527694.66848767782</v>
      </c>
      <c r="W30" s="27"/>
      <c r="X30" s="27"/>
      <c r="Y30" s="27"/>
      <c r="Z30" s="28"/>
      <c r="AA30" s="32"/>
      <c r="AB30" s="33"/>
      <c r="AC30" s="34"/>
      <c r="AD30" s="8">
        <f t="shared" ca="1" si="1"/>
        <v>1E-3</v>
      </c>
      <c r="AE30" s="8"/>
    </row>
    <row r="31" spans="1:31" ht="14.25" customHeight="1">
      <c r="A31" s="41"/>
      <c r="B31" s="42"/>
      <c r="C31" s="35" t="s">
        <v>38</v>
      </c>
      <c r="D31" s="36"/>
      <c r="E31" s="36"/>
      <c r="F31" s="36"/>
      <c r="G31" s="9" t="s">
        <v>12</v>
      </c>
      <c r="H31" s="27">
        <f>H23+15.5*COS((36.68+90)*PI()/180)</f>
        <v>3091533.7021807767</v>
      </c>
      <c r="I31" s="27"/>
      <c r="J31" s="27"/>
      <c r="K31" s="27"/>
      <c r="L31" s="27"/>
      <c r="M31" s="27"/>
      <c r="N31" s="28"/>
      <c r="O31" s="22"/>
      <c r="P31" s="22"/>
      <c r="Q31" s="22"/>
      <c r="R31" s="22"/>
      <c r="S31" s="22"/>
      <c r="T31" s="22"/>
      <c r="U31" s="23"/>
      <c r="V31" s="26">
        <f t="shared" ca="1" si="2"/>
        <v>3091533.7021807767</v>
      </c>
      <c r="W31" s="27"/>
      <c r="X31" s="27"/>
      <c r="Y31" s="27"/>
      <c r="Z31" s="28"/>
      <c r="AA31" s="29"/>
      <c r="AB31" s="30"/>
      <c r="AC31" s="31"/>
      <c r="AD31" s="8">
        <f t="shared" ca="1" si="1"/>
        <v>0</v>
      </c>
      <c r="AE31" s="8"/>
    </row>
    <row r="32" spans="1:31" ht="14.25" customHeight="1">
      <c r="A32" s="41"/>
      <c r="B32" s="42"/>
      <c r="C32" s="37"/>
      <c r="D32" s="24"/>
      <c r="E32" s="24"/>
      <c r="F32" s="24"/>
      <c r="G32" s="9" t="s">
        <v>13</v>
      </c>
      <c r="H32" s="27">
        <f>H24+15.5*SIN((36.68+90)*PI()/180)</f>
        <v>527719.52899806143</v>
      </c>
      <c r="I32" s="27"/>
      <c r="J32" s="27"/>
      <c r="K32" s="27"/>
      <c r="L32" s="27"/>
      <c r="M32" s="27"/>
      <c r="N32" s="28"/>
      <c r="O32" s="24"/>
      <c r="P32" s="24"/>
      <c r="Q32" s="24"/>
      <c r="R32" s="24"/>
      <c r="S32" s="24"/>
      <c r="T32" s="24"/>
      <c r="U32" s="25"/>
      <c r="V32" s="26">
        <f t="shared" ca="1" si="2"/>
        <v>527719.53099806141</v>
      </c>
      <c r="W32" s="27"/>
      <c r="X32" s="27"/>
      <c r="Y32" s="27"/>
      <c r="Z32" s="28"/>
      <c r="AA32" s="32"/>
      <c r="AB32" s="33"/>
      <c r="AC32" s="34"/>
      <c r="AD32" s="8">
        <f t="shared" ca="1" si="1"/>
        <v>2E-3</v>
      </c>
      <c r="AE32" s="8"/>
    </row>
    <row r="33" spans="1:31" ht="14.25" customHeight="1">
      <c r="A33" s="41"/>
      <c r="B33" s="42"/>
      <c r="C33" s="15">
        <v>3040</v>
      </c>
      <c r="D33" s="16"/>
      <c r="E33" s="16"/>
      <c r="F33" s="16"/>
      <c r="G33" s="3" t="s">
        <v>12</v>
      </c>
      <c r="H33" s="19">
        <f>3089188.904+3040*COS(36.68055*PI()/180)</f>
        <v>3091626.9185542208</v>
      </c>
      <c r="I33" s="20"/>
      <c r="J33" s="20"/>
      <c r="K33" s="20"/>
      <c r="L33" s="20"/>
      <c r="M33" s="20"/>
      <c r="N33" s="21"/>
      <c r="O33" s="22"/>
      <c r="P33" s="22"/>
      <c r="Q33" s="22"/>
      <c r="R33" s="22"/>
      <c r="S33" s="22"/>
      <c r="T33" s="22"/>
      <c r="U33" s="23"/>
      <c r="V33" s="26">
        <f t="shared" ca="1" si="2"/>
        <v>3091626.9215542208</v>
      </c>
      <c r="W33" s="27"/>
      <c r="X33" s="27"/>
      <c r="Y33" s="27"/>
      <c r="Z33" s="28"/>
      <c r="AA33" s="29"/>
      <c r="AB33" s="30"/>
      <c r="AC33" s="31"/>
      <c r="AD33" s="8">
        <f t="shared" ca="1" si="1"/>
        <v>3.0000000000000001E-3</v>
      </c>
      <c r="AE33" s="8"/>
    </row>
    <row r="34" spans="1:31" ht="15" customHeight="1">
      <c r="A34" s="41"/>
      <c r="B34" s="42"/>
      <c r="C34" s="17"/>
      <c r="D34" s="18"/>
      <c r="E34" s="18"/>
      <c r="F34" s="18"/>
      <c r="G34" s="9" t="s">
        <v>13</v>
      </c>
      <c r="H34" s="27">
        <f>525953.681+3040*SIN(36.68055*PI()/180)</f>
        <v>527769.63392709044</v>
      </c>
      <c r="I34" s="27"/>
      <c r="J34" s="27"/>
      <c r="K34" s="27"/>
      <c r="L34" s="27"/>
      <c r="M34" s="27"/>
      <c r="N34" s="28"/>
      <c r="O34" s="24"/>
      <c r="P34" s="24"/>
      <c r="Q34" s="24"/>
      <c r="R34" s="24"/>
      <c r="S34" s="24"/>
      <c r="T34" s="24"/>
      <c r="U34" s="25"/>
      <c r="V34" s="26">
        <f t="shared" ca="1" si="2"/>
        <v>527769.63492709049</v>
      </c>
      <c r="W34" s="27"/>
      <c r="X34" s="27"/>
      <c r="Y34" s="27"/>
      <c r="Z34" s="28"/>
      <c r="AA34" s="32"/>
      <c r="AB34" s="33"/>
      <c r="AC34" s="34"/>
      <c r="AD34" s="8">
        <f t="shared" ca="1" si="1"/>
        <v>1E-3</v>
      </c>
      <c r="AE34" s="8"/>
    </row>
    <row r="35" spans="1:31" ht="14.25" customHeight="1">
      <c r="A35" s="38"/>
      <c r="B35" s="39"/>
      <c r="C35" s="35" t="s">
        <v>39</v>
      </c>
      <c r="D35" s="36"/>
      <c r="E35" s="36"/>
      <c r="F35" s="36"/>
      <c r="G35" s="9" t="s">
        <v>12</v>
      </c>
      <c r="H35" s="27">
        <f>H33-4*COS((36.68+90)*PI()/180)</f>
        <v>3091629.3079351732</v>
      </c>
      <c r="I35" s="27"/>
      <c r="J35" s="27"/>
      <c r="K35" s="27"/>
      <c r="L35" s="27"/>
      <c r="M35" s="27"/>
      <c r="N35" s="28"/>
      <c r="O35" s="22"/>
      <c r="P35" s="22"/>
      <c r="Q35" s="22"/>
      <c r="R35" s="22"/>
      <c r="S35" s="22"/>
      <c r="T35" s="22"/>
      <c r="U35" s="23"/>
      <c r="V35" s="26">
        <f t="shared" ca="1" si="2"/>
        <v>3091629.3109351732</v>
      </c>
      <c r="W35" s="27"/>
      <c r="X35" s="27"/>
      <c r="Y35" s="27"/>
      <c r="Z35" s="28"/>
      <c r="AA35" s="29"/>
      <c r="AB35" s="30"/>
      <c r="AC35" s="31"/>
      <c r="AD35" s="8">
        <f t="shared" ca="1" si="1"/>
        <v>3.0000000000000001E-3</v>
      </c>
      <c r="AE35" s="8"/>
    </row>
    <row r="36" spans="1:31" ht="14.25" customHeight="1">
      <c r="A36" s="38"/>
      <c r="B36" s="39"/>
      <c r="C36" s="37"/>
      <c r="D36" s="24"/>
      <c r="E36" s="24"/>
      <c r="F36" s="24"/>
      <c r="G36" s="9" t="s">
        <v>13</v>
      </c>
      <c r="H36" s="27">
        <f>H34-4*SIN((36.68+90)*PI()/180)</f>
        <v>527766.42599026673</v>
      </c>
      <c r="I36" s="27"/>
      <c r="J36" s="27"/>
      <c r="K36" s="27"/>
      <c r="L36" s="27"/>
      <c r="M36" s="27"/>
      <c r="N36" s="28"/>
      <c r="O36" s="24"/>
      <c r="P36" s="24"/>
      <c r="Q36" s="24"/>
      <c r="R36" s="24"/>
      <c r="S36" s="24"/>
      <c r="T36" s="24"/>
      <c r="U36" s="25"/>
      <c r="V36" s="26">
        <f t="shared" ca="1" si="2"/>
        <v>527766.4229902667</v>
      </c>
      <c r="W36" s="27"/>
      <c r="X36" s="27"/>
      <c r="Y36" s="27"/>
      <c r="Z36" s="28"/>
      <c r="AA36" s="32"/>
      <c r="AB36" s="33"/>
      <c r="AC36" s="34"/>
      <c r="AD36" s="8">
        <f t="shared" ca="1" si="1"/>
        <v>-3.0000000000000001E-3</v>
      </c>
      <c r="AE36" s="8"/>
    </row>
    <row r="37" spans="1:31" ht="14.25" customHeight="1">
      <c r="A37" s="38"/>
      <c r="B37" s="39"/>
      <c r="C37" s="35" t="s">
        <v>40</v>
      </c>
      <c r="D37" s="36"/>
      <c r="E37" s="36"/>
      <c r="F37" s="36"/>
      <c r="G37" s="9" t="s">
        <v>12</v>
      </c>
      <c r="H37" s="27">
        <f>H33+4*COS((36.68+90)*PI()/180)</f>
        <v>3091624.5291732685</v>
      </c>
      <c r="I37" s="27"/>
      <c r="J37" s="27"/>
      <c r="K37" s="27"/>
      <c r="L37" s="27"/>
      <c r="M37" s="27"/>
      <c r="N37" s="28"/>
      <c r="O37" s="22"/>
      <c r="P37" s="22"/>
      <c r="Q37" s="22"/>
      <c r="R37" s="22"/>
      <c r="S37" s="22"/>
      <c r="T37" s="22"/>
      <c r="U37" s="23"/>
      <c r="V37" s="26">
        <f t="shared" ca="1" si="2"/>
        <v>3091624.5281732683</v>
      </c>
      <c r="W37" s="27"/>
      <c r="X37" s="27"/>
      <c r="Y37" s="27"/>
      <c r="Z37" s="28"/>
      <c r="AA37" s="29"/>
      <c r="AB37" s="30"/>
      <c r="AC37" s="31"/>
      <c r="AD37" s="8">
        <f t="shared" ca="1" si="1"/>
        <v>-1E-3</v>
      </c>
      <c r="AE37" s="8"/>
    </row>
    <row r="38" spans="1:31" ht="14.25" customHeight="1">
      <c r="A38" s="38"/>
      <c r="B38" s="39"/>
      <c r="C38" s="37"/>
      <c r="D38" s="24"/>
      <c r="E38" s="24"/>
      <c r="F38" s="24"/>
      <c r="G38" s="9" t="s">
        <v>13</v>
      </c>
      <c r="H38" s="27">
        <f>H34+4*SIN((36.68+90)*PI()/180)</f>
        <v>527772.84186391416</v>
      </c>
      <c r="I38" s="27"/>
      <c r="J38" s="27"/>
      <c r="K38" s="27"/>
      <c r="L38" s="27"/>
      <c r="M38" s="27"/>
      <c r="N38" s="28"/>
      <c r="O38" s="24"/>
      <c r="P38" s="24"/>
      <c r="Q38" s="24"/>
      <c r="R38" s="24"/>
      <c r="S38" s="24"/>
      <c r="T38" s="24"/>
      <c r="U38" s="25"/>
      <c r="V38" s="26">
        <f t="shared" ca="1" si="2"/>
        <v>527772.84186391416</v>
      </c>
      <c r="W38" s="27"/>
      <c r="X38" s="27"/>
      <c r="Y38" s="27"/>
      <c r="Z38" s="28"/>
      <c r="AA38" s="32"/>
      <c r="AB38" s="33"/>
      <c r="AC38" s="34"/>
      <c r="AD38" s="8">
        <f t="shared" ca="1" si="1"/>
        <v>0</v>
      </c>
      <c r="AE38" s="8"/>
    </row>
    <row r="39" spans="1:31" ht="14.25" customHeight="1">
      <c r="A39" s="38"/>
      <c r="B39" s="39"/>
      <c r="C39" s="35" t="s">
        <v>37</v>
      </c>
      <c r="D39" s="36"/>
      <c r="E39" s="36"/>
      <c r="F39" s="36"/>
      <c r="G39" s="9" t="s">
        <v>12</v>
      </c>
      <c r="H39" s="27">
        <f>H33-15.5*COS((36.68+90)*PI()/180)</f>
        <v>3091636.1774054109</v>
      </c>
      <c r="I39" s="27"/>
      <c r="J39" s="27"/>
      <c r="K39" s="27"/>
      <c r="L39" s="27"/>
      <c r="M39" s="27"/>
      <c r="N39" s="28"/>
      <c r="O39" s="22"/>
      <c r="P39" s="22"/>
      <c r="Q39" s="22"/>
      <c r="R39" s="22"/>
      <c r="S39" s="22"/>
      <c r="T39" s="22"/>
      <c r="U39" s="23"/>
      <c r="V39" s="26">
        <f t="shared" ref="V39:V40" ca="1" si="3">H39+AD39</f>
        <v>3091636.1804054109</v>
      </c>
      <c r="W39" s="27"/>
      <c r="X39" s="27"/>
      <c r="Y39" s="27"/>
      <c r="Z39" s="28"/>
      <c r="AA39" s="29"/>
      <c r="AB39" s="30"/>
      <c r="AC39" s="31"/>
      <c r="AD39" s="8">
        <f t="shared" ca="1" si="1"/>
        <v>3.0000000000000001E-3</v>
      </c>
      <c r="AE39" s="8"/>
    </row>
    <row r="40" spans="1:31" ht="15" customHeight="1">
      <c r="A40" s="38"/>
      <c r="B40" s="39"/>
      <c r="C40" s="37"/>
      <c r="D40" s="24"/>
      <c r="E40" s="24"/>
      <c r="F40" s="24"/>
      <c r="G40" s="9" t="s">
        <v>13</v>
      </c>
      <c r="H40" s="27">
        <f>H34-15.5*SIN((36.68+90)*PI()/180)</f>
        <v>527757.20317189861</v>
      </c>
      <c r="I40" s="27"/>
      <c r="J40" s="27"/>
      <c r="K40" s="27"/>
      <c r="L40" s="27"/>
      <c r="M40" s="27"/>
      <c r="N40" s="28"/>
      <c r="O40" s="24"/>
      <c r="P40" s="24"/>
      <c r="Q40" s="24"/>
      <c r="R40" s="24"/>
      <c r="S40" s="24"/>
      <c r="T40" s="24"/>
      <c r="U40" s="25"/>
      <c r="V40" s="26">
        <f t="shared" ca="1" si="3"/>
        <v>527757.20217189856</v>
      </c>
      <c r="W40" s="27"/>
      <c r="X40" s="27"/>
      <c r="Y40" s="27"/>
      <c r="Z40" s="28"/>
      <c r="AA40" s="32"/>
      <c r="AB40" s="33"/>
      <c r="AC40" s="34"/>
      <c r="AD40" s="8">
        <f t="shared" ca="1" si="1"/>
        <v>-1E-3</v>
      </c>
      <c r="AE40" s="8"/>
    </row>
    <row r="41" spans="1:31" ht="10.5" customHeight="1">
      <c r="A41" s="71" t="s">
        <v>20</v>
      </c>
      <c r="B41" s="72"/>
      <c r="C41" s="51" t="s">
        <v>31</v>
      </c>
      <c r="D41" s="52"/>
      <c r="E41" s="52"/>
      <c r="F41" s="52"/>
      <c r="G41" s="53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4"/>
    </row>
    <row r="42" spans="1:31" ht="10.5" customHeight="1">
      <c r="A42" s="71"/>
      <c r="B42" s="72"/>
      <c r="C42" s="55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7"/>
    </row>
    <row r="43" spans="1:31" ht="21.75" customHeight="1">
      <c r="A43" s="71"/>
      <c r="B43" s="72"/>
      <c r="C43" s="55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7"/>
    </row>
    <row r="44" spans="1:31" ht="8.25" hidden="1" customHeight="1">
      <c r="A44" s="71"/>
      <c r="B44" s="7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71"/>
      <c r="B45" s="7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58" t="s">
        <v>14</v>
      </c>
      <c r="B46" s="59"/>
      <c r="C46" s="64"/>
      <c r="D46" s="64"/>
      <c r="E46" s="64"/>
      <c r="F46" s="65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6"/>
    </row>
    <row r="47" spans="1:31" ht="9" customHeight="1">
      <c r="A47" s="60"/>
      <c r="B47" s="61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8"/>
    </row>
    <row r="48" spans="1:31" ht="9.75" customHeight="1">
      <c r="A48" s="60"/>
      <c r="B48" s="6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8"/>
    </row>
    <row r="49" spans="1:29" ht="9" hidden="1" customHeight="1">
      <c r="A49" s="60"/>
      <c r="B49" s="6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8"/>
    </row>
    <row r="50" spans="1:29" ht="2.1" customHeight="1" thickBot="1">
      <c r="A50" s="62"/>
      <c r="B50" s="63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70"/>
    </row>
    <row r="51" spans="1:29" ht="9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12" customHeight="1">
      <c r="A55" s="97"/>
      <c r="B55" s="98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100" t="s">
        <v>0</v>
      </c>
      <c r="AB55" s="100"/>
      <c r="AC55" s="100"/>
    </row>
    <row r="56" spans="1:29" ht="27">
      <c r="A56" s="101"/>
      <c r="B56" s="102"/>
      <c r="C56" s="102"/>
      <c r="D56" s="103" t="s">
        <v>24</v>
      </c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5"/>
      <c r="AB56" s="106"/>
      <c r="AC56" s="106"/>
    </row>
    <row r="57" spans="1:29" ht="27.75" thickBo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1"/>
      <c r="AB57" s="112"/>
      <c r="AC57" s="112"/>
    </row>
    <row r="58" spans="1:29" ht="45" customHeight="1">
      <c r="A58" s="113" t="s">
        <v>1</v>
      </c>
      <c r="B58" s="114"/>
      <c r="C58" s="114"/>
      <c r="D58" s="114"/>
      <c r="E58" s="115"/>
      <c r="F58" s="116" t="s">
        <v>32</v>
      </c>
      <c r="G58" s="117"/>
      <c r="H58" s="117"/>
      <c r="I58" s="117"/>
      <c r="J58" s="117"/>
      <c r="K58" s="117"/>
      <c r="L58" s="117"/>
      <c r="M58" s="117"/>
      <c r="N58" s="117"/>
      <c r="O58" s="117"/>
      <c r="P58" s="118"/>
      <c r="Q58" s="119" t="s">
        <v>2</v>
      </c>
      <c r="R58" s="119"/>
      <c r="S58" s="119"/>
      <c r="T58" s="119"/>
      <c r="U58" s="120" t="s">
        <v>3</v>
      </c>
      <c r="V58" s="120"/>
      <c r="W58" s="120"/>
      <c r="X58" s="120"/>
      <c r="Y58" s="120"/>
      <c r="Z58" s="120"/>
      <c r="AA58" s="120"/>
      <c r="AB58" s="120"/>
      <c r="AC58" s="121"/>
    </row>
    <row r="59" spans="1:29" ht="30" customHeight="1">
      <c r="A59" s="107" t="s">
        <v>17</v>
      </c>
      <c r="B59" s="108"/>
      <c r="C59" s="108"/>
      <c r="D59" s="108"/>
      <c r="E59" s="109"/>
      <c r="F59" s="122" t="s">
        <v>41</v>
      </c>
      <c r="G59" s="123"/>
      <c r="H59" s="123"/>
      <c r="I59" s="123"/>
      <c r="J59" s="123"/>
      <c r="K59" s="123"/>
      <c r="L59" s="123"/>
      <c r="M59" s="123"/>
      <c r="N59" s="123"/>
      <c r="O59" s="123"/>
      <c r="P59" s="122"/>
      <c r="Q59" s="124" t="s">
        <v>33</v>
      </c>
      <c r="R59" s="124"/>
      <c r="S59" s="124"/>
      <c r="T59" s="124"/>
      <c r="U59" s="125"/>
      <c r="V59" s="126"/>
      <c r="W59" s="126"/>
      <c r="X59" s="126"/>
      <c r="Y59" s="126"/>
      <c r="Z59" s="126"/>
      <c r="AA59" s="126"/>
      <c r="AB59" s="126"/>
      <c r="AC59" s="127"/>
    </row>
    <row r="60" spans="1:29" ht="30" customHeight="1">
      <c r="A60" s="75" t="s">
        <v>4</v>
      </c>
      <c r="B60" s="76"/>
      <c r="C60" s="76"/>
      <c r="D60" s="76"/>
      <c r="E60" s="77"/>
      <c r="F60" s="78" t="s">
        <v>36</v>
      </c>
      <c r="G60" s="79"/>
      <c r="H60" s="79"/>
      <c r="I60" s="79"/>
      <c r="J60" s="79"/>
      <c r="K60" s="79"/>
      <c r="L60" s="79"/>
      <c r="M60" s="79"/>
      <c r="N60" s="79"/>
      <c r="O60" s="79"/>
      <c r="P60" s="80"/>
      <c r="Q60" s="81" t="s">
        <v>23</v>
      </c>
      <c r="R60" s="82"/>
      <c r="S60" s="82"/>
      <c r="T60" s="82"/>
      <c r="U60" s="83" t="s">
        <v>30</v>
      </c>
      <c r="V60" s="84"/>
      <c r="W60" s="84"/>
      <c r="X60" s="84"/>
      <c r="Y60" s="84"/>
      <c r="Z60" s="84"/>
      <c r="AA60" s="84"/>
      <c r="AB60" s="84"/>
      <c r="AC60" s="85"/>
    </row>
    <row r="61" spans="1:29" ht="23.25" customHeight="1">
      <c r="A61" s="38" t="s">
        <v>18</v>
      </c>
      <c r="B61" s="39"/>
      <c r="C61" s="39" t="s">
        <v>5</v>
      </c>
      <c r="D61" s="39"/>
      <c r="E61" s="39"/>
      <c r="F61" s="39"/>
      <c r="G61" s="39"/>
      <c r="H61" s="39" t="s">
        <v>25</v>
      </c>
      <c r="I61" s="39"/>
      <c r="J61" s="39"/>
      <c r="K61" s="39"/>
      <c r="L61" s="39"/>
      <c r="M61" s="39"/>
      <c r="N61" s="39"/>
      <c r="O61" s="73" t="s">
        <v>6</v>
      </c>
      <c r="P61" s="73"/>
      <c r="Q61" s="73"/>
      <c r="R61" s="73"/>
      <c r="S61" s="73"/>
      <c r="T61" s="73" t="s">
        <v>34</v>
      </c>
      <c r="U61" s="73"/>
      <c r="V61" s="73"/>
      <c r="W61" s="73"/>
      <c r="X61" s="73"/>
      <c r="Y61" s="73"/>
      <c r="Z61" s="73"/>
      <c r="AA61" s="73"/>
      <c r="AB61" s="73"/>
      <c r="AC61" s="74"/>
    </row>
    <row r="62" spans="1:29" ht="18" customHeight="1">
      <c r="A62" s="38"/>
      <c r="B62" s="39"/>
      <c r="C62" s="43" t="s">
        <v>7</v>
      </c>
      <c r="D62" s="36"/>
      <c r="E62" s="36"/>
      <c r="F62" s="36"/>
      <c r="G62" s="44"/>
      <c r="H62" s="39" t="s">
        <v>26</v>
      </c>
      <c r="I62" s="39"/>
      <c r="J62" s="39"/>
      <c r="K62" s="39"/>
      <c r="L62" s="39"/>
      <c r="M62" s="39"/>
      <c r="N62" s="39"/>
      <c r="O62" s="29" t="s">
        <v>8</v>
      </c>
      <c r="P62" s="30"/>
      <c r="Q62" s="30"/>
      <c r="R62" s="30"/>
      <c r="S62" s="45"/>
      <c r="T62" s="73" t="s">
        <v>28</v>
      </c>
      <c r="U62" s="73"/>
      <c r="V62" s="73"/>
      <c r="W62" s="73"/>
      <c r="X62" s="73"/>
      <c r="Y62" s="73"/>
      <c r="Z62" s="73"/>
      <c r="AA62" s="73"/>
      <c r="AB62" s="73"/>
      <c r="AC62" s="74"/>
    </row>
    <row r="63" spans="1:29" ht="18" customHeight="1">
      <c r="A63" s="38"/>
      <c r="B63" s="39"/>
      <c r="C63" s="37"/>
      <c r="D63" s="24"/>
      <c r="E63" s="24"/>
      <c r="F63" s="24"/>
      <c r="G63" s="25"/>
      <c r="H63" s="39" t="s">
        <v>27</v>
      </c>
      <c r="I63" s="39"/>
      <c r="J63" s="39"/>
      <c r="K63" s="39"/>
      <c r="L63" s="39"/>
      <c r="M63" s="39"/>
      <c r="N63" s="39"/>
      <c r="O63" s="32"/>
      <c r="P63" s="33"/>
      <c r="Q63" s="33"/>
      <c r="R63" s="33"/>
      <c r="S63" s="46"/>
      <c r="T63" s="73" t="s">
        <v>29</v>
      </c>
      <c r="U63" s="73"/>
      <c r="V63" s="73"/>
      <c r="W63" s="73"/>
      <c r="X63" s="73"/>
      <c r="Y63" s="73"/>
      <c r="Z63" s="73"/>
      <c r="AA63" s="73"/>
      <c r="AB63" s="73"/>
      <c r="AC63" s="74"/>
    </row>
    <row r="64" spans="1:29">
      <c r="A64" s="38"/>
      <c r="B64" s="39"/>
      <c r="C64" s="47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9"/>
    </row>
    <row r="65" spans="1:31">
      <c r="A65" s="38"/>
      <c r="B65" s="39"/>
      <c r="C65" s="47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9"/>
    </row>
    <row r="66" spans="1:31">
      <c r="A66" s="38"/>
      <c r="B66" s="39"/>
      <c r="C66" s="4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9"/>
    </row>
    <row r="67" spans="1:31">
      <c r="A67" s="38"/>
      <c r="B67" s="39"/>
      <c r="C67" s="47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9"/>
    </row>
    <row r="68" spans="1:31">
      <c r="A68" s="38"/>
      <c r="B68" s="39"/>
      <c r="C68" s="47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9"/>
    </row>
    <row r="69" spans="1:31">
      <c r="A69" s="38"/>
      <c r="B69" s="39"/>
      <c r="C69" s="4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9"/>
    </row>
    <row r="70" spans="1:31">
      <c r="A70" s="38"/>
      <c r="B70" s="39"/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9"/>
    </row>
    <row r="71" spans="1:31">
      <c r="A71" s="38"/>
      <c r="B71" s="39"/>
      <c r="C71" s="47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9"/>
    </row>
    <row r="72" spans="1:31">
      <c r="A72" s="38"/>
      <c r="B72" s="39"/>
      <c r="C72" s="4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9"/>
    </row>
    <row r="73" spans="1:31" ht="29.25" customHeight="1">
      <c r="A73" s="38"/>
      <c r="B73" s="39"/>
      <c r="C73" s="47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9"/>
    </row>
    <row r="74" spans="1:31" ht="22.5" customHeight="1">
      <c r="A74" s="38"/>
      <c r="B74" s="39"/>
      <c r="C74" s="47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9"/>
    </row>
    <row r="75" spans="1:31" ht="14.25" customHeight="1">
      <c r="A75" s="38"/>
      <c r="B75" s="40"/>
      <c r="C75" s="39" t="s">
        <v>9</v>
      </c>
      <c r="D75" s="39"/>
      <c r="E75" s="39"/>
      <c r="F75" s="39"/>
      <c r="G75" s="2"/>
      <c r="H75" s="40" t="s">
        <v>10</v>
      </c>
      <c r="I75" s="86"/>
      <c r="J75" s="86"/>
      <c r="K75" s="86"/>
      <c r="L75" s="86"/>
      <c r="M75" s="86"/>
      <c r="N75" s="87"/>
      <c r="O75" s="39" t="s">
        <v>11</v>
      </c>
      <c r="P75" s="39"/>
      <c r="Q75" s="39"/>
      <c r="R75" s="39"/>
      <c r="S75" s="39"/>
      <c r="T75" s="39"/>
      <c r="U75" s="39"/>
      <c r="V75" s="73" t="s">
        <v>21</v>
      </c>
      <c r="W75" s="73"/>
      <c r="X75" s="73"/>
      <c r="Y75" s="73"/>
      <c r="Z75" s="73"/>
      <c r="AA75" s="88" t="s">
        <v>35</v>
      </c>
      <c r="AB75" s="89"/>
      <c r="AC75" s="90"/>
    </row>
    <row r="76" spans="1:31" ht="14.25" customHeight="1">
      <c r="A76" s="38"/>
      <c r="B76" s="39"/>
      <c r="C76" s="35" t="s">
        <v>38</v>
      </c>
      <c r="D76" s="36"/>
      <c r="E76" s="36"/>
      <c r="F76" s="36"/>
      <c r="G76" s="9" t="s">
        <v>12</v>
      </c>
      <c r="H76" s="27">
        <f>H33+15.5*COS((36.68+90)*PI()/180)</f>
        <v>3091617.6597030307</v>
      </c>
      <c r="I76" s="27"/>
      <c r="J76" s="27"/>
      <c r="K76" s="27"/>
      <c r="L76" s="27"/>
      <c r="M76" s="27"/>
      <c r="N76" s="28"/>
      <c r="O76" s="22"/>
      <c r="P76" s="22"/>
      <c r="Q76" s="22"/>
      <c r="R76" s="22"/>
      <c r="S76" s="22"/>
      <c r="T76" s="22"/>
      <c r="U76" s="23"/>
      <c r="V76" s="26">
        <f t="shared" ref="V76:V83" ca="1" si="4">H76+AD76</f>
        <v>3091617.6587030306</v>
      </c>
      <c r="W76" s="27"/>
      <c r="X76" s="27"/>
      <c r="Y76" s="27"/>
      <c r="Z76" s="28"/>
      <c r="AA76" s="91"/>
      <c r="AB76" s="92"/>
      <c r="AC76" s="93"/>
      <c r="AD76" s="8">
        <f ca="1">RANDBETWEEN(-3,3)*0.001</f>
        <v>-1E-3</v>
      </c>
      <c r="AE76" s="8">
        <v>3091826.855</v>
      </c>
    </row>
    <row r="77" spans="1:31" ht="14.25" customHeight="1">
      <c r="A77" s="38"/>
      <c r="B77" s="39"/>
      <c r="C77" s="37"/>
      <c r="D77" s="24"/>
      <c r="E77" s="24"/>
      <c r="F77" s="24"/>
      <c r="G77" s="9" t="s">
        <v>13</v>
      </c>
      <c r="H77" s="27">
        <f>H34+15.5*SIN((36.68+90)*PI()/180)</f>
        <v>527782.06468228227</v>
      </c>
      <c r="I77" s="27"/>
      <c r="J77" s="27"/>
      <c r="K77" s="27"/>
      <c r="L77" s="27"/>
      <c r="M77" s="27"/>
      <c r="N77" s="28"/>
      <c r="O77" s="24"/>
      <c r="P77" s="24"/>
      <c r="Q77" s="24"/>
      <c r="R77" s="24"/>
      <c r="S77" s="24"/>
      <c r="T77" s="24"/>
      <c r="U77" s="25"/>
      <c r="V77" s="26">
        <f t="shared" ca="1" si="4"/>
        <v>527782.06468228227</v>
      </c>
      <c r="W77" s="27"/>
      <c r="X77" s="27"/>
      <c r="Y77" s="27"/>
      <c r="Z77" s="28"/>
      <c r="AA77" s="94"/>
      <c r="AB77" s="95"/>
      <c r="AC77" s="96"/>
      <c r="AD77" s="8">
        <f t="shared" ref="AD77:AD93" ca="1" si="5">RANDBETWEEN(-3,3)*0.001</f>
        <v>0</v>
      </c>
      <c r="AE77" s="8">
        <v>526796.32499999995</v>
      </c>
    </row>
    <row r="78" spans="1:31" ht="14.25" customHeight="1">
      <c r="A78" s="38"/>
      <c r="B78" s="39"/>
      <c r="C78" s="15">
        <v>3140</v>
      </c>
      <c r="D78" s="16"/>
      <c r="E78" s="16"/>
      <c r="F78" s="16"/>
      <c r="G78" s="3" t="s">
        <v>12</v>
      </c>
      <c r="H78" s="19">
        <f>3089188.904+3140*COS(36.68055*PI()/180)</f>
        <v>3091707.116401399</v>
      </c>
      <c r="I78" s="20"/>
      <c r="J78" s="20"/>
      <c r="K78" s="20"/>
      <c r="L78" s="20"/>
      <c r="M78" s="20"/>
      <c r="N78" s="21"/>
      <c r="O78" s="22"/>
      <c r="P78" s="22"/>
      <c r="Q78" s="22"/>
      <c r="R78" s="22"/>
      <c r="S78" s="22"/>
      <c r="T78" s="22"/>
      <c r="U78" s="23"/>
      <c r="V78" s="26">
        <f t="shared" ca="1" si="4"/>
        <v>3091707.1154013989</v>
      </c>
      <c r="W78" s="27"/>
      <c r="X78" s="27"/>
      <c r="Y78" s="27"/>
      <c r="Z78" s="28"/>
      <c r="AA78" s="29"/>
      <c r="AB78" s="30"/>
      <c r="AC78" s="31"/>
      <c r="AD78" s="8">
        <f t="shared" ca="1" si="5"/>
        <v>-1E-3</v>
      </c>
      <c r="AE78" s="8"/>
    </row>
    <row r="79" spans="1:31" ht="14.25" customHeight="1">
      <c r="A79" s="38"/>
      <c r="B79" s="39"/>
      <c r="C79" s="17"/>
      <c r="D79" s="18"/>
      <c r="E79" s="18"/>
      <c r="F79" s="18"/>
      <c r="G79" s="9" t="s">
        <v>13</v>
      </c>
      <c r="H79" s="27">
        <f>525953.681+3140*SIN(36.68055*PI()/180)</f>
        <v>527829.3692207447</v>
      </c>
      <c r="I79" s="27"/>
      <c r="J79" s="27"/>
      <c r="K79" s="27"/>
      <c r="L79" s="27"/>
      <c r="M79" s="27"/>
      <c r="N79" s="28"/>
      <c r="O79" s="24"/>
      <c r="P79" s="24"/>
      <c r="Q79" s="24"/>
      <c r="R79" s="24"/>
      <c r="S79" s="24"/>
      <c r="T79" s="24"/>
      <c r="U79" s="25"/>
      <c r="V79" s="26">
        <f t="shared" ca="1" si="4"/>
        <v>527829.3692207447</v>
      </c>
      <c r="W79" s="27"/>
      <c r="X79" s="27"/>
      <c r="Y79" s="27"/>
      <c r="Z79" s="28"/>
      <c r="AA79" s="32"/>
      <c r="AB79" s="33"/>
      <c r="AC79" s="34"/>
      <c r="AD79" s="8">
        <f t="shared" ca="1" si="5"/>
        <v>0</v>
      </c>
      <c r="AE79" s="8"/>
    </row>
    <row r="80" spans="1:31" ht="14.25" customHeight="1">
      <c r="A80" s="38"/>
      <c r="B80" s="39"/>
      <c r="C80" s="35" t="s">
        <v>39</v>
      </c>
      <c r="D80" s="36"/>
      <c r="E80" s="36"/>
      <c r="F80" s="36"/>
      <c r="G80" s="9" t="s">
        <v>12</v>
      </c>
      <c r="H80" s="27">
        <f>H78-15.5*COS((36.68+90)*PI()/180)</f>
        <v>3091716.3752525891</v>
      </c>
      <c r="I80" s="27"/>
      <c r="J80" s="27"/>
      <c r="K80" s="27"/>
      <c r="L80" s="27"/>
      <c r="M80" s="27"/>
      <c r="N80" s="28"/>
      <c r="O80" s="22"/>
      <c r="P80" s="22"/>
      <c r="Q80" s="22"/>
      <c r="R80" s="22"/>
      <c r="S80" s="22"/>
      <c r="T80" s="22"/>
      <c r="U80" s="23"/>
      <c r="V80" s="26">
        <f t="shared" ca="1" si="4"/>
        <v>3091716.3752525891</v>
      </c>
      <c r="W80" s="27"/>
      <c r="X80" s="27"/>
      <c r="Y80" s="27"/>
      <c r="Z80" s="28"/>
      <c r="AA80" s="29"/>
      <c r="AB80" s="30"/>
      <c r="AC80" s="31"/>
      <c r="AD80" s="8">
        <f t="shared" ca="1" si="5"/>
        <v>0</v>
      </c>
      <c r="AE80" s="8"/>
    </row>
    <row r="81" spans="1:31" ht="14.25" customHeight="1">
      <c r="A81" s="38"/>
      <c r="B81" s="39"/>
      <c r="C81" s="37"/>
      <c r="D81" s="24"/>
      <c r="E81" s="24"/>
      <c r="F81" s="24"/>
      <c r="G81" s="9" t="s">
        <v>13</v>
      </c>
      <c r="H81" s="27">
        <f>H79-15.5*SIN((36.68+90)*PI()/180)</f>
        <v>527816.93846555287</v>
      </c>
      <c r="I81" s="27"/>
      <c r="J81" s="27"/>
      <c r="K81" s="27"/>
      <c r="L81" s="27"/>
      <c r="M81" s="27"/>
      <c r="N81" s="28"/>
      <c r="O81" s="24"/>
      <c r="P81" s="24"/>
      <c r="Q81" s="24"/>
      <c r="R81" s="24"/>
      <c r="S81" s="24"/>
      <c r="T81" s="24"/>
      <c r="U81" s="25"/>
      <c r="V81" s="26">
        <f t="shared" ca="1" si="4"/>
        <v>527816.93846555287</v>
      </c>
      <c r="W81" s="27"/>
      <c r="X81" s="27"/>
      <c r="Y81" s="27"/>
      <c r="Z81" s="28"/>
      <c r="AA81" s="32"/>
      <c r="AB81" s="33"/>
      <c r="AC81" s="34"/>
      <c r="AD81" s="8">
        <f t="shared" ca="1" si="5"/>
        <v>0</v>
      </c>
      <c r="AE81" s="8"/>
    </row>
    <row r="82" spans="1:31" ht="14.25" customHeight="1">
      <c r="A82" s="41"/>
      <c r="B82" s="42"/>
      <c r="C82" s="35" t="s">
        <v>40</v>
      </c>
      <c r="D82" s="36"/>
      <c r="E82" s="36"/>
      <c r="F82" s="36"/>
      <c r="G82" s="9" t="s">
        <v>12</v>
      </c>
      <c r="H82" s="27">
        <f>H78+15.5*COS((36.68+90)*PI()/180)</f>
        <v>3091697.8575502089</v>
      </c>
      <c r="I82" s="27"/>
      <c r="J82" s="27"/>
      <c r="K82" s="27"/>
      <c r="L82" s="27"/>
      <c r="M82" s="27"/>
      <c r="N82" s="28"/>
      <c r="O82" s="22"/>
      <c r="P82" s="22"/>
      <c r="Q82" s="22"/>
      <c r="R82" s="22"/>
      <c r="S82" s="22"/>
      <c r="T82" s="22"/>
      <c r="U82" s="23"/>
      <c r="V82" s="26">
        <f t="shared" ca="1" si="4"/>
        <v>3091697.8545502089</v>
      </c>
      <c r="W82" s="27"/>
      <c r="X82" s="27"/>
      <c r="Y82" s="27"/>
      <c r="Z82" s="28"/>
      <c r="AA82" s="29"/>
      <c r="AB82" s="30"/>
      <c r="AC82" s="31"/>
      <c r="AD82" s="8">
        <f t="shared" ca="1" si="5"/>
        <v>-3.0000000000000001E-3</v>
      </c>
      <c r="AE82" s="8"/>
    </row>
    <row r="83" spans="1:31" ht="14.25" customHeight="1">
      <c r="A83" s="41"/>
      <c r="B83" s="42"/>
      <c r="C83" s="37"/>
      <c r="D83" s="24"/>
      <c r="E83" s="24"/>
      <c r="F83" s="24"/>
      <c r="G83" s="9" t="s">
        <v>13</v>
      </c>
      <c r="H83" s="27">
        <f>H79+15.5*SIN((36.68+90)*PI()/180)</f>
        <v>527841.79997593653</v>
      </c>
      <c r="I83" s="27"/>
      <c r="J83" s="27"/>
      <c r="K83" s="27"/>
      <c r="L83" s="27"/>
      <c r="M83" s="27"/>
      <c r="N83" s="28"/>
      <c r="O83" s="24"/>
      <c r="P83" s="24"/>
      <c r="Q83" s="24"/>
      <c r="R83" s="24"/>
      <c r="S83" s="24"/>
      <c r="T83" s="24"/>
      <c r="U83" s="25"/>
      <c r="V83" s="26">
        <f t="shared" ca="1" si="4"/>
        <v>527841.79997593653</v>
      </c>
      <c r="W83" s="27"/>
      <c r="X83" s="27"/>
      <c r="Y83" s="27"/>
      <c r="Z83" s="28"/>
      <c r="AA83" s="32"/>
      <c r="AB83" s="33"/>
      <c r="AC83" s="34"/>
      <c r="AD83" s="8">
        <f t="shared" ca="1" si="5"/>
        <v>0</v>
      </c>
      <c r="AE83" s="8"/>
    </row>
    <row r="84" spans="1:31" ht="14.25" customHeight="1">
      <c r="A84" s="41"/>
      <c r="B84" s="42"/>
      <c r="C84" s="35" t="s">
        <v>37</v>
      </c>
      <c r="D84" s="36"/>
      <c r="E84" s="36"/>
      <c r="F84" s="36"/>
      <c r="G84" s="9" t="s">
        <v>12</v>
      </c>
      <c r="H84" s="27">
        <f>H78-15.5*COS((36.68+90)*PI()/180)</f>
        <v>3091716.3752525891</v>
      </c>
      <c r="I84" s="27"/>
      <c r="J84" s="27"/>
      <c r="K84" s="27"/>
      <c r="L84" s="27"/>
      <c r="M84" s="27"/>
      <c r="N84" s="28"/>
      <c r="O84" s="22"/>
      <c r="P84" s="22"/>
      <c r="Q84" s="22"/>
      <c r="R84" s="22"/>
      <c r="S84" s="22"/>
      <c r="T84" s="22"/>
      <c r="U84" s="23"/>
      <c r="V84" s="26">
        <f t="shared" ref="V84:V93" ca="1" si="6">H84+AD84</f>
        <v>3091716.3732525893</v>
      </c>
      <c r="W84" s="27"/>
      <c r="X84" s="27"/>
      <c r="Y84" s="27"/>
      <c r="Z84" s="28"/>
      <c r="AA84" s="29"/>
      <c r="AB84" s="30"/>
      <c r="AC84" s="31"/>
      <c r="AD84" s="8">
        <f t="shared" ca="1" si="5"/>
        <v>-2E-3</v>
      </c>
      <c r="AE84" s="8"/>
    </row>
    <row r="85" spans="1:31" ht="14.25" customHeight="1">
      <c r="A85" s="41"/>
      <c r="B85" s="42"/>
      <c r="C85" s="37"/>
      <c r="D85" s="24"/>
      <c r="E85" s="24"/>
      <c r="F85" s="24"/>
      <c r="G85" s="9" t="s">
        <v>13</v>
      </c>
      <c r="H85" s="27">
        <f>H79-15.5*SIN((36.68+90)*PI()/180)</f>
        <v>527816.93846555287</v>
      </c>
      <c r="I85" s="27"/>
      <c r="J85" s="27"/>
      <c r="K85" s="27"/>
      <c r="L85" s="27"/>
      <c r="M85" s="27"/>
      <c r="N85" s="28"/>
      <c r="O85" s="24"/>
      <c r="P85" s="24"/>
      <c r="Q85" s="24"/>
      <c r="R85" s="24"/>
      <c r="S85" s="24"/>
      <c r="T85" s="24"/>
      <c r="U85" s="25"/>
      <c r="V85" s="26">
        <f t="shared" ca="1" si="6"/>
        <v>527816.93646555289</v>
      </c>
      <c r="W85" s="27"/>
      <c r="X85" s="27"/>
      <c r="Y85" s="27"/>
      <c r="Z85" s="28"/>
      <c r="AA85" s="32"/>
      <c r="AB85" s="33"/>
      <c r="AC85" s="34"/>
      <c r="AD85" s="8">
        <f t="shared" ca="1" si="5"/>
        <v>-2E-3</v>
      </c>
      <c r="AE85" s="8"/>
    </row>
    <row r="86" spans="1:31" ht="14.25" customHeight="1">
      <c r="A86" s="41"/>
      <c r="B86" s="42"/>
      <c r="C86" s="35" t="s">
        <v>38</v>
      </c>
      <c r="D86" s="36"/>
      <c r="E86" s="36"/>
      <c r="F86" s="36"/>
      <c r="G86" s="9" t="s">
        <v>12</v>
      </c>
      <c r="H86" s="27">
        <f>H78+15.5*COS((36.68+90)*PI()/180)</f>
        <v>3091697.8575502089</v>
      </c>
      <c r="I86" s="27"/>
      <c r="J86" s="27"/>
      <c r="K86" s="27"/>
      <c r="L86" s="27"/>
      <c r="M86" s="27"/>
      <c r="N86" s="28"/>
      <c r="O86" s="22"/>
      <c r="P86" s="22"/>
      <c r="Q86" s="22"/>
      <c r="R86" s="22"/>
      <c r="S86" s="22"/>
      <c r="T86" s="22"/>
      <c r="U86" s="23"/>
      <c r="V86" s="26">
        <f t="shared" ca="1" si="6"/>
        <v>3091697.8545502089</v>
      </c>
      <c r="W86" s="27"/>
      <c r="X86" s="27"/>
      <c r="Y86" s="27"/>
      <c r="Z86" s="28"/>
      <c r="AA86" s="29"/>
      <c r="AB86" s="30"/>
      <c r="AC86" s="31"/>
      <c r="AD86" s="8">
        <f t="shared" ca="1" si="5"/>
        <v>-3.0000000000000001E-3</v>
      </c>
      <c r="AE86" s="8"/>
    </row>
    <row r="87" spans="1:31" ht="15" customHeight="1">
      <c r="A87" s="41"/>
      <c r="B87" s="42"/>
      <c r="C87" s="37"/>
      <c r="D87" s="24"/>
      <c r="E87" s="24"/>
      <c r="F87" s="24"/>
      <c r="G87" s="9" t="s">
        <v>13</v>
      </c>
      <c r="H87" s="27">
        <f>H79+15.5*SIN((36.68+90)*PI()/180)</f>
        <v>527841.79997593653</v>
      </c>
      <c r="I87" s="27"/>
      <c r="J87" s="27"/>
      <c r="K87" s="27"/>
      <c r="L87" s="27"/>
      <c r="M87" s="27"/>
      <c r="N87" s="28"/>
      <c r="O87" s="24"/>
      <c r="P87" s="24"/>
      <c r="Q87" s="24"/>
      <c r="R87" s="24"/>
      <c r="S87" s="24"/>
      <c r="T87" s="24"/>
      <c r="U87" s="25"/>
      <c r="V87" s="26">
        <f t="shared" ca="1" si="6"/>
        <v>527841.79897593649</v>
      </c>
      <c r="W87" s="27"/>
      <c r="X87" s="27"/>
      <c r="Y87" s="27"/>
      <c r="Z87" s="28"/>
      <c r="AA87" s="32"/>
      <c r="AB87" s="33"/>
      <c r="AC87" s="34"/>
      <c r="AD87" s="8">
        <f t="shared" ca="1" si="5"/>
        <v>-1E-3</v>
      </c>
      <c r="AE87" s="8"/>
    </row>
    <row r="88" spans="1:31" ht="14.25" customHeight="1">
      <c r="A88" s="38"/>
      <c r="B88" s="39"/>
      <c r="C88" s="15">
        <v>3240</v>
      </c>
      <c r="D88" s="16"/>
      <c r="E88" s="16"/>
      <c r="F88" s="16"/>
      <c r="G88" s="3" t="s">
        <v>12</v>
      </c>
      <c r="H88" s="19">
        <f>3089188.904+3240*COS(36.68055*PI()/180)</f>
        <v>3091787.3142485772</v>
      </c>
      <c r="I88" s="20"/>
      <c r="J88" s="20"/>
      <c r="K88" s="20"/>
      <c r="L88" s="20"/>
      <c r="M88" s="20"/>
      <c r="N88" s="21"/>
      <c r="O88" s="22"/>
      <c r="P88" s="22"/>
      <c r="Q88" s="22"/>
      <c r="R88" s="22"/>
      <c r="S88" s="22"/>
      <c r="T88" s="22"/>
      <c r="U88" s="23"/>
      <c r="V88" s="26">
        <f t="shared" ca="1" si="6"/>
        <v>3091787.3132485771</v>
      </c>
      <c r="W88" s="27"/>
      <c r="X88" s="27"/>
      <c r="Y88" s="27"/>
      <c r="Z88" s="28"/>
      <c r="AA88" s="29"/>
      <c r="AB88" s="30"/>
      <c r="AC88" s="31"/>
      <c r="AD88" s="8">
        <f t="shared" ca="1" si="5"/>
        <v>-1E-3</v>
      </c>
      <c r="AE88" s="8"/>
    </row>
    <row r="89" spans="1:31" ht="14.25" customHeight="1">
      <c r="A89" s="38"/>
      <c r="B89" s="39"/>
      <c r="C89" s="17"/>
      <c r="D89" s="18"/>
      <c r="E89" s="18"/>
      <c r="F89" s="18"/>
      <c r="G89" s="14" t="s">
        <v>13</v>
      </c>
      <c r="H89" s="27">
        <f>525953.681+3240*SIN(36.68055*PI()/180)</f>
        <v>527889.10451439896</v>
      </c>
      <c r="I89" s="27"/>
      <c r="J89" s="27"/>
      <c r="K89" s="27"/>
      <c r="L89" s="27"/>
      <c r="M89" s="27"/>
      <c r="N89" s="28"/>
      <c r="O89" s="24"/>
      <c r="P89" s="24"/>
      <c r="Q89" s="24"/>
      <c r="R89" s="24"/>
      <c r="S89" s="24"/>
      <c r="T89" s="24"/>
      <c r="U89" s="25"/>
      <c r="V89" s="26">
        <f t="shared" ca="1" si="6"/>
        <v>527889.10651439894</v>
      </c>
      <c r="W89" s="27"/>
      <c r="X89" s="27"/>
      <c r="Y89" s="27"/>
      <c r="Z89" s="28"/>
      <c r="AA89" s="32"/>
      <c r="AB89" s="33"/>
      <c r="AC89" s="34"/>
      <c r="AD89" s="8">
        <f t="shared" ca="1" si="5"/>
        <v>2E-3</v>
      </c>
      <c r="AE89" s="8"/>
    </row>
    <row r="90" spans="1:31" ht="14.25" customHeight="1">
      <c r="A90" s="38"/>
      <c r="B90" s="39"/>
      <c r="C90" s="35" t="s">
        <v>39</v>
      </c>
      <c r="D90" s="36"/>
      <c r="E90" s="36"/>
      <c r="F90" s="36"/>
      <c r="G90" s="14" t="s">
        <v>12</v>
      </c>
      <c r="H90" s="27">
        <f>H88-15.5*COS((36.68+90)*PI()/180)</f>
        <v>3091796.5730997673</v>
      </c>
      <c r="I90" s="27"/>
      <c r="J90" s="27"/>
      <c r="K90" s="27"/>
      <c r="L90" s="27"/>
      <c r="M90" s="27"/>
      <c r="N90" s="28"/>
      <c r="O90" s="22"/>
      <c r="P90" s="22"/>
      <c r="Q90" s="22"/>
      <c r="R90" s="22"/>
      <c r="S90" s="22"/>
      <c r="T90" s="22"/>
      <c r="U90" s="23"/>
      <c r="V90" s="26">
        <f t="shared" ca="1" si="6"/>
        <v>3091796.5720997672</v>
      </c>
      <c r="W90" s="27"/>
      <c r="X90" s="27"/>
      <c r="Y90" s="27"/>
      <c r="Z90" s="28"/>
      <c r="AA90" s="29"/>
      <c r="AB90" s="30"/>
      <c r="AC90" s="31"/>
      <c r="AD90" s="8">
        <f t="shared" ca="1" si="5"/>
        <v>-1E-3</v>
      </c>
      <c r="AE90" s="8"/>
    </row>
    <row r="91" spans="1:31" ht="14.25" customHeight="1">
      <c r="A91" s="38"/>
      <c r="B91" s="39"/>
      <c r="C91" s="37"/>
      <c r="D91" s="24"/>
      <c r="E91" s="24"/>
      <c r="F91" s="24"/>
      <c r="G91" s="14" t="s">
        <v>13</v>
      </c>
      <c r="H91" s="27">
        <f>H89-15.5*SIN((36.68+90)*PI()/180)</f>
        <v>527876.67375920713</v>
      </c>
      <c r="I91" s="27"/>
      <c r="J91" s="27"/>
      <c r="K91" s="27"/>
      <c r="L91" s="27"/>
      <c r="M91" s="27"/>
      <c r="N91" s="28"/>
      <c r="O91" s="24"/>
      <c r="P91" s="24"/>
      <c r="Q91" s="24"/>
      <c r="R91" s="24"/>
      <c r="S91" s="24"/>
      <c r="T91" s="24"/>
      <c r="U91" s="25"/>
      <c r="V91" s="26">
        <f t="shared" ca="1" si="6"/>
        <v>527876.67175920715</v>
      </c>
      <c r="W91" s="27"/>
      <c r="X91" s="27"/>
      <c r="Y91" s="27"/>
      <c r="Z91" s="28"/>
      <c r="AA91" s="32"/>
      <c r="AB91" s="33"/>
      <c r="AC91" s="34"/>
      <c r="AD91" s="8">
        <f t="shared" ca="1" si="5"/>
        <v>-2E-3</v>
      </c>
      <c r="AE91" s="8"/>
    </row>
    <row r="92" spans="1:31" ht="14.25" customHeight="1">
      <c r="A92" s="38"/>
      <c r="B92" s="39"/>
      <c r="C92" s="35" t="s">
        <v>40</v>
      </c>
      <c r="D92" s="36"/>
      <c r="E92" s="36"/>
      <c r="F92" s="36"/>
      <c r="G92" s="14" t="s">
        <v>12</v>
      </c>
      <c r="H92" s="27">
        <f>H88+15.5*COS((36.68+90)*PI()/180)</f>
        <v>3091778.0553973871</v>
      </c>
      <c r="I92" s="27"/>
      <c r="J92" s="27"/>
      <c r="K92" s="27"/>
      <c r="L92" s="27"/>
      <c r="M92" s="27"/>
      <c r="N92" s="28"/>
      <c r="O92" s="22"/>
      <c r="P92" s="22"/>
      <c r="Q92" s="22"/>
      <c r="R92" s="22"/>
      <c r="S92" s="22"/>
      <c r="T92" s="22"/>
      <c r="U92" s="23"/>
      <c r="V92" s="26">
        <f t="shared" ca="1" si="6"/>
        <v>3091778.057397387</v>
      </c>
      <c r="W92" s="27"/>
      <c r="X92" s="27"/>
      <c r="Y92" s="27"/>
      <c r="Z92" s="28"/>
      <c r="AA92" s="29"/>
      <c r="AB92" s="30"/>
      <c r="AC92" s="31"/>
      <c r="AD92" s="8">
        <f t="shared" ca="1" si="5"/>
        <v>2E-3</v>
      </c>
      <c r="AE92" s="8"/>
    </row>
    <row r="93" spans="1:31" ht="15" customHeight="1">
      <c r="A93" s="38"/>
      <c r="B93" s="39"/>
      <c r="C93" s="37"/>
      <c r="D93" s="24"/>
      <c r="E93" s="24"/>
      <c r="F93" s="24"/>
      <c r="G93" s="14" t="s">
        <v>13</v>
      </c>
      <c r="H93" s="27">
        <f>H89+15.5*SIN((36.68+90)*PI()/180)</f>
        <v>527901.53526959079</v>
      </c>
      <c r="I93" s="27"/>
      <c r="J93" s="27"/>
      <c r="K93" s="27"/>
      <c r="L93" s="27"/>
      <c r="M93" s="27"/>
      <c r="N93" s="28"/>
      <c r="O93" s="24"/>
      <c r="P93" s="24"/>
      <c r="Q93" s="24"/>
      <c r="R93" s="24"/>
      <c r="S93" s="24"/>
      <c r="T93" s="24"/>
      <c r="U93" s="25"/>
      <c r="V93" s="26">
        <f t="shared" ca="1" si="6"/>
        <v>527901.53226959077</v>
      </c>
      <c r="W93" s="27"/>
      <c r="X93" s="27"/>
      <c r="Y93" s="27"/>
      <c r="Z93" s="28"/>
      <c r="AA93" s="32"/>
      <c r="AB93" s="33"/>
      <c r="AC93" s="34"/>
      <c r="AD93" s="8">
        <f t="shared" ca="1" si="5"/>
        <v>-3.0000000000000001E-3</v>
      </c>
      <c r="AE93" s="8"/>
    </row>
    <row r="94" spans="1:31" ht="10.5" customHeight="1">
      <c r="A94" s="71" t="s">
        <v>20</v>
      </c>
      <c r="B94" s="72"/>
      <c r="C94" s="51" t="s">
        <v>31</v>
      </c>
      <c r="D94" s="52"/>
      <c r="E94" s="52"/>
      <c r="F94" s="52"/>
      <c r="G94" s="53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4"/>
    </row>
    <row r="95" spans="1:31" ht="10.5" customHeight="1">
      <c r="A95" s="71"/>
      <c r="B95" s="72"/>
      <c r="C95" s="55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7"/>
    </row>
    <row r="96" spans="1:31" ht="21.75" customHeight="1">
      <c r="A96" s="71"/>
      <c r="B96" s="72"/>
      <c r="C96" s="55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7"/>
    </row>
    <row r="97" spans="1:29" ht="8.25" hidden="1" customHeight="1">
      <c r="A97" s="71"/>
      <c r="B97" s="72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1"/>
    </row>
    <row r="98" spans="1:29" ht="10.5" hidden="1" customHeight="1">
      <c r="A98" s="71"/>
      <c r="B98" s="72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1"/>
    </row>
    <row r="99" spans="1:29" ht="9" customHeight="1" thickBot="1">
      <c r="A99" s="58" t="s">
        <v>14</v>
      </c>
      <c r="B99" s="59"/>
      <c r="C99" s="64"/>
      <c r="D99" s="64"/>
      <c r="E99" s="64"/>
      <c r="F99" s="65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6"/>
    </row>
    <row r="100" spans="1:29" ht="9" customHeight="1">
      <c r="A100" s="60"/>
      <c r="B100" s="61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8"/>
    </row>
    <row r="101" spans="1:29" ht="9.75" customHeight="1">
      <c r="A101" s="60"/>
      <c r="B101" s="61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8"/>
    </row>
    <row r="102" spans="1:29" ht="9" hidden="1" customHeight="1">
      <c r="A102" s="60"/>
      <c r="B102" s="61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8"/>
    </row>
    <row r="103" spans="1:29" ht="2.1" customHeight="1" thickBot="1">
      <c r="A103" s="62"/>
      <c r="B103" s="63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70"/>
    </row>
    <row r="104" spans="1:29" ht="9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1:29">
      <c r="B105" s="5" t="s">
        <v>15</v>
      </c>
      <c r="H105" s="5" t="s">
        <v>19</v>
      </c>
      <c r="N105" s="5" t="s">
        <v>16</v>
      </c>
      <c r="P105" s="5"/>
      <c r="U105" s="7" t="s">
        <v>22</v>
      </c>
      <c r="Y105" s="5"/>
    </row>
    <row r="107" spans="1:29" ht="12" customHeight="1">
      <c r="A107" s="97"/>
      <c r="B107" s="98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100" t="s">
        <v>0</v>
      </c>
      <c r="AB107" s="100"/>
      <c r="AC107" s="100"/>
    </row>
    <row r="108" spans="1:29" ht="27">
      <c r="A108" s="101"/>
      <c r="B108" s="102"/>
      <c r="C108" s="102"/>
      <c r="D108" s="103" t="s">
        <v>24</v>
      </c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5"/>
      <c r="AB108" s="106"/>
      <c r="AC108" s="106"/>
    </row>
    <row r="109" spans="1:29" ht="27.75" thickBo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1"/>
      <c r="AB109" s="112"/>
      <c r="AC109" s="112"/>
    </row>
    <row r="110" spans="1:29" ht="45" customHeight="1">
      <c r="A110" s="113" t="s">
        <v>1</v>
      </c>
      <c r="B110" s="114"/>
      <c r="C110" s="114"/>
      <c r="D110" s="114"/>
      <c r="E110" s="115"/>
      <c r="F110" s="116" t="s">
        <v>32</v>
      </c>
      <c r="G110" s="117"/>
      <c r="H110" s="117"/>
      <c r="I110" s="117"/>
      <c r="J110" s="117"/>
      <c r="K110" s="117"/>
      <c r="L110" s="117"/>
      <c r="M110" s="117"/>
      <c r="N110" s="117"/>
      <c r="O110" s="117"/>
      <c r="P110" s="118"/>
      <c r="Q110" s="119" t="s">
        <v>2</v>
      </c>
      <c r="R110" s="119"/>
      <c r="S110" s="119"/>
      <c r="T110" s="119"/>
      <c r="U110" s="120" t="s">
        <v>3</v>
      </c>
      <c r="V110" s="120"/>
      <c r="W110" s="120"/>
      <c r="X110" s="120"/>
      <c r="Y110" s="120"/>
      <c r="Z110" s="120"/>
      <c r="AA110" s="120"/>
      <c r="AB110" s="120"/>
      <c r="AC110" s="121"/>
    </row>
    <row r="111" spans="1:29" ht="30" customHeight="1">
      <c r="A111" s="107" t="s">
        <v>17</v>
      </c>
      <c r="B111" s="108"/>
      <c r="C111" s="108"/>
      <c r="D111" s="108"/>
      <c r="E111" s="109"/>
      <c r="F111" s="122" t="s">
        <v>41</v>
      </c>
      <c r="G111" s="123"/>
      <c r="H111" s="123"/>
      <c r="I111" s="123"/>
      <c r="J111" s="123"/>
      <c r="K111" s="123"/>
      <c r="L111" s="123"/>
      <c r="M111" s="123"/>
      <c r="N111" s="123"/>
      <c r="O111" s="123"/>
      <c r="P111" s="122"/>
      <c r="Q111" s="124" t="s">
        <v>33</v>
      </c>
      <c r="R111" s="124"/>
      <c r="S111" s="124"/>
      <c r="T111" s="124"/>
      <c r="U111" s="125"/>
      <c r="V111" s="126"/>
      <c r="W111" s="126"/>
      <c r="X111" s="126"/>
      <c r="Y111" s="126"/>
      <c r="Z111" s="126"/>
      <c r="AA111" s="126"/>
      <c r="AB111" s="126"/>
      <c r="AC111" s="127"/>
    </row>
    <row r="112" spans="1:29" ht="30" customHeight="1">
      <c r="A112" s="75" t="s">
        <v>4</v>
      </c>
      <c r="B112" s="76"/>
      <c r="C112" s="76"/>
      <c r="D112" s="76"/>
      <c r="E112" s="77"/>
      <c r="F112" s="78" t="s">
        <v>36</v>
      </c>
      <c r="G112" s="79"/>
      <c r="H112" s="79"/>
      <c r="I112" s="79"/>
      <c r="J112" s="79"/>
      <c r="K112" s="79"/>
      <c r="L112" s="79"/>
      <c r="M112" s="79"/>
      <c r="N112" s="79"/>
      <c r="O112" s="79"/>
      <c r="P112" s="80"/>
      <c r="Q112" s="81" t="s">
        <v>23</v>
      </c>
      <c r="R112" s="82"/>
      <c r="S112" s="82"/>
      <c r="T112" s="82"/>
      <c r="U112" s="83" t="s">
        <v>30</v>
      </c>
      <c r="V112" s="84"/>
      <c r="W112" s="84"/>
      <c r="X112" s="84"/>
      <c r="Y112" s="84"/>
      <c r="Z112" s="84"/>
      <c r="AA112" s="84"/>
      <c r="AB112" s="84"/>
      <c r="AC112" s="85"/>
    </row>
    <row r="113" spans="1:31" ht="23.25" customHeight="1">
      <c r="A113" s="38" t="s">
        <v>18</v>
      </c>
      <c r="B113" s="39"/>
      <c r="C113" s="39" t="s">
        <v>5</v>
      </c>
      <c r="D113" s="39"/>
      <c r="E113" s="39"/>
      <c r="F113" s="39"/>
      <c r="G113" s="39"/>
      <c r="H113" s="39" t="s">
        <v>25</v>
      </c>
      <c r="I113" s="39"/>
      <c r="J113" s="39"/>
      <c r="K113" s="39"/>
      <c r="L113" s="39"/>
      <c r="M113" s="39"/>
      <c r="N113" s="39"/>
      <c r="O113" s="73" t="s">
        <v>6</v>
      </c>
      <c r="P113" s="73"/>
      <c r="Q113" s="73"/>
      <c r="R113" s="73"/>
      <c r="S113" s="73"/>
      <c r="T113" s="73" t="s">
        <v>34</v>
      </c>
      <c r="U113" s="73"/>
      <c r="V113" s="73"/>
      <c r="W113" s="73"/>
      <c r="X113" s="73"/>
      <c r="Y113" s="73"/>
      <c r="Z113" s="73"/>
      <c r="AA113" s="73"/>
      <c r="AB113" s="73"/>
      <c r="AC113" s="74"/>
    </row>
    <row r="114" spans="1:31" ht="18" customHeight="1">
      <c r="A114" s="38"/>
      <c r="B114" s="39"/>
      <c r="C114" s="43" t="s">
        <v>7</v>
      </c>
      <c r="D114" s="36"/>
      <c r="E114" s="36"/>
      <c r="F114" s="36"/>
      <c r="G114" s="44"/>
      <c r="H114" s="39" t="s">
        <v>26</v>
      </c>
      <c r="I114" s="39"/>
      <c r="J114" s="39"/>
      <c r="K114" s="39"/>
      <c r="L114" s="39"/>
      <c r="M114" s="39"/>
      <c r="N114" s="39"/>
      <c r="O114" s="29" t="s">
        <v>8</v>
      </c>
      <c r="P114" s="30"/>
      <c r="Q114" s="30"/>
      <c r="R114" s="30"/>
      <c r="S114" s="45"/>
      <c r="T114" s="73" t="s">
        <v>28</v>
      </c>
      <c r="U114" s="73"/>
      <c r="V114" s="73"/>
      <c r="W114" s="73"/>
      <c r="X114" s="73"/>
      <c r="Y114" s="73"/>
      <c r="Z114" s="73"/>
      <c r="AA114" s="73"/>
      <c r="AB114" s="73"/>
      <c r="AC114" s="74"/>
    </row>
    <row r="115" spans="1:31" ht="18" customHeight="1">
      <c r="A115" s="38"/>
      <c r="B115" s="39"/>
      <c r="C115" s="37"/>
      <c r="D115" s="24"/>
      <c r="E115" s="24"/>
      <c r="F115" s="24"/>
      <c r="G115" s="25"/>
      <c r="H115" s="39" t="s">
        <v>27</v>
      </c>
      <c r="I115" s="39"/>
      <c r="J115" s="39"/>
      <c r="K115" s="39"/>
      <c r="L115" s="39"/>
      <c r="M115" s="39"/>
      <c r="N115" s="39"/>
      <c r="O115" s="32"/>
      <c r="P115" s="33"/>
      <c r="Q115" s="33"/>
      <c r="R115" s="33"/>
      <c r="S115" s="46"/>
      <c r="T115" s="73" t="s">
        <v>29</v>
      </c>
      <c r="U115" s="73"/>
      <c r="V115" s="73"/>
      <c r="W115" s="73"/>
      <c r="X115" s="73"/>
      <c r="Y115" s="73"/>
      <c r="Z115" s="73"/>
      <c r="AA115" s="73"/>
      <c r="AB115" s="73"/>
      <c r="AC115" s="74"/>
    </row>
    <row r="116" spans="1:31">
      <c r="A116" s="38"/>
      <c r="B116" s="39"/>
      <c r="C116" s="47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9"/>
    </row>
    <row r="117" spans="1:31">
      <c r="A117" s="38"/>
      <c r="B117" s="39"/>
      <c r="C117" s="47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9"/>
    </row>
    <row r="118" spans="1:31">
      <c r="A118" s="38"/>
      <c r="B118" s="39"/>
      <c r="C118" s="47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9"/>
    </row>
    <row r="119" spans="1:31">
      <c r="A119" s="38"/>
      <c r="B119" s="39"/>
      <c r="C119" s="47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9"/>
    </row>
    <row r="120" spans="1:31">
      <c r="A120" s="38"/>
      <c r="B120" s="39"/>
      <c r="C120" s="47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9"/>
    </row>
    <row r="121" spans="1:31">
      <c r="A121" s="38"/>
      <c r="B121" s="39"/>
      <c r="C121" s="47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9"/>
    </row>
    <row r="122" spans="1:31">
      <c r="A122" s="38"/>
      <c r="B122" s="39"/>
      <c r="C122" s="47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9"/>
    </row>
    <row r="123" spans="1:31">
      <c r="A123" s="38"/>
      <c r="B123" s="39"/>
      <c r="C123" s="47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9"/>
    </row>
    <row r="124" spans="1:31">
      <c r="A124" s="38"/>
      <c r="B124" s="39"/>
      <c r="C124" s="47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9"/>
    </row>
    <row r="125" spans="1:31" ht="29.25" customHeight="1">
      <c r="A125" s="38"/>
      <c r="B125" s="39"/>
      <c r="C125" s="47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9"/>
    </row>
    <row r="126" spans="1:31" ht="22.5" customHeight="1">
      <c r="A126" s="38"/>
      <c r="B126" s="39"/>
      <c r="C126" s="47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9"/>
    </row>
    <row r="127" spans="1:31" ht="14.25" customHeight="1">
      <c r="A127" s="38"/>
      <c r="B127" s="40"/>
      <c r="C127" s="39" t="s">
        <v>9</v>
      </c>
      <c r="D127" s="39"/>
      <c r="E127" s="39"/>
      <c r="F127" s="39"/>
      <c r="G127" s="2"/>
      <c r="H127" s="40" t="s">
        <v>10</v>
      </c>
      <c r="I127" s="86"/>
      <c r="J127" s="86"/>
      <c r="K127" s="86"/>
      <c r="L127" s="86"/>
      <c r="M127" s="86"/>
      <c r="N127" s="87"/>
      <c r="O127" s="39" t="s">
        <v>11</v>
      </c>
      <c r="P127" s="39"/>
      <c r="Q127" s="39"/>
      <c r="R127" s="39"/>
      <c r="S127" s="39"/>
      <c r="T127" s="39"/>
      <c r="U127" s="39"/>
      <c r="V127" s="73" t="s">
        <v>21</v>
      </c>
      <c r="W127" s="73"/>
      <c r="X127" s="73"/>
      <c r="Y127" s="73"/>
      <c r="Z127" s="73"/>
      <c r="AA127" s="88" t="s">
        <v>35</v>
      </c>
      <c r="AB127" s="89"/>
      <c r="AC127" s="90"/>
    </row>
    <row r="128" spans="1:31" ht="14.25" customHeight="1">
      <c r="A128" s="38"/>
      <c r="B128" s="39"/>
      <c r="C128" s="35" t="s">
        <v>37</v>
      </c>
      <c r="D128" s="36"/>
      <c r="E128" s="36"/>
      <c r="F128" s="36"/>
      <c r="G128" s="14" t="s">
        <v>12</v>
      </c>
      <c r="H128" s="27">
        <f>H88-15.5*COS((36.68+90)*PI()/180)</f>
        <v>3091796.5730997673</v>
      </c>
      <c r="I128" s="27"/>
      <c r="J128" s="27"/>
      <c r="K128" s="27"/>
      <c r="L128" s="27"/>
      <c r="M128" s="27"/>
      <c r="N128" s="28"/>
      <c r="O128" s="22"/>
      <c r="P128" s="22"/>
      <c r="Q128" s="22"/>
      <c r="R128" s="22"/>
      <c r="S128" s="22"/>
      <c r="T128" s="22"/>
      <c r="U128" s="23"/>
      <c r="V128" s="26">
        <f t="shared" ref="V128:V141" ca="1" si="7">H128+AD128</f>
        <v>3091796.5700997673</v>
      </c>
      <c r="W128" s="27"/>
      <c r="X128" s="27"/>
      <c r="Y128" s="27"/>
      <c r="Z128" s="28"/>
      <c r="AA128" s="91"/>
      <c r="AB128" s="92"/>
      <c r="AC128" s="93"/>
      <c r="AD128" s="8">
        <f ca="1">RANDBETWEEN(-3,3)*0.001</f>
        <v>-3.0000000000000001E-3</v>
      </c>
      <c r="AE128" s="8">
        <v>3091826.855</v>
      </c>
    </row>
    <row r="129" spans="1:31" ht="14.25" customHeight="1">
      <c r="A129" s="38"/>
      <c r="B129" s="39"/>
      <c r="C129" s="37"/>
      <c r="D129" s="24"/>
      <c r="E129" s="24"/>
      <c r="F129" s="24"/>
      <c r="G129" s="14" t="s">
        <v>13</v>
      </c>
      <c r="H129" s="27">
        <f>H89-15.5*SIN((36.68+90)*PI()/180)</f>
        <v>527876.67375920713</v>
      </c>
      <c r="I129" s="27"/>
      <c r="J129" s="27"/>
      <c r="K129" s="27"/>
      <c r="L129" s="27"/>
      <c r="M129" s="27"/>
      <c r="N129" s="28"/>
      <c r="O129" s="24"/>
      <c r="P129" s="24"/>
      <c r="Q129" s="24"/>
      <c r="R129" s="24"/>
      <c r="S129" s="24"/>
      <c r="T129" s="24"/>
      <c r="U129" s="25"/>
      <c r="V129" s="26">
        <f t="shared" ca="1" si="7"/>
        <v>527876.67575920711</v>
      </c>
      <c r="W129" s="27"/>
      <c r="X129" s="27"/>
      <c r="Y129" s="27"/>
      <c r="Z129" s="28"/>
      <c r="AA129" s="94"/>
      <c r="AB129" s="95"/>
      <c r="AC129" s="96"/>
      <c r="AD129" s="8">
        <f t="shared" ref="AD129:AD145" ca="1" si="8">RANDBETWEEN(-3,3)*0.001</f>
        <v>2E-3</v>
      </c>
      <c r="AE129" s="8">
        <v>526796.32499999995</v>
      </c>
    </row>
    <row r="130" spans="1:31" ht="14.25" customHeight="1">
      <c r="A130" s="38"/>
      <c r="B130" s="39"/>
      <c r="C130" s="35" t="s">
        <v>38</v>
      </c>
      <c r="D130" s="36"/>
      <c r="E130" s="36"/>
      <c r="F130" s="36"/>
      <c r="G130" s="14" t="s">
        <v>12</v>
      </c>
      <c r="H130" s="27">
        <f>H88+15.5*COS((36.68+90)*PI()/180)</f>
        <v>3091778.0553973871</v>
      </c>
      <c r="I130" s="27"/>
      <c r="J130" s="27"/>
      <c r="K130" s="27"/>
      <c r="L130" s="27"/>
      <c r="M130" s="27"/>
      <c r="N130" s="28"/>
      <c r="O130" s="22"/>
      <c r="P130" s="22"/>
      <c r="Q130" s="22"/>
      <c r="R130" s="22"/>
      <c r="S130" s="22"/>
      <c r="T130" s="22"/>
      <c r="U130" s="23"/>
      <c r="V130" s="26">
        <f t="shared" ca="1" si="7"/>
        <v>3091778.057397387</v>
      </c>
      <c r="W130" s="27"/>
      <c r="X130" s="27"/>
      <c r="Y130" s="27"/>
      <c r="Z130" s="28"/>
      <c r="AA130" s="29"/>
      <c r="AB130" s="30"/>
      <c r="AC130" s="31"/>
      <c r="AD130" s="8">
        <f t="shared" ca="1" si="8"/>
        <v>2E-3</v>
      </c>
      <c r="AE130" s="8"/>
    </row>
    <row r="131" spans="1:31" ht="14.25" customHeight="1">
      <c r="A131" s="38"/>
      <c r="B131" s="39"/>
      <c r="C131" s="37"/>
      <c r="D131" s="24"/>
      <c r="E131" s="24"/>
      <c r="F131" s="24"/>
      <c r="G131" s="14" t="s">
        <v>13</v>
      </c>
      <c r="H131" s="27">
        <f>H89+15.5*SIN((36.68+90)*PI()/180)</f>
        <v>527901.53526959079</v>
      </c>
      <c r="I131" s="27"/>
      <c r="J131" s="27"/>
      <c r="K131" s="27"/>
      <c r="L131" s="27"/>
      <c r="M131" s="27"/>
      <c r="N131" s="28"/>
      <c r="O131" s="24"/>
      <c r="P131" s="24"/>
      <c r="Q131" s="24"/>
      <c r="R131" s="24"/>
      <c r="S131" s="24"/>
      <c r="T131" s="24"/>
      <c r="U131" s="25"/>
      <c r="V131" s="26">
        <f t="shared" ca="1" si="7"/>
        <v>527901.53726959077</v>
      </c>
      <c r="W131" s="27"/>
      <c r="X131" s="27"/>
      <c r="Y131" s="27"/>
      <c r="Z131" s="28"/>
      <c r="AA131" s="32"/>
      <c r="AB131" s="33"/>
      <c r="AC131" s="34"/>
      <c r="AD131" s="8">
        <f t="shared" ca="1" si="8"/>
        <v>2E-3</v>
      </c>
      <c r="AE131" s="8"/>
    </row>
    <row r="132" spans="1:31" ht="14.25" customHeight="1">
      <c r="A132" s="38"/>
      <c r="B132" s="39"/>
      <c r="C132" s="15">
        <v>3340</v>
      </c>
      <c r="D132" s="16"/>
      <c r="E132" s="16"/>
      <c r="F132" s="16"/>
      <c r="G132" s="3" t="s">
        <v>12</v>
      </c>
      <c r="H132" s="19">
        <f>3089188.904+3340*COS(36.68055*PI()/180)</f>
        <v>3091867.5120957559</v>
      </c>
      <c r="I132" s="20"/>
      <c r="J132" s="20"/>
      <c r="K132" s="20"/>
      <c r="L132" s="20"/>
      <c r="M132" s="20"/>
      <c r="N132" s="21"/>
      <c r="O132" s="22"/>
      <c r="P132" s="22"/>
      <c r="Q132" s="22"/>
      <c r="R132" s="22"/>
      <c r="S132" s="22"/>
      <c r="T132" s="22"/>
      <c r="U132" s="23"/>
      <c r="V132" s="26">
        <f t="shared" ca="1" si="7"/>
        <v>3091867.5140957558</v>
      </c>
      <c r="W132" s="27"/>
      <c r="X132" s="27"/>
      <c r="Y132" s="27"/>
      <c r="Z132" s="28"/>
      <c r="AA132" s="29"/>
      <c r="AB132" s="30"/>
      <c r="AC132" s="31"/>
      <c r="AD132" s="8">
        <f t="shared" ca="1" si="8"/>
        <v>2E-3</v>
      </c>
      <c r="AE132" s="8"/>
    </row>
    <row r="133" spans="1:31" ht="14.25" customHeight="1">
      <c r="A133" s="38"/>
      <c r="B133" s="39"/>
      <c r="C133" s="17"/>
      <c r="D133" s="18"/>
      <c r="E133" s="18"/>
      <c r="F133" s="18"/>
      <c r="G133" s="14" t="s">
        <v>13</v>
      </c>
      <c r="H133" s="27">
        <f>525953.681+3340*SIN(36.68055*PI()/180)</f>
        <v>527948.83980805334</v>
      </c>
      <c r="I133" s="27"/>
      <c r="J133" s="27"/>
      <c r="K133" s="27"/>
      <c r="L133" s="27"/>
      <c r="M133" s="27"/>
      <c r="N133" s="28"/>
      <c r="O133" s="24"/>
      <c r="P133" s="24"/>
      <c r="Q133" s="24"/>
      <c r="R133" s="24"/>
      <c r="S133" s="24"/>
      <c r="T133" s="24"/>
      <c r="U133" s="25"/>
      <c r="V133" s="26">
        <f t="shared" ca="1" si="7"/>
        <v>527948.83980805334</v>
      </c>
      <c r="W133" s="27"/>
      <c r="X133" s="27"/>
      <c r="Y133" s="27"/>
      <c r="Z133" s="28"/>
      <c r="AA133" s="32"/>
      <c r="AB133" s="33"/>
      <c r="AC133" s="34"/>
      <c r="AD133" s="8">
        <f t="shared" ca="1" si="8"/>
        <v>0</v>
      </c>
      <c r="AE133" s="8"/>
    </row>
    <row r="134" spans="1:31" ht="14.25" customHeight="1">
      <c r="A134" s="41"/>
      <c r="B134" s="42"/>
      <c r="C134" s="35" t="s">
        <v>39</v>
      </c>
      <c r="D134" s="36"/>
      <c r="E134" s="36"/>
      <c r="F134" s="36"/>
      <c r="G134" s="14" t="s">
        <v>12</v>
      </c>
      <c r="H134" s="27">
        <f>H132-15.5*COS((36.68+90)*PI()/180)</f>
        <v>3091876.770946946</v>
      </c>
      <c r="I134" s="27"/>
      <c r="J134" s="27"/>
      <c r="K134" s="27"/>
      <c r="L134" s="27"/>
      <c r="M134" s="27"/>
      <c r="N134" s="28"/>
      <c r="O134" s="22"/>
      <c r="P134" s="22"/>
      <c r="Q134" s="22"/>
      <c r="R134" s="22"/>
      <c r="S134" s="22"/>
      <c r="T134" s="22"/>
      <c r="U134" s="23"/>
      <c r="V134" s="26">
        <f t="shared" ca="1" si="7"/>
        <v>3091876.773946946</v>
      </c>
      <c r="W134" s="27"/>
      <c r="X134" s="27"/>
      <c r="Y134" s="27"/>
      <c r="Z134" s="28"/>
      <c r="AA134" s="29"/>
      <c r="AB134" s="30"/>
      <c r="AC134" s="31"/>
      <c r="AD134" s="8">
        <f t="shared" ca="1" si="8"/>
        <v>3.0000000000000001E-3</v>
      </c>
      <c r="AE134" s="8"/>
    </row>
    <row r="135" spans="1:31" ht="14.25" customHeight="1">
      <c r="A135" s="41"/>
      <c r="B135" s="42"/>
      <c r="C135" s="37"/>
      <c r="D135" s="24"/>
      <c r="E135" s="24"/>
      <c r="F135" s="24"/>
      <c r="G135" s="14" t="s">
        <v>13</v>
      </c>
      <c r="H135" s="27">
        <f>H133-15.5*SIN((36.68+90)*PI()/180)</f>
        <v>527936.40905286151</v>
      </c>
      <c r="I135" s="27"/>
      <c r="J135" s="27"/>
      <c r="K135" s="27"/>
      <c r="L135" s="27"/>
      <c r="M135" s="27"/>
      <c r="N135" s="28"/>
      <c r="O135" s="24"/>
      <c r="P135" s="24"/>
      <c r="Q135" s="24"/>
      <c r="R135" s="24"/>
      <c r="S135" s="24"/>
      <c r="T135" s="24"/>
      <c r="U135" s="25"/>
      <c r="V135" s="26">
        <f t="shared" ca="1" si="7"/>
        <v>527936.40805286146</v>
      </c>
      <c r="W135" s="27"/>
      <c r="X135" s="27"/>
      <c r="Y135" s="27"/>
      <c r="Z135" s="28"/>
      <c r="AA135" s="32"/>
      <c r="AB135" s="33"/>
      <c r="AC135" s="34"/>
      <c r="AD135" s="8">
        <f t="shared" ca="1" si="8"/>
        <v>-1E-3</v>
      </c>
      <c r="AE135" s="8"/>
    </row>
    <row r="136" spans="1:31" ht="14.25" customHeight="1">
      <c r="A136" s="41"/>
      <c r="B136" s="42"/>
      <c r="C136" s="35" t="s">
        <v>40</v>
      </c>
      <c r="D136" s="36"/>
      <c r="E136" s="36"/>
      <c r="F136" s="36"/>
      <c r="G136" s="14" t="s">
        <v>12</v>
      </c>
      <c r="H136" s="27">
        <f>H132+15.5*COS((36.68+90)*PI()/180)</f>
        <v>3091858.2532445658</v>
      </c>
      <c r="I136" s="27"/>
      <c r="J136" s="27"/>
      <c r="K136" s="27"/>
      <c r="L136" s="27"/>
      <c r="M136" s="27"/>
      <c r="N136" s="28"/>
      <c r="O136" s="22"/>
      <c r="P136" s="22"/>
      <c r="Q136" s="22"/>
      <c r="R136" s="22"/>
      <c r="S136" s="22"/>
      <c r="T136" s="22"/>
      <c r="U136" s="23"/>
      <c r="V136" s="26">
        <f t="shared" ca="1" si="7"/>
        <v>3091858.254244566</v>
      </c>
      <c r="W136" s="27"/>
      <c r="X136" s="27"/>
      <c r="Y136" s="27"/>
      <c r="Z136" s="28"/>
      <c r="AA136" s="29"/>
      <c r="AB136" s="30"/>
      <c r="AC136" s="31"/>
      <c r="AD136" s="8">
        <f t="shared" ca="1" si="8"/>
        <v>1E-3</v>
      </c>
      <c r="AE136" s="8"/>
    </row>
    <row r="137" spans="1:31" ht="14.25" customHeight="1">
      <c r="A137" s="41"/>
      <c r="B137" s="42"/>
      <c r="C137" s="37"/>
      <c r="D137" s="24"/>
      <c r="E137" s="24"/>
      <c r="F137" s="24"/>
      <c r="G137" s="14" t="s">
        <v>13</v>
      </c>
      <c r="H137" s="27">
        <f>H133+15.5*SIN((36.68+90)*PI()/180)</f>
        <v>527961.27056324517</v>
      </c>
      <c r="I137" s="27"/>
      <c r="J137" s="27"/>
      <c r="K137" s="27"/>
      <c r="L137" s="27"/>
      <c r="M137" s="27"/>
      <c r="N137" s="28"/>
      <c r="O137" s="24"/>
      <c r="P137" s="24"/>
      <c r="Q137" s="24"/>
      <c r="R137" s="24"/>
      <c r="S137" s="24"/>
      <c r="T137" s="24"/>
      <c r="U137" s="25"/>
      <c r="V137" s="26">
        <f t="shared" ca="1" si="7"/>
        <v>527961.27156324522</v>
      </c>
      <c r="W137" s="27"/>
      <c r="X137" s="27"/>
      <c r="Y137" s="27"/>
      <c r="Z137" s="28"/>
      <c r="AA137" s="32"/>
      <c r="AB137" s="33"/>
      <c r="AC137" s="34"/>
      <c r="AD137" s="8">
        <f t="shared" ca="1" si="8"/>
        <v>1E-3</v>
      </c>
      <c r="AE137" s="8"/>
    </row>
    <row r="138" spans="1:31" ht="14.25" customHeight="1">
      <c r="A138" s="41"/>
      <c r="B138" s="42"/>
      <c r="C138" s="35" t="s">
        <v>37</v>
      </c>
      <c r="D138" s="36"/>
      <c r="E138" s="36"/>
      <c r="F138" s="36"/>
      <c r="G138" s="14" t="s">
        <v>12</v>
      </c>
      <c r="H138" s="27">
        <f>H132-15.5*COS((36.68+90)*PI()/180)</f>
        <v>3091876.770946946</v>
      </c>
      <c r="I138" s="27"/>
      <c r="J138" s="27"/>
      <c r="K138" s="27"/>
      <c r="L138" s="27"/>
      <c r="M138" s="27"/>
      <c r="N138" s="28"/>
      <c r="O138" s="22"/>
      <c r="P138" s="22"/>
      <c r="Q138" s="22"/>
      <c r="R138" s="22"/>
      <c r="S138" s="22"/>
      <c r="T138" s="22"/>
      <c r="U138" s="23"/>
      <c r="V138" s="26">
        <f t="shared" ca="1" si="7"/>
        <v>3091876.7699469458</v>
      </c>
      <c r="W138" s="27"/>
      <c r="X138" s="27"/>
      <c r="Y138" s="27"/>
      <c r="Z138" s="28"/>
      <c r="AA138" s="29"/>
      <c r="AB138" s="30"/>
      <c r="AC138" s="31"/>
      <c r="AD138" s="8">
        <f t="shared" ca="1" si="8"/>
        <v>-1E-3</v>
      </c>
      <c r="AE138" s="8"/>
    </row>
    <row r="139" spans="1:31" ht="15" customHeight="1">
      <c r="A139" s="41"/>
      <c r="B139" s="42"/>
      <c r="C139" s="37"/>
      <c r="D139" s="24"/>
      <c r="E139" s="24"/>
      <c r="F139" s="24"/>
      <c r="G139" s="14" t="s">
        <v>13</v>
      </c>
      <c r="H139" s="27">
        <f>H133-15.5*SIN((36.68+90)*PI()/180)</f>
        <v>527936.40905286151</v>
      </c>
      <c r="I139" s="27"/>
      <c r="J139" s="27"/>
      <c r="K139" s="27"/>
      <c r="L139" s="27"/>
      <c r="M139" s="27"/>
      <c r="N139" s="28"/>
      <c r="O139" s="24"/>
      <c r="P139" s="24"/>
      <c r="Q139" s="24"/>
      <c r="R139" s="24"/>
      <c r="S139" s="24"/>
      <c r="T139" s="24"/>
      <c r="U139" s="25"/>
      <c r="V139" s="26">
        <f t="shared" ca="1" si="7"/>
        <v>527936.40905286151</v>
      </c>
      <c r="W139" s="27"/>
      <c r="X139" s="27"/>
      <c r="Y139" s="27"/>
      <c r="Z139" s="28"/>
      <c r="AA139" s="32"/>
      <c r="AB139" s="33"/>
      <c r="AC139" s="34"/>
      <c r="AD139" s="8">
        <f t="shared" ca="1" si="8"/>
        <v>0</v>
      </c>
      <c r="AE139" s="8"/>
    </row>
    <row r="140" spans="1:31" ht="14.25" customHeight="1">
      <c r="A140" s="38"/>
      <c r="B140" s="39"/>
      <c r="C140" s="35" t="s">
        <v>38</v>
      </c>
      <c r="D140" s="36"/>
      <c r="E140" s="36"/>
      <c r="F140" s="36"/>
      <c r="G140" s="14" t="s">
        <v>12</v>
      </c>
      <c r="H140" s="27">
        <f>H132+15.5*COS((36.68+90)*PI()/180)</f>
        <v>3091858.2532445658</v>
      </c>
      <c r="I140" s="27"/>
      <c r="J140" s="27"/>
      <c r="K140" s="27"/>
      <c r="L140" s="27"/>
      <c r="M140" s="27"/>
      <c r="N140" s="28"/>
      <c r="O140" s="22"/>
      <c r="P140" s="22"/>
      <c r="Q140" s="22"/>
      <c r="R140" s="22"/>
      <c r="S140" s="22"/>
      <c r="T140" s="22"/>
      <c r="U140" s="23"/>
      <c r="V140" s="26">
        <f t="shared" ca="1" si="7"/>
        <v>3091858.2502445658</v>
      </c>
      <c r="W140" s="27"/>
      <c r="X140" s="27"/>
      <c r="Y140" s="27"/>
      <c r="Z140" s="28"/>
      <c r="AA140" s="29"/>
      <c r="AB140" s="30"/>
      <c r="AC140" s="31"/>
      <c r="AD140" s="8">
        <f t="shared" ca="1" si="8"/>
        <v>-3.0000000000000001E-3</v>
      </c>
      <c r="AE140" s="8"/>
    </row>
    <row r="141" spans="1:31" ht="14.25" customHeight="1">
      <c r="A141" s="38"/>
      <c r="B141" s="39"/>
      <c r="C141" s="37"/>
      <c r="D141" s="24"/>
      <c r="E141" s="24"/>
      <c r="F141" s="24"/>
      <c r="G141" s="14" t="s">
        <v>13</v>
      </c>
      <c r="H141" s="27">
        <f>H133+15.5*SIN((36.68+90)*PI()/180)</f>
        <v>527961.27056324517</v>
      </c>
      <c r="I141" s="27"/>
      <c r="J141" s="27"/>
      <c r="K141" s="27"/>
      <c r="L141" s="27"/>
      <c r="M141" s="27"/>
      <c r="N141" s="28"/>
      <c r="O141" s="24"/>
      <c r="P141" s="24"/>
      <c r="Q141" s="24"/>
      <c r="R141" s="24"/>
      <c r="S141" s="24"/>
      <c r="T141" s="24"/>
      <c r="U141" s="25"/>
      <c r="V141" s="26">
        <f t="shared" ca="1" si="7"/>
        <v>527961.27056324517</v>
      </c>
      <c r="W141" s="27"/>
      <c r="X141" s="27"/>
      <c r="Y141" s="27"/>
      <c r="Z141" s="28"/>
      <c r="AA141" s="32"/>
      <c r="AB141" s="33"/>
      <c r="AC141" s="34"/>
      <c r="AD141" s="8">
        <f t="shared" ca="1" si="8"/>
        <v>0</v>
      </c>
      <c r="AE141" s="8"/>
    </row>
    <row r="142" spans="1:31" ht="14.25" customHeight="1">
      <c r="A142" s="38"/>
      <c r="B142" s="39"/>
      <c r="C142" s="15">
        <v>3443.1689999999999</v>
      </c>
      <c r="D142" s="16"/>
      <c r="E142" s="16"/>
      <c r="F142" s="16"/>
      <c r="G142" s="3" t="s">
        <v>12</v>
      </c>
      <c r="H142" s="19">
        <f>3089188.904+3443.169*COS(36.68055*PI()/180)</f>
        <v>3091950.2514127111</v>
      </c>
      <c r="I142" s="20"/>
      <c r="J142" s="20"/>
      <c r="K142" s="20"/>
      <c r="L142" s="20"/>
      <c r="M142" s="20"/>
      <c r="N142" s="21"/>
      <c r="O142" s="22"/>
      <c r="P142" s="22"/>
      <c r="Q142" s="22"/>
      <c r="R142" s="22"/>
      <c r="S142" s="22"/>
      <c r="T142" s="22"/>
      <c r="U142" s="23"/>
      <c r="V142" s="26">
        <f t="shared" ref="V142:V145" ca="1" si="9">H142+AD142</f>
        <v>3091950.253412711</v>
      </c>
      <c r="W142" s="27"/>
      <c r="X142" s="27"/>
      <c r="Y142" s="27"/>
      <c r="Z142" s="28"/>
      <c r="AA142" s="29"/>
      <c r="AB142" s="30"/>
      <c r="AC142" s="31"/>
      <c r="AD142" s="8">
        <f t="shared" ca="1" si="8"/>
        <v>2E-3</v>
      </c>
      <c r="AE142" s="8"/>
    </row>
    <row r="143" spans="1:31" ht="14.25" customHeight="1">
      <c r="A143" s="38"/>
      <c r="B143" s="39"/>
      <c r="C143" s="17"/>
      <c r="D143" s="18"/>
      <c r="E143" s="18"/>
      <c r="F143" s="18"/>
      <c r="G143" s="14" t="s">
        <v>13</v>
      </c>
      <c r="H143" s="27">
        <f>525953.681+3443.169*SIN(36.68055*PI()/180)</f>
        <v>528010.46811316349</v>
      </c>
      <c r="I143" s="27"/>
      <c r="J143" s="27"/>
      <c r="K143" s="27"/>
      <c r="L143" s="27"/>
      <c r="M143" s="27"/>
      <c r="N143" s="28"/>
      <c r="O143" s="24"/>
      <c r="P143" s="24"/>
      <c r="Q143" s="24"/>
      <c r="R143" s="24"/>
      <c r="S143" s="24"/>
      <c r="T143" s="24"/>
      <c r="U143" s="25"/>
      <c r="V143" s="26">
        <f t="shared" ca="1" si="9"/>
        <v>528010.46711316344</v>
      </c>
      <c r="W143" s="27"/>
      <c r="X143" s="27"/>
      <c r="Y143" s="27"/>
      <c r="Z143" s="28"/>
      <c r="AA143" s="32"/>
      <c r="AB143" s="33"/>
      <c r="AC143" s="34"/>
      <c r="AD143" s="8">
        <f t="shared" ca="1" si="8"/>
        <v>-1E-3</v>
      </c>
      <c r="AE143" s="8"/>
    </row>
    <row r="144" spans="1:31" ht="14.25" customHeight="1">
      <c r="A144" s="38"/>
      <c r="B144" s="39"/>
      <c r="C144" s="35" t="s">
        <v>39</v>
      </c>
      <c r="D144" s="36"/>
      <c r="E144" s="36"/>
      <c r="F144" s="36"/>
      <c r="G144" s="14" t="s">
        <v>12</v>
      </c>
      <c r="H144" s="27">
        <f>H142-15.5*COS((36.68+90)*PI()/180)</f>
        <v>3091959.5102639012</v>
      </c>
      <c r="I144" s="27"/>
      <c r="J144" s="27"/>
      <c r="K144" s="27"/>
      <c r="L144" s="27"/>
      <c r="M144" s="27"/>
      <c r="N144" s="28"/>
      <c r="O144" s="22"/>
      <c r="P144" s="22"/>
      <c r="Q144" s="22"/>
      <c r="R144" s="22"/>
      <c r="S144" s="22"/>
      <c r="T144" s="22"/>
      <c r="U144" s="23"/>
      <c r="V144" s="26">
        <f t="shared" ca="1" si="9"/>
        <v>3091959.5122639011</v>
      </c>
      <c r="W144" s="27"/>
      <c r="X144" s="27"/>
      <c r="Y144" s="27"/>
      <c r="Z144" s="28"/>
      <c r="AA144" s="29"/>
      <c r="AB144" s="30"/>
      <c r="AC144" s="31"/>
      <c r="AD144" s="8">
        <f t="shared" ca="1" si="8"/>
        <v>2E-3</v>
      </c>
      <c r="AE144" s="8"/>
    </row>
    <row r="145" spans="1:31" ht="15" customHeight="1">
      <c r="A145" s="38"/>
      <c r="B145" s="39"/>
      <c r="C145" s="37"/>
      <c r="D145" s="24"/>
      <c r="E145" s="24"/>
      <c r="F145" s="24"/>
      <c r="G145" s="14" t="s">
        <v>13</v>
      </c>
      <c r="H145" s="27">
        <f>H143-15.5*SIN((36.68+90)*PI()/180)</f>
        <v>527998.03735797165</v>
      </c>
      <c r="I145" s="27"/>
      <c r="J145" s="27"/>
      <c r="K145" s="27"/>
      <c r="L145" s="27"/>
      <c r="M145" s="27"/>
      <c r="N145" s="28"/>
      <c r="O145" s="24"/>
      <c r="P145" s="24"/>
      <c r="Q145" s="24"/>
      <c r="R145" s="24"/>
      <c r="S145" s="24"/>
      <c r="T145" s="24"/>
      <c r="U145" s="25"/>
      <c r="V145" s="26">
        <f t="shared" ca="1" si="9"/>
        <v>527998.04035797168</v>
      </c>
      <c r="W145" s="27"/>
      <c r="X145" s="27"/>
      <c r="Y145" s="27"/>
      <c r="Z145" s="28"/>
      <c r="AA145" s="32"/>
      <c r="AB145" s="33"/>
      <c r="AC145" s="34"/>
      <c r="AD145" s="8">
        <f t="shared" ca="1" si="8"/>
        <v>3.0000000000000001E-3</v>
      </c>
      <c r="AE145" s="8"/>
    </row>
    <row r="146" spans="1:31" ht="10.5" customHeight="1">
      <c r="A146" s="71" t="s">
        <v>20</v>
      </c>
      <c r="B146" s="72"/>
      <c r="C146" s="51" t="s">
        <v>31</v>
      </c>
      <c r="D146" s="52"/>
      <c r="E146" s="52"/>
      <c r="F146" s="52"/>
      <c r="G146" s="53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4"/>
    </row>
    <row r="147" spans="1:31" ht="10.5" customHeight="1">
      <c r="A147" s="71"/>
      <c r="B147" s="72"/>
      <c r="C147" s="55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7"/>
    </row>
    <row r="148" spans="1:31" ht="21.75" customHeight="1">
      <c r="A148" s="71"/>
      <c r="B148" s="72"/>
      <c r="C148" s="55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7"/>
    </row>
    <row r="149" spans="1:31" ht="8.25" hidden="1" customHeight="1">
      <c r="A149" s="71"/>
      <c r="B149" s="7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3"/>
    </row>
    <row r="150" spans="1:31" ht="10.5" hidden="1" customHeight="1">
      <c r="A150" s="71"/>
      <c r="B150" s="7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3"/>
    </row>
    <row r="151" spans="1:31" ht="9" customHeight="1" thickBot="1">
      <c r="A151" s="58" t="s">
        <v>14</v>
      </c>
      <c r="B151" s="59"/>
      <c r="C151" s="64"/>
      <c r="D151" s="64"/>
      <c r="E151" s="64"/>
      <c r="F151" s="65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6"/>
    </row>
    <row r="152" spans="1:31" ht="9" customHeight="1">
      <c r="A152" s="60"/>
      <c r="B152" s="61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8"/>
    </row>
    <row r="153" spans="1:31" ht="9.75" customHeight="1">
      <c r="A153" s="60"/>
      <c r="B153" s="61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8"/>
    </row>
    <row r="154" spans="1:31" ht="9" hidden="1" customHeight="1">
      <c r="A154" s="60"/>
      <c r="B154" s="61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8"/>
    </row>
    <row r="155" spans="1:31" ht="2.1" customHeight="1" thickBot="1">
      <c r="A155" s="62"/>
      <c r="B155" s="63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70"/>
    </row>
    <row r="156" spans="1:31" ht="9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</row>
    <row r="157" spans="1:31">
      <c r="B157" s="5" t="s">
        <v>15</v>
      </c>
      <c r="H157" s="5" t="s">
        <v>19</v>
      </c>
      <c r="N157" s="5" t="s">
        <v>16</v>
      </c>
      <c r="P157" s="5"/>
      <c r="U157" s="7" t="s">
        <v>22</v>
      </c>
      <c r="Y157" s="5"/>
    </row>
    <row r="159" spans="1:31" ht="27">
      <c r="A159" s="101"/>
      <c r="B159" s="102"/>
      <c r="C159" s="102"/>
      <c r="D159" s="103" t="s">
        <v>24</v>
      </c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5"/>
      <c r="AB159" s="106"/>
      <c r="AC159" s="106"/>
    </row>
    <row r="160" spans="1:31" ht="27.75" thickBo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1"/>
      <c r="AB160" s="112"/>
      <c r="AC160" s="112"/>
    </row>
    <row r="161" spans="1:29" ht="45" customHeight="1">
      <c r="A161" s="113" t="s">
        <v>1</v>
      </c>
      <c r="B161" s="114"/>
      <c r="C161" s="114"/>
      <c r="D161" s="114"/>
      <c r="E161" s="115"/>
      <c r="F161" s="116" t="s">
        <v>32</v>
      </c>
      <c r="G161" s="117"/>
      <c r="H161" s="117"/>
      <c r="I161" s="117"/>
      <c r="J161" s="117"/>
      <c r="K161" s="117"/>
      <c r="L161" s="117"/>
      <c r="M161" s="117"/>
      <c r="N161" s="117"/>
      <c r="O161" s="117"/>
      <c r="P161" s="118"/>
      <c r="Q161" s="119" t="s">
        <v>2</v>
      </c>
      <c r="R161" s="119"/>
      <c r="S161" s="119"/>
      <c r="T161" s="119"/>
      <c r="U161" s="120" t="s">
        <v>3</v>
      </c>
      <c r="V161" s="120"/>
      <c r="W161" s="120"/>
      <c r="X161" s="120"/>
      <c r="Y161" s="120"/>
      <c r="Z161" s="120"/>
      <c r="AA161" s="120"/>
      <c r="AB161" s="120"/>
      <c r="AC161" s="121"/>
    </row>
    <row r="162" spans="1:29" ht="30" customHeight="1">
      <c r="A162" s="107" t="s">
        <v>17</v>
      </c>
      <c r="B162" s="108"/>
      <c r="C162" s="108"/>
      <c r="D162" s="108"/>
      <c r="E162" s="109"/>
      <c r="F162" s="122" t="s">
        <v>41</v>
      </c>
      <c r="G162" s="123"/>
      <c r="H162" s="123"/>
      <c r="I162" s="123"/>
      <c r="J162" s="123"/>
      <c r="K162" s="123"/>
      <c r="L162" s="123"/>
      <c r="M162" s="123"/>
      <c r="N162" s="123"/>
      <c r="O162" s="123"/>
      <c r="P162" s="122"/>
      <c r="Q162" s="124" t="s">
        <v>33</v>
      </c>
      <c r="R162" s="124"/>
      <c r="S162" s="124"/>
      <c r="T162" s="124"/>
      <c r="U162" s="125"/>
      <c r="V162" s="126"/>
      <c r="W162" s="126"/>
      <c r="X162" s="126"/>
      <c r="Y162" s="126"/>
      <c r="Z162" s="126"/>
      <c r="AA162" s="126"/>
      <c r="AB162" s="126"/>
      <c r="AC162" s="127"/>
    </row>
    <row r="163" spans="1:29" ht="30" customHeight="1">
      <c r="A163" s="75" t="s">
        <v>4</v>
      </c>
      <c r="B163" s="76"/>
      <c r="C163" s="76"/>
      <c r="D163" s="76"/>
      <c r="E163" s="77"/>
      <c r="F163" s="78" t="s">
        <v>36</v>
      </c>
      <c r="G163" s="79"/>
      <c r="H163" s="79"/>
      <c r="I163" s="79"/>
      <c r="J163" s="79"/>
      <c r="K163" s="79"/>
      <c r="L163" s="79"/>
      <c r="M163" s="79"/>
      <c r="N163" s="79"/>
      <c r="O163" s="79"/>
      <c r="P163" s="80"/>
      <c r="Q163" s="81" t="s">
        <v>23</v>
      </c>
      <c r="R163" s="82"/>
      <c r="S163" s="82"/>
      <c r="T163" s="82"/>
      <c r="U163" s="83" t="s">
        <v>30</v>
      </c>
      <c r="V163" s="84"/>
      <c r="W163" s="84"/>
      <c r="X163" s="84"/>
      <c r="Y163" s="84"/>
      <c r="Z163" s="84"/>
      <c r="AA163" s="84"/>
      <c r="AB163" s="84"/>
      <c r="AC163" s="85"/>
    </row>
    <row r="164" spans="1:29" ht="23.25" customHeight="1">
      <c r="A164" s="38" t="s">
        <v>18</v>
      </c>
      <c r="B164" s="39"/>
      <c r="C164" s="39" t="s">
        <v>5</v>
      </c>
      <c r="D164" s="39"/>
      <c r="E164" s="39"/>
      <c r="F164" s="39"/>
      <c r="G164" s="39"/>
      <c r="H164" s="39" t="s">
        <v>25</v>
      </c>
      <c r="I164" s="39"/>
      <c r="J164" s="39"/>
      <c r="K164" s="39"/>
      <c r="L164" s="39"/>
      <c r="M164" s="39"/>
      <c r="N164" s="39"/>
      <c r="O164" s="73" t="s">
        <v>6</v>
      </c>
      <c r="P164" s="73"/>
      <c r="Q164" s="73"/>
      <c r="R164" s="73"/>
      <c r="S164" s="73"/>
      <c r="T164" s="73" t="s">
        <v>34</v>
      </c>
      <c r="U164" s="73"/>
      <c r="V164" s="73"/>
      <c r="W164" s="73"/>
      <c r="X164" s="73"/>
      <c r="Y164" s="73"/>
      <c r="Z164" s="73"/>
      <c r="AA164" s="73"/>
      <c r="AB164" s="73"/>
      <c r="AC164" s="74"/>
    </row>
    <row r="165" spans="1:29" ht="18" customHeight="1">
      <c r="A165" s="38"/>
      <c r="B165" s="39"/>
      <c r="C165" s="43" t="s">
        <v>7</v>
      </c>
      <c r="D165" s="36"/>
      <c r="E165" s="36"/>
      <c r="F165" s="36"/>
      <c r="G165" s="44"/>
      <c r="H165" s="39" t="s">
        <v>26</v>
      </c>
      <c r="I165" s="39"/>
      <c r="J165" s="39"/>
      <c r="K165" s="39"/>
      <c r="L165" s="39"/>
      <c r="M165" s="39"/>
      <c r="N165" s="39"/>
      <c r="O165" s="29" t="s">
        <v>8</v>
      </c>
      <c r="P165" s="30"/>
      <c r="Q165" s="30"/>
      <c r="R165" s="30"/>
      <c r="S165" s="45"/>
      <c r="T165" s="73" t="s">
        <v>28</v>
      </c>
      <c r="U165" s="73"/>
      <c r="V165" s="73"/>
      <c r="W165" s="73"/>
      <c r="X165" s="73"/>
      <c r="Y165" s="73"/>
      <c r="Z165" s="73"/>
      <c r="AA165" s="73"/>
      <c r="AB165" s="73"/>
      <c r="AC165" s="74"/>
    </row>
    <row r="166" spans="1:29" ht="18" customHeight="1">
      <c r="A166" s="38"/>
      <c r="B166" s="39"/>
      <c r="C166" s="37"/>
      <c r="D166" s="24"/>
      <c r="E166" s="24"/>
      <c r="F166" s="24"/>
      <c r="G166" s="25"/>
      <c r="H166" s="39" t="s">
        <v>27</v>
      </c>
      <c r="I166" s="39"/>
      <c r="J166" s="39"/>
      <c r="K166" s="39"/>
      <c r="L166" s="39"/>
      <c r="M166" s="39"/>
      <c r="N166" s="39"/>
      <c r="O166" s="32"/>
      <c r="P166" s="33"/>
      <c r="Q166" s="33"/>
      <c r="R166" s="33"/>
      <c r="S166" s="46"/>
      <c r="T166" s="73" t="s">
        <v>29</v>
      </c>
      <c r="U166" s="73"/>
      <c r="V166" s="73"/>
      <c r="W166" s="73"/>
      <c r="X166" s="73"/>
      <c r="Y166" s="73"/>
      <c r="Z166" s="73"/>
      <c r="AA166" s="73"/>
      <c r="AB166" s="73"/>
      <c r="AC166" s="74"/>
    </row>
    <row r="167" spans="1:29">
      <c r="A167" s="38"/>
      <c r="B167" s="39"/>
      <c r="C167" s="47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9"/>
    </row>
    <row r="168" spans="1:29">
      <c r="A168" s="38"/>
      <c r="B168" s="39"/>
      <c r="C168" s="47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9"/>
    </row>
    <row r="169" spans="1:29">
      <c r="A169" s="38"/>
      <c r="B169" s="39"/>
      <c r="C169" s="47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9"/>
    </row>
    <row r="170" spans="1:29">
      <c r="A170" s="38"/>
      <c r="B170" s="39"/>
      <c r="C170" s="47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9"/>
    </row>
    <row r="171" spans="1:29">
      <c r="A171" s="38"/>
      <c r="B171" s="39"/>
      <c r="C171" s="47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9"/>
    </row>
    <row r="172" spans="1:29">
      <c r="A172" s="38"/>
      <c r="B172" s="39"/>
      <c r="C172" s="47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9"/>
    </row>
    <row r="173" spans="1:29">
      <c r="A173" s="38"/>
      <c r="B173" s="39"/>
      <c r="C173" s="47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9"/>
    </row>
    <row r="174" spans="1:29">
      <c r="A174" s="38"/>
      <c r="B174" s="39"/>
      <c r="C174" s="47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9"/>
    </row>
    <row r="175" spans="1:29">
      <c r="A175" s="38"/>
      <c r="B175" s="39"/>
      <c r="C175" s="47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9"/>
    </row>
    <row r="176" spans="1:29" ht="29.25" customHeight="1">
      <c r="A176" s="38"/>
      <c r="B176" s="39"/>
      <c r="C176" s="47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9"/>
    </row>
    <row r="177" spans="1:31" ht="22.5" customHeight="1">
      <c r="A177" s="38"/>
      <c r="B177" s="39"/>
      <c r="C177" s="47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9"/>
    </row>
    <row r="178" spans="1:31" ht="14.25" customHeight="1">
      <c r="A178" s="38"/>
      <c r="B178" s="40"/>
      <c r="C178" s="39" t="s">
        <v>9</v>
      </c>
      <c r="D178" s="39"/>
      <c r="E178" s="39"/>
      <c r="F178" s="39"/>
      <c r="G178" s="2"/>
      <c r="H178" s="40" t="s">
        <v>10</v>
      </c>
      <c r="I178" s="86"/>
      <c r="J178" s="86"/>
      <c r="K178" s="86"/>
      <c r="L178" s="86"/>
      <c r="M178" s="86"/>
      <c r="N178" s="87"/>
      <c r="O178" s="39" t="s">
        <v>11</v>
      </c>
      <c r="P178" s="39"/>
      <c r="Q178" s="39"/>
      <c r="R178" s="39"/>
      <c r="S178" s="39"/>
      <c r="T178" s="39"/>
      <c r="U178" s="39"/>
      <c r="V178" s="73" t="s">
        <v>21</v>
      </c>
      <c r="W178" s="73"/>
      <c r="X178" s="73"/>
      <c r="Y178" s="73"/>
      <c r="Z178" s="73"/>
      <c r="AA178" s="88" t="s">
        <v>35</v>
      </c>
      <c r="AB178" s="89"/>
      <c r="AC178" s="90"/>
    </row>
    <row r="179" spans="1:31" ht="14.25" customHeight="1">
      <c r="A179" s="38"/>
      <c r="B179" s="39"/>
      <c r="C179" s="35" t="s">
        <v>40</v>
      </c>
      <c r="D179" s="36"/>
      <c r="E179" s="36"/>
      <c r="F179" s="36"/>
      <c r="G179" s="14" t="s">
        <v>12</v>
      </c>
      <c r="H179" s="27">
        <f>H142+15.5*COS((36.68+90)*PI()/180)</f>
        <v>3091940.992561521</v>
      </c>
      <c r="I179" s="27"/>
      <c r="J179" s="27"/>
      <c r="K179" s="27"/>
      <c r="L179" s="27"/>
      <c r="M179" s="27"/>
      <c r="N179" s="28"/>
      <c r="O179" s="22"/>
      <c r="P179" s="22"/>
      <c r="Q179" s="22"/>
      <c r="R179" s="22"/>
      <c r="S179" s="22"/>
      <c r="T179" s="22"/>
      <c r="U179" s="23"/>
      <c r="V179" s="26">
        <f t="shared" ref="V179:V184" ca="1" si="10">H179+AD179</f>
        <v>3091940.989561521</v>
      </c>
      <c r="W179" s="27"/>
      <c r="X179" s="27"/>
      <c r="Y179" s="27"/>
      <c r="Z179" s="28"/>
      <c r="AA179" s="91"/>
      <c r="AB179" s="92"/>
      <c r="AC179" s="93"/>
      <c r="AD179" s="8">
        <f ca="1">RANDBETWEEN(-3,3)*0.001</f>
        <v>-3.0000000000000001E-3</v>
      </c>
      <c r="AE179" s="8">
        <v>3091826.855</v>
      </c>
    </row>
    <row r="180" spans="1:31" ht="14.25" customHeight="1">
      <c r="A180" s="38"/>
      <c r="B180" s="39"/>
      <c r="C180" s="37"/>
      <c r="D180" s="24"/>
      <c r="E180" s="24"/>
      <c r="F180" s="24"/>
      <c r="G180" s="14" t="s">
        <v>13</v>
      </c>
      <c r="H180" s="27">
        <f>H143+15.5*SIN((36.68+90)*PI()/180)</f>
        <v>528022.89886835532</v>
      </c>
      <c r="I180" s="27"/>
      <c r="J180" s="27"/>
      <c r="K180" s="27"/>
      <c r="L180" s="27"/>
      <c r="M180" s="27"/>
      <c r="N180" s="28"/>
      <c r="O180" s="24"/>
      <c r="P180" s="24"/>
      <c r="Q180" s="24"/>
      <c r="R180" s="24"/>
      <c r="S180" s="24"/>
      <c r="T180" s="24"/>
      <c r="U180" s="25"/>
      <c r="V180" s="26">
        <f t="shared" ca="1" si="10"/>
        <v>528022.89686835534</v>
      </c>
      <c r="W180" s="27"/>
      <c r="X180" s="27"/>
      <c r="Y180" s="27"/>
      <c r="Z180" s="28"/>
      <c r="AA180" s="94"/>
      <c r="AB180" s="95"/>
      <c r="AC180" s="96"/>
      <c r="AD180" s="8">
        <f t="shared" ref="AD180:AD196" ca="1" si="11">RANDBETWEEN(-3,3)*0.001</f>
        <v>-2E-3</v>
      </c>
      <c r="AE180" s="8">
        <v>526796.32499999995</v>
      </c>
    </row>
    <row r="181" spans="1:31" ht="14.25" customHeight="1">
      <c r="A181" s="38"/>
      <c r="B181" s="39"/>
      <c r="C181" s="35" t="s">
        <v>37</v>
      </c>
      <c r="D181" s="36"/>
      <c r="E181" s="36"/>
      <c r="F181" s="36"/>
      <c r="G181" s="14" t="s">
        <v>12</v>
      </c>
      <c r="H181" s="27">
        <f>H142-15.5*COS((36.68+90)*PI()/180)</f>
        <v>3091959.5102639012</v>
      </c>
      <c r="I181" s="27"/>
      <c r="J181" s="27"/>
      <c r="K181" s="27"/>
      <c r="L181" s="27"/>
      <c r="M181" s="27"/>
      <c r="N181" s="28"/>
      <c r="O181" s="22"/>
      <c r="P181" s="22"/>
      <c r="Q181" s="22"/>
      <c r="R181" s="22"/>
      <c r="S181" s="22"/>
      <c r="T181" s="22"/>
      <c r="U181" s="23"/>
      <c r="V181" s="26">
        <f t="shared" ca="1" si="10"/>
        <v>3091959.5082639013</v>
      </c>
      <c r="W181" s="27"/>
      <c r="X181" s="27"/>
      <c r="Y181" s="27"/>
      <c r="Z181" s="28"/>
      <c r="AA181" s="29"/>
      <c r="AB181" s="30"/>
      <c r="AC181" s="31"/>
      <c r="AD181" s="8">
        <f t="shared" ca="1" si="11"/>
        <v>-2E-3</v>
      </c>
      <c r="AE181" s="8"/>
    </row>
    <row r="182" spans="1:31" ht="14.25" customHeight="1">
      <c r="A182" s="38"/>
      <c r="B182" s="39"/>
      <c r="C182" s="37"/>
      <c r="D182" s="24"/>
      <c r="E182" s="24"/>
      <c r="F182" s="24"/>
      <c r="G182" s="14" t="s">
        <v>13</v>
      </c>
      <c r="H182" s="27">
        <f>H143-15.5*SIN((36.68+90)*PI()/180)</f>
        <v>527998.03735797165</v>
      </c>
      <c r="I182" s="27"/>
      <c r="J182" s="27"/>
      <c r="K182" s="27"/>
      <c r="L182" s="27"/>
      <c r="M182" s="27"/>
      <c r="N182" s="28"/>
      <c r="O182" s="24"/>
      <c r="P182" s="24"/>
      <c r="Q182" s="24"/>
      <c r="R182" s="24"/>
      <c r="S182" s="24"/>
      <c r="T182" s="24"/>
      <c r="U182" s="25"/>
      <c r="V182" s="26">
        <f t="shared" ca="1" si="10"/>
        <v>527998.03435797163</v>
      </c>
      <c r="W182" s="27"/>
      <c r="X182" s="27"/>
      <c r="Y182" s="27"/>
      <c r="Z182" s="28"/>
      <c r="AA182" s="32"/>
      <c r="AB182" s="33"/>
      <c r="AC182" s="34"/>
      <c r="AD182" s="8">
        <f t="shared" ca="1" si="11"/>
        <v>-3.0000000000000001E-3</v>
      </c>
      <c r="AE182" s="8"/>
    </row>
    <row r="183" spans="1:31" ht="14.25" customHeight="1">
      <c r="A183" s="38"/>
      <c r="B183" s="39"/>
      <c r="C183" s="35" t="s">
        <v>38</v>
      </c>
      <c r="D183" s="36"/>
      <c r="E183" s="36"/>
      <c r="F183" s="36"/>
      <c r="G183" s="14" t="s">
        <v>12</v>
      </c>
      <c r="H183" s="27">
        <f>H142+15.5*COS((36.68+90)*PI()/180)</f>
        <v>3091940.992561521</v>
      </c>
      <c r="I183" s="27"/>
      <c r="J183" s="27"/>
      <c r="K183" s="27"/>
      <c r="L183" s="27"/>
      <c r="M183" s="27"/>
      <c r="N183" s="28"/>
      <c r="O183" s="22"/>
      <c r="P183" s="22"/>
      <c r="Q183" s="22"/>
      <c r="R183" s="22"/>
      <c r="S183" s="22"/>
      <c r="T183" s="22"/>
      <c r="U183" s="23"/>
      <c r="V183" s="26">
        <f t="shared" ca="1" si="10"/>
        <v>3091940.9915615208</v>
      </c>
      <c r="W183" s="27"/>
      <c r="X183" s="27"/>
      <c r="Y183" s="27"/>
      <c r="Z183" s="28"/>
      <c r="AA183" s="29"/>
      <c r="AB183" s="30"/>
      <c r="AC183" s="31"/>
      <c r="AD183" s="8">
        <f t="shared" ca="1" si="11"/>
        <v>-1E-3</v>
      </c>
      <c r="AE183" s="8"/>
    </row>
    <row r="184" spans="1:31" ht="14.25" customHeight="1">
      <c r="A184" s="38"/>
      <c r="B184" s="39"/>
      <c r="C184" s="37"/>
      <c r="D184" s="24"/>
      <c r="E184" s="24"/>
      <c r="F184" s="24"/>
      <c r="G184" s="14" t="s">
        <v>13</v>
      </c>
      <c r="H184" s="27">
        <f>H143+15.5*SIN((36.68+90)*PI()/180)</f>
        <v>528022.89886835532</v>
      </c>
      <c r="I184" s="27"/>
      <c r="J184" s="27"/>
      <c r="K184" s="27"/>
      <c r="L184" s="27"/>
      <c r="M184" s="27"/>
      <c r="N184" s="28"/>
      <c r="O184" s="24"/>
      <c r="P184" s="24"/>
      <c r="Q184" s="24"/>
      <c r="R184" s="24"/>
      <c r="S184" s="24"/>
      <c r="T184" s="24"/>
      <c r="U184" s="25"/>
      <c r="V184" s="26">
        <f t="shared" ca="1" si="10"/>
        <v>528022.89586835529</v>
      </c>
      <c r="W184" s="27"/>
      <c r="X184" s="27"/>
      <c r="Y184" s="27"/>
      <c r="Z184" s="28"/>
      <c r="AA184" s="32"/>
      <c r="AB184" s="33"/>
      <c r="AC184" s="34"/>
      <c r="AD184" s="8">
        <f t="shared" ca="1" si="11"/>
        <v>-3.0000000000000001E-3</v>
      </c>
      <c r="AE184" s="8"/>
    </row>
    <row r="185" spans="1:31" ht="14.25" customHeight="1">
      <c r="A185" s="41"/>
      <c r="B185" s="42"/>
      <c r="C185" s="35"/>
      <c r="D185" s="36"/>
      <c r="E185" s="36"/>
      <c r="F185" s="36"/>
      <c r="G185" s="14"/>
      <c r="H185" s="27"/>
      <c r="I185" s="27"/>
      <c r="J185" s="27"/>
      <c r="K185" s="27"/>
      <c r="L185" s="27"/>
      <c r="M185" s="27"/>
      <c r="N185" s="28"/>
      <c r="O185" s="22"/>
      <c r="P185" s="22"/>
      <c r="Q185" s="22"/>
      <c r="R185" s="22"/>
      <c r="S185" s="22"/>
      <c r="T185" s="22"/>
      <c r="U185" s="23"/>
      <c r="V185" s="26"/>
      <c r="W185" s="27"/>
      <c r="X185" s="27"/>
      <c r="Y185" s="27"/>
      <c r="Z185" s="28"/>
      <c r="AA185" s="29"/>
      <c r="AB185" s="30"/>
      <c r="AC185" s="31"/>
      <c r="AD185" s="8">
        <f t="shared" ca="1" si="11"/>
        <v>-2E-3</v>
      </c>
      <c r="AE185" s="8"/>
    </row>
    <row r="186" spans="1:31" ht="14.25" customHeight="1">
      <c r="A186" s="41"/>
      <c r="B186" s="42"/>
      <c r="C186" s="37"/>
      <c r="D186" s="24"/>
      <c r="E186" s="24"/>
      <c r="F186" s="24"/>
      <c r="G186" s="14"/>
      <c r="H186" s="27"/>
      <c r="I186" s="27"/>
      <c r="J186" s="27"/>
      <c r="K186" s="27"/>
      <c r="L186" s="27"/>
      <c r="M186" s="27"/>
      <c r="N186" s="28"/>
      <c r="O186" s="24"/>
      <c r="P186" s="24"/>
      <c r="Q186" s="24"/>
      <c r="R186" s="24"/>
      <c r="S186" s="24"/>
      <c r="T186" s="24"/>
      <c r="U186" s="25"/>
      <c r="V186" s="26"/>
      <c r="W186" s="27"/>
      <c r="X186" s="27"/>
      <c r="Y186" s="27"/>
      <c r="Z186" s="28"/>
      <c r="AA186" s="32"/>
      <c r="AB186" s="33"/>
      <c r="AC186" s="34"/>
      <c r="AD186" s="8">
        <f t="shared" ca="1" si="11"/>
        <v>1E-3</v>
      </c>
      <c r="AE186" s="8"/>
    </row>
    <row r="187" spans="1:31" ht="14.25" customHeight="1">
      <c r="A187" s="41"/>
      <c r="B187" s="42"/>
      <c r="C187" s="35"/>
      <c r="D187" s="36"/>
      <c r="E187" s="36"/>
      <c r="F187" s="36"/>
      <c r="G187" s="14"/>
      <c r="H187" s="27"/>
      <c r="I187" s="27"/>
      <c r="J187" s="27"/>
      <c r="K187" s="27"/>
      <c r="L187" s="27"/>
      <c r="M187" s="27"/>
      <c r="N187" s="28"/>
      <c r="O187" s="22"/>
      <c r="P187" s="22"/>
      <c r="Q187" s="22"/>
      <c r="R187" s="22"/>
      <c r="S187" s="22"/>
      <c r="T187" s="22"/>
      <c r="U187" s="23"/>
      <c r="V187" s="26"/>
      <c r="W187" s="27"/>
      <c r="X187" s="27"/>
      <c r="Y187" s="27"/>
      <c r="Z187" s="28"/>
      <c r="AA187" s="29"/>
      <c r="AB187" s="30"/>
      <c r="AC187" s="31"/>
      <c r="AD187" s="8">
        <f t="shared" ca="1" si="11"/>
        <v>3.0000000000000001E-3</v>
      </c>
      <c r="AE187" s="8"/>
    </row>
    <row r="188" spans="1:31" ht="14.25" customHeight="1">
      <c r="A188" s="41"/>
      <c r="B188" s="42"/>
      <c r="C188" s="37"/>
      <c r="D188" s="24"/>
      <c r="E188" s="24"/>
      <c r="F188" s="24"/>
      <c r="G188" s="14"/>
      <c r="H188" s="27"/>
      <c r="I188" s="27"/>
      <c r="J188" s="27"/>
      <c r="K188" s="27"/>
      <c r="L188" s="27"/>
      <c r="M188" s="27"/>
      <c r="N188" s="28"/>
      <c r="O188" s="24"/>
      <c r="P188" s="24"/>
      <c r="Q188" s="24"/>
      <c r="R188" s="24"/>
      <c r="S188" s="24"/>
      <c r="T188" s="24"/>
      <c r="U188" s="25"/>
      <c r="V188" s="26"/>
      <c r="W188" s="27"/>
      <c r="X188" s="27"/>
      <c r="Y188" s="27"/>
      <c r="Z188" s="28"/>
      <c r="AA188" s="32"/>
      <c r="AB188" s="33"/>
      <c r="AC188" s="34"/>
      <c r="AD188" s="8">
        <f t="shared" ca="1" si="11"/>
        <v>0</v>
      </c>
      <c r="AE188" s="8"/>
    </row>
    <row r="189" spans="1:31" ht="14.25" customHeight="1">
      <c r="A189" s="41"/>
      <c r="B189" s="42"/>
      <c r="C189" s="35"/>
      <c r="D189" s="36"/>
      <c r="E189" s="36"/>
      <c r="F189" s="36"/>
      <c r="G189" s="14"/>
      <c r="H189" s="27"/>
      <c r="I189" s="27"/>
      <c r="J189" s="27"/>
      <c r="K189" s="27"/>
      <c r="L189" s="27"/>
      <c r="M189" s="27"/>
      <c r="N189" s="28"/>
      <c r="O189" s="22"/>
      <c r="P189" s="22"/>
      <c r="Q189" s="22"/>
      <c r="R189" s="22"/>
      <c r="S189" s="22"/>
      <c r="T189" s="22"/>
      <c r="U189" s="23"/>
      <c r="V189" s="26"/>
      <c r="W189" s="27"/>
      <c r="X189" s="27"/>
      <c r="Y189" s="27"/>
      <c r="Z189" s="28"/>
      <c r="AA189" s="29"/>
      <c r="AB189" s="30"/>
      <c r="AC189" s="31"/>
      <c r="AD189" s="8">
        <f t="shared" ca="1" si="11"/>
        <v>-1E-3</v>
      </c>
      <c r="AE189" s="8"/>
    </row>
    <row r="190" spans="1:31" ht="15" customHeight="1">
      <c r="A190" s="41"/>
      <c r="B190" s="42"/>
      <c r="C190" s="37"/>
      <c r="D190" s="24"/>
      <c r="E190" s="24"/>
      <c r="F190" s="24"/>
      <c r="G190" s="14"/>
      <c r="H190" s="27"/>
      <c r="I190" s="27"/>
      <c r="J190" s="27"/>
      <c r="K190" s="27"/>
      <c r="L190" s="27"/>
      <c r="M190" s="27"/>
      <c r="N190" s="28"/>
      <c r="O190" s="24"/>
      <c r="P190" s="24"/>
      <c r="Q190" s="24"/>
      <c r="R190" s="24"/>
      <c r="S190" s="24"/>
      <c r="T190" s="24"/>
      <c r="U190" s="25"/>
      <c r="V190" s="26"/>
      <c r="W190" s="27"/>
      <c r="X190" s="27"/>
      <c r="Y190" s="27"/>
      <c r="Z190" s="28"/>
      <c r="AA190" s="32"/>
      <c r="AB190" s="33"/>
      <c r="AC190" s="34"/>
      <c r="AD190" s="8">
        <f t="shared" ca="1" si="11"/>
        <v>-2E-3</v>
      </c>
      <c r="AE190" s="8"/>
    </row>
    <row r="191" spans="1:31" ht="14.25" customHeight="1">
      <c r="A191" s="38"/>
      <c r="B191" s="39"/>
      <c r="C191" s="35"/>
      <c r="D191" s="36"/>
      <c r="E191" s="36"/>
      <c r="F191" s="36"/>
      <c r="G191" s="14"/>
      <c r="H191" s="27"/>
      <c r="I191" s="27"/>
      <c r="J191" s="27"/>
      <c r="K191" s="27"/>
      <c r="L191" s="27"/>
      <c r="M191" s="27"/>
      <c r="N191" s="28"/>
      <c r="O191" s="22"/>
      <c r="P191" s="22"/>
      <c r="Q191" s="22"/>
      <c r="R191" s="22"/>
      <c r="S191" s="22"/>
      <c r="T191" s="22"/>
      <c r="U191" s="23"/>
      <c r="V191" s="26"/>
      <c r="W191" s="27"/>
      <c r="X191" s="27"/>
      <c r="Y191" s="27"/>
      <c r="Z191" s="28"/>
      <c r="AA191" s="29"/>
      <c r="AB191" s="30"/>
      <c r="AC191" s="31"/>
      <c r="AD191" s="8">
        <f t="shared" ca="1" si="11"/>
        <v>-1E-3</v>
      </c>
      <c r="AE191" s="8"/>
    </row>
    <row r="192" spans="1:31" ht="14.25" customHeight="1">
      <c r="A192" s="38"/>
      <c r="B192" s="39"/>
      <c r="C192" s="37"/>
      <c r="D192" s="24"/>
      <c r="E192" s="24"/>
      <c r="F192" s="24"/>
      <c r="G192" s="14"/>
      <c r="H192" s="27"/>
      <c r="I192" s="27"/>
      <c r="J192" s="27"/>
      <c r="K192" s="27"/>
      <c r="L192" s="27"/>
      <c r="M192" s="27"/>
      <c r="N192" s="28"/>
      <c r="O192" s="24"/>
      <c r="P192" s="24"/>
      <c r="Q192" s="24"/>
      <c r="R192" s="24"/>
      <c r="S192" s="24"/>
      <c r="T192" s="24"/>
      <c r="U192" s="25"/>
      <c r="V192" s="26"/>
      <c r="W192" s="27"/>
      <c r="X192" s="27"/>
      <c r="Y192" s="27"/>
      <c r="Z192" s="28"/>
      <c r="AA192" s="32"/>
      <c r="AB192" s="33"/>
      <c r="AC192" s="34"/>
      <c r="AD192" s="8">
        <f t="shared" ca="1" si="11"/>
        <v>1E-3</v>
      </c>
      <c r="AE192" s="8"/>
    </row>
    <row r="193" spans="1:31" ht="14.25" customHeight="1">
      <c r="A193" s="38"/>
      <c r="B193" s="39"/>
      <c r="C193" s="15"/>
      <c r="D193" s="16"/>
      <c r="E193" s="16"/>
      <c r="F193" s="16"/>
      <c r="G193" s="3"/>
      <c r="H193" s="19"/>
      <c r="I193" s="20"/>
      <c r="J193" s="20"/>
      <c r="K193" s="20"/>
      <c r="L193" s="20"/>
      <c r="M193" s="20"/>
      <c r="N193" s="21"/>
      <c r="O193" s="22"/>
      <c r="P193" s="22"/>
      <c r="Q193" s="22"/>
      <c r="R193" s="22"/>
      <c r="S193" s="22"/>
      <c r="T193" s="22"/>
      <c r="U193" s="23"/>
      <c r="V193" s="26"/>
      <c r="W193" s="27"/>
      <c r="X193" s="27"/>
      <c r="Y193" s="27"/>
      <c r="Z193" s="28"/>
      <c r="AA193" s="29"/>
      <c r="AB193" s="30"/>
      <c r="AC193" s="31"/>
      <c r="AD193" s="8">
        <f t="shared" ca="1" si="11"/>
        <v>1E-3</v>
      </c>
      <c r="AE193" s="8"/>
    </row>
    <row r="194" spans="1:31" ht="14.25" customHeight="1">
      <c r="A194" s="38"/>
      <c r="B194" s="39"/>
      <c r="C194" s="17"/>
      <c r="D194" s="18"/>
      <c r="E194" s="18"/>
      <c r="F194" s="18"/>
      <c r="G194" s="14"/>
      <c r="H194" s="27"/>
      <c r="I194" s="27"/>
      <c r="J194" s="27"/>
      <c r="K194" s="27"/>
      <c r="L194" s="27"/>
      <c r="M194" s="27"/>
      <c r="N194" s="28"/>
      <c r="O194" s="24"/>
      <c r="P194" s="24"/>
      <c r="Q194" s="24"/>
      <c r="R194" s="24"/>
      <c r="S194" s="24"/>
      <c r="T194" s="24"/>
      <c r="U194" s="25"/>
      <c r="V194" s="26"/>
      <c r="W194" s="27"/>
      <c r="X194" s="27"/>
      <c r="Y194" s="27"/>
      <c r="Z194" s="28"/>
      <c r="AA194" s="32"/>
      <c r="AB194" s="33"/>
      <c r="AC194" s="34"/>
      <c r="AD194" s="8">
        <f t="shared" ca="1" si="11"/>
        <v>-2E-3</v>
      </c>
      <c r="AE194" s="8"/>
    </row>
    <row r="195" spans="1:31" ht="14.25" customHeight="1">
      <c r="A195" s="38"/>
      <c r="B195" s="39"/>
      <c r="C195" s="35"/>
      <c r="D195" s="36"/>
      <c r="E195" s="36"/>
      <c r="F195" s="36"/>
      <c r="G195" s="14"/>
      <c r="H195" s="27"/>
      <c r="I195" s="27"/>
      <c r="J195" s="27"/>
      <c r="K195" s="27"/>
      <c r="L195" s="27"/>
      <c r="M195" s="27"/>
      <c r="N195" s="28"/>
      <c r="O195" s="22"/>
      <c r="P195" s="22"/>
      <c r="Q195" s="22"/>
      <c r="R195" s="22"/>
      <c r="S195" s="22"/>
      <c r="T195" s="22"/>
      <c r="U195" s="23"/>
      <c r="V195" s="26"/>
      <c r="W195" s="27"/>
      <c r="X195" s="27"/>
      <c r="Y195" s="27"/>
      <c r="Z195" s="28"/>
      <c r="AA195" s="29"/>
      <c r="AB195" s="30"/>
      <c r="AC195" s="31"/>
      <c r="AD195" s="8">
        <f t="shared" ca="1" si="11"/>
        <v>1E-3</v>
      </c>
      <c r="AE195" s="8"/>
    </row>
    <row r="196" spans="1:31" ht="15" customHeight="1">
      <c r="A196" s="38"/>
      <c r="B196" s="39"/>
      <c r="C196" s="37"/>
      <c r="D196" s="24"/>
      <c r="E196" s="24"/>
      <c r="F196" s="24"/>
      <c r="G196" s="14"/>
      <c r="H196" s="27"/>
      <c r="I196" s="27"/>
      <c r="J196" s="27"/>
      <c r="K196" s="27"/>
      <c r="L196" s="27"/>
      <c r="M196" s="27"/>
      <c r="N196" s="28"/>
      <c r="O196" s="24"/>
      <c r="P196" s="24"/>
      <c r="Q196" s="24"/>
      <c r="R196" s="24"/>
      <c r="S196" s="24"/>
      <c r="T196" s="24"/>
      <c r="U196" s="25"/>
      <c r="V196" s="26"/>
      <c r="W196" s="27"/>
      <c r="X196" s="27"/>
      <c r="Y196" s="27"/>
      <c r="Z196" s="28"/>
      <c r="AA196" s="32"/>
      <c r="AB196" s="33"/>
      <c r="AC196" s="34"/>
      <c r="AD196" s="8">
        <f t="shared" ca="1" si="11"/>
        <v>0</v>
      </c>
      <c r="AE196" s="8"/>
    </row>
    <row r="197" spans="1:31" ht="10.5" customHeight="1">
      <c r="A197" s="71" t="s">
        <v>20</v>
      </c>
      <c r="B197" s="72"/>
      <c r="C197" s="51" t="s">
        <v>31</v>
      </c>
      <c r="D197" s="52"/>
      <c r="E197" s="52"/>
      <c r="F197" s="52"/>
      <c r="G197" s="53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4"/>
    </row>
    <row r="198" spans="1:31" ht="10.5" customHeight="1">
      <c r="A198" s="71"/>
      <c r="B198" s="72"/>
      <c r="C198" s="55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7"/>
    </row>
    <row r="199" spans="1:31" ht="21.75" customHeight="1">
      <c r="A199" s="71"/>
      <c r="B199" s="72"/>
      <c r="C199" s="55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7"/>
    </row>
    <row r="200" spans="1:31" ht="8.25" hidden="1" customHeight="1">
      <c r="A200" s="71"/>
      <c r="B200" s="7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3"/>
    </row>
    <row r="201" spans="1:31" ht="10.5" hidden="1" customHeight="1">
      <c r="A201" s="71"/>
      <c r="B201" s="7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3"/>
    </row>
    <row r="202" spans="1:31" ht="9" customHeight="1" thickBot="1">
      <c r="A202" s="58" t="s">
        <v>14</v>
      </c>
      <c r="B202" s="59"/>
      <c r="C202" s="64"/>
      <c r="D202" s="64"/>
      <c r="E202" s="64"/>
      <c r="F202" s="65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6"/>
    </row>
    <row r="203" spans="1:31" ht="9" customHeight="1">
      <c r="A203" s="60"/>
      <c r="B203" s="61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8"/>
    </row>
    <row r="204" spans="1:31" ht="9.75" customHeight="1">
      <c r="A204" s="60"/>
      <c r="B204" s="61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8"/>
    </row>
    <row r="205" spans="1:31" ht="9" hidden="1" customHeight="1">
      <c r="A205" s="60"/>
      <c r="B205" s="61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8"/>
    </row>
    <row r="206" spans="1:31" ht="2.1" customHeight="1" thickBot="1">
      <c r="A206" s="62"/>
      <c r="B206" s="63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70"/>
    </row>
    <row r="207" spans="1:31" ht="9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</row>
    <row r="208" spans="1:31">
      <c r="B208" s="5" t="s">
        <v>15</v>
      </c>
      <c r="H208" s="5" t="s">
        <v>19</v>
      </c>
      <c r="N208" s="5" t="s">
        <v>16</v>
      </c>
      <c r="P208" s="5"/>
      <c r="U208" s="7" t="s">
        <v>22</v>
      </c>
      <c r="Y208" s="5"/>
    </row>
  </sheetData>
  <mergeCells count="410">
    <mergeCell ref="A202:B206"/>
    <mergeCell ref="C202:AC206"/>
    <mergeCell ref="A207:AC207"/>
    <mergeCell ref="C195:F196"/>
    <mergeCell ref="H195:N195"/>
    <mergeCell ref="O195:U196"/>
    <mergeCell ref="V195:Z195"/>
    <mergeCell ref="AA195:AC196"/>
    <mergeCell ref="H196:N196"/>
    <mergeCell ref="V196:Z196"/>
    <mergeCell ref="A197:B201"/>
    <mergeCell ref="C197:AC199"/>
    <mergeCell ref="C191:F192"/>
    <mergeCell ref="H191:N191"/>
    <mergeCell ref="O191:U192"/>
    <mergeCell ref="V191:Z191"/>
    <mergeCell ref="AA191:AC192"/>
    <mergeCell ref="H192:N192"/>
    <mergeCell ref="V192:Z192"/>
    <mergeCell ref="C193:F194"/>
    <mergeCell ref="H193:N193"/>
    <mergeCell ref="O193:U194"/>
    <mergeCell ref="V193:Z193"/>
    <mergeCell ref="AA193:AC194"/>
    <mergeCell ref="H194:N194"/>
    <mergeCell ref="V194:Z194"/>
    <mergeCell ref="C187:F188"/>
    <mergeCell ref="H187:N187"/>
    <mergeCell ref="O187:U188"/>
    <mergeCell ref="V187:Z187"/>
    <mergeCell ref="AA187:AC188"/>
    <mergeCell ref="H188:N188"/>
    <mergeCell ref="V188:Z188"/>
    <mergeCell ref="C189:F190"/>
    <mergeCell ref="H189:N189"/>
    <mergeCell ref="O189:U190"/>
    <mergeCell ref="V189:Z189"/>
    <mergeCell ref="AA189:AC190"/>
    <mergeCell ref="H190:N190"/>
    <mergeCell ref="V190:Z190"/>
    <mergeCell ref="C183:F184"/>
    <mergeCell ref="H183:N183"/>
    <mergeCell ref="O183:U184"/>
    <mergeCell ref="V183:Z183"/>
    <mergeCell ref="AA183:AC184"/>
    <mergeCell ref="H184:N184"/>
    <mergeCell ref="V184:Z184"/>
    <mergeCell ref="C185:F186"/>
    <mergeCell ref="H185:N185"/>
    <mergeCell ref="O185:U186"/>
    <mergeCell ref="V185:Z185"/>
    <mergeCell ref="AA185:AC186"/>
    <mergeCell ref="H186:N186"/>
    <mergeCell ref="V186:Z186"/>
    <mergeCell ref="AA178:AC178"/>
    <mergeCell ref="C179:F180"/>
    <mergeCell ref="H179:N179"/>
    <mergeCell ref="O179:U180"/>
    <mergeCell ref="V179:Z179"/>
    <mergeCell ref="AA179:AC180"/>
    <mergeCell ref="H180:N180"/>
    <mergeCell ref="V180:Z180"/>
    <mergeCell ref="C181:F182"/>
    <mergeCell ref="H181:N181"/>
    <mergeCell ref="O181:U182"/>
    <mergeCell ref="V181:Z181"/>
    <mergeCell ref="AA181:AC182"/>
    <mergeCell ref="H182:N182"/>
    <mergeCell ref="V182:Z182"/>
    <mergeCell ref="A162:E162"/>
    <mergeCell ref="F162:P162"/>
    <mergeCell ref="Q162:T162"/>
    <mergeCell ref="U162:AC162"/>
    <mergeCell ref="A163:E163"/>
    <mergeCell ref="F163:P163"/>
    <mergeCell ref="Q163:T163"/>
    <mergeCell ref="U163:AC163"/>
    <mergeCell ref="A164:B196"/>
    <mergeCell ref="C164:G164"/>
    <mergeCell ref="H164:N164"/>
    <mergeCell ref="O164:S164"/>
    <mergeCell ref="T164:AC164"/>
    <mergeCell ref="C165:G166"/>
    <mergeCell ref="H165:N165"/>
    <mergeCell ref="O165:S166"/>
    <mergeCell ref="T165:AC165"/>
    <mergeCell ref="H166:N166"/>
    <mergeCell ref="T166:AC166"/>
    <mergeCell ref="C167:AC177"/>
    <mergeCell ref="C178:F178"/>
    <mergeCell ref="H178:N178"/>
    <mergeCell ref="O178:U178"/>
    <mergeCell ref="V178:Z178"/>
    <mergeCell ref="A151:B155"/>
    <mergeCell ref="C151:AC155"/>
    <mergeCell ref="A156:AC156"/>
    <mergeCell ref="A159:C159"/>
    <mergeCell ref="D159:Z159"/>
    <mergeCell ref="AA159:AC159"/>
    <mergeCell ref="A160:AC160"/>
    <mergeCell ref="A161:E161"/>
    <mergeCell ref="F161:P161"/>
    <mergeCell ref="Q161:T161"/>
    <mergeCell ref="U161:AC161"/>
    <mergeCell ref="C144:F145"/>
    <mergeCell ref="H144:N144"/>
    <mergeCell ref="O144:U145"/>
    <mergeCell ref="V144:Z144"/>
    <mergeCell ref="AA144:AC145"/>
    <mergeCell ref="H145:N145"/>
    <mergeCell ref="V145:Z145"/>
    <mergeCell ref="A146:B150"/>
    <mergeCell ref="C146:AC148"/>
    <mergeCell ref="C140:F141"/>
    <mergeCell ref="H140:N140"/>
    <mergeCell ref="O140:U141"/>
    <mergeCell ref="V140:Z140"/>
    <mergeCell ref="AA140:AC141"/>
    <mergeCell ref="H141:N141"/>
    <mergeCell ref="V141:Z141"/>
    <mergeCell ref="C142:F143"/>
    <mergeCell ref="H142:N142"/>
    <mergeCell ref="O142:U143"/>
    <mergeCell ref="V142:Z142"/>
    <mergeCell ref="AA142:AC143"/>
    <mergeCell ref="H143:N143"/>
    <mergeCell ref="V143:Z143"/>
    <mergeCell ref="C136:F137"/>
    <mergeCell ref="H136:N136"/>
    <mergeCell ref="O136:U137"/>
    <mergeCell ref="V136:Z136"/>
    <mergeCell ref="AA136:AC137"/>
    <mergeCell ref="H137:N137"/>
    <mergeCell ref="V137:Z137"/>
    <mergeCell ref="C138:F139"/>
    <mergeCell ref="H138:N138"/>
    <mergeCell ref="O138:U139"/>
    <mergeCell ref="V138:Z138"/>
    <mergeCell ref="AA138:AC139"/>
    <mergeCell ref="H139:N139"/>
    <mergeCell ref="V139:Z139"/>
    <mergeCell ref="C132:F133"/>
    <mergeCell ref="H132:N132"/>
    <mergeCell ref="O132:U133"/>
    <mergeCell ref="V132:Z132"/>
    <mergeCell ref="AA132:AC133"/>
    <mergeCell ref="H133:N133"/>
    <mergeCell ref="V133:Z133"/>
    <mergeCell ref="C134:F135"/>
    <mergeCell ref="H134:N134"/>
    <mergeCell ref="O134:U135"/>
    <mergeCell ref="V134:Z134"/>
    <mergeCell ref="AA134:AC135"/>
    <mergeCell ref="H135:N135"/>
    <mergeCell ref="V135:Z135"/>
    <mergeCell ref="AA127:AC127"/>
    <mergeCell ref="C128:F129"/>
    <mergeCell ref="H128:N128"/>
    <mergeCell ref="O128:U129"/>
    <mergeCell ref="V128:Z128"/>
    <mergeCell ref="AA128:AC129"/>
    <mergeCell ref="H129:N129"/>
    <mergeCell ref="V129:Z129"/>
    <mergeCell ref="C130:F131"/>
    <mergeCell ref="H130:N130"/>
    <mergeCell ref="O130:U131"/>
    <mergeCell ref="V130:Z130"/>
    <mergeCell ref="AA130:AC131"/>
    <mergeCell ref="H131:N131"/>
    <mergeCell ref="V131:Z131"/>
    <mergeCell ref="A111:E111"/>
    <mergeCell ref="F111:P111"/>
    <mergeCell ref="Q111:T111"/>
    <mergeCell ref="U111:AC111"/>
    <mergeCell ref="A112:E112"/>
    <mergeCell ref="F112:P112"/>
    <mergeCell ref="Q112:T112"/>
    <mergeCell ref="U112:AC112"/>
    <mergeCell ref="A113:B145"/>
    <mergeCell ref="C113:G113"/>
    <mergeCell ref="H113:N113"/>
    <mergeCell ref="O113:S113"/>
    <mergeCell ref="T113:AC113"/>
    <mergeCell ref="C114:G115"/>
    <mergeCell ref="H114:N114"/>
    <mergeCell ref="O114:S115"/>
    <mergeCell ref="T114:AC114"/>
    <mergeCell ref="H115:N115"/>
    <mergeCell ref="T115:AC115"/>
    <mergeCell ref="C116:AC126"/>
    <mergeCell ref="C127:F127"/>
    <mergeCell ref="H127:N127"/>
    <mergeCell ref="O127:U127"/>
    <mergeCell ref="V127:Z127"/>
    <mergeCell ref="A107:Z107"/>
    <mergeCell ref="AA107:AC107"/>
    <mergeCell ref="A108:C108"/>
    <mergeCell ref="D108:Z108"/>
    <mergeCell ref="AA108:AC108"/>
    <mergeCell ref="A109:AC109"/>
    <mergeCell ref="A110:E110"/>
    <mergeCell ref="F110:P110"/>
    <mergeCell ref="Q110:T110"/>
    <mergeCell ref="U110:AC110"/>
    <mergeCell ref="A99:B103"/>
    <mergeCell ref="C99:AC103"/>
    <mergeCell ref="A104:AC104"/>
    <mergeCell ref="C92:F93"/>
    <mergeCell ref="H92:N92"/>
    <mergeCell ref="O92:U93"/>
    <mergeCell ref="V92:Z92"/>
    <mergeCell ref="AA92:AC93"/>
    <mergeCell ref="H93:N93"/>
    <mergeCell ref="V93:Z93"/>
    <mergeCell ref="A94:B98"/>
    <mergeCell ref="C94:AC96"/>
    <mergeCell ref="C88:F89"/>
    <mergeCell ref="H88:N88"/>
    <mergeCell ref="O88:U89"/>
    <mergeCell ref="V88:Z88"/>
    <mergeCell ref="AA88:AC89"/>
    <mergeCell ref="H89:N89"/>
    <mergeCell ref="V89:Z89"/>
    <mergeCell ref="C90:F91"/>
    <mergeCell ref="H90:N90"/>
    <mergeCell ref="O90:U91"/>
    <mergeCell ref="V90:Z90"/>
    <mergeCell ref="AA90:AC91"/>
    <mergeCell ref="H91:N91"/>
    <mergeCell ref="V91:Z91"/>
    <mergeCell ref="C84:F85"/>
    <mergeCell ref="H84:N84"/>
    <mergeCell ref="O84:U85"/>
    <mergeCell ref="V84:Z84"/>
    <mergeCell ref="AA84:AC85"/>
    <mergeCell ref="H85:N85"/>
    <mergeCell ref="V85:Z85"/>
    <mergeCell ref="C86:F87"/>
    <mergeCell ref="H86:N86"/>
    <mergeCell ref="O86:U87"/>
    <mergeCell ref="V86:Z86"/>
    <mergeCell ref="AA86:AC87"/>
    <mergeCell ref="H87:N87"/>
    <mergeCell ref="V87:Z87"/>
    <mergeCell ref="C80:F81"/>
    <mergeCell ref="H80:N80"/>
    <mergeCell ref="O80:U81"/>
    <mergeCell ref="V80:Z80"/>
    <mergeCell ref="AA80:AC81"/>
    <mergeCell ref="H81:N81"/>
    <mergeCell ref="V81:Z81"/>
    <mergeCell ref="C82:F83"/>
    <mergeCell ref="H82:N82"/>
    <mergeCell ref="O82:U83"/>
    <mergeCell ref="V82:Z82"/>
    <mergeCell ref="AA82:AC83"/>
    <mergeCell ref="H83:N83"/>
    <mergeCell ref="V83:Z83"/>
    <mergeCell ref="AA75:AC75"/>
    <mergeCell ref="C76:F77"/>
    <mergeCell ref="H76:N76"/>
    <mergeCell ref="O76:U77"/>
    <mergeCell ref="V76:Z76"/>
    <mergeCell ref="AA76:AC77"/>
    <mergeCell ref="H77:N77"/>
    <mergeCell ref="V77:Z77"/>
    <mergeCell ref="C78:F79"/>
    <mergeCell ref="H78:N78"/>
    <mergeCell ref="O78:U79"/>
    <mergeCell ref="V78:Z78"/>
    <mergeCell ref="AA78:AC79"/>
    <mergeCell ref="H79:N79"/>
    <mergeCell ref="V79:Z79"/>
    <mergeCell ref="A59:E59"/>
    <mergeCell ref="F59:P59"/>
    <mergeCell ref="Q59:T59"/>
    <mergeCell ref="U59:AC59"/>
    <mergeCell ref="A60:E60"/>
    <mergeCell ref="F60:P60"/>
    <mergeCell ref="Q60:T60"/>
    <mergeCell ref="U60:AC60"/>
    <mergeCell ref="A61:B93"/>
    <mergeCell ref="C61:G61"/>
    <mergeCell ref="H61:N61"/>
    <mergeCell ref="O61:S61"/>
    <mergeCell ref="T61:AC61"/>
    <mergeCell ref="C62:G63"/>
    <mergeCell ref="H62:N62"/>
    <mergeCell ref="O62:S63"/>
    <mergeCell ref="T62:AC62"/>
    <mergeCell ref="H63:N63"/>
    <mergeCell ref="T63:AC63"/>
    <mergeCell ref="C64:AC74"/>
    <mergeCell ref="C75:F75"/>
    <mergeCell ref="H75:N75"/>
    <mergeCell ref="O75:U75"/>
    <mergeCell ref="V75:Z75"/>
    <mergeCell ref="A55:Z55"/>
    <mergeCell ref="AA55:AC55"/>
    <mergeCell ref="A56:C56"/>
    <mergeCell ref="D56:Z56"/>
    <mergeCell ref="AA56:AC56"/>
    <mergeCell ref="A57:AC57"/>
    <mergeCell ref="A58:E58"/>
    <mergeCell ref="F58:P58"/>
    <mergeCell ref="Q58:T58"/>
    <mergeCell ref="U58:AC58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2018-03-23T02:46:36Z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